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drawings/drawing3.xml" ContentType="application/vnd.openxmlformats-officedocument.drawing+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tables/table1.xml" ContentType="application/vnd.openxmlformats-officedocument.spreadsheetml.table+xml"/>
  <Override PartName="/xl/drawings/drawing4.xml" ContentType="application/vnd.openxmlformats-officedocument.drawing+xml"/>
  <Override PartName="/xl/ctrlProps/ctrlProp31.xml" ContentType="application/vnd.ms-excel.controlproperties+xml"/>
  <Override PartName="/xl/ctrlProps/ctrlProp32.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ctrlProps/ctrlProp33.xml" ContentType="application/vnd.ms-excel.controlproperties+xml"/>
  <Override PartName="/xl/tables/table3.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6.xml" ContentType="application/vnd.openxmlformats-officedocument.drawing+xml"/>
  <Override PartName="/xl/ctrlProps/ctrlProp34.xml" ContentType="application/vnd.ms-excel.controlproperties+xml"/>
  <Override PartName="/xl/drawings/drawing7.xml" ContentType="application/vnd.openxmlformats-officedocument.drawing+xml"/>
  <Override PartName="/xl/ctrlProps/ctrlProp35.xml" ContentType="application/vnd.ms-excel.controlproperties+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chart5.xml" ContentType="application/vnd.openxmlformats-officedocument.drawingml.chart+xml"/>
  <Override PartName="/xl/charts/style4.xml" ContentType="application/vnd.ms-office.chartstyle+xml"/>
  <Override PartName="/xl/charts/colors4.xml" ContentType="application/vnd.ms-office.chartcolorstyle+xml"/>
  <Override PartName="/xl/charts/chart6.xml" ContentType="application/vnd.openxmlformats-officedocument.drawingml.chart+xml"/>
  <Override PartName="/xl/charts/style5.xml" ContentType="application/vnd.ms-office.chartstyle+xml"/>
  <Override PartName="/xl/charts/colors5.xml" ContentType="application/vnd.ms-office.chartcolorstyle+xml"/>
  <Override PartName="/xl/charts/chart7.xml" ContentType="application/vnd.openxmlformats-officedocument.drawingml.chart+xml"/>
  <Override PartName="/xl/charts/style6.xml" ContentType="application/vnd.ms-office.chartstyle+xml"/>
  <Override PartName="/xl/charts/colors6.xml" ContentType="application/vnd.ms-office.chartcolorstyle+xml"/>
  <Override PartName="/xl/charts/chart8.xml" ContentType="application/vnd.openxmlformats-officedocument.drawingml.chart+xml"/>
  <Override PartName="/xl/charts/style7.xml" ContentType="application/vnd.ms-office.chartstyle+xml"/>
  <Override PartName="/xl/charts/colors7.xml" ContentType="application/vnd.ms-office.chartcolorstyle+xml"/>
  <Override PartName="/xl/charts/chart9.xml" ContentType="application/vnd.openxmlformats-officedocument.drawingml.chart+xml"/>
  <Override PartName="/xl/charts/style8.xml" ContentType="application/vnd.ms-office.chartstyle+xml"/>
  <Override PartName="/xl/charts/colors8.xml" ContentType="application/vnd.ms-office.chartcolorstyle+xml"/>
  <Override PartName="/xl/charts/chart10.xml" ContentType="application/vnd.openxmlformats-officedocument.drawingml.chart+xml"/>
  <Override PartName="/xl/charts/style9.xml" ContentType="application/vnd.ms-office.chartstyle+xml"/>
  <Override PartName="/xl/charts/colors9.xml" ContentType="application/vnd.ms-office.chartcolorstyle+xml"/>
  <Override PartName="/xl/charts/chart11.xml" ContentType="application/vnd.openxmlformats-officedocument.drawingml.chart+xml"/>
  <Override PartName="/xl/theme/themeOverride1.xml" ContentType="application/vnd.openxmlformats-officedocument.themeOverride+xml"/>
  <Override PartName="/xl/charts/chart12.xml" ContentType="application/vnd.openxmlformats-officedocument.drawingml.chart+xml"/>
  <Override PartName="/xl/charts/style10.xml" ContentType="application/vnd.ms-office.chartstyle+xml"/>
  <Override PartName="/xl/charts/colors10.xml" ContentType="application/vnd.ms-office.chartcolorstyle+xml"/>
  <Override PartName="/xl/drawings/drawing8.xml" ContentType="application/vnd.openxmlformats-officedocument.drawing+xml"/>
  <Override PartName="/xl/ctrlProps/ctrlProp36.xml" ContentType="application/vnd.ms-excel.controlproperties+xml"/>
  <Override PartName="/xl/drawings/drawing9.xml" ContentType="application/vnd.openxmlformats-officedocument.drawing+xml"/>
  <Override PartName="/xl/ctrlProps/ctrlProp37.xml" ContentType="application/vnd.ms-excel.controlproperties+xml"/>
  <Override PartName="/xl/tables/table8.xml" ContentType="application/vnd.openxmlformats-officedocument.spreadsheetml.table+xml"/>
  <Override PartName="/xl/drawings/drawing10.xml" ContentType="application/vnd.openxmlformats-officedocument.drawing+xml"/>
  <Override PartName="/xl/ctrlProps/ctrlProp38.xml" ContentType="application/vnd.ms-excel.controlproperties+xml"/>
  <Override PartName="/xl/tables/table9.xml" ContentType="application/vnd.openxmlformats-officedocument.spreadsheetml.table+xml"/>
  <Override PartName="/xl/drawings/drawing11.xml" ContentType="application/vnd.openxmlformats-officedocument.drawing+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charts/chart13.xml" ContentType="application/vnd.openxmlformats-officedocument.drawingml.chart+xml"/>
  <Override PartName="/xl/charts/style11.xml" ContentType="application/vnd.ms-office.chartstyle+xml"/>
  <Override PartName="/xl/charts/colors11.xml" ContentType="application/vnd.ms-office.chartcolorstyle+xml"/>
  <Override PartName="/xl/charts/chart14.xml" ContentType="application/vnd.openxmlformats-officedocument.drawingml.chart+xml"/>
  <Override PartName="/xl/charts/style12.xml" ContentType="application/vnd.ms-office.chartstyle+xml"/>
  <Override PartName="/xl/charts/colors12.xml" ContentType="application/vnd.ms-office.chartcolorstyle+xml"/>
  <Override PartName="/xl/charts/chart15.xml" ContentType="application/vnd.openxmlformats-officedocument.drawingml.chart+xml"/>
  <Override PartName="/xl/charts/style13.xml" ContentType="application/vnd.ms-office.chartstyle+xml"/>
  <Override PartName="/xl/charts/colors13.xml" ContentType="application/vnd.ms-office.chartcolorstyle+xml"/>
  <Override PartName="/xl/charts/chart16.xml" ContentType="application/vnd.openxmlformats-officedocument.drawingml.chart+xml"/>
  <Override PartName="/xl/charts/style14.xml" ContentType="application/vnd.ms-office.chartstyle+xml"/>
  <Override PartName="/xl/charts/colors14.xml" ContentType="application/vnd.ms-office.chartcolorstyle+xml"/>
  <Override PartName="/xl/charts/chart17.xml" ContentType="application/vnd.openxmlformats-officedocument.drawingml.chart+xml"/>
  <Override PartName="/xl/charts/style15.xml" ContentType="application/vnd.ms-office.chartstyle+xml"/>
  <Override PartName="/xl/charts/colors15.xml" ContentType="application/vnd.ms-office.chartcolorstyle+xml"/>
  <Override PartName="/xl/charts/chart18.xml" ContentType="application/vnd.openxmlformats-officedocument.drawingml.chart+xml"/>
  <Override PartName="/xl/charts/style16.xml" ContentType="application/vnd.ms-office.chartstyle+xml"/>
  <Override PartName="/xl/charts/colors16.xml" ContentType="application/vnd.ms-office.chartcolorstyle+xml"/>
  <Override PartName="/xl/charts/chart19.xml" ContentType="application/vnd.openxmlformats-officedocument.drawingml.chart+xml"/>
  <Override PartName="/xl/charts/style17.xml" ContentType="application/vnd.ms-office.chartstyle+xml"/>
  <Override PartName="/xl/charts/colors17.xml" ContentType="application/vnd.ms-office.chartcolorstyle+xml"/>
  <Override PartName="/xl/charts/chart20.xml" ContentType="application/vnd.openxmlformats-officedocument.drawingml.chart+xml"/>
  <Override PartName="/xl/charts/style18.xml" ContentType="application/vnd.ms-office.chartstyle+xml"/>
  <Override PartName="/xl/charts/colors18.xml" ContentType="application/vnd.ms-office.chartcolorstyle+xml"/>
  <Override PartName="/xl/charts/chart21.xml" ContentType="application/vnd.openxmlformats-officedocument.drawingml.chart+xml"/>
  <Override PartName="/xl/charts/style19.xml" ContentType="application/vnd.ms-office.chartstyle+xml"/>
  <Override PartName="/xl/charts/colors19.xml" ContentType="application/vnd.ms-office.chartcolorstyle+xml"/>
  <Override PartName="/xl/drawings/drawing12.xml" ContentType="application/vnd.openxmlformats-officedocument.drawing+xml"/>
  <Override PartName="/xl/ctrlProps/ctrlProp39.xml" ContentType="application/vnd.ms-excel.controlproperties+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codeName="{3D1A710C-6663-3D7B-7F91-EC182F24A4BC}"/>
  <workbookPr codeName="ThisWorkbook"/>
  <mc:AlternateContent xmlns:mc="http://schemas.openxmlformats.org/markup-compatibility/2006">
    <mc:Choice Requires="x15">
      <x15ac:absPath xmlns:x15ac="http://schemas.microsoft.com/office/spreadsheetml/2010/11/ac" url="C:\Users\utilisateur\Dropbox\AFC\Saison 2018-2019\"/>
    </mc:Choice>
  </mc:AlternateContent>
  <xr:revisionPtr revIDLastSave="0" documentId="13_ncr:1_{C46A596D-77A3-47FF-91F7-03DB50870199}" xr6:coauthVersionLast="36" xr6:coauthVersionMax="36" xr10:uidLastSave="{00000000-0000-0000-0000-000000000000}"/>
  <bookViews>
    <workbookView xWindow="0" yWindow="465" windowWidth="25605" windowHeight="14175" tabRatio="784" firstSheet="1" activeTab="1" xr2:uid="{00000000-000D-0000-FFFF-FFFF00000000}"/>
  </bookViews>
  <sheets>
    <sheet name="Guide" sheetId="16" state="hidden" r:id="rId1"/>
    <sheet name="Accueil" sheetId="63" r:id="rId2"/>
    <sheet name="Seance" sheetId="64" state="hidden" r:id="rId3"/>
    <sheet name="Entrainement" sheetId="22" state="hidden" r:id="rId4"/>
    <sheet name="RPE" sheetId="23" state="hidden" r:id="rId5"/>
    <sheet name="Poid - Taille" sheetId="44" state="hidden" r:id="rId6"/>
    <sheet name="Fiche joueur" sheetId="4" state="hidden" r:id="rId7"/>
    <sheet name="Fiche pointage" sheetId="41" state="hidden" r:id="rId8"/>
    <sheet name="VAK" sheetId="43" state="hidden" r:id="rId9"/>
    <sheet name="Mentaux" sheetId="46" state="hidden" r:id="rId10"/>
    <sheet name="Fiche collective" sheetId="40" state="hidden" r:id="rId11"/>
    <sheet name="Paramétres" sheetId="17" state="hidden" r:id="rId12"/>
  </sheets>
  <definedNames>
    <definedName name="_xlnm._FilterDatabase" localSheetId="3" hidden="1">Entrainement!$B$6:$B$137</definedName>
    <definedName name="Anticiper_la_profondeur_quand_le_porteur_n’est_pas_cadrer">#REF!</definedName>
    <definedName name="Anticiper_s_ajuster_pour_intervenir">#REF!</definedName>
    <definedName name="Athlétique">#REF!</definedName>
    <definedName name="CatégoriesDépenses">#REF!</definedName>
    <definedName name="Conserver_pour_progresser">#REF!</definedName>
    <definedName name="Couvrir_son_partenaire_dans_l’action_défensive">#REF!</definedName>
    <definedName name="Créer_et_utiliser_des_espaces">#REF!</definedName>
    <definedName name="DEF">#REF!</definedName>
    <definedName name="Défendre_son_but_récupérer_ou_dégager_le_ballon">#REF!</definedName>
    <definedName name="Densifier_et_être_actif_dans_le_CJD">#REF!</definedName>
    <definedName name="Déséquilibrer_le_bloc_adverse">#REF!</definedName>
    <definedName name="Finir_l_action">#REF!</definedName>
    <definedName name="Freiner_la_progression_et_organiser_la_prise_en_charge">#REF!</definedName>
    <definedName name="Jeu_combiné_à_2__à_3__enchainer_les_actions">#REF!</definedName>
    <definedName name="Jouer_à_l’opposé_après_avoir_fixé_collectivement">#REF!</definedName>
    <definedName name="Jouer_combiné_pour_créer_un_surnombre">#REF!</definedName>
    <definedName name="Jouer_dans_l_intervalle_et_entre_les_lignes">#REF!</definedName>
    <definedName name="Jouer_en_profondeur_après_un_décalage">#REF!</definedName>
    <definedName name="MDJPhase">#REF!</definedName>
    <definedName name="Mental">#REF!</definedName>
    <definedName name="OFF">#REF!</definedName>
    <definedName name="Organiser_la_pression_collective_sur_le_temps_de_passe">#REF!</definedName>
    <definedName name="Protéger_le_CJD_et_organiser_ou_réorganiser_les_alignements">#REF!</definedName>
    <definedName name="Protéger_son_but">#REF!</definedName>
    <definedName name="Rechercher_un_joueur_lancé_en_profondeur_dans_le_dos_de_la_défense">#REF!</definedName>
    <definedName name="RPE">L2C16</definedName>
    <definedName name="S_opposer_à_la_progression">#REF!</definedName>
    <definedName name="S_organiser_pour_récupérer">#REF!</definedName>
    <definedName name="S’ajuster_ou_se_réajuster_pour_finir">#REF!</definedName>
    <definedName name="S’organiser_en_déséquilibre">#REF!</definedName>
    <definedName name="Se_démarquer_pour_fixer_et_élimine_ou_prendre_de_la_vitesse">#REF!</definedName>
    <definedName name="Se_démarquer_pour_fixer_et_éliminer__passer_ou_finir">#REF!</definedName>
    <definedName name="_xlnm.Print_Area" localSheetId="3">Entrainement!$A$75</definedName>
  </definedNames>
  <calcPr calcId="179021"/>
  <extLst>
    <ext xmlns:x14="http://schemas.microsoft.com/office/spreadsheetml/2009/9/main" uri="{79F54976-1DA5-4618-B147-4CDE4B953A38}">
      <x14:workbookPr defaultImageDpi="32767"/>
    </ext>
    <ext xmlns:xcalcf="http://schemas.microsoft.com/office/spreadsheetml/2018/calcfeatures" uri="{B58B0392-4F1F-4190-BB64-5DF3571DCE5F}">
      <xcalcf:calcFeatures>
        <xcalcf:feature name="microsoft.com:RD"/>
      </xcalcf:calcFeatures>
    </ext>
    <ext xmlns:mx="http://schemas.microsoft.com/office/mac/excel/2008/main" uri="{7523E5D3-25F3-A5E0-1632-64F254C22452}">
      <mx:ArchID Flags="2"/>
    </ext>
  </extLst>
</workbook>
</file>

<file path=xl/calcChain.xml><?xml version="1.0" encoding="utf-8"?>
<calcChain xmlns="http://schemas.openxmlformats.org/spreadsheetml/2006/main">
  <c r="L1" i="41" l="1"/>
  <c r="A7" i="41"/>
  <c r="A9" i="41"/>
  <c r="A11" i="41"/>
  <c r="A3" i="41"/>
  <c r="A4" i="41"/>
  <c r="A21" i="41"/>
  <c r="A13" i="41"/>
  <c r="A8" i="41"/>
  <c r="A20" i="41"/>
  <c r="A15" i="41"/>
  <c r="A12" i="41"/>
  <c r="A10" i="41"/>
  <c r="A16" i="41"/>
  <c r="A18" i="41"/>
  <c r="A5" i="41"/>
  <c r="A22" i="41"/>
  <c r="A17" i="41"/>
  <c r="A14" i="41"/>
  <c r="A23" i="41"/>
  <c r="A6" i="41"/>
  <c r="A19" i="41"/>
  <c r="D136" i="64" l="1"/>
  <c r="C8" i="22"/>
  <c r="C9" i="22"/>
  <c r="C10" i="22"/>
  <c r="C11" i="22"/>
  <c r="C12" i="22"/>
  <c r="C13" i="22"/>
  <c r="C14" i="22"/>
  <c r="C15" i="22"/>
  <c r="C16" i="22"/>
  <c r="C17" i="22"/>
  <c r="C18" i="22"/>
  <c r="C19" i="22"/>
  <c r="C20" i="22"/>
  <c r="C21" i="22"/>
  <c r="C22" i="22"/>
  <c r="C23" i="22"/>
  <c r="C24" i="22"/>
  <c r="C25" i="22"/>
  <c r="C26" i="22"/>
  <c r="C27" i="22"/>
  <c r="C28" i="22"/>
  <c r="C29" i="22"/>
  <c r="C30" i="22"/>
  <c r="C31" i="22"/>
  <c r="C32" i="22"/>
  <c r="C33" i="22"/>
  <c r="C34" i="22"/>
  <c r="C35" i="22"/>
  <c r="C36" i="22"/>
  <c r="C37" i="22"/>
  <c r="C38" i="22"/>
  <c r="C39" i="22"/>
  <c r="C40" i="22"/>
  <c r="C41" i="22"/>
  <c r="C42" i="22"/>
  <c r="C43" i="22"/>
  <c r="C44" i="22"/>
  <c r="C45" i="22"/>
  <c r="C46" i="22"/>
  <c r="C47" i="22"/>
  <c r="C48" i="22"/>
  <c r="C49" i="22"/>
  <c r="C50" i="22"/>
  <c r="C51" i="22"/>
  <c r="C52" i="22"/>
  <c r="C53" i="22"/>
  <c r="C54" i="22"/>
  <c r="C55" i="22"/>
  <c r="C56" i="22"/>
  <c r="C57" i="22"/>
  <c r="C58" i="22"/>
  <c r="C59" i="22"/>
  <c r="C60" i="22"/>
  <c r="C61" i="22"/>
  <c r="C62" i="22"/>
  <c r="C63" i="22"/>
  <c r="C64" i="22"/>
  <c r="C65" i="22"/>
  <c r="C66" i="22"/>
  <c r="C67" i="22"/>
  <c r="C68" i="22"/>
  <c r="C69" i="22"/>
  <c r="C70" i="22"/>
  <c r="C71" i="22"/>
  <c r="C72" i="22"/>
  <c r="C73" i="22"/>
  <c r="C74" i="22"/>
  <c r="C75" i="22"/>
  <c r="C76" i="22"/>
  <c r="C77" i="22"/>
  <c r="C78" i="22"/>
  <c r="C79" i="22"/>
  <c r="C80" i="22"/>
  <c r="C81" i="22"/>
  <c r="C82" i="22"/>
  <c r="C83" i="22"/>
  <c r="C84" i="22"/>
  <c r="C85" i="22"/>
  <c r="C86" i="22"/>
  <c r="C87" i="22"/>
  <c r="C88" i="22"/>
  <c r="C89" i="22"/>
  <c r="C90" i="22"/>
  <c r="C91" i="22"/>
  <c r="C92" i="22"/>
  <c r="C93" i="22"/>
  <c r="C94" i="22"/>
  <c r="C95" i="22"/>
  <c r="C96" i="22"/>
  <c r="C97" i="22"/>
  <c r="C98" i="22"/>
  <c r="C99" i="22"/>
  <c r="C100" i="22"/>
  <c r="C101" i="22"/>
  <c r="C102" i="22"/>
  <c r="C103" i="22"/>
  <c r="C104" i="22"/>
  <c r="C105" i="22"/>
  <c r="C106" i="22"/>
  <c r="C107" i="22"/>
  <c r="C108" i="22"/>
  <c r="C109" i="22"/>
  <c r="C110" i="22"/>
  <c r="C111" i="22"/>
  <c r="C112" i="22"/>
  <c r="C113" i="22"/>
  <c r="C114" i="22"/>
  <c r="C115" i="22"/>
  <c r="C116" i="22"/>
  <c r="C117" i="22"/>
  <c r="C118" i="22"/>
  <c r="C119" i="22"/>
  <c r="C120" i="22"/>
  <c r="C121" i="22"/>
  <c r="C122" i="22"/>
  <c r="C123" i="22"/>
  <c r="C124" i="22"/>
  <c r="C125" i="22"/>
  <c r="C126" i="22"/>
  <c r="C127" i="22"/>
  <c r="C128" i="22"/>
  <c r="C129" i="22"/>
  <c r="C130" i="22"/>
  <c r="C131" i="22"/>
  <c r="C132" i="22"/>
  <c r="C133" i="22"/>
  <c r="C134" i="22"/>
  <c r="C135" i="22"/>
  <c r="C136" i="22"/>
  <c r="C137" i="22"/>
  <c r="C7" i="22"/>
  <c r="B7" i="22"/>
  <c r="B28" i="22"/>
  <c r="B29" i="22"/>
  <c r="B30" i="22"/>
  <c r="B31" i="22"/>
  <c r="B32" i="22"/>
  <c r="B33" i="22"/>
  <c r="B34" i="22"/>
  <c r="B35" i="22"/>
  <c r="B36" i="22"/>
  <c r="B37" i="22"/>
  <c r="B38" i="22"/>
  <c r="B39" i="22"/>
  <c r="B40" i="22"/>
  <c r="B41" i="22"/>
  <c r="B42" i="22"/>
  <c r="B43" i="22"/>
  <c r="B44" i="22"/>
  <c r="B45" i="22"/>
  <c r="B46" i="22"/>
  <c r="B47" i="22"/>
  <c r="B48" i="22"/>
  <c r="B49" i="22"/>
  <c r="B50" i="22"/>
  <c r="B51" i="22"/>
  <c r="B52" i="22"/>
  <c r="B53" i="22"/>
  <c r="B54" i="22"/>
  <c r="B55" i="22"/>
  <c r="B56" i="22"/>
  <c r="B57" i="22"/>
  <c r="B58" i="22"/>
  <c r="B59" i="22"/>
  <c r="B60" i="22"/>
  <c r="B61" i="22"/>
  <c r="B62" i="22"/>
  <c r="B63" i="22"/>
  <c r="B64" i="22"/>
  <c r="B65" i="22"/>
  <c r="B66" i="22"/>
  <c r="B67" i="22"/>
  <c r="B68" i="22"/>
  <c r="B69" i="22"/>
  <c r="B70" i="22"/>
  <c r="B71" i="22"/>
  <c r="B72" i="22"/>
  <c r="B73" i="22"/>
  <c r="B74" i="22"/>
  <c r="B75" i="22"/>
  <c r="B76" i="22"/>
  <c r="B77" i="22"/>
  <c r="B78" i="22"/>
  <c r="B79" i="22"/>
  <c r="B80" i="22"/>
  <c r="B81" i="22"/>
  <c r="B82" i="22"/>
  <c r="B83" i="22"/>
  <c r="B84" i="22"/>
  <c r="B85" i="22"/>
  <c r="B86" i="22"/>
  <c r="B87" i="22"/>
  <c r="B88" i="22"/>
  <c r="B89" i="22"/>
  <c r="B90" i="22"/>
  <c r="B91" i="22"/>
  <c r="B92" i="22"/>
  <c r="B93" i="22"/>
  <c r="B94" i="22"/>
  <c r="B95" i="22"/>
  <c r="B96" i="22"/>
  <c r="B97" i="22"/>
  <c r="B98" i="22"/>
  <c r="B99" i="22"/>
  <c r="B100" i="22"/>
  <c r="B101" i="22"/>
  <c r="B102" i="22"/>
  <c r="B103" i="22"/>
  <c r="B104" i="22"/>
  <c r="B105" i="22"/>
  <c r="B106" i="22"/>
  <c r="B107" i="22"/>
  <c r="B108" i="22"/>
  <c r="B109" i="22"/>
  <c r="B110" i="22"/>
  <c r="B111" i="22"/>
  <c r="B112" i="22"/>
  <c r="B113" i="22"/>
  <c r="B114" i="22"/>
  <c r="B115" i="22"/>
  <c r="B116" i="22"/>
  <c r="B117" i="22"/>
  <c r="B118" i="22"/>
  <c r="B119" i="22"/>
  <c r="B120" i="22"/>
  <c r="B121" i="22"/>
  <c r="B122" i="22"/>
  <c r="B123" i="22"/>
  <c r="B124" i="22"/>
  <c r="B125" i="22"/>
  <c r="B126" i="22"/>
  <c r="B127" i="22"/>
  <c r="B128" i="22"/>
  <c r="B129" i="22"/>
  <c r="B130" i="22"/>
  <c r="B131" i="22"/>
  <c r="B132" i="22"/>
  <c r="B133" i="22"/>
  <c r="B134" i="22"/>
  <c r="B135" i="22"/>
  <c r="B136" i="22"/>
  <c r="B137" i="22"/>
  <c r="B8" i="22"/>
  <c r="B9" i="22"/>
  <c r="B10" i="22"/>
  <c r="B11" i="22"/>
  <c r="B12" i="22"/>
  <c r="B13" i="22"/>
  <c r="B14" i="22"/>
  <c r="B15" i="22"/>
  <c r="B16" i="22"/>
  <c r="B17" i="22"/>
  <c r="B18" i="22"/>
  <c r="B19" i="22"/>
  <c r="B20" i="22"/>
  <c r="B21" i="22"/>
  <c r="B22" i="22"/>
  <c r="B23" i="22"/>
  <c r="B24" i="22"/>
  <c r="B25" i="22"/>
  <c r="B26" i="22"/>
  <c r="B27" i="22"/>
  <c r="D138" i="22" l="1"/>
  <c r="AH7" i="22"/>
  <c r="M5" i="64" s="1"/>
  <c r="I20" i="4"/>
  <c r="I19" i="4"/>
  <c r="I18" i="4"/>
  <c r="I17" i="4"/>
  <c r="I16" i="4"/>
  <c r="I15" i="4"/>
  <c r="I14" i="4"/>
  <c r="I13" i="4"/>
  <c r="I12" i="4"/>
  <c r="B18" i="4" l="1"/>
  <c r="B19" i="4"/>
  <c r="B20" i="4"/>
  <c r="B21" i="4"/>
  <c r="B22" i="4"/>
  <c r="B23" i="4"/>
  <c r="B24" i="4"/>
  <c r="B25" i="4"/>
  <c r="B26" i="4"/>
  <c r="B27" i="4"/>
  <c r="B28" i="4"/>
  <c r="B29" i="4"/>
  <c r="B30" i="4"/>
  <c r="B31" i="4"/>
  <c r="B32" i="4"/>
  <c r="B33" i="4"/>
  <c r="B34" i="4"/>
  <c r="B35" i="4"/>
  <c r="B36" i="4"/>
  <c r="B37" i="4"/>
  <c r="B38" i="4"/>
  <c r="B39" i="4"/>
  <c r="B40" i="4"/>
  <c r="B41" i="4"/>
  <c r="B42" i="4"/>
  <c r="B43" i="4"/>
  <c r="B44" i="4"/>
  <c r="B45" i="4"/>
  <c r="B46" i="4"/>
  <c r="B47" i="4"/>
  <c r="B48" i="4"/>
  <c r="B49" i="4"/>
  <c r="B50" i="4"/>
  <c r="B51" i="4"/>
  <c r="B52" i="4"/>
  <c r="B53" i="4"/>
  <c r="B54" i="4"/>
  <c r="B55" i="4"/>
  <c r="B56" i="4"/>
  <c r="B57" i="4"/>
  <c r="B58" i="4"/>
  <c r="B59" i="4"/>
  <c r="B60" i="4"/>
  <c r="B61" i="4"/>
  <c r="B62" i="4"/>
  <c r="B63" i="4"/>
  <c r="B64" i="4"/>
  <c r="B65" i="4"/>
  <c r="B66" i="4"/>
  <c r="B67" i="4"/>
  <c r="B68" i="4"/>
  <c r="B69" i="4"/>
  <c r="B70" i="4"/>
  <c r="B71" i="4"/>
  <c r="B72" i="4"/>
  <c r="B73" i="4"/>
  <c r="B74" i="4"/>
  <c r="B75" i="4"/>
  <c r="B76" i="4"/>
  <c r="B77" i="4"/>
  <c r="B78" i="4"/>
  <c r="B79" i="4"/>
  <c r="B80" i="4"/>
  <c r="B81" i="4"/>
  <c r="B82" i="4"/>
  <c r="B83" i="4"/>
  <c r="B84" i="4"/>
  <c r="B85" i="4"/>
  <c r="B86" i="4"/>
  <c r="B87" i="4"/>
  <c r="B88" i="4"/>
  <c r="B89" i="4"/>
  <c r="B90" i="4"/>
  <c r="B91" i="4"/>
  <c r="B92" i="4"/>
  <c r="B93" i="4"/>
  <c r="B94" i="4"/>
  <c r="B95" i="4"/>
  <c r="B96" i="4"/>
  <c r="B97" i="4"/>
  <c r="B98" i="4"/>
  <c r="B99" i="4"/>
  <c r="B100" i="4"/>
  <c r="B101" i="4"/>
  <c r="B102" i="4"/>
  <c r="B103" i="4"/>
  <c r="B104" i="4"/>
  <c r="B105" i="4"/>
  <c r="B106" i="4"/>
  <c r="B107" i="4"/>
  <c r="B108" i="4"/>
  <c r="B109" i="4"/>
  <c r="B110" i="4"/>
  <c r="B111" i="4"/>
  <c r="B112" i="4"/>
  <c r="B113" i="4"/>
  <c r="B114" i="4"/>
  <c r="B115" i="4"/>
  <c r="B116" i="4"/>
  <c r="B117" i="4"/>
  <c r="B118" i="4"/>
  <c r="B119" i="4"/>
  <c r="B120" i="4"/>
  <c r="B121" i="4"/>
  <c r="B122" i="4"/>
  <c r="B123" i="4"/>
  <c r="B124" i="4"/>
  <c r="B125" i="4"/>
  <c r="B126" i="4"/>
  <c r="B127" i="4"/>
  <c r="B128" i="4"/>
  <c r="B129" i="4"/>
  <c r="B130" i="4"/>
  <c r="B131" i="4"/>
  <c r="B132" i="4"/>
  <c r="B133" i="4"/>
  <c r="B134" i="4"/>
  <c r="B135" i="4"/>
  <c r="B136" i="4"/>
  <c r="B137" i="4"/>
  <c r="B138" i="4"/>
  <c r="B139" i="4"/>
  <c r="B140" i="4"/>
  <c r="B141" i="4"/>
  <c r="B142" i="4"/>
  <c r="B13" i="4"/>
  <c r="B14" i="4"/>
  <c r="B15" i="4"/>
  <c r="B16" i="4"/>
  <c r="B17" i="4"/>
  <c r="B12" i="4"/>
  <c r="B174" i="40" l="1"/>
  <c r="B140" i="40"/>
  <c r="G2" i="4"/>
  <c r="J12" i="4" s="1"/>
  <c r="AG20" i="23"/>
  <c r="AG21" i="23"/>
  <c r="AH21" i="23" s="1"/>
  <c r="AG22" i="23"/>
  <c r="AG23" i="23"/>
  <c r="AG24" i="23"/>
  <c r="AG25" i="23"/>
  <c r="AG26" i="23"/>
  <c r="AG27" i="23"/>
  <c r="AG28" i="23"/>
  <c r="AG29" i="23"/>
  <c r="AG30" i="23"/>
  <c r="AG31" i="23"/>
  <c r="AG32" i="23"/>
  <c r="AG33" i="23"/>
  <c r="AG34" i="23"/>
  <c r="AH34" i="23" s="1"/>
  <c r="AG35" i="23"/>
  <c r="AG36" i="23"/>
  <c r="AG37" i="23"/>
  <c r="AG38" i="23"/>
  <c r="AG39" i="23"/>
  <c r="AG40" i="23"/>
  <c r="AG41" i="23"/>
  <c r="AG42" i="23"/>
  <c r="AH42" i="23" s="1"/>
  <c r="AG43" i="23"/>
  <c r="AH43" i="23" s="1"/>
  <c r="AG45" i="23"/>
  <c r="AH45" i="23" s="1"/>
  <c r="AG47" i="23"/>
  <c r="AG48" i="23"/>
  <c r="AG49" i="23"/>
  <c r="AH49" i="23" s="1"/>
  <c r="AG50" i="23"/>
  <c r="AG51" i="23"/>
  <c r="AG52" i="23"/>
  <c r="AG53" i="23"/>
  <c r="AH53" i="23" s="1"/>
  <c r="AG54" i="23"/>
  <c r="AG55" i="23"/>
  <c r="AH55" i="23" s="1"/>
  <c r="AG56" i="23"/>
  <c r="AG57" i="23"/>
  <c r="AG58" i="23"/>
  <c r="AG63" i="23"/>
  <c r="AG64" i="23"/>
  <c r="AH64" i="23" s="1"/>
  <c r="AG65" i="23"/>
  <c r="AG68" i="23"/>
  <c r="AG69" i="23"/>
  <c r="AH69" i="23" s="1"/>
  <c r="AG70" i="23"/>
  <c r="AH70" i="23" s="1"/>
  <c r="C124" i="40"/>
  <c r="AG44" i="23"/>
  <c r="AG46" i="23"/>
  <c r="AH46" i="23" s="1"/>
  <c r="AG59" i="23"/>
  <c r="AG60" i="23"/>
  <c r="AG61" i="23"/>
  <c r="AG62" i="23"/>
  <c r="AG66" i="23"/>
  <c r="AG67" i="23"/>
  <c r="AG71" i="23"/>
  <c r="AG72" i="23"/>
  <c r="AG73" i="23"/>
  <c r="AH73" i="23" s="1"/>
  <c r="AG74" i="23"/>
  <c r="AG75" i="23"/>
  <c r="AG76" i="23"/>
  <c r="AG77" i="23"/>
  <c r="AG78" i="23"/>
  <c r="AG79" i="23"/>
  <c r="AG80" i="23"/>
  <c r="AG81" i="23"/>
  <c r="AH81" i="23" s="1"/>
  <c r="AG82" i="23"/>
  <c r="AG83" i="23"/>
  <c r="AG84" i="23"/>
  <c r="AH84" i="23" s="1"/>
  <c r="AG85" i="23"/>
  <c r="AG86" i="23"/>
  <c r="AG87" i="23"/>
  <c r="AG88" i="23"/>
  <c r="AG89" i="23"/>
  <c r="AG90" i="23"/>
  <c r="AG91" i="23"/>
  <c r="AG92" i="23"/>
  <c r="AG93" i="23"/>
  <c r="AG94" i="23"/>
  <c r="AG95" i="23"/>
  <c r="AG96" i="23"/>
  <c r="AG97" i="23"/>
  <c r="AG98" i="23"/>
  <c r="AG99" i="23"/>
  <c r="AG100" i="23"/>
  <c r="AG101" i="23"/>
  <c r="AG102" i="23"/>
  <c r="AG103" i="23"/>
  <c r="AG104" i="23"/>
  <c r="B24" i="46"/>
  <c r="B13" i="46"/>
  <c r="B34" i="46"/>
  <c r="B33" i="46"/>
  <c r="B32" i="46"/>
  <c r="B31" i="46"/>
  <c r="B30" i="46"/>
  <c r="B29" i="46"/>
  <c r="B28" i="46"/>
  <c r="B27" i="46"/>
  <c r="B26" i="46"/>
  <c r="B25" i="46"/>
  <c r="B23" i="46"/>
  <c r="B22" i="46"/>
  <c r="B21" i="46"/>
  <c r="B20" i="46"/>
  <c r="B19" i="46"/>
  <c r="B18" i="46"/>
  <c r="B17" i="46"/>
  <c r="B16" i="46"/>
  <c r="B15" i="46"/>
  <c r="B14" i="46"/>
  <c r="B12" i="46"/>
  <c r="B11" i="46"/>
  <c r="B10" i="46"/>
  <c r="B9" i="46"/>
  <c r="B8" i="46"/>
  <c r="B7" i="46"/>
  <c r="B6" i="46"/>
  <c r="B5" i="46"/>
  <c r="E199" i="4"/>
  <c r="E200" i="4"/>
  <c r="E201" i="4"/>
  <c r="E203" i="4"/>
  <c r="E202" i="4"/>
  <c r="C11" i="40"/>
  <c r="B34" i="43"/>
  <c r="H7" i="44"/>
  <c r="AF7" i="44"/>
  <c r="AF6" i="44"/>
  <c r="AF8" i="44"/>
  <c r="AF9" i="44"/>
  <c r="AF10" i="44"/>
  <c r="AF11" i="44"/>
  <c r="AF12" i="44"/>
  <c r="AF13" i="44"/>
  <c r="AF14" i="44"/>
  <c r="AF15" i="44"/>
  <c r="AF16" i="44"/>
  <c r="AF17" i="44"/>
  <c r="AF18" i="44"/>
  <c r="AF19" i="44"/>
  <c r="AF20" i="44"/>
  <c r="AF21" i="44"/>
  <c r="AF22" i="44"/>
  <c r="AF23" i="44"/>
  <c r="AF24" i="44"/>
  <c r="AF25" i="44"/>
  <c r="AF26" i="44"/>
  <c r="AF27" i="44"/>
  <c r="AF28" i="44"/>
  <c r="AF29" i="44"/>
  <c r="AF30" i="44"/>
  <c r="AF31" i="44"/>
  <c r="AF32" i="44"/>
  <c r="AF33" i="44"/>
  <c r="AF34" i="44"/>
  <c r="AF35" i="44"/>
  <c r="AC7" i="44"/>
  <c r="AC6" i="44"/>
  <c r="AC8" i="44"/>
  <c r="AC9" i="44"/>
  <c r="AC10" i="44"/>
  <c r="AC11" i="44"/>
  <c r="AC12" i="44"/>
  <c r="AC13" i="44"/>
  <c r="AC14" i="44"/>
  <c r="AC15" i="44"/>
  <c r="AC16" i="44"/>
  <c r="AC17" i="44"/>
  <c r="AC18" i="44"/>
  <c r="AC19" i="44"/>
  <c r="AC20" i="44"/>
  <c r="AC21" i="44"/>
  <c r="AC22" i="44"/>
  <c r="AC23" i="44"/>
  <c r="AC24" i="44"/>
  <c r="AC25" i="44"/>
  <c r="AC26" i="44"/>
  <c r="AC27" i="44"/>
  <c r="AC28" i="44"/>
  <c r="AC29" i="44"/>
  <c r="AC30" i="44"/>
  <c r="AC31" i="44"/>
  <c r="AC32" i="44"/>
  <c r="AC33" i="44"/>
  <c r="AC34" i="44"/>
  <c r="AC35" i="44"/>
  <c r="Z7" i="44"/>
  <c r="Z6" i="44"/>
  <c r="Z8" i="44"/>
  <c r="Z9" i="44"/>
  <c r="Z10" i="44"/>
  <c r="Z11" i="44"/>
  <c r="Z12" i="44"/>
  <c r="Z13" i="44"/>
  <c r="Z14" i="44"/>
  <c r="Z15" i="44"/>
  <c r="Z16" i="44"/>
  <c r="Z17" i="44"/>
  <c r="Z18" i="44"/>
  <c r="Z19" i="44"/>
  <c r="Z20" i="44"/>
  <c r="Z21" i="44"/>
  <c r="Z22" i="44"/>
  <c r="Z23" i="44"/>
  <c r="Z24" i="44"/>
  <c r="Z25" i="44"/>
  <c r="Z26" i="44"/>
  <c r="Z27" i="44"/>
  <c r="Z28" i="44"/>
  <c r="Z29" i="44"/>
  <c r="Z30" i="44"/>
  <c r="Z31" i="44"/>
  <c r="Z32" i="44"/>
  <c r="Z33" i="44"/>
  <c r="Z34" i="44"/>
  <c r="Z35" i="44"/>
  <c r="W7" i="44"/>
  <c r="W6" i="44"/>
  <c r="W8" i="44"/>
  <c r="W9" i="44"/>
  <c r="W10" i="44"/>
  <c r="W11" i="44"/>
  <c r="W12" i="44"/>
  <c r="W13" i="44"/>
  <c r="W14" i="44"/>
  <c r="W15" i="44"/>
  <c r="W16" i="44"/>
  <c r="W17" i="44"/>
  <c r="W18" i="44"/>
  <c r="W19" i="44"/>
  <c r="W20" i="44"/>
  <c r="W21" i="44"/>
  <c r="W22" i="44"/>
  <c r="W23" i="44"/>
  <c r="W24" i="44"/>
  <c r="W28" i="44"/>
  <c r="W26" i="44"/>
  <c r="W27" i="44"/>
  <c r="W25" i="44"/>
  <c r="W29" i="44"/>
  <c r="W30" i="44"/>
  <c r="W31" i="44"/>
  <c r="W32" i="44"/>
  <c r="W33" i="44"/>
  <c r="W34" i="44"/>
  <c r="W35" i="44"/>
  <c r="T7" i="44"/>
  <c r="T6" i="44"/>
  <c r="T8" i="44"/>
  <c r="T9" i="44"/>
  <c r="T10" i="44"/>
  <c r="T11" i="44"/>
  <c r="T12" i="44"/>
  <c r="T13" i="44"/>
  <c r="T14" i="44"/>
  <c r="T15" i="44"/>
  <c r="T16" i="44"/>
  <c r="T17" i="44"/>
  <c r="T18" i="44"/>
  <c r="T19" i="44"/>
  <c r="T20" i="44"/>
  <c r="T21" i="44"/>
  <c r="T22" i="44"/>
  <c r="T23" i="44"/>
  <c r="T24" i="44"/>
  <c r="T25" i="44"/>
  <c r="T26" i="44"/>
  <c r="T27" i="44"/>
  <c r="T28" i="44"/>
  <c r="T29" i="44"/>
  <c r="T30" i="44"/>
  <c r="T31" i="44"/>
  <c r="T32" i="44"/>
  <c r="T33" i="44"/>
  <c r="T34" i="44"/>
  <c r="T35" i="44"/>
  <c r="Q7" i="44"/>
  <c r="Q6" i="44"/>
  <c r="Q8" i="44"/>
  <c r="Q9" i="44"/>
  <c r="Q10" i="44"/>
  <c r="Q11" i="44"/>
  <c r="Q12" i="44"/>
  <c r="Q13" i="44"/>
  <c r="Q14" i="44"/>
  <c r="Q15" i="44"/>
  <c r="Q16" i="44"/>
  <c r="Q17" i="44"/>
  <c r="Q18" i="44"/>
  <c r="Q19" i="44"/>
  <c r="Q20" i="44"/>
  <c r="Q21" i="44"/>
  <c r="Q22" i="44"/>
  <c r="Q23" i="44"/>
  <c r="Q24" i="44"/>
  <c r="Q25" i="44"/>
  <c r="Q26" i="44"/>
  <c r="Q27" i="44"/>
  <c r="Q28" i="44"/>
  <c r="Q29" i="44"/>
  <c r="Q30" i="44"/>
  <c r="Q31" i="44"/>
  <c r="Q32" i="44"/>
  <c r="Q33" i="44"/>
  <c r="Q34" i="44"/>
  <c r="Q35" i="44"/>
  <c r="N7" i="44"/>
  <c r="N6" i="44"/>
  <c r="N8" i="44"/>
  <c r="N9" i="44"/>
  <c r="N10" i="44"/>
  <c r="N11" i="44"/>
  <c r="N12" i="44"/>
  <c r="N13" i="44"/>
  <c r="N14" i="44"/>
  <c r="N15" i="44"/>
  <c r="N16" i="44"/>
  <c r="N17" i="44"/>
  <c r="N18" i="44"/>
  <c r="N19" i="44"/>
  <c r="N20" i="44"/>
  <c r="N21" i="44"/>
  <c r="N22" i="44"/>
  <c r="N23" i="44"/>
  <c r="N24" i="44"/>
  <c r="N25" i="44"/>
  <c r="N26" i="44"/>
  <c r="N27" i="44"/>
  <c r="N28" i="44"/>
  <c r="N29" i="44"/>
  <c r="N30" i="44"/>
  <c r="N31" i="44"/>
  <c r="N32" i="44"/>
  <c r="N33" i="44"/>
  <c r="N34" i="44"/>
  <c r="N35" i="44"/>
  <c r="H6" i="44"/>
  <c r="H8" i="44"/>
  <c r="H9" i="44"/>
  <c r="H10" i="44"/>
  <c r="H11" i="44"/>
  <c r="H12" i="44"/>
  <c r="H13" i="44"/>
  <c r="H14" i="44"/>
  <c r="H15" i="44"/>
  <c r="H16" i="44"/>
  <c r="H17" i="44"/>
  <c r="H18" i="44"/>
  <c r="H19" i="44"/>
  <c r="H20" i="44"/>
  <c r="H21" i="44"/>
  <c r="H22" i="44"/>
  <c r="H23" i="44"/>
  <c r="H24" i="44"/>
  <c r="H25" i="44"/>
  <c r="H26" i="44"/>
  <c r="H27" i="44"/>
  <c r="H28" i="44"/>
  <c r="H29" i="44"/>
  <c r="H30" i="44"/>
  <c r="H31" i="44"/>
  <c r="H32" i="44"/>
  <c r="H33" i="44"/>
  <c r="H34" i="44"/>
  <c r="H35" i="44"/>
  <c r="K6" i="44"/>
  <c r="K7" i="44"/>
  <c r="K8" i="44"/>
  <c r="K9" i="44"/>
  <c r="K10" i="44"/>
  <c r="K11" i="44"/>
  <c r="K12" i="44"/>
  <c r="K13" i="44"/>
  <c r="K14" i="44"/>
  <c r="K15" i="44"/>
  <c r="K16" i="44"/>
  <c r="K17" i="44"/>
  <c r="K18" i="44"/>
  <c r="K19" i="44"/>
  <c r="K20" i="44"/>
  <c r="K21" i="44"/>
  <c r="K22" i="44"/>
  <c r="K23" i="44"/>
  <c r="K24" i="44"/>
  <c r="K25" i="44"/>
  <c r="K26" i="44"/>
  <c r="K27" i="44"/>
  <c r="K28" i="44"/>
  <c r="K29" i="44"/>
  <c r="K30" i="44"/>
  <c r="K31" i="44"/>
  <c r="K32" i="44"/>
  <c r="K33" i="44"/>
  <c r="K34" i="44"/>
  <c r="K35" i="44"/>
  <c r="E7" i="44"/>
  <c r="E6" i="44"/>
  <c r="E8" i="44"/>
  <c r="E9" i="44"/>
  <c r="E10" i="44"/>
  <c r="E11" i="44"/>
  <c r="E12" i="44"/>
  <c r="E13" i="44"/>
  <c r="E14" i="44"/>
  <c r="E15" i="44"/>
  <c r="E16" i="44"/>
  <c r="E17" i="44"/>
  <c r="E18" i="44"/>
  <c r="E19" i="44"/>
  <c r="E20" i="44"/>
  <c r="E21" i="44"/>
  <c r="E22" i="44"/>
  <c r="E23" i="44"/>
  <c r="E24" i="44"/>
  <c r="E25" i="44"/>
  <c r="E26" i="44"/>
  <c r="E27" i="44"/>
  <c r="E28" i="44"/>
  <c r="E29" i="44"/>
  <c r="E30" i="44"/>
  <c r="E31" i="44"/>
  <c r="E32" i="44"/>
  <c r="E33" i="44"/>
  <c r="E34" i="44"/>
  <c r="E35" i="44"/>
  <c r="F36" i="44"/>
  <c r="G36" i="44"/>
  <c r="I36" i="44"/>
  <c r="J36" i="44"/>
  <c r="L36" i="44"/>
  <c r="P36" i="44"/>
  <c r="X36" i="44"/>
  <c r="AB36" i="44"/>
  <c r="F37" i="44"/>
  <c r="G37" i="44"/>
  <c r="I37" i="44"/>
  <c r="J37" i="44"/>
  <c r="F38" i="44"/>
  <c r="G38" i="44"/>
  <c r="I38" i="44"/>
  <c r="J38" i="44"/>
  <c r="R38" i="44"/>
  <c r="V38" i="44"/>
  <c r="AD38" i="44"/>
  <c r="D36" i="44"/>
  <c r="D37" i="44"/>
  <c r="D38" i="44"/>
  <c r="C38" i="44"/>
  <c r="C37" i="44"/>
  <c r="C36" i="44"/>
  <c r="AB37" i="44"/>
  <c r="X37" i="44"/>
  <c r="P37" i="44"/>
  <c r="L37" i="44"/>
  <c r="AB38" i="44"/>
  <c r="X38" i="44"/>
  <c r="P38" i="44"/>
  <c r="L38" i="44"/>
  <c r="AD36" i="44"/>
  <c r="V36" i="44"/>
  <c r="R36" i="44"/>
  <c r="AD37" i="44"/>
  <c r="V37" i="44"/>
  <c r="R37" i="44"/>
  <c r="B18" i="44"/>
  <c r="B19" i="44"/>
  <c r="B20" i="44"/>
  <c r="B21" i="44"/>
  <c r="B22" i="44"/>
  <c r="B23" i="44"/>
  <c r="B24" i="44"/>
  <c r="B25" i="44"/>
  <c r="B26" i="44"/>
  <c r="B27" i="44"/>
  <c r="B28" i="44"/>
  <c r="B29" i="44"/>
  <c r="B30" i="44"/>
  <c r="B31" i="44"/>
  <c r="B32" i="44"/>
  <c r="B33" i="44"/>
  <c r="B34" i="44"/>
  <c r="B35" i="44"/>
  <c r="B7" i="44"/>
  <c r="B8" i="44"/>
  <c r="B9" i="44"/>
  <c r="B10" i="44"/>
  <c r="B11" i="44"/>
  <c r="B12" i="44"/>
  <c r="B13" i="44"/>
  <c r="B14" i="44"/>
  <c r="B15" i="44"/>
  <c r="B16" i="44"/>
  <c r="B17" i="44"/>
  <c r="B6" i="44"/>
  <c r="M36" i="44"/>
  <c r="M38" i="44"/>
  <c r="M37" i="44"/>
  <c r="O38" i="44"/>
  <c r="O37" i="44"/>
  <c r="O36" i="44"/>
  <c r="S38" i="44"/>
  <c r="S37" i="44"/>
  <c r="S36" i="44"/>
  <c r="U36" i="44"/>
  <c r="U38" i="44"/>
  <c r="U37" i="44"/>
  <c r="Y36" i="44"/>
  <c r="Y38" i="44"/>
  <c r="Y37" i="44"/>
  <c r="AA38" i="44"/>
  <c r="AA37" i="44"/>
  <c r="AA36" i="44"/>
  <c r="B250" i="40"/>
  <c r="B249" i="40"/>
  <c r="B248" i="40"/>
  <c r="B247" i="40"/>
  <c r="B246" i="40"/>
  <c r="B245" i="40"/>
  <c r="B244" i="40"/>
  <c r="B243" i="40"/>
  <c r="B242" i="40"/>
  <c r="B241" i="40"/>
  <c r="B240" i="40"/>
  <c r="B239" i="40"/>
  <c r="B238" i="40"/>
  <c r="B237" i="40"/>
  <c r="B236" i="40"/>
  <c r="B235" i="40"/>
  <c r="B234" i="40"/>
  <c r="B233" i="40"/>
  <c r="B232" i="40"/>
  <c r="B231" i="40"/>
  <c r="B230" i="40"/>
  <c r="B229" i="40"/>
  <c r="B228" i="40"/>
  <c r="B227" i="40"/>
  <c r="B226" i="40"/>
  <c r="B225" i="40"/>
  <c r="B224" i="40"/>
  <c r="B222" i="40"/>
  <c r="B221" i="40"/>
  <c r="B223" i="40"/>
  <c r="AE38" i="44"/>
  <c r="AE37" i="44"/>
  <c r="AE36" i="44"/>
  <c r="B6" i="43"/>
  <c r="B7" i="43"/>
  <c r="B8" i="43"/>
  <c r="B9" i="43"/>
  <c r="B10" i="43"/>
  <c r="B11" i="43"/>
  <c r="B12" i="43"/>
  <c r="B13" i="43"/>
  <c r="B14" i="43"/>
  <c r="B15" i="43"/>
  <c r="B16" i="43"/>
  <c r="B17" i="43"/>
  <c r="B18" i="43"/>
  <c r="B19" i="43"/>
  <c r="B20" i="43"/>
  <c r="B21" i="43"/>
  <c r="B22" i="43"/>
  <c r="B23" i="43"/>
  <c r="B24" i="43"/>
  <c r="B25" i="43"/>
  <c r="B26" i="43"/>
  <c r="B27" i="43"/>
  <c r="B28" i="43"/>
  <c r="B29" i="43"/>
  <c r="B30" i="43"/>
  <c r="B31" i="43"/>
  <c r="B32" i="43"/>
  <c r="B33" i="43"/>
  <c r="B5" i="43"/>
  <c r="C14" i="40"/>
  <c r="C36" i="40"/>
  <c r="C37" i="40"/>
  <c r="C25" i="40"/>
  <c r="C17" i="40"/>
  <c r="C26" i="40"/>
  <c r="C27" i="40"/>
  <c r="C28" i="40"/>
  <c r="C29" i="40"/>
  <c r="C22" i="40"/>
  <c r="C30" i="40"/>
  <c r="C15" i="40"/>
  <c r="C18" i="40"/>
  <c r="C38" i="40"/>
  <c r="C39" i="40"/>
  <c r="C16" i="40"/>
  <c r="C19" i="40"/>
  <c r="C13" i="40"/>
  <c r="C21" i="40"/>
  <c r="C23" i="40"/>
  <c r="C20" i="40"/>
  <c r="C40" i="40"/>
  <c r="C24" i="40"/>
  <c r="C31" i="40"/>
  <c r="C32" i="40"/>
  <c r="C33" i="40"/>
  <c r="C34" i="40"/>
  <c r="C35" i="40"/>
  <c r="C222" i="40"/>
  <c r="E222" i="40"/>
  <c r="E223" i="40"/>
  <c r="E224" i="40"/>
  <c r="E225" i="40"/>
  <c r="C226" i="40"/>
  <c r="E226" i="40"/>
  <c r="C227" i="40"/>
  <c r="E227" i="40"/>
  <c r="C229" i="40"/>
  <c r="E229" i="40"/>
  <c r="C228" i="40"/>
  <c r="E228" i="40"/>
  <c r="C230" i="40"/>
  <c r="E230" i="40"/>
  <c r="C231" i="40"/>
  <c r="E231" i="40"/>
  <c r="C232" i="40"/>
  <c r="E232" i="40"/>
  <c r="C233" i="40"/>
  <c r="E233" i="40"/>
  <c r="C234" i="40"/>
  <c r="E234" i="40"/>
  <c r="E235" i="40"/>
  <c r="C235" i="40"/>
  <c r="C236" i="40"/>
  <c r="E236" i="40"/>
  <c r="C237" i="40"/>
  <c r="E237" i="40"/>
  <c r="C238" i="40"/>
  <c r="E238" i="40"/>
  <c r="C239" i="40"/>
  <c r="E239" i="40"/>
  <c r="C240" i="40"/>
  <c r="E240" i="40"/>
  <c r="E241" i="40"/>
  <c r="E242" i="40"/>
  <c r="C243" i="40"/>
  <c r="E243" i="40"/>
  <c r="C244" i="40"/>
  <c r="E244" i="40"/>
  <c r="E245" i="40"/>
  <c r="C246" i="40"/>
  <c r="E246" i="40"/>
  <c r="C247" i="40"/>
  <c r="E247" i="40"/>
  <c r="C248" i="40"/>
  <c r="E248" i="40"/>
  <c r="C249" i="40"/>
  <c r="E249" i="40"/>
  <c r="C250" i="40"/>
  <c r="E250" i="40"/>
  <c r="C221" i="40"/>
  <c r="E221" i="40"/>
  <c r="C193" i="40"/>
  <c r="D193" i="40"/>
  <c r="C194" i="40"/>
  <c r="D194" i="40"/>
  <c r="C195" i="40"/>
  <c r="D195" i="40"/>
  <c r="D196" i="40"/>
  <c r="C197" i="40"/>
  <c r="D197" i="40"/>
  <c r="C198" i="40"/>
  <c r="D198" i="40"/>
  <c r="C199" i="40"/>
  <c r="D199" i="40"/>
  <c r="C200" i="40"/>
  <c r="D200" i="40"/>
  <c r="C190" i="40"/>
  <c r="D190" i="40"/>
  <c r="C201" i="40"/>
  <c r="D201" i="40"/>
  <c r="C202" i="40"/>
  <c r="D202" i="40"/>
  <c r="C188" i="40"/>
  <c r="D188" i="40"/>
  <c r="C203" i="40"/>
  <c r="D203" i="40"/>
  <c r="C186" i="40"/>
  <c r="D186" i="40"/>
  <c r="C191" i="40"/>
  <c r="D191" i="40"/>
  <c r="C204" i="40"/>
  <c r="D204" i="40"/>
  <c r="C205" i="40"/>
  <c r="D205" i="40"/>
  <c r="C189" i="40"/>
  <c r="D189" i="40"/>
  <c r="C192" i="40"/>
  <c r="D192" i="40"/>
  <c r="C206" i="40"/>
  <c r="D206" i="40"/>
  <c r="C207" i="40"/>
  <c r="D207" i="40"/>
  <c r="C208" i="40"/>
  <c r="D208" i="40"/>
  <c r="C209" i="40"/>
  <c r="D209" i="40"/>
  <c r="C210" i="40"/>
  <c r="D210" i="40"/>
  <c r="C211" i="40"/>
  <c r="D211" i="40"/>
  <c r="C212" i="40"/>
  <c r="D212" i="40"/>
  <c r="C213" i="40"/>
  <c r="D213" i="40"/>
  <c r="C214" i="40"/>
  <c r="D214" i="40"/>
  <c r="C215" i="40"/>
  <c r="D215" i="40"/>
  <c r="C187" i="40"/>
  <c r="C136" i="40"/>
  <c r="C126" i="40"/>
  <c r="C130" i="40"/>
  <c r="C123" i="40"/>
  <c r="C117" i="40"/>
  <c r="C137" i="40"/>
  <c r="C139" i="40"/>
  <c r="C141" i="40"/>
  <c r="C144" i="40"/>
  <c r="C116" i="40"/>
  <c r="C127" i="40"/>
  <c r="C135" i="40"/>
  <c r="C128" i="40"/>
  <c r="C125" i="40"/>
  <c r="C131" i="40"/>
  <c r="C143" i="40"/>
  <c r="C145" i="40"/>
  <c r="C146" i="40"/>
  <c r="C65" i="40"/>
  <c r="C51" i="40"/>
  <c r="C52" i="40"/>
  <c r="C64" i="40"/>
  <c r="C66" i="40"/>
  <c r="C46" i="40"/>
  <c r="C67" i="40"/>
  <c r="C58" i="40"/>
  <c r="C68" i="40"/>
  <c r="C48" i="40"/>
  <c r="C53" i="40"/>
  <c r="C50" i="40"/>
  <c r="C69" i="40"/>
  <c r="C62" i="40"/>
  <c r="C70" i="40"/>
  <c r="C57" i="40"/>
  <c r="C54" i="40"/>
  <c r="C49" i="40"/>
  <c r="C55" i="40"/>
  <c r="C56" i="40"/>
  <c r="C59" i="40"/>
  <c r="C63" i="40"/>
  <c r="C71" i="40"/>
  <c r="C61" i="40"/>
  <c r="C72" i="40"/>
  <c r="C73" i="40"/>
  <c r="C60" i="40"/>
  <c r="C74" i="40"/>
  <c r="C75" i="40"/>
  <c r="C194" i="4"/>
  <c r="C193" i="4"/>
  <c r="C192" i="4"/>
  <c r="C191" i="4"/>
  <c r="C190" i="4"/>
  <c r="C189" i="4"/>
  <c r="C188" i="4"/>
  <c r="C187" i="4"/>
  <c r="C186" i="4"/>
  <c r="C185" i="4"/>
  <c r="C184" i="4"/>
  <c r="C183" i="4"/>
  <c r="C182" i="4"/>
  <c r="C181" i="4"/>
  <c r="C180" i="4"/>
  <c r="C179" i="4"/>
  <c r="C178" i="4"/>
  <c r="C177" i="4"/>
  <c r="C176" i="4"/>
  <c r="C175" i="4"/>
  <c r="C174" i="4"/>
  <c r="C173" i="4"/>
  <c r="C172" i="4"/>
  <c r="C171" i="4"/>
  <c r="C170" i="4"/>
  <c r="C169" i="4"/>
  <c r="C168" i="4"/>
  <c r="C167" i="4"/>
  <c r="C166" i="4"/>
  <c r="C165" i="4"/>
  <c r="C164" i="4"/>
  <c r="C163" i="4"/>
  <c r="D150" i="23"/>
  <c r="E150" i="23"/>
  <c r="F150" i="23"/>
  <c r="G150" i="23"/>
  <c r="H150" i="23"/>
  <c r="I150" i="23"/>
  <c r="J150" i="23"/>
  <c r="K150" i="23"/>
  <c r="L150" i="23"/>
  <c r="M150" i="23"/>
  <c r="N150" i="23"/>
  <c r="P150" i="23"/>
  <c r="Q150" i="23"/>
  <c r="R150" i="23"/>
  <c r="S150" i="23"/>
  <c r="T150" i="23"/>
  <c r="U150" i="23"/>
  <c r="V150" i="23"/>
  <c r="W150" i="23"/>
  <c r="X150" i="23"/>
  <c r="Y150" i="23"/>
  <c r="Z150" i="23"/>
  <c r="AA150" i="23"/>
  <c r="AB150" i="23"/>
  <c r="AC150" i="23"/>
  <c r="AD150" i="23"/>
  <c r="AE150" i="23"/>
  <c r="AF150" i="23"/>
  <c r="C150" i="23"/>
  <c r="B149" i="23"/>
  <c r="AI8" i="22"/>
  <c r="AH8" i="22"/>
  <c r="M6" i="64" s="1"/>
  <c r="AJ8" i="22"/>
  <c r="AK8" i="22"/>
  <c r="AL8" i="22"/>
  <c r="AN8" i="22"/>
  <c r="AI9" i="22"/>
  <c r="AH9" i="22"/>
  <c r="M7" i="64" s="1"/>
  <c r="AJ9" i="22"/>
  <c r="AK9" i="22"/>
  <c r="AL9" i="22"/>
  <c r="AN9" i="22"/>
  <c r="AI10" i="22"/>
  <c r="AH10" i="22"/>
  <c r="M8" i="64" s="1"/>
  <c r="AJ10" i="22"/>
  <c r="AK10" i="22"/>
  <c r="AL10" i="22"/>
  <c r="AN10" i="22"/>
  <c r="AI11" i="22"/>
  <c r="AH11" i="22"/>
  <c r="M9" i="64" s="1"/>
  <c r="AJ11" i="22"/>
  <c r="AK11" i="22"/>
  <c r="AL11" i="22"/>
  <c r="AN11" i="22"/>
  <c r="AI12" i="22"/>
  <c r="AJ12" i="22"/>
  <c r="AK12" i="22"/>
  <c r="AH12" i="22"/>
  <c r="M10" i="64" s="1"/>
  <c r="AL12" i="22"/>
  <c r="AN12" i="22"/>
  <c r="AI13" i="22"/>
  <c r="AH13" i="22"/>
  <c r="M11" i="64" s="1"/>
  <c r="AJ13" i="22"/>
  <c r="AK13" i="22"/>
  <c r="AL13" i="22"/>
  <c r="AN13" i="22"/>
  <c r="AI14" i="22"/>
  <c r="AH14" i="22"/>
  <c r="M12" i="64" s="1"/>
  <c r="AJ14" i="22"/>
  <c r="AK14" i="22"/>
  <c r="AL14" i="22"/>
  <c r="AN14" i="22"/>
  <c r="AI15" i="22"/>
  <c r="AJ15" i="22"/>
  <c r="AH15" i="22"/>
  <c r="M13" i="64" s="1"/>
  <c r="AK15" i="22"/>
  <c r="AL15" i="22"/>
  <c r="AN15" i="22"/>
  <c r="AI16" i="22"/>
  <c r="AH16" i="22"/>
  <c r="M14" i="64" s="1"/>
  <c r="AJ16" i="22"/>
  <c r="AK16" i="22"/>
  <c r="AL16" i="22"/>
  <c r="AN16" i="22"/>
  <c r="AI17" i="22"/>
  <c r="AJ17" i="22"/>
  <c r="AK17" i="22"/>
  <c r="AH17" i="22"/>
  <c r="M15" i="64" s="1"/>
  <c r="AL17" i="22"/>
  <c r="AN17" i="22"/>
  <c r="AI18" i="22"/>
  <c r="AH18" i="22"/>
  <c r="M16" i="64" s="1"/>
  <c r="AJ18" i="22"/>
  <c r="AK18" i="22"/>
  <c r="AL18" i="22"/>
  <c r="AN18" i="22"/>
  <c r="AI19" i="22"/>
  <c r="AJ19" i="22"/>
  <c r="AH19" i="22"/>
  <c r="M17" i="64" s="1"/>
  <c r="AK19" i="22"/>
  <c r="AL19" i="22"/>
  <c r="AN19" i="22"/>
  <c r="AI20" i="22"/>
  <c r="AH20" i="22"/>
  <c r="M18" i="64" s="1"/>
  <c r="AJ20" i="22"/>
  <c r="AK20" i="22"/>
  <c r="AL20" i="22"/>
  <c r="AN20" i="22"/>
  <c r="AI21" i="22"/>
  <c r="AJ21" i="22"/>
  <c r="AK21" i="22"/>
  <c r="AH21" i="22"/>
  <c r="M19" i="64" s="1"/>
  <c r="AL21" i="22"/>
  <c r="AN21" i="22"/>
  <c r="AI22" i="22"/>
  <c r="AH22" i="22"/>
  <c r="M20" i="64" s="1"/>
  <c r="AJ22" i="22"/>
  <c r="AK22" i="22"/>
  <c r="AL22" i="22"/>
  <c r="AN22" i="22"/>
  <c r="AI23" i="22"/>
  <c r="AJ23" i="22"/>
  <c r="AH23" i="22"/>
  <c r="M21" i="64" s="1"/>
  <c r="AK23" i="22"/>
  <c r="AL23" i="22"/>
  <c r="AN23" i="22"/>
  <c r="AI24" i="22"/>
  <c r="AJ24" i="22"/>
  <c r="AH24" i="22"/>
  <c r="M22" i="64" s="1"/>
  <c r="AK24" i="22"/>
  <c r="AL24" i="22"/>
  <c r="AN24" i="22"/>
  <c r="AI25" i="22"/>
  <c r="AJ25" i="22"/>
  <c r="AH25" i="22"/>
  <c r="M23" i="64" s="1"/>
  <c r="AK25" i="22"/>
  <c r="AL25" i="22"/>
  <c r="AN25" i="22"/>
  <c r="AI26" i="22"/>
  <c r="AJ26" i="22"/>
  <c r="AH26" i="22"/>
  <c r="M24" i="64" s="1"/>
  <c r="AK26" i="22"/>
  <c r="AL26" i="22"/>
  <c r="AN26" i="22"/>
  <c r="AI27" i="22"/>
  <c r="AJ27" i="22"/>
  <c r="AH27" i="22"/>
  <c r="M25" i="64" s="1"/>
  <c r="AK27" i="22"/>
  <c r="AL27" i="22"/>
  <c r="AN27" i="22"/>
  <c r="AI28" i="22"/>
  <c r="AJ28" i="22"/>
  <c r="AH28" i="22"/>
  <c r="M26" i="64" s="1"/>
  <c r="AK28" i="22"/>
  <c r="AL28" i="22"/>
  <c r="AN28" i="22"/>
  <c r="AI29" i="22"/>
  <c r="AH29" i="22"/>
  <c r="M27" i="64" s="1"/>
  <c r="AJ29" i="22"/>
  <c r="AK29" i="22"/>
  <c r="AL29" i="22"/>
  <c r="AN29" i="22"/>
  <c r="AI30" i="22"/>
  <c r="AJ30" i="22"/>
  <c r="AH30" i="22"/>
  <c r="M28" i="64" s="1"/>
  <c r="AK30" i="22"/>
  <c r="AL30" i="22"/>
  <c r="AN30" i="22"/>
  <c r="AI31" i="22"/>
  <c r="AJ31" i="22"/>
  <c r="AH31" i="22"/>
  <c r="M29" i="64" s="1"/>
  <c r="AK31" i="22"/>
  <c r="AL31" i="22"/>
  <c r="AN31" i="22"/>
  <c r="AI32" i="22"/>
  <c r="AH32" i="22"/>
  <c r="M30" i="64" s="1"/>
  <c r="AJ32" i="22"/>
  <c r="AK32" i="22"/>
  <c r="AL32" i="22"/>
  <c r="AN32" i="22"/>
  <c r="AI33" i="22"/>
  <c r="AH33" i="22"/>
  <c r="M31" i="64" s="1"/>
  <c r="AJ33" i="22"/>
  <c r="AK33" i="22"/>
  <c r="AL33" i="22"/>
  <c r="AN33" i="22"/>
  <c r="AI34" i="22"/>
  <c r="AH34" i="22"/>
  <c r="M32" i="64" s="1"/>
  <c r="AJ34" i="22"/>
  <c r="AK34" i="22"/>
  <c r="AL34" i="22"/>
  <c r="AN34" i="22"/>
  <c r="AI35" i="22"/>
  <c r="AJ35" i="22"/>
  <c r="AH35" i="22"/>
  <c r="M33" i="64" s="1"/>
  <c r="AK35" i="22"/>
  <c r="AL35" i="22"/>
  <c r="AN35" i="22"/>
  <c r="AI36" i="22"/>
  <c r="AH36" i="22"/>
  <c r="M34" i="64" s="1"/>
  <c r="AJ36" i="22"/>
  <c r="AK36" i="22"/>
  <c r="AL36" i="22"/>
  <c r="AN36" i="22"/>
  <c r="AI37" i="22"/>
  <c r="AH37" i="22"/>
  <c r="M35" i="64" s="1"/>
  <c r="AJ37" i="22"/>
  <c r="AK37" i="22"/>
  <c r="AL37" i="22"/>
  <c r="AN37" i="22"/>
  <c r="AI38" i="22"/>
  <c r="AH38" i="22"/>
  <c r="M36" i="64" s="1"/>
  <c r="AJ38" i="22"/>
  <c r="AK38" i="22"/>
  <c r="AL38" i="22"/>
  <c r="AN38" i="22"/>
  <c r="AI39" i="22"/>
  <c r="AH39" i="22"/>
  <c r="M37" i="64" s="1"/>
  <c r="AJ39" i="22"/>
  <c r="AK39" i="22"/>
  <c r="AL39" i="22"/>
  <c r="AN39" i="22"/>
  <c r="AI40" i="22"/>
  <c r="AJ40" i="22"/>
  <c r="AH40" i="22"/>
  <c r="M38" i="64" s="1"/>
  <c r="AK40" i="22"/>
  <c r="AL40" i="22"/>
  <c r="AN40" i="22"/>
  <c r="AI41" i="22"/>
  <c r="AJ41" i="22"/>
  <c r="AH41" i="22"/>
  <c r="M39" i="64" s="1"/>
  <c r="AK41" i="22"/>
  <c r="AL41" i="22"/>
  <c r="AN41" i="22"/>
  <c r="AI42" i="22"/>
  <c r="AJ42" i="22"/>
  <c r="AH42" i="22"/>
  <c r="M40" i="64" s="1"/>
  <c r="AK42" i="22"/>
  <c r="AL42" i="22"/>
  <c r="AN42" i="22"/>
  <c r="AI43" i="22"/>
  <c r="AH43" i="22"/>
  <c r="M41" i="64" s="1"/>
  <c r="AJ43" i="22"/>
  <c r="AK43" i="22"/>
  <c r="AL43" i="22"/>
  <c r="AN43" i="22"/>
  <c r="AI44" i="22"/>
  <c r="AH44" i="22"/>
  <c r="M42" i="64" s="1"/>
  <c r="AJ44" i="22"/>
  <c r="AK44" i="22"/>
  <c r="AL44" i="22"/>
  <c r="AN44" i="22"/>
  <c r="AI45" i="22"/>
  <c r="AJ45" i="22"/>
  <c r="AH45" i="22"/>
  <c r="M43" i="64" s="1"/>
  <c r="AK45" i="22"/>
  <c r="AL45" i="22"/>
  <c r="AN45" i="22"/>
  <c r="AI46" i="22"/>
  <c r="AH46" i="22"/>
  <c r="M44" i="64" s="1"/>
  <c r="AJ46" i="22"/>
  <c r="AK46" i="22"/>
  <c r="AL46" i="22"/>
  <c r="AN46" i="22"/>
  <c r="AI47" i="22"/>
  <c r="AH47" i="22"/>
  <c r="M45" i="64" s="1"/>
  <c r="AJ47" i="22"/>
  <c r="AK47" i="22"/>
  <c r="AL47" i="22"/>
  <c r="AN47" i="22"/>
  <c r="AI48" i="22"/>
  <c r="AJ48" i="22"/>
  <c r="AK48" i="22"/>
  <c r="AH48" i="22"/>
  <c r="M46" i="64" s="1"/>
  <c r="AL48" i="22"/>
  <c r="AN48" i="22"/>
  <c r="AI49" i="22"/>
  <c r="AJ49" i="22"/>
  <c r="AH49" i="22"/>
  <c r="M47" i="64" s="1"/>
  <c r="AK49" i="22"/>
  <c r="AL49" i="22"/>
  <c r="AN49" i="22"/>
  <c r="AI50" i="22"/>
  <c r="AH50" i="22"/>
  <c r="M48" i="64" s="1"/>
  <c r="AJ50" i="22"/>
  <c r="AK50" i="22"/>
  <c r="AL50" i="22"/>
  <c r="AN50" i="22"/>
  <c r="AI51" i="22"/>
  <c r="AJ51" i="22"/>
  <c r="AK51" i="22"/>
  <c r="AH51" i="22"/>
  <c r="M49" i="64" s="1"/>
  <c r="AL51" i="22"/>
  <c r="AN51" i="22"/>
  <c r="AI52" i="22"/>
  <c r="AH52" i="22"/>
  <c r="M50" i="64" s="1"/>
  <c r="AJ52" i="22"/>
  <c r="AK52" i="22"/>
  <c r="AL52" i="22"/>
  <c r="AN52" i="22"/>
  <c r="AI53" i="22"/>
  <c r="AJ53" i="22"/>
  <c r="AH53" i="22"/>
  <c r="M51" i="64" s="1"/>
  <c r="AK53" i="22"/>
  <c r="AL53" i="22"/>
  <c r="AN53" i="22"/>
  <c r="AI54" i="22"/>
  <c r="AH54" i="22"/>
  <c r="M52" i="64" s="1"/>
  <c r="AJ54" i="22"/>
  <c r="AK54" i="22"/>
  <c r="AL54" i="22"/>
  <c r="AN54" i="22"/>
  <c r="AI55" i="22"/>
  <c r="AH55" i="22"/>
  <c r="M53" i="64" s="1"/>
  <c r="AJ55" i="22"/>
  <c r="AK55" i="22"/>
  <c r="AL55" i="22"/>
  <c r="AN55" i="22"/>
  <c r="AI56" i="22"/>
  <c r="AJ56" i="22"/>
  <c r="AH56" i="22"/>
  <c r="M54" i="64" s="1"/>
  <c r="AK56" i="22"/>
  <c r="AL56" i="22"/>
  <c r="AN56" i="22"/>
  <c r="AI57" i="22"/>
  <c r="AJ57" i="22"/>
  <c r="AH57" i="22"/>
  <c r="M55" i="64" s="1"/>
  <c r="AK57" i="22"/>
  <c r="AL57" i="22"/>
  <c r="AN57" i="22"/>
  <c r="AI58" i="22"/>
  <c r="AH58" i="22"/>
  <c r="M56" i="64" s="1"/>
  <c r="AJ58" i="22"/>
  <c r="AK58" i="22"/>
  <c r="AL58" i="22"/>
  <c r="AN58" i="22"/>
  <c r="AI59" i="22"/>
  <c r="AJ59" i="22"/>
  <c r="AK59" i="22"/>
  <c r="AH59" i="22"/>
  <c r="M57" i="64" s="1"/>
  <c r="AL59" i="22"/>
  <c r="AN59" i="22"/>
  <c r="AI60" i="22"/>
  <c r="AJ60" i="22"/>
  <c r="AH60" i="22"/>
  <c r="M58" i="64" s="1"/>
  <c r="AK60" i="22"/>
  <c r="AL60" i="22"/>
  <c r="AN60" i="22"/>
  <c r="AI61" i="22"/>
  <c r="AJ61" i="22"/>
  <c r="AH61" i="22"/>
  <c r="M59" i="64" s="1"/>
  <c r="AK61" i="22"/>
  <c r="AL61" i="22"/>
  <c r="AN61" i="22"/>
  <c r="AI62" i="22"/>
  <c r="AH62" i="22"/>
  <c r="M60" i="64" s="1"/>
  <c r="AJ62" i="22"/>
  <c r="AK62" i="22"/>
  <c r="AL62" i="22"/>
  <c r="AN62" i="22"/>
  <c r="AI63" i="22"/>
  <c r="AH63" i="22"/>
  <c r="M61" i="64" s="1"/>
  <c r="AJ63" i="22"/>
  <c r="AK63" i="22"/>
  <c r="AL63" i="22"/>
  <c r="AN63" i="22"/>
  <c r="AI64" i="22"/>
  <c r="AH64" i="22"/>
  <c r="M62" i="64" s="1"/>
  <c r="AJ64" i="22"/>
  <c r="AK64" i="22"/>
  <c r="AL64" i="22"/>
  <c r="AN64" i="22"/>
  <c r="AI65" i="22"/>
  <c r="AJ65" i="22"/>
  <c r="AH65" i="22"/>
  <c r="M63" i="64" s="1"/>
  <c r="AK65" i="22"/>
  <c r="AL65" i="22"/>
  <c r="AN65" i="22"/>
  <c r="AI66" i="22"/>
  <c r="AH66" i="22"/>
  <c r="M64" i="64" s="1"/>
  <c r="AJ66" i="22"/>
  <c r="AK66" i="22"/>
  <c r="AL66" i="22"/>
  <c r="AN66" i="22"/>
  <c r="AI67" i="22"/>
  <c r="AH67" i="22"/>
  <c r="M65" i="64" s="1"/>
  <c r="AJ67" i="22"/>
  <c r="AK67" i="22"/>
  <c r="AL67" i="22"/>
  <c r="AN67" i="22"/>
  <c r="AI68" i="22"/>
  <c r="AH68" i="22"/>
  <c r="M66" i="64" s="1"/>
  <c r="AJ68" i="22"/>
  <c r="AK68" i="22"/>
  <c r="AL68" i="22"/>
  <c r="AN68" i="22"/>
  <c r="AI69" i="22"/>
  <c r="AH69" i="22"/>
  <c r="M67" i="64" s="1"/>
  <c r="AJ69" i="22"/>
  <c r="AK69" i="22"/>
  <c r="AL69" i="22"/>
  <c r="AN69" i="22"/>
  <c r="AI70" i="22"/>
  <c r="AH70" i="22"/>
  <c r="M68" i="64" s="1"/>
  <c r="AJ70" i="22"/>
  <c r="AK70" i="22"/>
  <c r="AL70" i="22"/>
  <c r="AN70" i="22"/>
  <c r="AI71" i="22"/>
  <c r="AH71" i="22"/>
  <c r="M69" i="64" s="1"/>
  <c r="AJ71" i="22"/>
  <c r="AK71" i="22"/>
  <c r="AL71" i="22"/>
  <c r="AN71" i="22"/>
  <c r="AI72" i="22"/>
  <c r="AH72" i="22"/>
  <c r="M70" i="64" s="1"/>
  <c r="AJ72" i="22"/>
  <c r="AK72" i="22"/>
  <c r="AL72" i="22"/>
  <c r="AN72" i="22"/>
  <c r="AI73" i="22"/>
  <c r="AH73" i="22"/>
  <c r="M71" i="64" s="1"/>
  <c r="AJ73" i="22"/>
  <c r="AK73" i="22"/>
  <c r="AL73" i="22"/>
  <c r="AN73" i="22"/>
  <c r="AI74" i="22"/>
  <c r="AH74" i="22"/>
  <c r="M72" i="64" s="1"/>
  <c r="AJ74" i="22"/>
  <c r="AK74" i="22"/>
  <c r="AL74" i="22"/>
  <c r="AN74" i="22"/>
  <c r="AI75" i="22"/>
  <c r="AH75" i="22"/>
  <c r="M73" i="64" s="1"/>
  <c r="AJ75" i="22"/>
  <c r="AK75" i="22"/>
  <c r="AL75" i="22"/>
  <c r="AN75" i="22"/>
  <c r="AI76" i="22"/>
  <c r="AH76" i="22"/>
  <c r="M74" i="64" s="1"/>
  <c r="AJ76" i="22"/>
  <c r="AK76" i="22"/>
  <c r="AL76" i="22"/>
  <c r="AN76" i="22"/>
  <c r="AI77" i="22"/>
  <c r="AH77" i="22"/>
  <c r="M75" i="64" s="1"/>
  <c r="AJ77" i="22"/>
  <c r="AK77" i="22"/>
  <c r="AL77" i="22"/>
  <c r="AN77" i="22"/>
  <c r="AI78" i="22"/>
  <c r="AH78" i="22"/>
  <c r="M76" i="64" s="1"/>
  <c r="AJ78" i="22"/>
  <c r="AK78" i="22"/>
  <c r="AL78" i="22"/>
  <c r="AN78" i="22"/>
  <c r="AI79" i="22"/>
  <c r="AH79" i="22"/>
  <c r="M77" i="64" s="1"/>
  <c r="AJ79" i="22"/>
  <c r="AK79" i="22"/>
  <c r="AL79" i="22"/>
  <c r="AN79" i="22"/>
  <c r="AI80" i="22"/>
  <c r="AH80" i="22"/>
  <c r="M78" i="64" s="1"/>
  <c r="AJ80" i="22"/>
  <c r="AK80" i="22"/>
  <c r="AL80" i="22"/>
  <c r="AN80" i="22"/>
  <c r="AI81" i="22"/>
  <c r="AJ81" i="22"/>
  <c r="AH81" i="22"/>
  <c r="M79" i="64" s="1"/>
  <c r="AK81" i="22"/>
  <c r="AL81" i="22"/>
  <c r="AN81" i="22"/>
  <c r="AI82" i="22"/>
  <c r="AH82" i="22"/>
  <c r="M80" i="64" s="1"/>
  <c r="AJ82" i="22"/>
  <c r="AK82" i="22"/>
  <c r="AL82" i="22"/>
  <c r="AN82" i="22"/>
  <c r="AI83" i="22"/>
  <c r="AH83" i="22"/>
  <c r="M81" i="64" s="1"/>
  <c r="AJ83" i="22"/>
  <c r="AK83" i="22"/>
  <c r="AL83" i="22"/>
  <c r="AN83" i="22"/>
  <c r="AI84" i="22"/>
  <c r="AH84" i="22"/>
  <c r="M82" i="64" s="1"/>
  <c r="AJ84" i="22"/>
  <c r="AK84" i="22"/>
  <c r="AL84" i="22"/>
  <c r="AN84" i="22"/>
  <c r="AI85" i="22"/>
  <c r="AJ85" i="22"/>
  <c r="AH85" i="22"/>
  <c r="M83" i="64" s="1"/>
  <c r="AK85" i="22"/>
  <c r="AL85" i="22"/>
  <c r="AN85" i="22"/>
  <c r="AI86" i="22"/>
  <c r="AH86" i="22"/>
  <c r="M84" i="64" s="1"/>
  <c r="AJ86" i="22"/>
  <c r="AK86" i="22"/>
  <c r="AL86" i="22"/>
  <c r="AN86" i="22"/>
  <c r="AI87" i="22"/>
  <c r="AH87" i="22"/>
  <c r="M85" i="64" s="1"/>
  <c r="AJ87" i="22"/>
  <c r="AK87" i="22"/>
  <c r="AL87" i="22"/>
  <c r="AN87" i="22"/>
  <c r="AI88" i="22"/>
  <c r="AH88" i="22"/>
  <c r="M86" i="64" s="1"/>
  <c r="AJ88" i="22"/>
  <c r="AK88" i="22"/>
  <c r="AL88" i="22"/>
  <c r="AN88" i="22"/>
  <c r="AI89" i="22"/>
  <c r="AJ89" i="22"/>
  <c r="AH89" i="22"/>
  <c r="M87" i="64" s="1"/>
  <c r="AK89" i="22"/>
  <c r="AL89" i="22"/>
  <c r="AN89" i="22"/>
  <c r="AI90" i="22"/>
  <c r="AJ90" i="22"/>
  <c r="AK90" i="22"/>
  <c r="AH90" i="22"/>
  <c r="M88" i="64" s="1"/>
  <c r="AL90" i="22"/>
  <c r="AN90" i="22"/>
  <c r="AI91" i="22"/>
  <c r="AH91" i="22"/>
  <c r="M89" i="64" s="1"/>
  <c r="AJ91" i="22"/>
  <c r="AK91" i="22"/>
  <c r="AL91" i="22"/>
  <c r="AN91" i="22"/>
  <c r="AI92" i="22"/>
  <c r="AH92" i="22"/>
  <c r="M90" i="64" s="1"/>
  <c r="AJ92" i="22"/>
  <c r="AK92" i="22"/>
  <c r="AL92" i="22"/>
  <c r="AN92" i="22"/>
  <c r="AI93" i="22"/>
  <c r="AJ93" i="22"/>
  <c r="AH93" i="22"/>
  <c r="M91" i="64" s="1"/>
  <c r="AK93" i="22"/>
  <c r="AL93" i="22"/>
  <c r="AN93" i="22"/>
  <c r="AI94" i="22"/>
  <c r="AH94" i="22"/>
  <c r="M92" i="64" s="1"/>
  <c r="AJ94" i="22"/>
  <c r="AK94" i="22"/>
  <c r="AL94" i="22"/>
  <c r="AN94" i="22"/>
  <c r="AI95" i="22"/>
  <c r="AJ95" i="22"/>
  <c r="AK95" i="22"/>
  <c r="AH95" i="22"/>
  <c r="M93" i="64" s="1"/>
  <c r="AL95" i="22"/>
  <c r="AN95" i="22"/>
  <c r="AI96" i="22"/>
  <c r="AH96" i="22"/>
  <c r="M94" i="64" s="1"/>
  <c r="AJ96" i="22"/>
  <c r="AK96" i="22"/>
  <c r="AL96" i="22"/>
  <c r="AN96" i="22"/>
  <c r="AI97" i="22"/>
  <c r="AH97" i="22"/>
  <c r="M95" i="64" s="1"/>
  <c r="AJ97" i="22"/>
  <c r="AK97" i="22"/>
  <c r="AL97" i="22"/>
  <c r="AN97" i="22"/>
  <c r="AI98" i="22"/>
  <c r="AH98" i="22"/>
  <c r="M96" i="64" s="1"/>
  <c r="AJ98" i="22"/>
  <c r="AK98" i="22"/>
  <c r="AL98" i="22"/>
  <c r="AN98" i="22"/>
  <c r="AI99" i="22"/>
  <c r="AJ99" i="22"/>
  <c r="AH99" i="22"/>
  <c r="M97" i="64" s="1"/>
  <c r="AK99" i="22"/>
  <c r="AL99" i="22"/>
  <c r="AN99" i="22"/>
  <c r="AI100" i="22"/>
  <c r="AH100" i="22"/>
  <c r="M98" i="64" s="1"/>
  <c r="AJ100" i="22"/>
  <c r="AK100" i="22"/>
  <c r="AL100" i="22"/>
  <c r="AN100" i="22"/>
  <c r="AI101" i="22"/>
  <c r="AJ101" i="22"/>
  <c r="AH101" i="22"/>
  <c r="M99" i="64" s="1"/>
  <c r="AK101" i="22"/>
  <c r="AL101" i="22"/>
  <c r="AN101" i="22"/>
  <c r="AI102" i="22"/>
  <c r="AH102" i="22"/>
  <c r="M100" i="64" s="1"/>
  <c r="AJ102" i="22"/>
  <c r="AK102" i="22"/>
  <c r="AL102" i="22"/>
  <c r="AN102" i="22"/>
  <c r="AI103" i="22"/>
  <c r="AJ103" i="22"/>
  <c r="AH103" i="22"/>
  <c r="M101" i="64" s="1"/>
  <c r="AK103" i="22"/>
  <c r="AL103" i="22"/>
  <c r="AN103" i="22"/>
  <c r="AI104" i="22"/>
  <c r="AH104" i="22"/>
  <c r="M102" i="64" s="1"/>
  <c r="AJ104" i="22"/>
  <c r="AK104" i="22"/>
  <c r="AL104" i="22"/>
  <c r="AN104" i="22"/>
  <c r="AI105" i="22"/>
  <c r="AJ105" i="22"/>
  <c r="AH105" i="22"/>
  <c r="M103" i="64" s="1"/>
  <c r="AK105" i="22"/>
  <c r="AL105" i="22"/>
  <c r="AN105" i="22"/>
  <c r="AI106" i="22"/>
  <c r="AH106" i="22"/>
  <c r="M104" i="64" s="1"/>
  <c r="AJ106" i="22"/>
  <c r="AK106" i="22"/>
  <c r="AL106" i="22"/>
  <c r="AN106" i="22"/>
  <c r="AI107" i="22"/>
  <c r="AH107" i="22"/>
  <c r="M105" i="64" s="1"/>
  <c r="AJ107" i="22"/>
  <c r="AK107" i="22"/>
  <c r="AL107" i="22"/>
  <c r="AN107" i="22"/>
  <c r="AI108" i="22"/>
  <c r="AH108" i="22"/>
  <c r="M106" i="64" s="1"/>
  <c r="AJ108" i="22"/>
  <c r="AK108" i="22"/>
  <c r="AL108" i="22"/>
  <c r="AN108" i="22"/>
  <c r="AI109" i="22"/>
  <c r="AJ109" i="22"/>
  <c r="AH109" i="22"/>
  <c r="M107" i="64" s="1"/>
  <c r="AK109" i="22"/>
  <c r="AL109" i="22"/>
  <c r="AN109" i="22"/>
  <c r="AI110" i="22"/>
  <c r="AH110" i="22"/>
  <c r="M108" i="64" s="1"/>
  <c r="AJ110" i="22"/>
  <c r="AK110" i="22"/>
  <c r="AL110" i="22"/>
  <c r="AN110" i="22"/>
  <c r="AI111" i="22"/>
  <c r="AH111" i="22"/>
  <c r="M109" i="64" s="1"/>
  <c r="AJ111" i="22"/>
  <c r="AK111" i="22"/>
  <c r="AL111" i="22"/>
  <c r="AN111" i="22"/>
  <c r="AI112" i="22"/>
  <c r="AH112" i="22"/>
  <c r="M110" i="64" s="1"/>
  <c r="AJ112" i="22"/>
  <c r="AK112" i="22"/>
  <c r="AL112" i="22"/>
  <c r="AN112" i="22"/>
  <c r="AI113" i="22"/>
  <c r="AJ113" i="22"/>
  <c r="AH113" i="22"/>
  <c r="M111" i="64" s="1"/>
  <c r="AK113" i="22"/>
  <c r="AL113" i="22"/>
  <c r="AN113" i="22"/>
  <c r="AI114" i="22"/>
  <c r="AH114" i="22"/>
  <c r="M112" i="64" s="1"/>
  <c r="AJ114" i="22"/>
  <c r="AK114" i="22"/>
  <c r="AL114" i="22"/>
  <c r="AN114" i="22"/>
  <c r="AI115" i="22"/>
  <c r="AJ115" i="22"/>
  <c r="AH115" i="22"/>
  <c r="M113" i="64" s="1"/>
  <c r="AK115" i="22"/>
  <c r="AL115" i="22"/>
  <c r="AN115" i="22"/>
  <c r="AI116" i="22"/>
  <c r="AH116" i="22"/>
  <c r="M114" i="64" s="1"/>
  <c r="AJ116" i="22"/>
  <c r="AK116" i="22"/>
  <c r="AL116" i="22"/>
  <c r="AN116" i="22"/>
  <c r="AI117" i="22"/>
  <c r="AH117" i="22"/>
  <c r="M115" i="64" s="1"/>
  <c r="AJ117" i="22"/>
  <c r="AK117" i="22"/>
  <c r="AL117" i="22"/>
  <c r="AN117" i="22"/>
  <c r="AI118" i="22"/>
  <c r="AH118" i="22"/>
  <c r="M116" i="64" s="1"/>
  <c r="AJ118" i="22"/>
  <c r="AK118" i="22"/>
  <c r="AL118" i="22"/>
  <c r="AN118" i="22"/>
  <c r="AI119" i="22"/>
  <c r="AJ119" i="22"/>
  <c r="AH119" i="22"/>
  <c r="M117" i="64" s="1"/>
  <c r="AK119" i="22"/>
  <c r="AL119" i="22"/>
  <c r="AN119" i="22"/>
  <c r="AI120" i="22"/>
  <c r="AH120" i="22"/>
  <c r="M118" i="64" s="1"/>
  <c r="AJ120" i="22"/>
  <c r="AK120" i="22"/>
  <c r="AL120" i="22"/>
  <c r="AN120" i="22"/>
  <c r="AI121" i="22"/>
  <c r="AH121" i="22"/>
  <c r="M119" i="64" s="1"/>
  <c r="AJ121" i="22"/>
  <c r="AK121" i="22"/>
  <c r="AL121" i="22"/>
  <c r="AN121" i="22"/>
  <c r="AI122" i="22"/>
  <c r="AH122" i="22"/>
  <c r="M120" i="64" s="1"/>
  <c r="AJ122" i="22"/>
  <c r="AK122" i="22"/>
  <c r="AL122" i="22"/>
  <c r="AN122" i="22"/>
  <c r="AI123" i="22"/>
  <c r="AJ123" i="22"/>
  <c r="AK123" i="22"/>
  <c r="AH123" i="22"/>
  <c r="M121" i="64" s="1"/>
  <c r="AL123" i="22"/>
  <c r="AN123" i="22"/>
  <c r="AI124" i="22"/>
  <c r="AH124" i="22"/>
  <c r="M122" i="64" s="1"/>
  <c r="AJ124" i="22"/>
  <c r="AK124" i="22"/>
  <c r="AL124" i="22"/>
  <c r="AN124" i="22"/>
  <c r="AI125" i="22"/>
  <c r="AH125" i="22"/>
  <c r="M123" i="64" s="1"/>
  <c r="AJ125" i="22"/>
  <c r="AK125" i="22"/>
  <c r="AL125" i="22"/>
  <c r="AN125" i="22"/>
  <c r="AI126" i="22"/>
  <c r="AH126" i="22"/>
  <c r="M124" i="64" s="1"/>
  <c r="AJ126" i="22"/>
  <c r="AK126" i="22"/>
  <c r="AL126" i="22"/>
  <c r="AN126" i="22"/>
  <c r="AI127" i="22"/>
  <c r="AJ127" i="22"/>
  <c r="AK127" i="22"/>
  <c r="AH127" i="22"/>
  <c r="M125" i="64" s="1"/>
  <c r="AL127" i="22"/>
  <c r="AN127" i="22"/>
  <c r="AI128" i="22"/>
  <c r="AH128" i="22"/>
  <c r="M126" i="64" s="1"/>
  <c r="AJ128" i="22"/>
  <c r="AK128" i="22"/>
  <c r="AL128" i="22"/>
  <c r="AN128" i="22"/>
  <c r="AI129" i="22"/>
  <c r="AH129" i="22"/>
  <c r="M127" i="64" s="1"/>
  <c r="AJ129" i="22"/>
  <c r="AK129" i="22"/>
  <c r="AL129" i="22"/>
  <c r="AN129" i="22"/>
  <c r="AI130" i="22"/>
  <c r="AH130" i="22"/>
  <c r="M128" i="64" s="1"/>
  <c r="AJ130" i="22"/>
  <c r="AK130" i="22"/>
  <c r="AL130" i="22"/>
  <c r="AN130" i="22"/>
  <c r="AI131" i="22"/>
  <c r="AJ131" i="22"/>
  <c r="AK131" i="22"/>
  <c r="AH131" i="22"/>
  <c r="M129" i="64" s="1"/>
  <c r="AL131" i="22"/>
  <c r="AN131" i="22"/>
  <c r="AI132" i="22"/>
  <c r="AH132" i="22"/>
  <c r="M130" i="64" s="1"/>
  <c r="AJ132" i="22"/>
  <c r="AK132" i="22"/>
  <c r="AL132" i="22"/>
  <c r="AN132" i="22"/>
  <c r="AI133" i="22"/>
  <c r="AJ133" i="22"/>
  <c r="AH133" i="22"/>
  <c r="M131" i="64" s="1"/>
  <c r="AK133" i="22"/>
  <c r="AL133" i="22"/>
  <c r="AN133" i="22"/>
  <c r="AI134" i="22"/>
  <c r="AH134" i="22"/>
  <c r="M132" i="64" s="1"/>
  <c r="AJ134" i="22"/>
  <c r="AK134" i="22"/>
  <c r="AL134" i="22"/>
  <c r="AN134" i="22"/>
  <c r="AI135" i="22"/>
  <c r="AJ135" i="22"/>
  <c r="AK135" i="22"/>
  <c r="AH135" i="22"/>
  <c r="M133" i="64" s="1"/>
  <c r="AL135" i="22"/>
  <c r="AN135" i="22"/>
  <c r="AI136" i="22"/>
  <c r="AH136" i="22"/>
  <c r="M134" i="64" s="1"/>
  <c r="AJ136" i="22"/>
  <c r="AK136" i="22"/>
  <c r="AL136" i="22"/>
  <c r="AN136" i="22"/>
  <c r="AI137" i="22"/>
  <c r="AH137" i="22"/>
  <c r="M135" i="64" s="1"/>
  <c r="AJ137" i="22"/>
  <c r="AK137" i="22"/>
  <c r="AL137" i="22"/>
  <c r="AN137" i="22"/>
  <c r="AN7" i="22"/>
  <c r="AI7" i="22"/>
  <c r="AJ7" i="22"/>
  <c r="AK7" i="22"/>
  <c r="AL7" i="22"/>
  <c r="AG105" i="23"/>
  <c r="AG106" i="23"/>
  <c r="AH106" i="23" s="1"/>
  <c r="AG107" i="23"/>
  <c r="AG108" i="23"/>
  <c r="AG109" i="23"/>
  <c r="AG110" i="23"/>
  <c r="AH110" i="23" s="1"/>
  <c r="AG111" i="23"/>
  <c r="AG112" i="23"/>
  <c r="AG113" i="23"/>
  <c r="AG114" i="23"/>
  <c r="AG115" i="23"/>
  <c r="AG116" i="23"/>
  <c r="AH116" i="23" s="1"/>
  <c r="AG117" i="23"/>
  <c r="AG118" i="23"/>
  <c r="AG119" i="23"/>
  <c r="AG120" i="23"/>
  <c r="AG121" i="23"/>
  <c r="AG122" i="23"/>
  <c r="AH122" i="23" s="1"/>
  <c r="AG123" i="23"/>
  <c r="AG124" i="23"/>
  <c r="AG125" i="23"/>
  <c r="AG126" i="23"/>
  <c r="AG127" i="23"/>
  <c r="AG128" i="23"/>
  <c r="AG129" i="23"/>
  <c r="AG130" i="23"/>
  <c r="AG131" i="23"/>
  <c r="AG132" i="23"/>
  <c r="AG133" i="23"/>
  <c r="AG134" i="23"/>
  <c r="AH134" i="23" s="1"/>
  <c r="AG135" i="23"/>
  <c r="AG136" i="23"/>
  <c r="AG137" i="23"/>
  <c r="AG138" i="23"/>
  <c r="AG139" i="23"/>
  <c r="AG140" i="23"/>
  <c r="AG141" i="23"/>
  <c r="AG142" i="23"/>
  <c r="AH142" i="23" s="1"/>
  <c r="AG143" i="23"/>
  <c r="AG144" i="23"/>
  <c r="AH144" i="23" s="1"/>
  <c r="AG145" i="23"/>
  <c r="AG146" i="23"/>
  <c r="AG147" i="23"/>
  <c r="AG148" i="23"/>
  <c r="AG149" i="23"/>
  <c r="B22" i="23"/>
  <c r="B23" i="23"/>
  <c r="B24" i="23"/>
  <c r="B25" i="23"/>
  <c r="B26" i="23"/>
  <c r="B27" i="23"/>
  <c r="B28" i="23"/>
  <c r="B29" i="23"/>
  <c r="B30" i="23"/>
  <c r="B31" i="23"/>
  <c r="B32" i="23"/>
  <c r="B33" i="23"/>
  <c r="B34" i="23"/>
  <c r="B35" i="23"/>
  <c r="B36" i="23"/>
  <c r="B37" i="23"/>
  <c r="B38" i="23"/>
  <c r="B39" i="23"/>
  <c r="B40" i="23"/>
  <c r="B41" i="23"/>
  <c r="B42" i="23"/>
  <c r="B43" i="23"/>
  <c r="B44" i="23"/>
  <c r="B45" i="23"/>
  <c r="B46" i="23"/>
  <c r="B47" i="23"/>
  <c r="B48" i="23"/>
  <c r="B49" i="23"/>
  <c r="B50" i="23"/>
  <c r="B51" i="23"/>
  <c r="B52" i="23"/>
  <c r="B53" i="23"/>
  <c r="B54" i="23"/>
  <c r="B55" i="23"/>
  <c r="B56" i="23"/>
  <c r="B57" i="23"/>
  <c r="B58" i="23"/>
  <c r="B59" i="23"/>
  <c r="B60" i="23"/>
  <c r="B61" i="23"/>
  <c r="B62" i="23"/>
  <c r="B63" i="23"/>
  <c r="B64" i="23"/>
  <c r="B65" i="23"/>
  <c r="B66" i="23"/>
  <c r="B67" i="23"/>
  <c r="B68" i="23"/>
  <c r="B69" i="23"/>
  <c r="B70" i="23"/>
  <c r="B71" i="23"/>
  <c r="B72" i="23"/>
  <c r="B73" i="23"/>
  <c r="B74" i="23"/>
  <c r="B75" i="23"/>
  <c r="B76" i="23"/>
  <c r="B77" i="23"/>
  <c r="B78" i="23"/>
  <c r="B79" i="23"/>
  <c r="B80" i="23"/>
  <c r="B81" i="23"/>
  <c r="B82" i="23"/>
  <c r="B83" i="23"/>
  <c r="B84" i="23"/>
  <c r="B85" i="23"/>
  <c r="B86" i="23"/>
  <c r="B87" i="23"/>
  <c r="B88" i="23"/>
  <c r="B89" i="23"/>
  <c r="B90" i="23"/>
  <c r="B91" i="23"/>
  <c r="B92" i="23"/>
  <c r="B93" i="23"/>
  <c r="B94" i="23"/>
  <c r="B95" i="23"/>
  <c r="B96" i="23"/>
  <c r="B97" i="23"/>
  <c r="B98" i="23"/>
  <c r="B99" i="23"/>
  <c r="B100" i="23"/>
  <c r="B101" i="23"/>
  <c r="B102" i="23"/>
  <c r="B103" i="23"/>
  <c r="B104" i="23"/>
  <c r="B105" i="23"/>
  <c r="B106" i="23"/>
  <c r="B107" i="23"/>
  <c r="B108" i="23"/>
  <c r="B109" i="23"/>
  <c r="B110" i="23"/>
  <c r="B111" i="23"/>
  <c r="B112" i="23"/>
  <c r="B113" i="23"/>
  <c r="B114" i="23"/>
  <c r="B115" i="23"/>
  <c r="B116" i="23"/>
  <c r="B117" i="23"/>
  <c r="B118" i="23"/>
  <c r="B119" i="23"/>
  <c r="B120" i="23"/>
  <c r="B121" i="23"/>
  <c r="B122" i="23"/>
  <c r="B123" i="23"/>
  <c r="B124" i="23"/>
  <c r="B125" i="23"/>
  <c r="B126" i="23"/>
  <c r="B127" i="23"/>
  <c r="B128" i="23"/>
  <c r="B129" i="23"/>
  <c r="B130" i="23"/>
  <c r="B131" i="23"/>
  <c r="B132" i="23"/>
  <c r="B133" i="23"/>
  <c r="B134" i="23"/>
  <c r="B135" i="23"/>
  <c r="B136" i="23"/>
  <c r="B137" i="23"/>
  <c r="B138" i="23"/>
  <c r="B139" i="23"/>
  <c r="B140" i="23"/>
  <c r="B141" i="23"/>
  <c r="B142" i="23"/>
  <c r="B143" i="23"/>
  <c r="B144" i="23"/>
  <c r="B145" i="23"/>
  <c r="B146" i="23"/>
  <c r="B147" i="23"/>
  <c r="B148" i="23"/>
  <c r="B20" i="23"/>
  <c r="B21" i="23"/>
  <c r="B19" i="23"/>
  <c r="U4" i="22"/>
  <c r="D4" i="23"/>
  <c r="N4" i="22"/>
  <c r="Z4" i="22"/>
  <c r="U4" i="23"/>
  <c r="K4" i="23"/>
  <c r="E4" i="23"/>
  <c r="L4" i="23"/>
  <c r="S4" i="22"/>
  <c r="AE4" i="22"/>
  <c r="M4" i="22"/>
  <c r="AC4" i="23"/>
  <c r="AD4" i="22"/>
  <c r="E4" i="22"/>
  <c r="W4" i="22"/>
  <c r="AB4" i="23"/>
  <c r="V4" i="23"/>
  <c r="V4" i="22"/>
  <c r="O4" i="22"/>
  <c r="T4" i="23"/>
  <c r="M4" i="23"/>
  <c r="I4" i="22"/>
  <c r="Y4" i="22"/>
  <c r="P4" i="23"/>
  <c r="W4" i="23"/>
  <c r="F4" i="22"/>
  <c r="P4" i="22"/>
  <c r="I4" i="23"/>
  <c r="AE4" i="23"/>
  <c r="F4" i="23"/>
  <c r="AF4" i="22"/>
  <c r="K4" i="22"/>
  <c r="AA4" i="23"/>
  <c r="C4" i="23"/>
  <c r="N4" i="23"/>
  <c r="Z4" i="23"/>
  <c r="L4" i="22"/>
  <c r="G4" i="23"/>
  <c r="Q4" i="23"/>
  <c r="AA4" i="22"/>
  <c r="J4" i="23"/>
  <c r="AB4" i="22"/>
  <c r="O4" i="23"/>
  <c r="J4" i="22"/>
  <c r="S4" i="23"/>
  <c r="R4" i="23"/>
  <c r="H4" i="22"/>
  <c r="X4" i="22"/>
  <c r="X4" i="23"/>
  <c r="T4" i="22"/>
  <c r="AG4" i="22"/>
  <c r="Y4" i="23"/>
  <c r="AD4" i="23"/>
  <c r="G4" i="22"/>
  <c r="R4" i="22"/>
  <c r="H4" i="23"/>
  <c r="AC4" i="22"/>
  <c r="Q4" i="22"/>
  <c r="D4" i="22"/>
  <c r="AF4" i="23"/>
  <c r="G20" i="4" l="1"/>
  <c r="G18" i="4"/>
  <c r="G58" i="4"/>
  <c r="G56" i="4"/>
  <c r="G25" i="4"/>
  <c r="G23" i="4"/>
  <c r="G30" i="4"/>
  <c r="G24" i="4"/>
  <c r="G94" i="4"/>
  <c r="G86" i="4"/>
  <c r="G70" i="4"/>
  <c r="G142" i="4"/>
  <c r="G134" i="4"/>
  <c r="G114" i="4"/>
  <c r="G106" i="4"/>
  <c r="G85" i="4"/>
  <c r="G120" i="4"/>
  <c r="G92" i="4"/>
  <c r="G88" i="4"/>
  <c r="G111" i="4"/>
  <c r="G107" i="4"/>
  <c r="G71" i="4"/>
  <c r="G53" i="4"/>
  <c r="M136" i="64"/>
  <c r="E106" i="40"/>
  <c r="E105" i="40"/>
  <c r="J20" i="4"/>
  <c r="J16" i="4"/>
  <c r="J14" i="4"/>
  <c r="J17" i="4"/>
  <c r="J19" i="4"/>
  <c r="J15" i="4"/>
  <c r="J18" i="4"/>
  <c r="J13" i="4"/>
  <c r="F177" i="4"/>
  <c r="E96" i="40"/>
  <c r="E204" i="4"/>
  <c r="D98" i="40"/>
  <c r="AH24" i="23"/>
  <c r="AH68" i="23"/>
  <c r="AH63" i="23"/>
  <c r="AH65" i="23"/>
  <c r="AH30" i="23"/>
  <c r="AH26" i="23"/>
  <c r="AH96" i="23"/>
  <c r="AH36" i="23"/>
  <c r="AH100" i="23"/>
  <c r="AH51" i="23"/>
  <c r="AH47" i="23"/>
  <c r="AH93" i="23"/>
  <c r="AH101" i="23"/>
  <c r="D186" i="4"/>
  <c r="G183" i="4"/>
  <c r="AH29" i="23"/>
  <c r="D171" i="4"/>
  <c r="AH85" i="23"/>
  <c r="E83" i="40"/>
  <c r="E87" i="40"/>
  <c r="C178" i="40"/>
  <c r="E110" i="40"/>
  <c r="D106" i="40"/>
  <c r="D108" i="40"/>
  <c r="D84" i="40"/>
  <c r="D83" i="40"/>
  <c r="AH87" i="23"/>
  <c r="AH71" i="23"/>
  <c r="E93" i="40"/>
  <c r="C169" i="40"/>
  <c r="E98" i="40"/>
  <c r="C107" i="40"/>
  <c r="D107" i="40"/>
  <c r="D97" i="40"/>
  <c r="AM136" i="22"/>
  <c r="C138" i="40"/>
  <c r="C122" i="40"/>
  <c r="AH86" i="23"/>
  <c r="AH60" i="23"/>
  <c r="E88" i="40"/>
  <c r="AH23" i="23"/>
  <c r="D190" i="4"/>
  <c r="K85" i="4"/>
  <c r="F192" i="4"/>
  <c r="D89" i="40"/>
  <c r="AH91" i="23"/>
  <c r="AH90" i="23"/>
  <c r="AH27" i="23"/>
  <c r="B175" i="4"/>
  <c r="D102" i="40"/>
  <c r="E89" i="40"/>
  <c r="C98" i="40"/>
  <c r="E95" i="40"/>
  <c r="E91" i="40"/>
  <c r="E188" i="4"/>
  <c r="E90" i="40"/>
  <c r="D85" i="40"/>
  <c r="D101" i="40"/>
  <c r="AH132" i="23"/>
  <c r="AH59" i="23"/>
  <c r="AH89" i="23"/>
  <c r="D247" i="40"/>
  <c r="B194" i="4"/>
  <c r="D6" i="4"/>
  <c r="K89" i="4"/>
  <c r="E168" i="4"/>
  <c r="J81" i="4"/>
  <c r="F166" i="4"/>
  <c r="E171" i="4"/>
  <c r="G175" i="4"/>
  <c r="K81" i="4"/>
  <c r="D182" i="4"/>
  <c r="G192" i="4"/>
  <c r="D180" i="4"/>
  <c r="P164" i="4"/>
  <c r="E182" i="4"/>
  <c r="J85" i="4"/>
  <c r="G191" i="4"/>
  <c r="B6" i="4"/>
  <c r="B178" i="4"/>
  <c r="F193" i="4"/>
  <c r="D183" i="4"/>
  <c r="B168" i="4"/>
  <c r="F179" i="4"/>
  <c r="E175" i="4"/>
  <c r="F185" i="4"/>
  <c r="G177" i="4"/>
  <c r="G179" i="4"/>
  <c r="L81" i="4"/>
  <c r="B164" i="4"/>
  <c r="P166" i="4"/>
  <c r="D175" i="4"/>
  <c r="F175" i="4"/>
  <c r="J84" i="4"/>
  <c r="F194" i="4"/>
  <c r="B163" i="4"/>
  <c r="B184" i="4"/>
  <c r="D176" i="4"/>
  <c r="E194" i="4"/>
  <c r="J90" i="4"/>
  <c r="J88" i="4"/>
  <c r="G182" i="4"/>
  <c r="B174" i="4"/>
  <c r="D191" i="4"/>
  <c r="D194" i="4"/>
  <c r="F190" i="4"/>
  <c r="L89" i="4"/>
  <c r="I124" i="4"/>
  <c r="B167" i="4"/>
  <c r="D193" i="4"/>
  <c r="M6" i="4"/>
  <c r="K86" i="4"/>
  <c r="F187" i="4"/>
  <c r="J3" i="4"/>
  <c r="B183" i="4"/>
  <c r="E186" i="4"/>
  <c r="J124" i="4"/>
  <c r="G186" i="4"/>
  <c r="D192" i="4"/>
  <c r="E190" i="4"/>
  <c r="G188" i="4"/>
  <c r="E177" i="4"/>
  <c r="G189" i="4"/>
  <c r="F173" i="4"/>
  <c r="B182" i="4"/>
  <c r="F189" i="4"/>
  <c r="K84" i="4"/>
  <c r="J82" i="4"/>
  <c r="G178" i="4"/>
  <c r="B185" i="4"/>
  <c r="D177" i="4"/>
  <c r="N124" i="4"/>
  <c r="F178" i="4"/>
  <c r="G172" i="4"/>
  <c r="G167" i="4"/>
  <c r="B187" i="4"/>
  <c r="D188" i="4"/>
  <c r="E189" i="4"/>
  <c r="K87" i="4"/>
  <c r="F183" i="4"/>
  <c r="G184" i="4"/>
  <c r="B190" i="4"/>
  <c r="E193" i="4"/>
  <c r="J2" i="4"/>
  <c r="L85" i="4"/>
  <c r="F168" i="4"/>
  <c r="G181" i="4"/>
  <c r="D179" i="4"/>
  <c r="E187" i="4"/>
  <c r="L84" i="4"/>
  <c r="B173" i="4"/>
  <c r="D174" i="4"/>
  <c r="F188" i="4"/>
  <c r="D169" i="4"/>
  <c r="F181" i="4"/>
  <c r="D172" i="4"/>
  <c r="L83" i="4"/>
  <c r="K83" i="4"/>
  <c r="G174" i="4"/>
  <c r="F171" i="4"/>
  <c r="J89" i="4"/>
  <c r="G168" i="4"/>
  <c r="B171" i="4"/>
  <c r="D166" i="4"/>
  <c r="D184" i="4"/>
  <c r="F186" i="4"/>
  <c r="J86" i="4"/>
  <c r="G165" i="4"/>
  <c r="B165" i="4"/>
  <c r="B191" i="4"/>
  <c r="D185" i="4"/>
  <c r="E191" i="4"/>
  <c r="B3" i="4"/>
  <c r="L124" i="4"/>
  <c r="G169" i="4"/>
  <c r="D165" i="4"/>
  <c r="E184" i="4"/>
  <c r="J83" i="4"/>
  <c r="F165" i="4"/>
  <c r="C6" i="4"/>
  <c r="G193" i="4"/>
  <c r="E170" i="4"/>
  <c r="F172" i="4"/>
  <c r="B170" i="4"/>
  <c r="B180" i="4"/>
  <c r="E13" i="4"/>
  <c r="F14" i="4"/>
  <c r="E17" i="4"/>
  <c r="F18" i="4"/>
  <c r="E21" i="4"/>
  <c r="F22" i="4"/>
  <c r="E25" i="4"/>
  <c r="F26" i="4"/>
  <c r="E29" i="4"/>
  <c r="F30" i="4"/>
  <c r="E33" i="4"/>
  <c r="F34" i="4"/>
  <c r="E37" i="4"/>
  <c r="F38" i="4"/>
  <c r="E41" i="4"/>
  <c r="F42" i="4"/>
  <c r="E45" i="4"/>
  <c r="F46" i="4"/>
  <c r="E49" i="4"/>
  <c r="F50" i="4"/>
  <c r="E53" i="4"/>
  <c r="F54" i="4"/>
  <c r="E57" i="4"/>
  <c r="F58" i="4"/>
  <c r="E61" i="4"/>
  <c r="F62" i="4"/>
  <c r="E65" i="4"/>
  <c r="F66" i="4"/>
  <c r="E69" i="4"/>
  <c r="F70" i="4"/>
  <c r="E73" i="4"/>
  <c r="F74" i="4"/>
  <c r="E77" i="4"/>
  <c r="F78" i="4"/>
  <c r="E81" i="4"/>
  <c r="F82" i="4"/>
  <c r="E85" i="4"/>
  <c r="F86" i="4"/>
  <c r="E89" i="4"/>
  <c r="F90" i="4"/>
  <c r="E93" i="4"/>
  <c r="F94" i="4"/>
  <c r="E97" i="4"/>
  <c r="F98" i="4"/>
  <c r="E101" i="4"/>
  <c r="F102" i="4"/>
  <c r="E105" i="4"/>
  <c r="F106" i="4"/>
  <c r="E109" i="4"/>
  <c r="F110" i="4"/>
  <c r="E113" i="4"/>
  <c r="F114" i="4"/>
  <c r="E117" i="4"/>
  <c r="F118" i="4"/>
  <c r="E121" i="4"/>
  <c r="F122" i="4"/>
  <c r="E125" i="4"/>
  <c r="F126" i="4"/>
  <c r="E129" i="4"/>
  <c r="F130" i="4"/>
  <c r="E133" i="4"/>
  <c r="F134" i="4"/>
  <c r="E137" i="4"/>
  <c r="F138" i="4"/>
  <c r="E141" i="4"/>
  <c r="F142" i="4"/>
  <c r="E12" i="4"/>
  <c r="D16" i="4"/>
  <c r="D20" i="4"/>
  <c r="D24" i="4"/>
  <c r="D28" i="4"/>
  <c r="D32" i="4"/>
  <c r="D36" i="4"/>
  <c r="D40" i="4"/>
  <c r="D44" i="4"/>
  <c r="D48" i="4"/>
  <c r="D52" i="4"/>
  <c r="D56" i="4"/>
  <c r="D60" i="4"/>
  <c r="D64" i="4"/>
  <c r="D68" i="4"/>
  <c r="D72" i="4"/>
  <c r="D76" i="4"/>
  <c r="D80" i="4"/>
  <c r="D84" i="4"/>
  <c r="F13" i="4"/>
  <c r="E16" i="4"/>
  <c r="F17" i="4"/>
  <c r="E20" i="4"/>
  <c r="F21" i="4"/>
  <c r="E24" i="4"/>
  <c r="F25" i="4"/>
  <c r="E28" i="4"/>
  <c r="F29" i="4"/>
  <c r="E32" i="4"/>
  <c r="F33" i="4"/>
  <c r="E36" i="4"/>
  <c r="F37" i="4"/>
  <c r="E40" i="4"/>
  <c r="F41" i="4"/>
  <c r="E44" i="4"/>
  <c r="F45" i="4"/>
  <c r="E48" i="4"/>
  <c r="F49" i="4"/>
  <c r="E52" i="4"/>
  <c r="F53" i="4"/>
  <c r="E56" i="4"/>
  <c r="F57" i="4"/>
  <c r="E60" i="4"/>
  <c r="F61" i="4"/>
  <c r="E64" i="4"/>
  <c r="F65" i="4"/>
  <c r="E68" i="4"/>
  <c r="F69" i="4"/>
  <c r="E72" i="4"/>
  <c r="F73" i="4"/>
  <c r="E76" i="4"/>
  <c r="F77" i="4"/>
  <c r="E80" i="4"/>
  <c r="F81" i="4"/>
  <c r="E84" i="4"/>
  <c r="F85" i="4"/>
  <c r="E88" i="4"/>
  <c r="F89" i="4"/>
  <c r="E92" i="4"/>
  <c r="F93" i="4"/>
  <c r="E96" i="4"/>
  <c r="F97" i="4"/>
  <c r="E100" i="4"/>
  <c r="F101" i="4"/>
  <c r="E104" i="4"/>
  <c r="F105" i="4"/>
  <c r="E108" i="4"/>
  <c r="F109" i="4"/>
  <c r="E112" i="4"/>
  <c r="F113" i="4"/>
  <c r="E116" i="4"/>
  <c r="F117" i="4"/>
  <c r="E120" i="4"/>
  <c r="F121" i="4"/>
  <c r="E124" i="4"/>
  <c r="F125" i="4"/>
  <c r="E128" i="4"/>
  <c r="F129" i="4"/>
  <c r="E132" i="4"/>
  <c r="F133" i="4"/>
  <c r="E136" i="4"/>
  <c r="F137" i="4"/>
  <c r="E140" i="4"/>
  <c r="F141" i="4"/>
  <c r="D13" i="4"/>
  <c r="D17" i="4"/>
  <c r="D21" i="4"/>
  <c r="D25" i="4"/>
  <c r="D29" i="4"/>
  <c r="D33" i="4"/>
  <c r="D37" i="4"/>
  <c r="D41" i="4"/>
  <c r="D45" i="4"/>
  <c r="D49" i="4"/>
  <c r="D53" i="4"/>
  <c r="D57" i="4"/>
  <c r="D61" i="4"/>
  <c r="D65" i="4"/>
  <c r="D69" i="4"/>
  <c r="D73" i="4"/>
  <c r="D77" i="4"/>
  <c r="D81" i="4"/>
  <c r="D85" i="4"/>
  <c r="F15" i="4"/>
  <c r="F19" i="4"/>
  <c r="F23" i="4"/>
  <c r="F27" i="4"/>
  <c r="F31" i="4"/>
  <c r="F35" i="4"/>
  <c r="F39" i="4"/>
  <c r="F43" i="4"/>
  <c r="F47" i="4"/>
  <c r="F51" i="4"/>
  <c r="F55" i="4"/>
  <c r="F59" i="4"/>
  <c r="F63" i="4"/>
  <c r="F67" i="4"/>
  <c r="F71" i="4"/>
  <c r="F75" i="4"/>
  <c r="F79" i="4"/>
  <c r="F83" i="4"/>
  <c r="F87" i="4"/>
  <c r="F91" i="4"/>
  <c r="F95" i="4"/>
  <c r="F99" i="4"/>
  <c r="F103" i="4"/>
  <c r="F107" i="4"/>
  <c r="F111" i="4"/>
  <c r="F115" i="4"/>
  <c r="F119" i="4"/>
  <c r="F123" i="4"/>
  <c r="F127" i="4"/>
  <c r="F131" i="4"/>
  <c r="F135" i="4"/>
  <c r="F139" i="4"/>
  <c r="F12" i="4"/>
  <c r="D19" i="4"/>
  <c r="D27" i="4"/>
  <c r="D35" i="4"/>
  <c r="D43" i="4"/>
  <c r="D51" i="4"/>
  <c r="D59" i="4"/>
  <c r="D67" i="4"/>
  <c r="D75" i="4"/>
  <c r="D83" i="4"/>
  <c r="D89" i="4"/>
  <c r="D93" i="4"/>
  <c r="D97" i="4"/>
  <c r="D101" i="4"/>
  <c r="D105" i="4"/>
  <c r="D109" i="4"/>
  <c r="D113" i="4"/>
  <c r="D117" i="4"/>
  <c r="D121" i="4"/>
  <c r="D125" i="4"/>
  <c r="D129" i="4"/>
  <c r="D133" i="4"/>
  <c r="D137" i="4"/>
  <c r="D141" i="4"/>
  <c r="C14" i="4"/>
  <c r="C18" i="4"/>
  <c r="C22" i="4"/>
  <c r="C26" i="4"/>
  <c r="C30" i="4"/>
  <c r="C34" i="4"/>
  <c r="C38" i="4"/>
  <c r="C42" i="4"/>
  <c r="C46" i="4"/>
  <c r="C50" i="4"/>
  <c r="C54" i="4"/>
  <c r="C58" i="4"/>
  <c r="C62" i="4"/>
  <c r="C66" i="4"/>
  <c r="C70" i="4"/>
  <c r="C74" i="4"/>
  <c r="C78" i="4"/>
  <c r="C82" i="4"/>
  <c r="C86" i="4"/>
  <c r="F16" i="4"/>
  <c r="F20" i="4"/>
  <c r="F24" i="4"/>
  <c r="F28" i="4"/>
  <c r="F32" i="4"/>
  <c r="F36" i="4"/>
  <c r="F40" i="4"/>
  <c r="F44" i="4"/>
  <c r="F48" i="4"/>
  <c r="F52" i="4"/>
  <c r="F56" i="4"/>
  <c r="F60" i="4"/>
  <c r="F64" i="4"/>
  <c r="F68" i="4"/>
  <c r="F72" i="4"/>
  <c r="F76" i="4"/>
  <c r="F80" i="4"/>
  <c r="F84" i="4"/>
  <c r="F88" i="4"/>
  <c r="F92" i="4"/>
  <c r="F96" i="4"/>
  <c r="F100" i="4"/>
  <c r="F104" i="4"/>
  <c r="F108" i="4"/>
  <c r="F112" i="4"/>
  <c r="F116" i="4"/>
  <c r="F120" i="4"/>
  <c r="F124" i="4"/>
  <c r="F128" i="4"/>
  <c r="F132" i="4"/>
  <c r="F136" i="4"/>
  <c r="F140" i="4"/>
  <c r="D15" i="4"/>
  <c r="D23" i="4"/>
  <c r="D31" i="4"/>
  <c r="D39" i="4"/>
  <c r="D47" i="4"/>
  <c r="D55" i="4"/>
  <c r="D63" i="4"/>
  <c r="D71" i="4"/>
  <c r="D79" i="4"/>
  <c r="D87" i="4"/>
  <c r="D91" i="4"/>
  <c r="D95" i="4"/>
  <c r="D99" i="4"/>
  <c r="D103" i="4"/>
  <c r="D107" i="4"/>
  <c r="D111" i="4"/>
  <c r="D115" i="4"/>
  <c r="D119" i="4"/>
  <c r="D123" i="4"/>
  <c r="D127" i="4"/>
  <c r="D131" i="4"/>
  <c r="D135" i="4"/>
  <c r="D139" i="4"/>
  <c r="D12" i="4"/>
  <c r="C16" i="4"/>
  <c r="C20" i="4"/>
  <c r="C24" i="4"/>
  <c r="C28" i="4"/>
  <c r="C32" i="4"/>
  <c r="C36" i="4"/>
  <c r="C40" i="4"/>
  <c r="C44" i="4"/>
  <c r="C48" i="4"/>
  <c r="C52" i="4"/>
  <c r="C56" i="4"/>
  <c r="C60" i="4"/>
  <c r="C64" i="4"/>
  <c r="C68" i="4"/>
  <c r="C72" i="4"/>
  <c r="C76" i="4"/>
  <c r="C80" i="4"/>
  <c r="C84" i="4"/>
  <c r="C88" i="4"/>
  <c r="C92" i="4"/>
  <c r="C96" i="4"/>
  <c r="C100" i="4"/>
  <c r="C104" i="4"/>
  <c r="C108" i="4"/>
  <c r="C112" i="4"/>
  <c r="C116" i="4"/>
  <c r="C120" i="4"/>
  <c r="C124" i="4"/>
  <c r="C128" i="4"/>
  <c r="E15" i="4"/>
  <c r="E19" i="4"/>
  <c r="E23" i="4"/>
  <c r="E27" i="4"/>
  <c r="E31" i="4"/>
  <c r="E35" i="4"/>
  <c r="E39" i="4"/>
  <c r="E43" i="4"/>
  <c r="E47" i="4"/>
  <c r="E51" i="4"/>
  <c r="E55" i="4"/>
  <c r="E59" i="4"/>
  <c r="E63" i="4"/>
  <c r="E67" i="4"/>
  <c r="E71" i="4"/>
  <c r="E75" i="4"/>
  <c r="E79" i="4"/>
  <c r="E83" i="4"/>
  <c r="E87" i="4"/>
  <c r="E91" i="4"/>
  <c r="E95" i="4"/>
  <c r="E99" i="4"/>
  <c r="E103" i="4"/>
  <c r="E107" i="4"/>
  <c r="E111" i="4"/>
  <c r="E115" i="4"/>
  <c r="E119" i="4"/>
  <c r="E123" i="4"/>
  <c r="E127" i="4"/>
  <c r="E131" i="4"/>
  <c r="E135" i="4"/>
  <c r="E139" i="4"/>
  <c r="D18" i="4"/>
  <c r="D26" i="4"/>
  <c r="D34" i="4"/>
  <c r="D42" i="4"/>
  <c r="D50" i="4"/>
  <c r="D58" i="4"/>
  <c r="D66" i="4"/>
  <c r="D74" i="4"/>
  <c r="D82" i="4"/>
  <c r="D88" i="4"/>
  <c r="D92" i="4"/>
  <c r="D96" i="4"/>
  <c r="D100" i="4"/>
  <c r="D104" i="4"/>
  <c r="D108" i="4"/>
  <c r="D112" i="4"/>
  <c r="D116" i="4"/>
  <c r="D120" i="4"/>
  <c r="D124" i="4"/>
  <c r="D128" i="4"/>
  <c r="D132" i="4"/>
  <c r="D136" i="4"/>
  <c r="D140" i="4"/>
  <c r="C13" i="4"/>
  <c r="C17" i="4"/>
  <c r="C21" i="4"/>
  <c r="C25" i="4"/>
  <c r="C29" i="4"/>
  <c r="C33" i="4"/>
  <c r="C37" i="4"/>
  <c r="C41" i="4"/>
  <c r="E26" i="4"/>
  <c r="E42" i="4"/>
  <c r="E58" i="4"/>
  <c r="E74" i="4"/>
  <c r="E90" i="4"/>
  <c r="E106" i="4"/>
  <c r="E122" i="4"/>
  <c r="E138" i="4"/>
  <c r="D14" i="4"/>
  <c r="D46" i="4"/>
  <c r="D78" i="4"/>
  <c r="D98" i="4"/>
  <c r="D114" i="4"/>
  <c r="D130" i="4"/>
  <c r="C15" i="4"/>
  <c r="C31" i="4"/>
  <c r="C45" i="4"/>
  <c r="C53" i="4"/>
  <c r="C61" i="4"/>
  <c r="C69" i="4"/>
  <c r="C77" i="4"/>
  <c r="C85" i="4"/>
  <c r="C91" i="4"/>
  <c r="C97" i="4"/>
  <c r="C102" i="4"/>
  <c r="C107" i="4"/>
  <c r="C113" i="4"/>
  <c r="C118" i="4"/>
  <c r="C123" i="4"/>
  <c r="C129" i="4"/>
  <c r="C133" i="4"/>
  <c r="C137" i="4"/>
  <c r="C141" i="4"/>
  <c r="E30" i="4"/>
  <c r="E46" i="4"/>
  <c r="E110" i="4"/>
  <c r="E142" i="4"/>
  <c r="D102" i="4"/>
  <c r="C19" i="4"/>
  <c r="C55" i="4"/>
  <c r="C87" i="4"/>
  <c r="C98" i="4"/>
  <c r="C114" i="4"/>
  <c r="C134" i="4"/>
  <c r="C142" i="4"/>
  <c r="E18" i="4"/>
  <c r="E34" i="4"/>
  <c r="E50" i="4"/>
  <c r="E66" i="4"/>
  <c r="E82" i="4"/>
  <c r="E98" i="4"/>
  <c r="E114" i="4"/>
  <c r="E130" i="4"/>
  <c r="D30" i="4"/>
  <c r="D62" i="4"/>
  <c r="D90" i="4"/>
  <c r="D106" i="4"/>
  <c r="D122" i="4"/>
  <c r="D138" i="4"/>
  <c r="C23" i="4"/>
  <c r="C39" i="4"/>
  <c r="C49" i="4"/>
  <c r="C57" i="4"/>
  <c r="C65" i="4"/>
  <c r="C73" i="4"/>
  <c r="C81" i="4"/>
  <c r="C89" i="4"/>
  <c r="C94" i="4"/>
  <c r="C99" i="4"/>
  <c r="C105" i="4"/>
  <c r="C110" i="4"/>
  <c r="C115" i="4"/>
  <c r="C121" i="4"/>
  <c r="C126" i="4"/>
  <c r="C131" i="4"/>
  <c r="C135" i="4"/>
  <c r="C139" i="4"/>
  <c r="C12" i="4"/>
  <c r="C111" i="4"/>
  <c r="C122" i="4"/>
  <c r="C132" i="4"/>
  <c r="C136" i="4"/>
  <c r="E78" i="4"/>
  <c r="E126" i="4"/>
  <c r="D22" i="4"/>
  <c r="D86" i="4"/>
  <c r="D134" i="4"/>
  <c r="C35" i="4"/>
  <c r="C63" i="4"/>
  <c r="C79" i="4"/>
  <c r="C93" i="4"/>
  <c r="C109" i="4"/>
  <c r="C119" i="4"/>
  <c r="C130" i="4"/>
  <c r="E22" i="4"/>
  <c r="E38" i="4"/>
  <c r="E54" i="4"/>
  <c r="E70" i="4"/>
  <c r="E86" i="4"/>
  <c r="E102" i="4"/>
  <c r="E118" i="4"/>
  <c r="E134" i="4"/>
  <c r="D38" i="4"/>
  <c r="D70" i="4"/>
  <c r="D94" i="4"/>
  <c r="D110" i="4"/>
  <c r="D126" i="4"/>
  <c r="D142" i="4"/>
  <c r="C27" i="4"/>
  <c r="C43" i="4"/>
  <c r="C51" i="4"/>
  <c r="C59" i="4"/>
  <c r="C67" i="4"/>
  <c r="C75" i="4"/>
  <c r="C83" i="4"/>
  <c r="C90" i="4"/>
  <c r="C95" i="4"/>
  <c r="C101" i="4"/>
  <c r="C106" i="4"/>
  <c r="C117" i="4"/>
  <c r="C127" i="4"/>
  <c r="C140" i="4"/>
  <c r="E14" i="4"/>
  <c r="E62" i="4"/>
  <c r="E94" i="4"/>
  <c r="D54" i="4"/>
  <c r="D118" i="4"/>
  <c r="C47" i="4"/>
  <c r="C71" i="4"/>
  <c r="C103" i="4"/>
  <c r="C125" i="4"/>
  <c r="C138" i="4"/>
  <c r="AH98" i="23"/>
  <c r="AH94" i="23"/>
  <c r="AH82" i="23"/>
  <c r="D100" i="40"/>
  <c r="D96" i="40"/>
  <c r="C96" i="40"/>
  <c r="E92" i="40"/>
  <c r="D88" i="40"/>
  <c r="C151" i="40"/>
  <c r="C153" i="40"/>
  <c r="AH48" i="23"/>
  <c r="AH37" i="23"/>
  <c r="AH35" i="23"/>
  <c r="AH33" i="23"/>
  <c r="AH25" i="23"/>
  <c r="K124" i="4"/>
  <c r="F191" i="4"/>
  <c r="E179" i="4"/>
  <c r="D173" i="4"/>
  <c r="B189" i="4"/>
  <c r="B169" i="4"/>
  <c r="D178" i="4"/>
  <c r="B192" i="4"/>
  <c r="G166" i="4"/>
  <c r="F164" i="4"/>
  <c r="O124" i="4"/>
  <c r="B4" i="4"/>
  <c r="E81" i="40"/>
  <c r="D81" i="40"/>
  <c r="C156" i="40"/>
  <c r="E82" i="40"/>
  <c r="D86" i="40"/>
  <c r="E86" i="40"/>
  <c r="D87" i="40"/>
  <c r="D90" i="40"/>
  <c r="D91" i="40"/>
  <c r="C91" i="40"/>
  <c r="D93" i="40"/>
  <c r="C173" i="40"/>
  <c r="E94" i="40"/>
  <c r="D94" i="40"/>
  <c r="D95" i="40"/>
  <c r="C97" i="40"/>
  <c r="E97" i="40"/>
  <c r="E99" i="40"/>
  <c r="C172" i="40"/>
  <c r="E101" i="40"/>
  <c r="C102" i="40"/>
  <c r="D103" i="40"/>
  <c r="E103" i="40"/>
  <c r="D105" i="40"/>
  <c r="E107" i="40"/>
  <c r="D109" i="40"/>
  <c r="E109" i="40"/>
  <c r="D110" i="40"/>
  <c r="P167" i="4"/>
  <c r="AH102" i="23"/>
  <c r="D104" i="40"/>
  <c r="C89" i="40"/>
  <c r="G185" i="4"/>
  <c r="E85" i="40"/>
  <c r="E104" i="40"/>
  <c r="E108" i="40"/>
  <c r="D92" i="40"/>
  <c r="D82" i="40"/>
  <c r="F169" i="4"/>
  <c r="D249" i="40"/>
  <c r="D245" i="40"/>
  <c r="D244" i="40"/>
  <c r="D242" i="40"/>
  <c r="D241" i="40"/>
  <c r="D167" i="4"/>
  <c r="F176" i="4"/>
  <c r="E163" i="4"/>
  <c r="F167" i="4"/>
  <c r="E176" i="4"/>
  <c r="E185" i="4"/>
  <c r="E172" i="4"/>
  <c r="E174" i="4"/>
  <c r="D163" i="4"/>
  <c r="B188" i="4"/>
  <c r="G187" i="4"/>
  <c r="G170" i="4"/>
  <c r="G180" i="4"/>
  <c r="J6" i="4"/>
  <c r="E181" i="4"/>
  <c r="D181" i="4"/>
  <c r="D168" i="4"/>
  <c r="B186" i="4"/>
  <c r="G163" i="4"/>
  <c r="B172" i="4"/>
  <c r="F180" i="4"/>
  <c r="M124" i="4"/>
  <c r="E3" i="4"/>
  <c r="J87" i="4"/>
  <c r="L3" i="4"/>
  <c r="F182" i="4"/>
  <c r="E183" i="4"/>
  <c r="E169" i="4"/>
  <c r="E166" i="4"/>
  <c r="B176" i="4"/>
  <c r="G194" i="4"/>
  <c r="G173" i="4"/>
  <c r="E180" i="4"/>
  <c r="E173" i="4"/>
  <c r="D189" i="4"/>
  <c r="D187" i="4"/>
  <c r="D164" i="4"/>
  <c r="B181" i="4"/>
  <c r="G171" i="4"/>
  <c r="B166" i="4"/>
  <c r="G164" i="4"/>
  <c r="K90" i="4"/>
  <c r="E192" i="4"/>
  <c r="E165" i="4"/>
  <c r="E164" i="4"/>
  <c r="B193" i="4"/>
  <c r="B177" i="4"/>
  <c r="G190" i="4"/>
  <c r="G176" i="4"/>
  <c r="F184" i="4"/>
  <c r="K82" i="4"/>
  <c r="F174" i="4"/>
  <c r="E178" i="4"/>
  <c r="D170" i="4"/>
  <c r="E167" i="4"/>
  <c r="B179" i="4"/>
  <c r="F163" i="4"/>
  <c r="L82" i="4"/>
  <c r="K88" i="4"/>
  <c r="F170" i="4"/>
  <c r="L87" i="4"/>
  <c r="C133" i="40"/>
  <c r="H37" i="44"/>
  <c r="Q36" i="44"/>
  <c r="L88" i="4"/>
  <c r="Z37" i="44"/>
  <c r="E198" i="4"/>
  <c r="AH125" i="23"/>
  <c r="D246" i="40"/>
  <c r="AH133" i="23"/>
  <c r="AH121" i="23"/>
  <c r="AH145" i="23"/>
  <c r="AH136" i="23"/>
  <c r="AH135" i="23"/>
  <c r="AH127" i="23"/>
  <c r="C224" i="40"/>
  <c r="C170" i="40"/>
  <c r="C93" i="40"/>
  <c r="C152" i="40"/>
  <c r="C87" i="40"/>
  <c r="C118" i="40"/>
  <c r="C142" i="40"/>
  <c r="E37" i="44"/>
  <c r="N37" i="44"/>
  <c r="N36" i="44"/>
  <c r="N38" i="44"/>
  <c r="AC37" i="44"/>
  <c r="AC38" i="44"/>
  <c r="AF38" i="44"/>
  <c r="AF36" i="44"/>
  <c r="AF37" i="44"/>
  <c r="L90" i="4"/>
  <c r="E38" i="44"/>
  <c r="AH139" i="23"/>
  <c r="AH120" i="23"/>
  <c r="AH112" i="23"/>
  <c r="C134" i="40"/>
  <c r="C129" i="40"/>
  <c r="C119" i="40"/>
  <c r="P170" i="4"/>
  <c r="D250" i="40"/>
  <c r="C245" i="40"/>
  <c r="D229" i="40"/>
  <c r="C223" i="40"/>
  <c r="C132" i="40"/>
  <c r="T37" i="44"/>
  <c r="T36" i="44"/>
  <c r="L86" i="4"/>
  <c r="W36" i="44"/>
  <c r="T38" i="44"/>
  <c r="AH147" i="23"/>
  <c r="AH128" i="23"/>
  <c r="W38" i="44"/>
  <c r="Z38" i="44"/>
  <c r="Z36" i="44"/>
  <c r="Q38" i="44"/>
  <c r="AC36" i="44"/>
  <c r="H38" i="44"/>
  <c r="C242" i="40"/>
  <c r="Q37" i="44"/>
  <c r="W37" i="44"/>
  <c r="AH111" i="23"/>
  <c r="AH107" i="23"/>
  <c r="K38" i="44"/>
  <c r="K36" i="44"/>
  <c r="K37" i="44"/>
  <c r="AH137" i="23"/>
  <c r="C225" i="40"/>
  <c r="C180" i="40"/>
  <c r="C86" i="40"/>
  <c r="C83" i="40"/>
  <c r="C175" i="40"/>
  <c r="E36" i="44"/>
  <c r="H36" i="44"/>
  <c r="AM126" i="22"/>
  <c r="AM84" i="22"/>
  <c r="AM121" i="22"/>
  <c r="AM41" i="22"/>
  <c r="AM23" i="22"/>
  <c r="AM13" i="22"/>
  <c r="E102" i="40"/>
  <c r="D230" i="40"/>
  <c r="D237" i="40"/>
  <c r="D222" i="40"/>
  <c r="AH140" i="23"/>
  <c r="AH105" i="23"/>
  <c r="AH129" i="23"/>
  <c r="AH108" i="23"/>
  <c r="D248" i="40"/>
  <c r="P163" i="4"/>
  <c r="Q163" i="4" s="1"/>
  <c r="AH148" i="23"/>
  <c r="AM69" i="22"/>
  <c r="AM19" i="22"/>
  <c r="C12" i="40"/>
  <c r="AH131" i="23"/>
  <c r="AH124" i="23"/>
  <c r="AM7" i="22"/>
  <c r="C47" i="40"/>
  <c r="P165" i="4"/>
  <c r="C241" i="40"/>
  <c r="AH54" i="23"/>
  <c r="AH52" i="23"/>
  <c r="AH50" i="23"/>
  <c r="D221" i="40"/>
  <c r="D99" i="40"/>
  <c r="E100" i="40"/>
  <c r="D228" i="40"/>
  <c r="D224" i="40"/>
  <c r="AM137" i="22"/>
  <c r="AM135" i="22"/>
  <c r="AM133" i="22"/>
  <c r="AM131" i="22"/>
  <c r="AM129" i="22"/>
  <c r="AM127" i="22"/>
  <c r="AM125" i="22"/>
  <c r="AM123" i="22"/>
  <c r="AM119" i="22"/>
  <c r="AM117" i="22"/>
  <c r="AM115" i="22"/>
  <c r="AM113" i="22"/>
  <c r="AM111" i="22"/>
  <c r="AM109" i="22"/>
  <c r="AM107" i="22"/>
  <c r="AM105" i="22"/>
  <c r="AM103" i="22"/>
  <c r="AM101" i="22"/>
  <c r="AM99" i="22"/>
  <c r="AM97" i="22"/>
  <c r="AM95" i="22"/>
  <c r="AM93" i="22"/>
  <c r="AM91" i="22"/>
  <c r="AM89" i="22"/>
  <c r="AM87" i="22"/>
  <c r="AM85" i="22"/>
  <c r="AM83" i="22"/>
  <c r="AM81" i="22"/>
  <c r="AM79" i="22"/>
  <c r="AM77" i="22"/>
  <c r="AM75" i="22"/>
  <c r="AM73" i="22"/>
  <c r="AM71" i="22"/>
  <c r="AM67" i="22"/>
  <c r="AM65" i="22"/>
  <c r="AM63" i="22"/>
  <c r="AM61" i="22"/>
  <c r="AM59" i="22"/>
  <c r="AM57" i="22"/>
  <c r="AM55" i="22"/>
  <c r="AM53" i="22"/>
  <c r="AM51" i="22"/>
  <c r="AM49" i="22"/>
  <c r="AM47" i="22"/>
  <c r="AM45" i="22"/>
  <c r="AM43" i="22"/>
  <c r="AM39" i="22"/>
  <c r="AM37" i="22"/>
  <c r="AM35" i="22"/>
  <c r="AM33" i="22"/>
  <c r="AM31" i="22"/>
  <c r="AM29" i="22"/>
  <c r="AM27" i="22"/>
  <c r="AM25" i="22"/>
  <c r="AM21" i="22"/>
  <c r="AM17" i="22"/>
  <c r="AM15" i="22"/>
  <c r="AM11" i="22"/>
  <c r="D239" i="40"/>
  <c r="D235" i="40"/>
  <c r="D233" i="40"/>
  <c r="D227" i="40"/>
  <c r="D226" i="40"/>
  <c r="D240" i="40"/>
  <c r="D236" i="40"/>
  <c r="D223" i="40"/>
  <c r="AM9" i="22"/>
  <c r="AH104" i="23"/>
  <c r="AH92" i="23"/>
  <c r="AH88" i="23"/>
  <c r="AH76" i="23"/>
  <c r="AH40" i="23"/>
  <c r="AH38" i="23"/>
  <c r="AH141" i="23"/>
  <c r="AH78" i="23"/>
  <c r="AH67" i="23"/>
  <c r="AH41" i="23"/>
  <c r="AH22" i="23"/>
  <c r="AH62" i="23"/>
  <c r="AH113" i="23"/>
  <c r="AH103" i="23"/>
  <c r="AH99" i="23"/>
  <c r="AH95" i="23"/>
  <c r="AH83" i="23"/>
  <c r="AH79" i="23"/>
  <c r="AH75" i="23"/>
  <c r="AH61" i="23"/>
  <c r="AH44" i="23"/>
  <c r="AH58" i="23"/>
  <c r="AH56" i="23"/>
  <c r="AH32" i="23"/>
  <c r="AH28" i="23"/>
  <c r="AH143" i="23"/>
  <c r="AH74" i="23"/>
  <c r="AH39" i="23"/>
  <c r="AH20" i="23"/>
  <c r="AH149" i="23"/>
  <c r="AH72" i="23"/>
  <c r="AH130" i="23"/>
  <c r="AH80" i="23"/>
  <c r="AH146" i="23"/>
  <c r="AH97" i="23"/>
  <c r="AH77" i="23"/>
  <c r="AH66" i="23"/>
  <c r="AH57" i="23"/>
  <c r="AH31" i="23"/>
  <c r="AH138" i="23"/>
  <c r="AH115" i="23"/>
  <c r="AH118" i="23"/>
  <c r="AH126" i="23"/>
  <c r="AM134" i="22"/>
  <c r="AM132" i="22"/>
  <c r="AM130" i="22"/>
  <c r="AM128" i="22"/>
  <c r="AM122" i="22"/>
  <c r="AM120" i="22"/>
  <c r="AM112" i="22"/>
  <c r="AM108" i="22"/>
  <c r="AM106" i="22"/>
  <c r="AM104" i="22"/>
  <c r="AM102" i="22"/>
  <c r="AM98" i="22"/>
  <c r="AM96" i="22"/>
  <c r="AM94" i="22"/>
  <c r="AM92" i="22"/>
  <c r="AM88" i="22"/>
  <c r="AM86" i="22"/>
  <c r="AM82" i="22"/>
  <c r="AM78" i="22"/>
  <c r="AM76" i="22"/>
  <c r="AM74" i="22"/>
  <c r="AM70" i="22"/>
  <c r="AM68" i="22"/>
  <c r="AM66" i="22"/>
  <c r="AM64" i="22"/>
  <c r="AM62" i="22"/>
  <c r="AM60" i="22"/>
  <c r="AM58" i="22"/>
  <c r="AM54" i="22"/>
  <c r="AM50" i="22"/>
  <c r="AM48" i="22"/>
  <c r="AM46" i="22"/>
  <c r="AM42" i="22"/>
  <c r="AM40" i="22"/>
  <c r="AM38" i="22"/>
  <c r="AM36" i="22"/>
  <c r="AM34" i="22"/>
  <c r="AM32" i="22"/>
  <c r="AM30" i="22"/>
  <c r="AM28" i="22"/>
  <c r="AM26" i="22"/>
  <c r="AM24" i="22"/>
  <c r="AM22" i="22"/>
  <c r="AM20" i="22"/>
  <c r="AM18" i="22"/>
  <c r="AM16" i="22"/>
  <c r="AM14" i="22"/>
  <c r="AM8" i="22"/>
  <c r="D231" i="40"/>
  <c r="AM124" i="22"/>
  <c r="AM118" i="22"/>
  <c r="AM114" i="22"/>
  <c r="AM90" i="22"/>
  <c r="AM80" i="22"/>
  <c r="AM56" i="22"/>
  <c r="AM52" i="22"/>
  <c r="AM44" i="22"/>
  <c r="AH109" i="23"/>
  <c r="AM100" i="22"/>
  <c r="AM72" i="22"/>
  <c r="AM12" i="22"/>
  <c r="AM10" i="22"/>
  <c r="C120" i="40"/>
  <c r="AH123" i="23"/>
  <c r="AM116" i="22"/>
  <c r="AM110" i="22"/>
  <c r="E205" i="4"/>
  <c r="AH117" i="23"/>
  <c r="AH114" i="23"/>
  <c r="C121" i="40"/>
  <c r="D187" i="40"/>
  <c r="D225" i="40"/>
  <c r="AH119" i="23"/>
  <c r="D243" i="40"/>
  <c r="D234" i="40"/>
  <c r="D238" i="40"/>
  <c r="D232" i="40"/>
  <c r="C196" i="40"/>
  <c r="G67" i="4" l="1"/>
  <c r="G55" i="4"/>
  <c r="G76" i="4"/>
  <c r="G130" i="4"/>
  <c r="G19" i="4"/>
  <c r="G16" i="4"/>
  <c r="G13" i="4"/>
  <c r="G78" i="4"/>
  <c r="G40" i="4"/>
  <c r="G138" i="4"/>
  <c r="G73" i="4"/>
  <c r="G102" i="4"/>
  <c r="G123" i="4"/>
  <c r="G50" i="4"/>
  <c r="G37" i="4"/>
  <c r="G96" i="4"/>
  <c r="G69" i="4"/>
  <c r="G124" i="4"/>
  <c r="G133" i="4"/>
  <c r="G98" i="4"/>
  <c r="G109" i="4"/>
  <c r="G105" i="4"/>
  <c r="G132" i="4"/>
  <c r="G118" i="4"/>
  <c r="G75" i="4"/>
  <c r="G57" i="4"/>
  <c r="G80" i="4"/>
  <c r="G74" i="4"/>
  <c r="G39" i="4"/>
  <c r="G46" i="4"/>
  <c r="G82" i="4"/>
  <c r="G42" i="4"/>
  <c r="G63" i="4"/>
  <c r="G110" i="4"/>
  <c r="G112" i="4"/>
  <c r="G127" i="4"/>
  <c r="G101" i="4"/>
  <c r="G115" i="4"/>
  <c r="G36" i="4"/>
  <c r="G136" i="4"/>
  <c r="G68" i="4"/>
  <c r="G72" i="4"/>
  <c r="G34" i="4"/>
  <c r="G45" i="4"/>
  <c r="G47" i="4"/>
  <c r="G117" i="4"/>
  <c r="G122" i="4"/>
  <c r="G100" i="4"/>
  <c r="G128" i="4"/>
  <c r="G99" i="4"/>
  <c r="G95" i="4"/>
  <c r="G64" i="4"/>
  <c r="G44" i="4"/>
  <c r="G48" i="4"/>
  <c r="G116" i="4"/>
  <c r="G119" i="4"/>
  <c r="G59" i="4"/>
  <c r="G66" i="4"/>
  <c r="G90" i="4"/>
  <c r="G33" i="4"/>
  <c r="G83" i="4"/>
  <c r="G51" i="4"/>
  <c r="G97" i="4"/>
  <c r="G137" i="4"/>
  <c r="G103" i="4"/>
  <c r="G113" i="4"/>
  <c r="G140" i="4"/>
  <c r="G129" i="4"/>
  <c r="G126" i="4"/>
  <c r="G91" i="4"/>
  <c r="G41" i="4"/>
  <c r="G84" i="4"/>
  <c r="G61" i="4"/>
  <c r="G52" i="4"/>
  <c r="G93" i="4"/>
  <c r="G131" i="4"/>
  <c r="G108" i="4"/>
  <c r="G139" i="4"/>
  <c r="G60" i="4"/>
  <c r="G49" i="4"/>
  <c r="G54" i="4"/>
  <c r="G65" i="4"/>
  <c r="G35" i="4"/>
  <c r="G81" i="4"/>
  <c r="G43" i="4"/>
  <c r="G62" i="4"/>
  <c r="G141" i="4"/>
  <c r="G104" i="4"/>
  <c r="G121" i="4"/>
  <c r="G87" i="4"/>
  <c r="G79" i="4"/>
  <c r="G125" i="4"/>
  <c r="G38" i="4"/>
  <c r="G135" i="4"/>
  <c r="G77" i="4"/>
  <c r="G89" i="4"/>
  <c r="G32" i="4"/>
  <c r="J169" i="4"/>
  <c r="G31" i="4"/>
  <c r="J21" i="4"/>
  <c r="G29" i="4"/>
  <c r="G28" i="4"/>
  <c r="G27" i="4"/>
  <c r="G26" i="4"/>
  <c r="O150" i="23"/>
  <c r="AG19" i="23"/>
  <c r="C95" i="40"/>
  <c r="C94" i="40"/>
  <c r="C165" i="40"/>
  <c r="C90" i="40"/>
  <c r="C84" i="40"/>
  <c r="G22" i="4"/>
  <c r="J164" i="4"/>
  <c r="G21" i="4"/>
  <c r="G17" i="4"/>
  <c r="C81" i="40"/>
  <c r="Q166" i="4"/>
  <c r="C162" i="40"/>
  <c r="C158" i="40"/>
  <c r="C104" i="40"/>
  <c r="G15" i="4"/>
  <c r="C88" i="40"/>
  <c r="C167" i="40"/>
  <c r="C166" i="40"/>
  <c r="J168" i="4"/>
  <c r="J163" i="4"/>
  <c r="P169" i="4" s="1"/>
  <c r="Q170" i="4" s="1"/>
  <c r="C85" i="40"/>
  <c r="C163" i="40"/>
  <c r="Q165" i="4"/>
  <c r="J166" i="4"/>
  <c r="G14" i="4"/>
  <c r="C161" i="40"/>
  <c r="C157" i="40"/>
  <c r="C101" i="40"/>
  <c r="J165" i="4"/>
  <c r="Q164" i="4"/>
  <c r="C160" i="40"/>
  <c r="C105" i="40"/>
  <c r="C179" i="40"/>
  <c r="Q167" i="4"/>
  <c r="C171" i="40"/>
  <c r="C103" i="40"/>
  <c r="C168" i="40"/>
  <c r="C99" i="40"/>
  <c r="C82" i="40"/>
  <c r="C154" i="40"/>
  <c r="J167" i="4"/>
  <c r="F143" i="4"/>
  <c r="E195" i="4"/>
  <c r="F195" i="4"/>
  <c r="E143" i="4"/>
  <c r="G195" i="4"/>
  <c r="D143" i="4"/>
  <c r="Q12" i="4" s="1"/>
  <c r="C155" i="40"/>
  <c r="C176" i="40"/>
  <c r="C106" i="40"/>
  <c r="C140" i="40"/>
  <c r="C177" i="40"/>
  <c r="C108" i="40"/>
  <c r="C100" i="40"/>
  <c r="C159" i="40"/>
  <c r="C109" i="40"/>
  <c r="C181" i="40"/>
  <c r="C110" i="40"/>
  <c r="C164" i="40"/>
  <c r="C92" i="40"/>
  <c r="E206" i="4"/>
  <c r="E84" i="40"/>
  <c r="K15" i="4" l="1"/>
  <c r="P18" i="4"/>
  <c r="Q18" i="4" s="1"/>
  <c r="P19" i="4"/>
  <c r="Q19" i="4" s="1"/>
  <c r="P20" i="4"/>
  <c r="Q20" i="4" s="1"/>
  <c r="K16" i="4"/>
  <c r="K18" i="4"/>
  <c r="K20" i="4"/>
  <c r="K17" i="4"/>
  <c r="K19" i="4"/>
  <c r="K12" i="4"/>
  <c r="K14" i="4"/>
  <c r="K13" i="4"/>
  <c r="P14" i="4"/>
  <c r="Q13" i="4"/>
  <c r="AH19" i="23"/>
  <c r="C174" i="40"/>
  <c r="J170" i="4"/>
  <c r="K168" i="4" s="1"/>
  <c r="Q14" i="4"/>
  <c r="P12" i="4"/>
  <c r="P13" i="4"/>
  <c r="B50" i="40" l="1"/>
  <c r="B130" i="40"/>
  <c r="B38" i="40"/>
  <c r="B93" i="40"/>
  <c r="B155" i="40"/>
  <c r="B188" i="40"/>
  <c r="B141" i="40"/>
  <c r="B105" i="40"/>
  <c r="B175" i="40"/>
  <c r="B32" i="40"/>
  <c r="B210" i="40"/>
  <c r="B61" i="40"/>
  <c r="B196" i="40"/>
  <c r="B27" i="40"/>
  <c r="B64" i="40"/>
  <c r="B132" i="40"/>
  <c r="B85" i="40"/>
  <c r="B170" i="40"/>
  <c r="B157" i="40"/>
  <c r="B21" i="40"/>
  <c r="B54" i="40"/>
  <c r="B121" i="40"/>
  <c r="B205" i="40"/>
  <c r="B98" i="40"/>
  <c r="B59" i="40"/>
  <c r="B118" i="40"/>
  <c r="B207" i="40"/>
  <c r="B102" i="40"/>
  <c r="B158" i="40"/>
  <c r="B40" i="40"/>
  <c r="B136" i="40"/>
  <c r="B82" i="40"/>
  <c r="B25" i="40"/>
  <c r="B154" i="40"/>
  <c r="B193" i="40"/>
  <c r="B65" i="40"/>
  <c r="B159" i="40"/>
  <c r="B100" i="40"/>
  <c r="B192" i="40"/>
  <c r="B117" i="40"/>
  <c r="B23" i="40"/>
  <c r="B55" i="40"/>
  <c r="B197" i="40"/>
  <c r="B86" i="40"/>
  <c r="B66" i="40"/>
  <c r="B28" i="40"/>
  <c r="B126" i="40"/>
  <c r="B161" i="40"/>
  <c r="B135" i="40"/>
  <c r="B164" i="40"/>
  <c r="B92" i="40"/>
  <c r="B18" i="40"/>
  <c r="B53" i="40"/>
  <c r="B202" i="40"/>
  <c r="B208" i="40"/>
  <c r="B103" i="40"/>
  <c r="B171" i="40"/>
  <c r="B63" i="40"/>
  <c r="B139" i="40"/>
  <c r="B24" i="40"/>
  <c r="B11" i="40"/>
  <c r="B47" i="40"/>
  <c r="B119" i="40"/>
  <c r="B187" i="40"/>
  <c r="B156" i="40"/>
  <c r="B81" i="40"/>
  <c r="B120" i="40"/>
  <c r="B153" i="40"/>
  <c r="B84" i="40"/>
  <c r="B195" i="40"/>
  <c r="B26" i="40"/>
  <c r="B52" i="40"/>
  <c r="B151" i="40"/>
  <c r="B29" i="40"/>
  <c r="B67" i="40"/>
  <c r="B199" i="40"/>
  <c r="B116" i="40"/>
  <c r="B88" i="40"/>
  <c r="B165" i="40"/>
  <c r="B124" i="40"/>
  <c r="B51" i="40"/>
  <c r="B83" i="40"/>
  <c r="B17" i="40"/>
  <c r="B194" i="40"/>
  <c r="B70" i="40"/>
  <c r="B129" i="40"/>
  <c r="B162" i="40"/>
  <c r="B19" i="40"/>
  <c r="B96" i="40"/>
  <c r="B191" i="40"/>
  <c r="B57" i="40"/>
  <c r="B125" i="40"/>
  <c r="B204" i="40"/>
  <c r="B97" i="40"/>
  <c r="B167" i="40"/>
  <c r="B13" i="40"/>
  <c r="B160" i="40"/>
  <c r="B198" i="40"/>
  <c r="B87" i="40"/>
  <c r="B122" i="40"/>
  <c r="B12" i="40"/>
  <c r="B46" i="40"/>
  <c r="B91" i="40"/>
  <c r="B15" i="40"/>
  <c r="B166" i="40"/>
  <c r="B201" i="40"/>
  <c r="B127" i="40"/>
  <c r="B48" i="40"/>
  <c r="B169" i="40"/>
  <c r="B68" i="40"/>
  <c r="B30" i="40"/>
  <c r="B133" i="40"/>
  <c r="B90" i="40"/>
  <c r="B190" i="40"/>
  <c r="B200" i="40"/>
  <c r="B134" i="40"/>
  <c r="B58" i="40"/>
  <c r="B22" i="40"/>
  <c r="B163" i="40"/>
  <c r="B89" i="40"/>
  <c r="B20" i="40"/>
  <c r="B172" i="40"/>
  <c r="B56" i="40"/>
  <c r="B137" i="40"/>
  <c r="B206" i="40"/>
  <c r="B101" i="40"/>
  <c r="B94" i="40"/>
  <c r="B203" i="40"/>
  <c r="B128" i="40"/>
  <c r="B173" i="40"/>
  <c r="B39" i="40"/>
  <c r="B69" i="40"/>
  <c r="B106" i="40"/>
  <c r="B143" i="40"/>
  <c r="B33" i="40"/>
  <c r="B72" i="40"/>
  <c r="B176" i="40"/>
  <c r="B211" i="40"/>
  <c r="B108" i="40"/>
  <c r="B35" i="40"/>
  <c r="B213" i="40"/>
  <c r="B60" i="40"/>
  <c r="B177" i="40"/>
  <c r="B142" i="40"/>
  <c r="B138" i="40"/>
  <c r="B104" i="40"/>
  <c r="B209" i="40"/>
  <c r="B31" i="40"/>
  <c r="B178" i="40"/>
  <c r="B71" i="40"/>
  <c r="B186" i="40"/>
  <c r="B16" i="40"/>
  <c r="B62" i="40"/>
  <c r="B152" i="40"/>
  <c r="B95" i="40"/>
  <c r="B123" i="40"/>
  <c r="B131" i="40"/>
  <c r="B189" i="40"/>
  <c r="B14" i="40"/>
  <c r="B49" i="40"/>
  <c r="B168" i="40"/>
  <c r="B99" i="40"/>
  <c r="B180" i="40"/>
  <c r="B109" i="40"/>
  <c r="B36" i="40"/>
  <c r="B145" i="40"/>
  <c r="B214" i="40"/>
  <c r="B74" i="40"/>
  <c r="B215" i="40"/>
  <c r="B110" i="40"/>
  <c r="B37" i="40"/>
  <c r="B181" i="40"/>
  <c r="B146" i="40"/>
  <c r="B75" i="40"/>
  <c r="B144" i="40"/>
  <c r="B212" i="40"/>
  <c r="B107" i="40"/>
  <c r="B34" i="40"/>
  <c r="B179" i="40"/>
  <c r="B73" i="40"/>
  <c r="K167" i="4"/>
  <c r="K169" i="4"/>
  <c r="K166" i="4"/>
  <c r="K164" i="4"/>
  <c r="K163" i="4"/>
  <c r="K165" i="4"/>
  <c r="G12" i="4" l="1"/>
  <c r="G143" i="4" s="1"/>
  <c r="Q15" i="4" l="1"/>
  <c r="P15" i="4"/>
</calcChain>
</file>

<file path=xl/sharedStrings.xml><?xml version="1.0" encoding="utf-8"?>
<sst xmlns="http://schemas.openxmlformats.org/spreadsheetml/2006/main" count="1035" uniqueCount="275">
  <si>
    <t>Total</t>
  </si>
  <si>
    <t>Tendance</t>
  </si>
  <si>
    <t xml:space="preserve">● </t>
  </si>
  <si>
    <t xml:space="preserve"> </t>
  </si>
  <si>
    <t>J2</t>
  </si>
  <si>
    <t>Seance</t>
  </si>
  <si>
    <t>RPE</t>
  </si>
  <si>
    <t>Moyenne</t>
  </si>
  <si>
    <t>Présent</t>
  </si>
  <si>
    <t>Présence entrainement</t>
  </si>
  <si>
    <t>Blessé</t>
  </si>
  <si>
    <t>Malade</t>
  </si>
  <si>
    <t>Vacances</t>
  </si>
  <si>
    <t>Repos</t>
  </si>
  <si>
    <t>J1</t>
  </si>
  <si>
    <t>Présence à l'entrainement</t>
  </si>
  <si>
    <t>Absent</t>
  </si>
  <si>
    <t>J3</t>
  </si>
  <si>
    <t>J4</t>
  </si>
  <si>
    <t>J5</t>
  </si>
  <si>
    <t>J6</t>
  </si>
  <si>
    <t>J7</t>
  </si>
  <si>
    <t>J8</t>
  </si>
  <si>
    <t>J9</t>
  </si>
  <si>
    <t>J10</t>
  </si>
  <si>
    <t>J11</t>
  </si>
  <si>
    <t>J12</t>
  </si>
  <si>
    <t>Poste</t>
  </si>
  <si>
    <t>Taille</t>
  </si>
  <si>
    <t>Poid</t>
  </si>
  <si>
    <t>IMC</t>
  </si>
  <si>
    <t>Pied</t>
  </si>
  <si>
    <t>Les 2</t>
  </si>
  <si>
    <t>Gardien</t>
  </si>
  <si>
    <t>Défenseur</t>
  </si>
  <si>
    <t>Millieu</t>
  </si>
  <si>
    <t>Attaquant</t>
  </si>
  <si>
    <t>Gaucher</t>
  </si>
  <si>
    <t>N°</t>
  </si>
  <si>
    <t>Excusé</t>
  </si>
  <si>
    <t>J13</t>
  </si>
  <si>
    <t>J14</t>
  </si>
  <si>
    <t>J15</t>
  </si>
  <si>
    <t>J16</t>
  </si>
  <si>
    <t>J17</t>
  </si>
  <si>
    <t>J18</t>
  </si>
  <si>
    <t>J19</t>
  </si>
  <si>
    <t>J20</t>
  </si>
  <si>
    <t>J21</t>
  </si>
  <si>
    <t>J22</t>
  </si>
  <si>
    <t>J23</t>
  </si>
  <si>
    <t>J24</t>
  </si>
  <si>
    <t>J25</t>
  </si>
  <si>
    <t>J26</t>
  </si>
  <si>
    <t>J27</t>
  </si>
  <si>
    <t>J28</t>
  </si>
  <si>
    <t>J29</t>
  </si>
  <si>
    <t>J30</t>
  </si>
  <si>
    <t>Présences entrainement</t>
  </si>
  <si>
    <t>Colonne1</t>
  </si>
  <si>
    <t>Droitier</t>
  </si>
  <si>
    <t>ENTRAINEMENT</t>
  </si>
  <si>
    <t>Forme</t>
  </si>
  <si>
    <t>Suivi RPE</t>
  </si>
  <si>
    <t>Ressenti</t>
  </si>
  <si>
    <t>Colonne2</t>
  </si>
  <si>
    <t>Borg</t>
  </si>
  <si>
    <t>Indice Max notation</t>
  </si>
  <si>
    <t>Indice de perfo. Moyen</t>
  </si>
  <si>
    <t>Date</t>
  </si>
  <si>
    <t>Temps de jeu</t>
  </si>
  <si>
    <t>Equipe</t>
  </si>
  <si>
    <t>Adversaire</t>
  </si>
  <si>
    <t>But</t>
  </si>
  <si>
    <t>Match</t>
  </si>
  <si>
    <t>Convocation</t>
  </si>
  <si>
    <t>Non convoqué</t>
  </si>
  <si>
    <t>Equipe sup.</t>
  </si>
  <si>
    <t>Indice de perfo.</t>
  </si>
  <si>
    <t>Passe dés.</t>
  </si>
  <si>
    <t>Carton jaune</t>
  </si>
  <si>
    <t>Carton rouge</t>
  </si>
  <si>
    <t>RPE moyenne</t>
  </si>
  <si>
    <t>min</t>
  </si>
  <si>
    <t>Charge</t>
  </si>
  <si>
    <t>Légére</t>
  </si>
  <si>
    <t>Modérée</t>
  </si>
  <si>
    <t>Très élevée</t>
  </si>
  <si>
    <t>Elevée</t>
  </si>
  <si>
    <t>Resenti</t>
  </si>
  <si>
    <t>Durée</t>
  </si>
  <si>
    <t>Charge -</t>
  </si>
  <si>
    <t>Charge +</t>
  </si>
  <si>
    <t>Amical</t>
  </si>
  <si>
    <t>Brassage</t>
  </si>
  <si>
    <t>Championnat</t>
  </si>
  <si>
    <t>Coupe</t>
  </si>
  <si>
    <t>Objectif du fichier</t>
  </si>
  <si>
    <r>
      <t xml:space="preserve">Guide d'utilisation du fichier </t>
    </r>
    <r>
      <rPr>
        <b/>
        <sz val="25.5"/>
        <color theme="1" tint="0.34998626667073579"/>
        <rFont val="Century Gothic"/>
        <family val="2"/>
        <scheme val="major"/>
      </rPr>
      <t>GESTION DES JOUEURS</t>
    </r>
  </si>
  <si>
    <t xml:space="preserve">Le fichier facilite la gestion d'un effectif de joueur sur une saison. Il vous accompagne dans le suivie des entrainements et des rencontres </t>
  </si>
  <si>
    <t>A quoi servent les onglets ?</t>
  </si>
  <si>
    <t>Chaque onglets permet de consulter ou d'inserrer des données</t>
  </si>
  <si>
    <r>
      <rPr>
        <b/>
        <sz val="10"/>
        <color theme="1"/>
        <rFont val="Calibri"/>
        <family val="2"/>
        <scheme val="minor"/>
      </rPr>
      <t>Entrainement</t>
    </r>
    <r>
      <rPr>
        <sz val="10"/>
        <color theme="1"/>
        <rFont val="Calibri"/>
        <family val="2"/>
        <scheme val="minor"/>
      </rPr>
      <t xml:space="preserve">
Gestion des présences aux entrainements</t>
    </r>
  </si>
  <si>
    <r>
      <rPr>
        <b/>
        <sz val="10"/>
        <color theme="1"/>
        <rFont val="Calibri"/>
        <family val="2"/>
        <scheme val="minor"/>
      </rPr>
      <t>Forme</t>
    </r>
    <r>
      <rPr>
        <sz val="10"/>
        <color theme="1"/>
        <rFont val="Calibri"/>
        <family val="2"/>
        <scheme val="minor"/>
      </rPr>
      <t xml:space="preserve">
Il permet de gerer la forme des joueurs sur chaque seance d'entraienement en saisissant un indice compris entre 0 et 10</t>
    </r>
  </si>
  <si>
    <r>
      <rPr>
        <b/>
        <sz val="10"/>
        <color theme="1"/>
        <rFont val="Calibri"/>
        <family val="2"/>
        <scheme val="minor"/>
      </rPr>
      <t>Plaisir</t>
    </r>
    <r>
      <rPr>
        <sz val="10"/>
        <color theme="1"/>
        <rFont val="Calibri"/>
        <family val="2"/>
        <scheme val="minor"/>
      </rPr>
      <t xml:space="preserve">
Il permet de saisir un indice de plaisir pour chaque seance d'entraienement. Elles sont évaluées par une notre comprise entre  en 0 et 10</t>
    </r>
  </si>
  <si>
    <r>
      <rPr>
        <b/>
        <sz val="10"/>
        <color theme="1"/>
        <rFont val="Calibri"/>
        <family val="2"/>
        <scheme val="minor"/>
      </rPr>
      <t>Performance</t>
    </r>
    <r>
      <rPr>
        <sz val="10"/>
        <color theme="1"/>
        <rFont val="Calibri"/>
        <family val="2"/>
        <scheme val="minor"/>
      </rPr>
      <t xml:space="preserve">
Il permet de saisir un indice de performance pour chaque seance d'entraienement. La performance est évalué par une notre comprise entre  en 0 et 10</t>
    </r>
  </si>
  <si>
    <r>
      <rPr>
        <b/>
        <sz val="10"/>
        <color theme="1"/>
        <rFont val="Calibri"/>
        <family val="2"/>
        <scheme val="minor"/>
      </rPr>
      <t>RPE</t>
    </r>
    <r>
      <rPr>
        <sz val="10"/>
        <color theme="1"/>
        <rFont val="Calibri"/>
        <family val="2"/>
        <scheme val="minor"/>
      </rPr>
      <t xml:space="preserve">
Il permet de saisir un indice de charge pour chaque seance d'entraienement. La difficulté ressenti de la seance par une notre comprise entre  en 0 et 10</t>
    </r>
  </si>
  <si>
    <r>
      <rPr>
        <b/>
        <sz val="10"/>
        <color theme="1"/>
        <rFont val="Calibri (Corps)"/>
      </rPr>
      <t>Bilan mental</t>
    </r>
    <r>
      <rPr>
        <sz val="10"/>
        <color theme="1"/>
        <rFont val="Calibri (Corps)"/>
      </rPr>
      <t xml:space="preserve">
En fonction des 4 notes sur 10 des onglets ci-dessus, cette onglet réalise un bilan mental de votre seance d'entraienement </t>
    </r>
  </si>
  <si>
    <r>
      <rPr>
        <b/>
        <sz val="10"/>
        <color theme="1"/>
        <rFont val="Calibri"/>
        <family val="2"/>
        <scheme val="minor"/>
      </rPr>
      <t>Contrôle des charges</t>
    </r>
    <r>
      <rPr>
        <sz val="10"/>
        <color theme="1"/>
        <rFont val="Calibri"/>
        <family val="2"/>
        <scheme val="minor"/>
      </rPr>
      <t xml:space="preserve">
En fonction de la durée de votre seance et de la note RPE, cette onglet calcule la charge de travail par seance d'entrainement ainsi que la charge lors des matchs</t>
    </r>
  </si>
  <si>
    <t>Liste des mises à jour</t>
  </si>
  <si>
    <t>Version</t>
  </si>
  <si>
    <t>V1</t>
  </si>
  <si>
    <t>Lancement du fichier GESTION DES JOUEURS</t>
  </si>
  <si>
    <t>Semaine légére</t>
  </si>
  <si>
    <t>Semaine modérée</t>
  </si>
  <si>
    <t>Semaine élevée</t>
  </si>
  <si>
    <t>Semaine très élevée</t>
  </si>
  <si>
    <t>Nom</t>
  </si>
  <si>
    <t>Bilan des performances</t>
  </si>
  <si>
    <t>Buteurs</t>
  </si>
  <si>
    <t>Passeurs</t>
  </si>
  <si>
    <t>Passe</t>
  </si>
  <si>
    <t>T. jeu</t>
  </si>
  <si>
    <t>Les buteurs</t>
  </si>
  <si>
    <t>Les passeur</t>
  </si>
  <si>
    <t>Convocation par équipe</t>
  </si>
  <si>
    <t>Temps de jeu moyen</t>
  </si>
  <si>
    <t>T. jeu moyen</t>
  </si>
  <si>
    <t>Cartons</t>
  </si>
  <si>
    <t>Jaune</t>
  </si>
  <si>
    <t>Rouge</t>
  </si>
  <si>
    <t>Les cartons</t>
  </si>
  <si>
    <r>
      <rPr>
        <b/>
        <sz val="10"/>
        <color theme="1"/>
        <rFont val="Calibri (Corps)"/>
      </rPr>
      <t>Fiche collective</t>
    </r>
    <r>
      <rPr>
        <sz val="10"/>
        <color theme="1"/>
        <rFont val="Calibri (Corps)"/>
      </rPr>
      <t xml:space="preserve">
Visualiser les stats de votre équipe </t>
    </r>
    <r>
      <rPr>
        <i/>
        <sz val="10"/>
        <color theme="1"/>
        <rFont val="Calibri (Corps)"/>
      </rPr>
      <t>(meilleur buteur, meilleur passeur, temps de jeu par joueur, cartons…)</t>
    </r>
  </si>
  <si>
    <r>
      <rPr>
        <b/>
        <sz val="10"/>
        <color theme="1"/>
        <rFont val="Calibri (Corps)"/>
      </rPr>
      <t>Fiche joueur</t>
    </r>
    <r>
      <rPr>
        <sz val="10"/>
        <color theme="1"/>
        <rFont val="Calibri (Corps)"/>
      </rPr>
      <t xml:space="preserve">
Visualiser toutes les informations sur les joueurs de votre effectif </t>
    </r>
  </si>
  <si>
    <r>
      <rPr>
        <b/>
        <sz val="10"/>
        <color theme="1"/>
        <rFont val="Calibri (Corps)"/>
      </rPr>
      <t>Match</t>
    </r>
    <r>
      <rPr>
        <sz val="10"/>
        <color theme="1"/>
        <rFont val="Calibri (Corps)"/>
      </rPr>
      <t xml:space="preserve">
Saisir toutes les données sur les matchs jouer dans la saison</t>
    </r>
  </si>
  <si>
    <r>
      <rPr>
        <b/>
        <sz val="10"/>
        <color theme="1"/>
        <rFont val="Calibri (Corps)"/>
      </rPr>
      <t>Base de données - Joueurs</t>
    </r>
    <r>
      <rPr>
        <sz val="10"/>
        <color theme="1"/>
        <rFont val="Calibri (Corps)"/>
      </rPr>
      <t xml:space="preserve">
Entrer les joueurs de votre effectif </t>
    </r>
  </si>
  <si>
    <r>
      <rPr>
        <b/>
        <sz val="10"/>
        <color theme="1"/>
        <rFont val="Calibri (Corps)"/>
      </rPr>
      <t>Paramétres</t>
    </r>
    <r>
      <rPr>
        <sz val="10"/>
        <color theme="1"/>
        <rFont val="Calibri (Corps)"/>
      </rPr>
      <t xml:space="preserve">
Donner permettrant de parameter le fichier</t>
    </r>
  </si>
  <si>
    <t>V1.01</t>
  </si>
  <si>
    <r>
      <rPr>
        <b/>
        <sz val="10"/>
        <color theme="1"/>
        <rFont val="Calibri"/>
        <family val="2"/>
        <scheme val="minor"/>
      </rPr>
      <t>Onglet entrainement</t>
    </r>
    <r>
      <rPr>
        <sz val="10"/>
        <color theme="1"/>
        <rFont val="Calibri"/>
        <family val="2"/>
        <scheme val="minor"/>
      </rPr>
      <t xml:space="preserve">
Correction du calcul des totaux</t>
    </r>
  </si>
  <si>
    <t>.</t>
  </si>
  <si>
    <t>V1.02</t>
  </si>
  <si>
    <r>
      <rPr>
        <b/>
        <sz val="10"/>
        <color theme="1"/>
        <rFont val="Calibri"/>
        <family val="2"/>
        <scheme val="minor"/>
      </rPr>
      <t>Onglet Fiche pointage</t>
    </r>
    <r>
      <rPr>
        <sz val="10"/>
        <color theme="1"/>
        <rFont val="Calibri"/>
        <family val="2"/>
        <scheme val="minor"/>
      </rPr>
      <t xml:space="preserve">
Ajout d'une fiche de pointage. Elle permet au coach d'imprimer une fiche avec les noms qui sont dans la base de donnée des joueurs. </t>
    </r>
  </si>
  <si>
    <t>VMA</t>
  </si>
  <si>
    <t>V1.03</t>
  </si>
  <si>
    <r>
      <rPr>
        <b/>
        <sz val="10"/>
        <color theme="1"/>
        <rFont val="Calibri"/>
        <family val="2"/>
        <scheme val="minor"/>
      </rPr>
      <t>Onglet Base de donnée et Fiche pointage</t>
    </r>
    <r>
      <rPr>
        <sz val="10"/>
        <color theme="1"/>
        <rFont val="Calibri"/>
        <family val="2"/>
        <scheme val="minor"/>
      </rPr>
      <t xml:space="preserve">
Ajout de la VMA du joueur </t>
    </r>
  </si>
  <si>
    <t>Bilan</t>
  </si>
  <si>
    <t>Comment apprenez-vous ?</t>
  </si>
  <si>
    <t>Auditif</t>
  </si>
  <si>
    <t>Kinesthesique</t>
  </si>
  <si>
    <t>Visuel</t>
  </si>
  <si>
    <t>VAK</t>
  </si>
  <si>
    <t>Présence aux entrainement</t>
  </si>
  <si>
    <t>Abs excusée</t>
  </si>
  <si>
    <t>Présence aux entrainements</t>
  </si>
  <si>
    <t>Suivi du poid et de la taille</t>
  </si>
  <si>
    <t>Plus grand</t>
  </si>
  <si>
    <t>Plus petit</t>
  </si>
  <si>
    <t>Maigreur</t>
  </si>
  <si>
    <t>Normal</t>
  </si>
  <si>
    <t>Bonne forme</t>
  </si>
  <si>
    <t>Surcharge</t>
  </si>
  <si>
    <t>Obésité</t>
  </si>
  <si>
    <t>IMC -</t>
  </si>
  <si>
    <t>IMC +</t>
  </si>
  <si>
    <t>Maigueur</t>
  </si>
  <si>
    <t>Taille / Poid</t>
  </si>
  <si>
    <t>Vous apprenez mieux à l'aide d'images et avez en général plus de difficultés à mémoriser les cours dans lequel le professeur ne fait que parler. Une photo vue dans un livre, la paillasse de la salle de SVT sur laquelle vous avez réalisé une expérience, une formule mathématique écrite au tableau, des images de lieux ou de personnes auxquelles le sujet vous a fait penser. Voilà ce dont vous vous souvenez en premier quand vous essayez de vous remémorer un cours. Vous avez besoin de partir d'exemples concrets pour retenir une information plus générale. Mais cela ne veut pas dire que vous vous rappeliez facilement les détails : vous avez plutôt tendance à comprendre un sujet dans son ensemble et à aller tout de suite à l'essentiel. Vous avez parfois du mal à mettre de l'ordre dans vos idées et pouvez être un peu brouillon. Un tableau, un graphique, un schéma, ou encore les couleurs et la présentation d'un texte vous aident à y voir plus clair et à mieux mémoriser. L'expression orale peut représenter une certaine difficulté pour vous. Lorsque vous expliquez quelque chose, il vous est souvent plus facile d'avoir recours à une feuille et à un crayon pour illustrer vos propos.</t>
  </si>
  <si>
    <t>Auditf</t>
  </si>
  <si>
    <t>Contrairement aux visuels, pas besoin de dessins ni de graphiques, écouter vous suffit pour comprendre et vous concentrer. Les monologues d'un enseignants, les cours magistraux vous conviennent parfaitement à condition que le sujet vous à intéresse ! Ce dont vous vous souvenez d'abord : c'est de la voix de l'enseignant, d'un son, d'une musique, du récit d'une histoire. Il ne vous est pas forcément utile de prendre des notes, vous vous fiez facilement à votre mémoire. Vous êtes plutôt doué pour la communication verbale et êtes bon(ne) conteur(teuse). Pour apprendre, vous aimez vous raconter intérieurement les informations en changeant les mots ou en y mettant le ton. Lire à voix haute ou à voix basse vous aide à mieux comprendre. Vous avez besoin d'apprendre point par points dans le détail et dans l'ordre.et avez plus de mal à dégager les landes lignes de ce que vous avez appris.</t>
  </si>
  <si>
    <t>Vous associez fortement un ressenti à vos souvenirs que ce soit une sensation, une ambiance, une odeur, un geste... Vous avez davantage besoin que l'auditif et le visuel de comprendre le pourquoi des choses, de saisir leur origine et de l'appliquer concrètement. C'est en touchant, en associant des émotions que vous donnez du sens aux choses Vous préférer essayer par vous-même, quitte à faire des erreurs plutôt que d'écouter les instructions. Pour mémoriser et vous concentrerions avez besoin de marcher de long en large ou de mimer et le mouvement vous aide à évacuer vos émotions. Cela ne vous simplifie pas la tâche pour apprendre ! Car l'école accorde davantage de place à l'écriture et aux cours théoriques qu'aux démonstrations concrètes.</t>
  </si>
  <si>
    <t>VIFT</t>
  </si>
  <si>
    <t>Defaite</t>
  </si>
  <si>
    <t>Resultat</t>
  </si>
  <si>
    <t>Victoire</t>
  </si>
  <si>
    <t>Nul</t>
  </si>
  <si>
    <t>Groupe</t>
  </si>
  <si>
    <t>Concentration</t>
  </si>
  <si>
    <t>Bilan QPF</t>
  </si>
  <si>
    <t>Motivation</t>
  </si>
  <si>
    <t>Maitrise de soi</t>
  </si>
  <si>
    <t>Confiance en soi</t>
  </si>
  <si>
    <t>Intégration sociale</t>
  </si>
  <si>
    <t>Autonomie</t>
  </si>
  <si>
    <t>Accompagnement mental</t>
  </si>
  <si>
    <t>Nb joueur par séance</t>
  </si>
  <si>
    <t>Bilan match</t>
  </si>
  <si>
    <t>Nombre de joueur / Seance</t>
  </si>
  <si>
    <t>Suspendu</t>
  </si>
  <si>
    <t>Charge d'entrainement par joueur</t>
  </si>
  <si>
    <t>N° ……......</t>
  </si>
  <si>
    <t>U16</t>
  </si>
  <si>
    <t>U17</t>
  </si>
  <si>
    <t>Reprise</t>
  </si>
  <si>
    <t>Auditif / Visuel</t>
  </si>
  <si>
    <t>Charge indivuelle</t>
  </si>
  <si>
    <t>Charge du groupe</t>
  </si>
  <si>
    <t>Equipe Sup.</t>
  </si>
  <si>
    <t>Non joué</t>
  </si>
  <si>
    <t xml:space="preserve">   RPE moyenne</t>
  </si>
  <si>
    <t>Bilan collectif</t>
  </si>
  <si>
    <t xml:space="preserve">   Nombre de match</t>
  </si>
  <si>
    <t xml:space="preserve">   Victoires</t>
  </si>
  <si>
    <t xml:space="preserve">   Nuls</t>
  </si>
  <si>
    <t xml:space="preserve">   Défaites</t>
  </si>
  <si>
    <t xml:space="preserve">   Buts concédés</t>
  </si>
  <si>
    <t xml:space="preserve">   Buts marqués</t>
  </si>
  <si>
    <t xml:space="preserve">  Différence de buts</t>
  </si>
  <si>
    <t xml:space="preserve">   Charge moyenne</t>
  </si>
  <si>
    <t xml:space="preserve">   Type</t>
  </si>
  <si>
    <t>T. Jeu</t>
  </si>
  <si>
    <t>Temps de jeu en U16</t>
  </si>
  <si>
    <t>Eq. Sup.</t>
  </si>
  <si>
    <t>KONATE Mamadou</t>
  </si>
  <si>
    <t>Tel Joueur</t>
  </si>
  <si>
    <t>Tel Parent</t>
  </si>
  <si>
    <t>Kinesthesique / Visuel</t>
  </si>
  <si>
    <t>Août</t>
  </si>
  <si>
    <t>Septembre</t>
  </si>
  <si>
    <t>Octobre</t>
  </si>
  <si>
    <t>Novembre</t>
  </si>
  <si>
    <t>Décembre</t>
  </si>
  <si>
    <t>Janvier</t>
  </si>
  <si>
    <t>Février</t>
  </si>
  <si>
    <t>Mars</t>
  </si>
  <si>
    <t>Avril</t>
  </si>
  <si>
    <t>Mai</t>
  </si>
  <si>
    <t>Section S.</t>
  </si>
  <si>
    <t>% Présence</t>
  </si>
  <si>
    <t>% Presence</t>
  </si>
  <si>
    <t>% Absence non excusée</t>
  </si>
  <si>
    <t>% Absence excusée</t>
  </si>
  <si>
    <t>Saison</t>
  </si>
  <si>
    <r>
      <rPr>
        <b/>
        <sz val="22"/>
        <color theme="3" tint="0.249977111117893"/>
        <rFont val="Century Gothic (En-têtes)_x0000_"/>
      </rPr>
      <t>GESTION DES JOUEUR</t>
    </r>
    <r>
      <rPr>
        <b/>
        <sz val="22"/>
        <color theme="3" tint="0.249977111117893"/>
        <rFont val="Century Gothic"/>
        <family val="1"/>
        <scheme val="major"/>
      </rPr>
      <t>S</t>
    </r>
  </si>
  <si>
    <t>Séances entrainement</t>
  </si>
  <si>
    <t>Phase</t>
  </si>
  <si>
    <t>Sous-Principe</t>
  </si>
  <si>
    <t>Sous-Sous-Principe</t>
  </si>
  <si>
    <t>Athlétique</t>
  </si>
  <si>
    <t>Mental</t>
  </si>
  <si>
    <t>Nb joueur</t>
  </si>
  <si>
    <t>OFF</t>
  </si>
  <si>
    <t>DEF</t>
  </si>
  <si>
    <t>Principe</t>
  </si>
  <si>
    <t>PMA</t>
  </si>
  <si>
    <t>Force</t>
  </si>
  <si>
    <t>Vitesse</t>
  </si>
  <si>
    <t>Phase de jeu</t>
  </si>
  <si>
    <t>Conserver_pour_Progresser</t>
  </si>
  <si>
    <t>Transition_à_la_récupération</t>
  </si>
  <si>
    <t>Protéger_son_but</t>
  </si>
  <si>
    <t>Créer_et_utiliser_des_espaces</t>
  </si>
  <si>
    <t>Jouer_dans_l'intervalle_et_entre_les_lignes</t>
  </si>
  <si>
    <t>Finir_l_action</t>
  </si>
  <si>
    <t>PARAMETRES GENERAUX</t>
  </si>
  <si>
    <t>Cotisation</t>
  </si>
  <si>
    <t>Payée</t>
  </si>
  <si>
    <t>Non payée</t>
  </si>
  <si>
    <t xml:space="preserve">Payée partiellement </t>
  </si>
  <si>
    <t>S’ajuster_ou_se_réajuster_pour_finir</t>
  </si>
  <si>
    <t>Freiner_la_progression_et_organiser_la_prise_en_charge</t>
  </si>
  <si>
    <t>Défendre_son_but_récupérer_ou_dégager_le_ballon</t>
  </si>
  <si>
    <t>S_opposer_à_la_progression</t>
  </si>
  <si>
    <t>C._Aérobie</t>
  </si>
  <si>
    <t>Force_/_Vitesse</t>
  </si>
  <si>
    <t>P._Aérobie</t>
  </si>
  <si>
    <t>Confiance_en_soi</t>
  </si>
  <si>
    <t>Intégration_social</t>
  </si>
  <si>
    <t>Maitrise_de_soi</t>
  </si>
  <si>
    <t>Avoir_un_défenseur_entre_le_ballon_et_le_but</t>
  </si>
  <si>
    <t>Seance du</t>
  </si>
  <si>
    <t>:</t>
  </si>
  <si>
    <t>P</t>
  </si>
  <si>
    <t>Gr</t>
  </si>
  <si>
    <t>FORME</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</si>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</sst>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4">
    <font>
      <sz val="10"/>
      <color theme="1"/>
      <name val="Calibri"/>
      <family val="2"/>
      <scheme val="minor"/>
    </font>
    <font>
      <b/>
      <sz val="18"/>
      <color theme="1"/>
      <name val="Calibri"/>
      <family val="2"/>
      <scheme val="minor"/>
    </font>
    <font>
      <sz val="25.5"/>
      <color theme="1" tint="0.34998626667073579"/>
      <name val="Century Gothic"/>
      <family val="2"/>
      <scheme val="major"/>
    </font>
    <font>
      <sz val="9"/>
      <color theme="1"/>
      <name val="Century Gothic"/>
      <family val="2"/>
      <scheme val="major"/>
    </font>
    <font>
      <sz val="8"/>
      <color theme="1"/>
      <name val="Century Gothic"/>
      <family val="2"/>
      <scheme val="major"/>
    </font>
    <font>
      <b/>
      <sz val="10"/>
      <color theme="1"/>
      <name val="Century Gothic"/>
      <family val="2"/>
      <scheme val="major"/>
    </font>
    <font>
      <sz val="10"/>
      <color theme="1"/>
      <name val="Calibri"/>
      <family val="2"/>
      <scheme val="minor"/>
    </font>
    <font>
      <b/>
      <sz val="10"/>
      <color theme="1"/>
      <name val="Calibri"/>
      <family val="2"/>
      <scheme val="minor"/>
    </font>
    <font>
      <b/>
      <condense/>
      <extend/>
      <outline/>
      <shadow/>
      <sz val="8"/>
      <color theme="1"/>
      <name val="Century Gothic"/>
      <family val="2"/>
      <scheme val="major"/>
    </font>
    <font>
      <b/>
      <sz val="9"/>
      <color theme="1"/>
      <name val="Century Gothic"/>
      <family val="2"/>
      <scheme val="major"/>
    </font>
    <font>
      <b/>
      <outline/>
      <shadow/>
      <sz val="8"/>
      <color theme="1"/>
      <name val="Century Gothic"/>
      <family val="2"/>
      <scheme val="major"/>
    </font>
    <font>
      <strike/>
      <outline/>
      <shadow/>
      <sz val="8"/>
      <color theme="1"/>
      <name val="Century Gothic"/>
      <family val="2"/>
      <scheme val="major"/>
    </font>
    <font>
      <outline/>
      <shadow/>
      <sz val="9"/>
      <color theme="1"/>
      <name val="Century Gothic"/>
      <family val="2"/>
      <scheme val="major"/>
    </font>
    <font>
      <outline/>
      <shadow/>
      <sz val="8"/>
      <color theme="1"/>
      <name val="Century Gothic"/>
      <family val="2"/>
      <scheme val="major"/>
    </font>
    <font>
      <b/>
      <sz val="26"/>
      <color theme="1" tint="0.34998626667073579"/>
      <name val="Century Gothic"/>
      <family val="2"/>
      <scheme val="major"/>
    </font>
    <font>
      <sz val="14"/>
      <color theme="1" tint="0.34998626667073579"/>
      <name val="Century Gothic"/>
      <family val="2"/>
      <scheme val="major"/>
    </font>
    <font>
      <sz val="10"/>
      <color theme="1"/>
      <name val="Century Gothic"/>
      <family val="2"/>
      <scheme val="major"/>
    </font>
    <font>
      <sz val="26"/>
      <color theme="1"/>
      <name val="Century Gothic"/>
      <family val="2"/>
      <scheme val="major"/>
    </font>
    <font>
      <sz val="14"/>
      <color theme="1"/>
      <name val="Century Gothic"/>
      <family val="2"/>
      <scheme val="major"/>
    </font>
    <font>
      <b/>
      <sz val="14"/>
      <color theme="1" tint="0.34998626667073579"/>
      <name val="Century Gothic"/>
      <family val="2"/>
      <scheme val="major"/>
    </font>
    <font>
      <b/>
      <sz val="14"/>
      <color theme="1"/>
      <name val="Century Gothic"/>
      <family val="2"/>
      <scheme val="major"/>
    </font>
    <font>
      <sz val="8"/>
      <color theme="1"/>
      <name val="Century Gothic (En-têtes)"/>
    </font>
    <font>
      <sz val="10"/>
      <color theme="0"/>
      <name val="Calibri"/>
      <family val="2"/>
      <scheme val="minor"/>
    </font>
    <font>
      <b/>
      <sz val="8"/>
      <color theme="0"/>
      <name val="Century Gothic"/>
      <family val="2"/>
      <scheme val="major"/>
    </font>
    <font>
      <sz val="8"/>
      <name val="Calibri"/>
      <family val="2"/>
      <scheme val="minor"/>
    </font>
    <font>
      <b/>
      <sz val="18"/>
      <color theme="0"/>
      <name val="Century Gothic"/>
      <family val="2"/>
      <scheme val="major"/>
    </font>
    <font>
      <strike/>
      <outline/>
      <shadow/>
      <sz val="1"/>
      <color theme="0" tint="-0.14999847407452621"/>
      <name val="Century Gothic"/>
      <family val="2"/>
      <scheme val="major"/>
    </font>
    <font>
      <b/>
      <sz val="14"/>
      <color theme="1" tint="0.249977111117893"/>
      <name val="Century Gothic"/>
      <family val="2"/>
      <scheme val="major"/>
    </font>
    <font>
      <b/>
      <sz val="26"/>
      <color theme="1"/>
      <name val="Century Gothic"/>
      <family val="2"/>
      <scheme val="major"/>
    </font>
    <font>
      <b/>
      <i/>
      <sz val="8"/>
      <color theme="1"/>
      <name val="Century Gothic"/>
      <family val="2"/>
      <scheme val="major"/>
    </font>
    <font>
      <sz val="8"/>
      <color theme="0" tint="-0.14999847407452621"/>
      <name val="Century Gothic"/>
      <family val="2"/>
      <scheme val="major"/>
    </font>
    <font>
      <sz val="8"/>
      <color theme="0" tint="-0.249977111117893"/>
      <name val="Century Gothic"/>
      <family val="2"/>
      <scheme val="major"/>
    </font>
    <font>
      <outline/>
      <shadow/>
      <sz val="8"/>
      <color theme="0"/>
      <name val="Century Gothic"/>
      <family val="2"/>
      <scheme val="major"/>
    </font>
    <font>
      <sz val="12"/>
      <color theme="1"/>
      <name val="Century Gothic"/>
      <family val="2"/>
      <scheme val="major"/>
    </font>
    <font>
      <sz val="9"/>
      <color theme="0"/>
      <name val="Calibri"/>
      <family val="2"/>
      <scheme val="minor"/>
    </font>
    <font>
      <b/>
      <sz val="12"/>
      <color theme="1"/>
      <name val="Century Gothic"/>
      <family val="2"/>
      <scheme val="major"/>
    </font>
    <font>
      <b/>
      <sz val="25.5"/>
      <color theme="1" tint="0.34998626667073579"/>
      <name val="Century Gothic"/>
      <family val="2"/>
      <scheme val="major"/>
    </font>
    <font>
      <sz val="9"/>
      <color theme="1"/>
      <name val="Calibri"/>
      <family val="2"/>
      <scheme val="minor"/>
    </font>
    <font>
      <sz val="10"/>
      <color theme="1"/>
      <name val="Calibri (Corps)"/>
    </font>
    <font>
      <b/>
      <sz val="10"/>
      <color theme="1"/>
      <name val="Calibri (Corps)"/>
    </font>
    <font>
      <sz val="1"/>
      <color theme="1"/>
      <name val="Century Gothic"/>
      <family val="2"/>
      <scheme val="major"/>
    </font>
    <font>
      <b/>
      <sz val="12"/>
      <color theme="0"/>
      <name val="Century Gothic"/>
      <family val="2"/>
      <scheme val="major"/>
    </font>
    <font>
      <u/>
      <sz val="10"/>
      <color theme="10"/>
      <name val="Calibri"/>
      <family val="2"/>
      <scheme val="minor"/>
    </font>
    <font>
      <b/>
      <sz val="12"/>
      <color theme="10"/>
      <name val="Century Gothic"/>
      <family val="2"/>
      <scheme val="major"/>
    </font>
    <font>
      <i/>
      <sz val="10"/>
      <color theme="1"/>
      <name val="Calibri (Corps)"/>
    </font>
    <font>
      <b/>
      <sz val="14"/>
      <color theme="1"/>
      <name val="Calibri"/>
      <family val="2"/>
      <scheme val="minor"/>
    </font>
    <font>
      <b/>
      <sz val="12"/>
      <color theme="1"/>
      <name val="Calibri"/>
      <family val="2"/>
      <scheme val="minor"/>
    </font>
    <font>
      <b/>
      <sz val="11"/>
      <color theme="1"/>
      <name val="Calibri"/>
      <family val="2"/>
      <scheme val="minor"/>
    </font>
    <font>
      <sz val="14"/>
      <color theme="1" tint="0.249977111117893"/>
      <name val="Century Gothic"/>
      <family val="2"/>
      <scheme val="major"/>
    </font>
    <font>
      <sz val="10"/>
      <color theme="1" tint="0.249977111117893"/>
      <name val="Century Gothic"/>
      <family val="2"/>
      <scheme val="major"/>
    </font>
    <font>
      <b/>
      <sz val="22"/>
      <color theme="1" tint="0.34998626667073579"/>
      <name val="Century Gothic"/>
      <family val="2"/>
      <scheme val="major"/>
    </font>
    <font>
      <b/>
      <sz val="14"/>
      <color theme="0"/>
      <name val="Calibri"/>
      <family val="2"/>
      <scheme val="minor"/>
    </font>
    <font>
      <sz val="12"/>
      <color theme="1"/>
      <name val="Calibri"/>
      <family val="2"/>
      <scheme val="minor"/>
    </font>
    <font>
      <sz val="10"/>
      <color theme="1"/>
      <name val="Calibri"/>
      <family val="2"/>
      <scheme val="minor"/>
    </font>
    <font>
      <sz val="10"/>
      <color theme="0"/>
      <name val="Calibri"/>
      <family val="2"/>
      <scheme val="minor"/>
    </font>
    <font>
      <sz val="9"/>
      <color theme="0"/>
      <name val="Calibri"/>
      <family val="2"/>
      <scheme val="minor"/>
    </font>
    <font>
      <sz val="9"/>
      <color theme="1"/>
      <name val="Century Gothic"/>
      <family val="2"/>
      <scheme val="major"/>
    </font>
    <font>
      <sz val="8"/>
      <color theme="1"/>
      <name val="Century Gothic"/>
      <family val="2"/>
      <scheme val="major"/>
    </font>
    <font>
      <b/>
      <outline/>
      <shadow/>
      <sz val="9"/>
      <color theme="0"/>
      <name val="Century Gothic"/>
      <family val="2"/>
      <scheme val="major"/>
    </font>
    <font>
      <b/>
      <sz val="10"/>
      <color theme="0"/>
      <name val="Calibri"/>
      <family val="2"/>
      <scheme val="minor"/>
    </font>
    <font>
      <outline/>
      <shadow/>
      <sz val="8"/>
      <color theme="0"/>
      <name val="Century Gothic"/>
      <family val="2"/>
      <scheme val="major"/>
    </font>
    <font>
      <outline/>
      <shadow/>
      <sz val="8"/>
      <color theme="1"/>
      <name val="Century Gothic"/>
      <family val="2"/>
      <scheme val="major"/>
    </font>
    <font>
      <b/>
      <condense/>
      <extend/>
      <outline/>
      <shadow/>
      <sz val="8"/>
      <color theme="1"/>
      <name val="Century Gothic"/>
      <family val="2"/>
      <scheme val="major"/>
    </font>
    <font>
      <b/>
      <outline/>
      <shadow/>
      <sz val="8"/>
      <color theme="1"/>
      <name val="Century Gothic"/>
      <family val="2"/>
      <scheme val="major"/>
    </font>
    <font>
      <u/>
      <sz val="10"/>
      <color theme="11"/>
      <name val="Calibri"/>
      <family val="2"/>
      <scheme val="minor"/>
    </font>
    <font>
      <sz val="8"/>
      <color theme="1"/>
      <name val="Calibri"/>
      <family val="2"/>
      <scheme val="minor"/>
    </font>
    <font>
      <sz val="10"/>
      <color theme="1" tint="0.249977111117893"/>
      <name val="Calibri"/>
      <family val="2"/>
      <scheme val="minor"/>
    </font>
    <font>
      <sz val="1"/>
      <color theme="1" tint="0.34998626667073579"/>
      <name val="Century Gothic"/>
      <family val="2"/>
      <scheme val="major"/>
    </font>
    <font>
      <b/>
      <sz val="22"/>
      <color theme="3" tint="0.249977111117893"/>
      <name val="Century Gothic (En-têtes)_x0000_"/>
    </font>
    <font>
      <b/>
      <sz val="22"/>
      <color theme="3" tint="0.249977111117893"/>
      <name val="Century Gothic"/>
      <family val="1"/>
      <scheme val="major"/>
    </font>
    <font>
      <sz val="10"/>
      <color rgb="FF000000"/>
      <name val="Calibri"/>
      <family val="2"/>
    </font>
    <font>
      <sz val="12"/>
      <color rgb="FF000000"/>
      <name val="Calibri"/>
      <family val="2"/>
    </font>
    <font>
      <b/>
      <sz val="11"/>
      <color theme="0"/>
      <name val="Calibri"/>
      <family val="2"/>
      <scheme val="minor"/>
    </font>
    <font>
      <sz val="11"/>
      <color theme="0"/>
      <name val="Calibri"/>
      <family val="2"/>
      <scheme val="minor"/>
    </font>
  </fonts>
  <fills count="16">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6"/>
        <bgColor indexed="64"/>
      </patternFill>
    </fill>
    <fill>
      <patternFill patternType="solid">
        <fgColor theme="5"/>
        <bgColor indexed="64"/>
      </patternFill>
    </fill>
    <fill>
      <patternFill patternType="solid">
        <fgColor theme="7" tint="0.39997558519241921"/>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theme="7"/>
        <bgColor indexed="64"/>
      </patternFill>
    </fill>
    <fill>
      <patternFill patternType="solid">
        <fgColor theme="9" tint="0.79998168889431442"/>
        <bgColor indexed="64"/>
      </patternFill>
    </fill>
    <fill>
      <patternFill patternType="solid">
        <fgColor theme="3" tint="0.249977111117893"/>
        <bgColor indexed="64"/>
      </patternFill>
    </fill>
    <fill>
      <patternFill patternType="solid">
        <fgColor rgb="FFF9F9F9"/>
        <bgColor indexed="64"/>
      </patternFill>
    </fill>
    <fill>
      <patternFill patternType="solid">
        <fgColor theme="4" tint="0.79998168889431442"/>
        <bgColor indexed="64"/>
      </patternFill>
    </fill>
    <fill>
      <patternFill patternType="solid">
        <fgColor theme="4" tint="0.79998168889431442"/>
        <bgColor theme="0" tint="-0.14999847407452621"/>
      </patternFill>
    </fill>
    <fill>
      <patternFill patternType="solid">
        <fgColor rgb="FF002060"/>
        <bgColor indexed="64"/>
      </patternFill>
    </fill>
  </fills>
  <borders count="55">
    <border>
      <left/>
      <right/>
      <top/>
      <bottom/>
      <diagonal/>
    </border>
    <border>
      <left/>
      <right/>
      <top style="thin">
        <color theme="1" tint="0.499984740745262"/>
      </top>
      <bottom style="thin">
        <color theme="0" tint="-0.14996795556505021"/>
      </bottom>
      <diagonal/>
    </border>
    <border>
      <left/>
      <right style="thin">
        <color theme="0" tint="-0.14996795556505021"/>
      </right>
      <top/>
      <bottom/>
      <diagonal/>
    </border>
    <border>
      <left style="thin">
        <color theme="0" tint="-0.14996795556505021"/>
      </left>
      <right style="thin">
        <color theme="0" tint="-0.14996795556505021"/>
      </right>
      <top/>
      <bottom/>
      <diagonal/>
    </border>
    <border>
      <left style="thin">
        <color theme="0" tint="-0.14996795556505021"/>
      </left>
      <right/>
      <top/>
      <bottom/>
      <diagonal/>
    </border>
    <border>
      <left style="thin">
        <color theme="0" tint="-0.14996795556505021"/>
      </left>
      <right style="thin">
        <color theme="0" tint="-0.14993743705557422"/>
      </right>
      <top/>
      <bottom/>
      <diagonal/>
    </border>
    <border>
      <left/>
      <right/>
      <top style="thin">
        <color theme="1" tint="0.499984740745262"/>
      </top>
      <bottom/>
      <diagonal/>
    </border>
    <border>
      <left/>
      <right/>
      <top style="thin">
        <color theme="0" tint="-0.14993743705557422"/>
      </top>
      <bottom/>
      <diagonal/>
    </border>
    <border>
      <left/>
      <right style="thin">
        <color theme="0" tint="-0.14996795556505021"/>
      </right>
      <top style="thin">
        <color theme="0" tint="-0.14993743705557422"/>
      </top>
      <bottom/>
      <diagonal/>
    </border>
    <border>
      <left style="thin">
        <color theme="0" tint="-0.14996795556505021"/>
      </left>
      <right style="thin">
        <color theme="0" tint="-0.14996795556505021"/>
      </right>
      <top style="thin">
        <color theme="0" tint="-0.14993743705557422"/>
      </top>
      <bottom/>
      <diagonal/>
    </border>
    <border>
      <left/>
      <right/>
      <top/>
      <bottom style="thin">
        <color theme="0" tint="-0.14993743705557422"/>
      </bottom>
      <diagonal/>
    </border>
    <border>
      <left/>
      <right style="thin">
        <color theme="0" tint="-0.14996795556505021"/>
      </right>
      <top/>
      <bottom style="thin">
        <color theme="0" tint="-0.14993743705557422"/>
      </bottom>
      <diagonal/>
    </border>
    <border>
      <left style="thin">
        <color theme="0" tint="-0.14996795556505021"/>
      </left>
      <right style="thin">
        <color theme="0" tint="-0.14996795556505021"/>
      </right>
      <top/>
      <bottom style="thin">
        <color theme="0" tint="-0.14993743705557422"/>
      </bottom>
      <diagonal/>
    </border>
    <border>
      <left/>
      <right/>
      <top style="thin">
        <color theme="1" tint="0.499984740745262"/>
      </top>
      <bottom style="thin">
        <color theme="0" tint="-0.14993743705557422"/>
      </bottom>
      <diagonal/>
    </border>
    <border>
      <left/>
      <right style="thin">
        <color theme="0" tint="-0.14996795556505021"/>
      </right>
      <top style="thin">
        <color theme="0" tint="-0.14996795556505021"/>
      </top>
      <bottom/>
      <diagonal/>
    </border>
    <border>
      <left/>
      <right style="thin">
        <color theme="0" tint="-0.14999847407452621"/>
      </right>
      <top/>
      <bottom style="thin">
        <color theme="0" tint="-0.14996795556505021"/>
      </bottom>
      <diagonal/>
    </border>
    <border>
      <left style="thin">
        <color theme="0" tint="-0.14999847407452621"/>
      </left>
      <right style="thin">
        <color theme="0" tint="-0.14999847407452621"/>
      </right>
      <top/>
      <bottom style="thin">
        <color theme="0" tint="-0.1499679555650502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right/>
      <top style="thin">
        <color auto="1"/>
      </top>
      <bottom/>
      <diagonal/>
    </border>
    <border>
      <left style="medium">
        <color auto="1"/>
      </left>
      <right/>
      <top style="thin">
        <color auto="1"/>
      </top>
      <bottom/>
      <diagonal/>
    </border>
    <border>
      <left/>
      <right style="medium">
        <color auto="1"/>
      </right>
      <top style="thin">
        <color auto="1"/>
      </top>
      <bottom/>
      <diagonal/>
    </border>
    <border>
      <left style="thin">
        <color auto="1"/>
      </left>
      <right style="thin">
        <color auto="1"/>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style="thin">
        <color auto="1"/>
      </left>
      <right style="thin">
        <color auto="1"/>
      </right>
      <top/>
      <bottom style="medium">
        <color auto="1"/>
      </bottom>
      <diagonal/>
    </border>
    <border>
      <left style="medium">
        <color auto="1"/>
      </left>
      <right style="medium">
        <color auto="1"/>
      </right>
      <top/>
      <bottom style="medium">
        <color auto="1"/>
      </bottom>
      <diagonal/>
    </border>
    <border>
      <left style="thin">
        <color auto="1"/>
      </left>
      <right style="thin">
        <color auto="1"/>
      </right>
      <top style="medium">
        <color auto="1"/>
      </top>
      <bottom/>
      <diagonal/>
    </border>
    <border>
      <left style="medium">
        <color auto="1"/>
      </left>
      <right style="thin">
        <color auto="1"/>
      </right>
      <top/>
      <bottom/>
      <diagonal/>
    </border>
    <border>
      <left style="medium">
        <color auto="1"/>
      </left>
      <right style="thin">
        <color auto="1"/>
      </right>
      <top/>
      <bottom style="medium">
        <color auto="1"/>
      </bottom>
      <diagonal/>
    </border>
    <border>
      <left/>
      <right style="thin">
        <color auto="1"/>
      </right>
      <top/>
      <bottom/>
      <diagonal/>
    </border>
    <border>
      <left/>
      <right style="thin">
        <color auto="1"/>
      </right>
      <top/>
      <bottom style="medium">
        <color auto="1"/>
      </bottom>
      <diagonal/>
    </border>
    <border>
      <left style="medium">
        <color auto="1"/>
      </left>
      <right style="thin">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bottom/>
      <diagonal/>
    </border>
    <border>
      <left style="thin">
        <color auto="1"/>
      </left>
      <right style="medium">
        <color auto="1"/>
      </right>
      <top/>
      <bottom style="medium">
        <color auto="1"/>
      </bottom>
      <diagonal/>
    </border>
    <border>
      <left/>
      <right style="thin">
        <color auto="1"/>
      </right>
      <top style="medium">
        <color auto="1"/>
      </top>
      <bottom/>
      <diagonal/>
    </border>
    <border>
      <left style="thin">
        <color theme="0" tint="-0.14996795556505021"/>
      </left>
      <right/>
      <top style="thin">
        <color theme="0" tint="-0.14993743705557422"/>
      </top>
      <bottom/>
      <diagonal/>
    </border>
    <border>
      <left style="thin">
        <color theme="0" tint="-0.14996795556505021"/>
      </left>
      <right/>
      <top/>
      <bottom style="thin">
        <color theme="0" tint="-0.14993743705557422"/>
      </bottom>
      <diagonal/>
    </border>
    <border>
      <left style="thin">
        <color theme="0" tint="-0.14996795556505021"/>
      </left>
      <right/>
      <top style="thin">
        <color theme="0" tint="-0.14996795556505021"/>
      </top>
      <bottom/>
      <diagonal/>
    </border>
    <border>
      <left/>
      <right style="thin">
        <color theme="0" tint="-4.9989318521683403E-2"/>
      </right>
      <top style="thin">
        <color theme="1" tint="0.499984740745262"/>
      </top>
      <bottom style="thin">
        <color theme="0" tint="-0.14993743705557422"/>
      </bottom>
      <diagonal/>
    </border>
    <border>
      <left/>
      <right style="thin">
        <color theme="3"/>
      </right>
      <top/>
      <bottom/>
      <diagonal/>
    </border>
    <border>
      <left style="thin">
        <color rgb="FF002060"/>
      </left>
      <right style="thin">
        <color rgb="FF002060"/>
      </right>
      <top/>
      <bottom/>
      <diagonal/>
    </border>
    <border>
      <left style="thin">
        <color rgb="FF002060"/>
      </left>
      <right style="thin">
        <color theme="3"/>
      </right>
      <top/>
      <bottom/>
      <diagonal/>
    </border>
  </borders>
  <cellStyleXfs count="4">
    <xf numFmtId="0" fontId="0" fillId="0" borderId="0"/>
    <xf numFmtId="0" fontId="42" fillId="0" borderId="0" applyNumberFormat="0" applyFill="0" applyBorder="0" applyAlignment="0" applyProtection="0"/>
    <xf numFmtId="0" fontId="64" fillId="0" borderId="0" applyNumberFormat="0" applyFill="0" applyBorder="0" applyAlignment="0" applyProtection="0"/>
    <xf numFmtId="0" fontId="64" fillId="0" borderId="0" applyNumberFormat="0" applyFill="0" applyBorder="0" applyAlignment="0" applyProtection="0"/>
  </cellStyleXfs>
  <cellXfs count="330">
    <xf numFmtId="0" fontId="0" fillId="0" borderId="0" xfId="0"/>
    <xf numFmtId="0" fontId="1" fillId="0" borderId="0" xfId="0" applyFont="1"/>
    <xf numFmtId="0" fontId="2" fillId="0" borderId="0" xfId="0" applyFont="1"/>
    <xf numFmtId="0" fontId="3" fillId="0" borderId="0" xfId="0" applyFont="1" applyAlignment="1">
      <alignment horizontal="left" indent="1"/>
    </xf>
    <xf numFmtId="0" fontId="3" fillId="2" borderId="0" xfId="0" applyFont="1" applyFill="1" applyAlignment="1">
      <alignment horizontal="left" indent="1"/>
    </xf>
    <xf numFmtId="0" fontId="3" fillId="0" borderId="0" xfId="0" applyFont="1" applyFill="1" applyBorder="1" applyAlignment="1">
      <alignment horizontal="left" indent="1"/>
    </xf>
    <xf numFmtId="0" fontId="4" fillId="0" borderId="0" xfId="0" applyFont="1" applyFill="1" applyBorder="1" applyAlignment="1">
      <alignment horizontal="left" indent="1"/>
    </xf>
    <xf numFmtId="0" fontId="3" fillId="2" borderId="0" xfId="0" applyFont="1" applyFill="1" applyBorder="1" applyAlignment="1">
      <alignment horizontal="left" indent="1"/>
    </xf>
    <xf numFmtId="0" fontId="3" fillId="0" borderId="0" xfId="0" applyFont="1"/>
    <xf numFmtId="0" fontId="6" fillId="0" borderId="0" xfId="0" applyFont="1" applyAlignment="1">
      <alignment horizontal="right" vertical="top"/>
    </xf>
    <xf numFmtId="0" fontId="8" fillId="2" borderId="0" xfId="0" applyFont="1" applyFill="1" applyBorder="1" applyAlignment="1">
      <alignment horizontal="left" indent="1"/>
    </xf>
    <xf numFmtId="0" fontId="8" fillId="0" borderId="0" xfId="0" applyFont="1" applyFill="1" applyBorder="1" applyAlignment="1">
      <alignment horizontal="left" indent="1"/>
    </xf>
    <xf numFmtId="0" fontId="8" fillId="2" borderId="0" xfId="0" applyFont="1" applyFill="1" applyAlignment="1">
      <alignment horizontal="left" indent="1"/>
    </xf>
    <xf numFmtId="4" fontId="8" fillId="0" borderId="0" xfId="0" applyNumberFormat="1" applyFont="1" applyAlignment="1">
      <alignment horizontal="right" indent="1"/>
    </xf>
    <xf numFmtId="14" fontId="4" fillId="2" borderId="0" xfId="0" applyNumberFormat="1" applyFont="1" applyFill="1" applyBorder="1" applyAlignment="1">
      <alignment horizontal="left" indent="1"/>
    </xf>
    <xf numFmtId="0" fontId="9" fillId="0" borderId="1" xfId="0" applyFont="1" applyFill="1" applyBorder="1" applyAlignment="1">
      <alignment horizontal="left" indent="1"/>
    </xf>
    <xf numFmtId="0" fontId="10" fillId="0" borderId="0" xfId="0" applyFont="1"/>
    <xf numFmtId="0" fontId="12" fillId="0" borderId="0" xfId="0" applyFont="1" applyAlignment="1">
      <alignment horizontal="left" indent="1"/>
    </xf>
    <xf numFmtId="0" fontId="7" fillId="0" borderId="0" xfId="0" applyFont="1"/>
    <xf numFmtId="0" fontId="4" fillId="0" borderId="3" xfId="0" applyFont="1" applyFill="1" applyBorder="1" applyAlignment="1">
      <alignment horizontal="center"/>
    </xf>
    <xf numFmtId="4" fontId="8" fillId="0" borderId="0" xfId="0" applyNumberFormat="1" applyFont="1" applyFill="1" applyBorder="1" applyAlignment="1">
      <alignment horizontal="right" indent="1"/>
    </xf>
    <xf numFmtId="4" fontId="8" fillId="2" borderId="0" xfId="0" applyNumberFormat="1" applyFont="1" applyFill="1" applyBorder="1" applyAlignment="1">
      <alignment horizontal="center"/>
    </xf>
    <xf numFmtId="1" fontId="4" fillId="2" borderId="0" xfId="0" applyNumberFormat="1" applyFont="1" applyFill="1" applyBorder="1" applyAlignment="1">
      <alignment horizontal="center" vertical="center"/>
    </xf>
    <xf numFmtId="49" fontId="3" fillId="0" borderId="0" xfId="0" applyNumberFormat="1" applyFont="1" applyAlignment="1">
      <alignment horizontal="left" indent="1"/>
    </xf>
    <xf numFmtId="0" fontId="8" fillId="0" borderId="0" xfId="0" applyFont="1" applyAlignment="1">
      <alignment horizontal="right" indent="1"/>
    </xf>
    <xf numFmtId="0" fontId="0" fillId="0" borderId="0" xfId="0" applyAlignment="1">
      <alignment horizontal="center" vertical="center"/>
    </xf>
    <xf numFmtId="0" fontId="16" fillId="2" borderId="0" xfId="0" applyFont="1" applyFill="1" applyAlignment="1">
      <alignment vertical="center"/>
    </xf>
    <xf numFmtId="0" fontId="17" fillId="2" borderId="0" xfId="0" applyFont="1" applyFill="1" applyAlignment="1">
      <alignment horizontal="center" vertical="center"/>
    </xf>
    <xf numFmtId="0" fontId="0" fillId="0" borderId="0" xfId="0" applyBorder="1"/>
    <xf numFmtId="14" fontId="21" fillId="2" borderId="0" xfId="0" applyNumberFormat="1" applyFont="1" applyFill="1" applyBorder="1" applyAlignment="1">
      <alignment horizontal="left" indent="1"/>
    </xf>
    <xf numFmtId="0" fontId="8" fillId="0" borderId="0" xfId="0" applyFont="1" applyFill="1" applyAlignment="1">
      <alignment horizontal="left" indent="1"/>
    </xf>
    <xf numFmtId="4" fontId="8" fillId="0" borderId="0" xfId="0" applyNumberFormat="1" applyFont="1" applyFill="1" applyAlignment="1">
      <alignment horizontal="right" indent="1"/>
    </xf>
    <xf numFmtId="4" fontId="4" fillId="0" borderId="0" xfId="0" applyNumberFormat="1" applyFont="1" applyFill="1"/>
    <xf numFmtId="0" fontId="8" fillId="0" borderId="0" xfId="0" applyFont="1" applyFill="1" applyAlignment="1">
      <alignment horizontal="right" indent="1"/>
    </xf>
    <xf numFmtId="0" fontId="10" fillId="0" borderId="0" xfId="0" applyFont="1" applyFill="1"/>
    <xf numFmtId="0" fontId="9" fillId="2" borderId="1" xfId="0" applyFont="1" applyFill="1" applyBorder="1" applyAlignment="1">
      <alignment horizontal="left"/>
    </xf>
    <xf numFmtId="0" fontId="3" fillId="2" borderId="0" xfId="0" applyFont="1" applyFill="1" applyAlignment="1">
      <alignment horizontal="left"/>
    </xf>
    <xf numFmtId="49" fontId="3" fillId="2" borderId="0" xfId="0" applyNumberFormat="1" applyFont="1" applyFill="1" applyAlignment="1">
      <alignment horizontal="left" indent="1"/>
    </xf>
    <xf numFmtId="0" fontId="3" fillId="0" borderId="0" xfId="0" applyFont="1" applyFill="1" applyAlignment="1">
      <alignment horizontal="left" indent="1"/>
    </xf>
    <xf numFmtId="14" fontId="23" fillId="3" borderId="2" xfId="0" applyNumberFormat="1" applyFont="1" applyFill="1" applyBorder="1" applyAlignment="1">
      <alignment horizontal="left" vertical="center"/>
    </xf>
    <xf numFmtId="0" fontId="19" fillId="0" borderId="0" xfId="0" applyFont="1" applyFill="1" applyAlignment="1">
      <alignment vertical="center"/>
    </xf>
    <xf numFmtId="0" fontId="20" fillId="0" borderId="0" xfId="0" applyFont="1" applyFill="1" applyAlignment="1">
      <alignment horizontal="left" vertical="center"/>
    </xf>
    <xf numFmtId="0" fontId="16" fillId="0" borderId="0" xfId="0" applyFont="1" applyFill="1" applyAlignment="1">
      <alignment vertical="center"/>
    </xf>
    <xf numFmtId="0" fontId="0" fillId="0" borderId="0" xfId="0" applyAlignment="1">
      <alignment horizontal="center"/>
    </xf>
    <xf numFmtId="0" fontId="22" fillId="3" borderId="5" xfId="0" applyFont="1" applyFill="1" applyBorder="1" applyAlignment="1">
      <alignment horizontal="center" vertical="center"/>
    </xf>
    <xf numFmtId="0" fontId="12" fillId="2" borderId="0" xfId="0" applyFont="1" applyFill="1" applyAlignment="1">
      <alignment horizontal="left" indent="1"/>
    </xf>
    <xf numFmtId="0" fontId="11" fillId="3" borderId="0" xfId="0" applyFont="1" applyFill="1"/>
    <xf numFmtId="0" fontId="26" fillId="0" borderId="3" xfId="0" applyNumberFormat="1" applyFont="1" applyFill="1" applyBorder="1" applyAlignment="1">
      <alignment horizontal="center"/>
    </xf>
    <xf numFmtId="14" fontId="4" fillId="2" borderId="2" xfId="0" applyNumberFormat="1" applyFont="1" applyFill="1" applyBorder="1" applyAlignment="1">
      <alignment horizontal="left" indent="1"/>
    </xf>
    <xf numFmtId="2" fontId="4" fillId="0" borderId="3" xfId="0" applyNumberFormat="1" applyFont="1" applyFill="1" applyBorder="1" applyAlignment="1">
      <alignment horizontal="center"/>
    </xf>
    <xf numFmtId="0" fontId="9" fillId="0" borderId="6" xfId="0" applyFont="1" applyFill="1" applyBorder="1" applyAlignment="1">
      <alignment horizontal="left" indent="1"/>
    </xf>
    <xf numFmtId="2" fontId="4" fillId="0" borderId="9" xfId="0" applyNumberFormat="1" applyFont="1" applyFill="1" applyBorder="1" applyAlignment="1">
      <alignment horizontal="center"/>
    </xf>
    <xf numFmtId="0" fontId="28" fillId="0" borderId="0" xfId="0" applyFont="1" applyAlignment="1">
      <alignment vertical="center"/>
    </xf>
    <xf numFmtId="0" fontId="14" fillId="0" borderId="0" xfId="0" applyFont="1" applyAlignment="1">
      <alignment vertical="center"/>
    </xf>
    <xf numFmtId="0" fontId="0" fillId="0" borderId="0" xfId="0" applyFill="1" applyBorder="1"/>
    <xf numFmtId="14" fontId="4" fillId="2" borderId="2" xfId="0" applyNumberFormat="1" applyFont="1" applyFill="1" applyBorder="1" applyAlignment="1">
      <alignment horizontal="left" indent="1"/>
    </xf>
    <xf numFmtId="0" fontId="0" fillId="0" borderId="0" xfId="0" applyFill="1"/>
    <xf numFmtId="0" fontId="29" fillId="0" borderId="13" xfId="0" applyFont="1" applyFill="1" applyBorder="1" applyAlignment="1">
      <alignment vertical="center"/>
    </xf>
    <xf numFmtId="1" fontId="4" fillId="0" borderId="3" xfId="0" applyNumberFormat="1" applyFont="1" applyFill="1" applyBorder="1" applyAlignment="1">
      <alignment horizontal="center"/>
    </xf>
    <xf numFmtId="1" fontId="4" fillId="0" borderId="9" xfId="0" applyNumberFormat="1" applyFont="1" applyFill="1" applyBorder="1" applyAlignment="1">
      <alignment horizontal="center" vertical="center"/>
    </xf>
    <xf numFmtId="9" fontId="31" fillId="0" borderId="9" xfId="0" applyNumberFormat="1" applyFont="1" applyFill="1" applyBorder="1" applyAlignment="1">
      <alignment horizontal="center" vertical="center"/>
    </xf>
    <xf numFmtId="14" fontId="21" fillId="0" borderId="0" xfId="0" applyNumberFormat="1" applyFont="1" applyFill="1" applyBorder="1" applyAlignment="1">
      <alignment horizontal="left" indent="1"/>
    </xf>
    <xf numFmtId="4" fontId="8" fillId="0" borderId="0" xfId="0" applyNumberFormat="1" applyFont="1" applyFill="1" applyBorder="1" applyAlignment="1">
      <alignment horizontal="center"/>
    </xf>
    <xf numFmtId="1" fontId="10" fillId="0" borderId="0" xfId="0" applyNumberFormat="1" applyFont="1" applyFill="1" applyAlignment="1">
      <alignment horizontal="center" vertical="center"/>
    </xf>
    <xf numFmtId="0" fontId="33" fillId="2" borderId="0" xfId="0" applyFont="1" applyFill="1"/>
    <xf numFmtId="0" fontId="33" fillId="2" borderId="0" xfId="0" applyFont="1" applyFill="1" applyAlignment="1">
      <alignment vertical="center"/>
    </xf>
    <xf numFmtId="0" fontId="33" fillId="2" borderId="0" xfId="0" applyFont="1" applyFill="1" applyAlignment="1">
      <alignment horizontal="left" vertical="center"/>
    </xf>
    <xf numFmtId="0" fontId="34" fillId="3" borderId="0" xfId="0" applyFont="1" applyFill="1" applyAlignment="1">
      <alignment horizontal="center" vertical="center" wrapText="1"/>
    </xf>
    <xf numFmtId="0" fontId="17" fillId="2" borderId="0" xfId="0" applyFont="1" applyFill="1" applyAlignment="1">
      <alignment horizontal="right" vertical="center"/>
    </xf>
    <xf numFmtId="0" fontId="0" fillId="0" borderId="0" xfId="0" applyFont="1"/>
    <xf numFmtId="1" fontId="13" fillId="0" borderId="0" xfId="0" applyNumberFormat="1" applyFont="1" applyFill="1" applyAlignment="1">
      <alignment horizontal="center" vertical="center"/>
    </xf>
    <xf numFmtId="1" fontId="21" fillId="2" borderId="0" xfId="0" applyNumberFormat="1" applyFont="1" applyFill="1" applyBorder="1" applyAlignment="1">
      <alignment horizontal="center"/>
    </xf>
    <xf numFmtId="0" fontId="8" fillId="2" borderId="0" xfId="0" applyNumberFormat="1" applyFont="1" applyFill="1" applyBorder="1" applyAlignment="1">
      <alignment horizontal="center"/>
    </xf>
    <xf numFmtId="0" fontId="4" fillId="2" borderId="0" xfId="0" applyNumberFormat="1" applyFont="1" applyFill="1" applyBorder="1" applyAlignment="1">
      <alignment horizontal="center" vertical="center"/>
    </xf>
    <xf numFmtId="0" fontId="4" fillId="0" borderId="0" xfId="0" applyNumberFormat="1" applyFont="1" applyFill="1" applyBorder="1" applyAlignment="1">
      <alignment horizontal="center" vertical="center"/>
    </xf>
    <xf numFmtId="0" fontId="3" fillId="2" borderId="0" xfId="0" applyNumberFormat="1" applyFont="1" applyFill="1" applyBorder="1" applyAlignment="1">
      <alignment horizontal="left" indent="1"/>
    </xf>
    <xf numFmtId="0" fontId="13" fillId="0" borderId="0" xfId="0" applyNumberFormat="1" applyFont="1" applyFill="1" applyBorder="1" applyAlignment="1">
      <alignment horizontal="center" vertical="center"/>
    </xf>
    <xf numFmtId="1" fontId="4" fillId="0" borderId="0" xfId="0" applyNumberFormat="1" applyFont="1" applyAlignment="1" applyProtection="1">
      <alignment horizontal="center"/>
      <protection locked="0"/>
    </xf>
    <xf numFmtId="0" fontId="13" fillId="2" borderId="0" xfId="0" applyNumberFormat="1" applyFont="1" applyFill="1" applyBorder="1" applyAlignment="1">
      <alignment horizontal="center" vertical="center"/>
    </xf>
    <xf numFmtId="0" fontId="13" fillId="2" borderId="0" xfId="0" applyNumberFormat="1" applyFont="1" applyFill="1" applyAlignment="1">
      <alignment horizontal="center" vertical="center"/>
    </xf>
    <xf numFmtId="2" fontId="8" fillId="2" borderId="0" xfId="0" applyNumberFormat="1" applyFont="1" applyFill="1" applyBorder="1" applyAlignment="1">
      <alignment horizontal="center"/>
    </xf>
    <xf numFmtId="0" fontId="0" fillId="0" borderId="0" xfId="0" applyAlignment="1">
      <alignment horizontal="left" indent="1"/>
    </xf>
    <xf numFmtId="0" fontId="33" fillId="0" borderId="0" xfId="0" applyFont="1" applyAlignment="1">
      <alignment vertical="center" wrapText="1"/>
    </xf>
    <xf numFmtId="0" fontId="35" fillId="0" borderId="0" xfId="0" applyFont="1" applyAlignment="1">
      <alignment horizontal="center"/>
    </xf>
    <xf numFmtId="0" fontId="35" fillId="0" borderId="0" xfId="0" applyFont="1"/>
    <xf numFmtId="0" fontId="43" fillId="7" borderId="0" xfId="1" applyFont="1" applyFill="1" applyAlignment="1">
      <alignment horizontal="center" vertical="center" wrapText="1"/>
    </xf>
    <xf numFmtId="0" fontId="35" fillId="0" borderId="0" xfId="0" applyFont="1" applyAlignment="1">
      <alignment horizontal="center" vertical="center" wrapText="1"/>
    </xf>
    <xf numFmtId="0" fontId="0" fillId="0" borderId="0" xfId="0" applyAlignment="1">
      <alignment horizontal="left" vertical="center"/>
    </xf>
    <xf numFmtId="0" fontId="19" fillId="2" borderId="0" xfId="0" applyFont="1" applyFill="1" applyAlignment="1">
      <alignment horizontal="left" vertical="center"/>
    </xf>
    <xf numFmtId="0" fontId="16" fillId="2" borderId="0" xfId="0" applyFont="1" applyFill="1" applyAlignment="1">
      <alignment horizontal="left" vertical="center"/>
    </xf>
    <xf numFmtId="2" fontId="32" fillId="3" borderId="0" xfId="0" applyNumberFormat="1" applyFont="1" applyFill="1" applyAlignment="1">
      <alignment horizontal="center"/>
    </xf>
    <xf numFmtId="0" fontId="41" fillId="7" borderId="0" xfId="1" applyFont="1" applyFill="1" applyAlignment="1">
      <alignment horizontal="center" vertical="center"/>
    </xf>
    <xf numFmtId="0" fontId="43" fillId="7" borderId="0" xfId="1" applyFont="1" applyFill="1" applyAlignment="1">
      <alignment horizontal="center" vertical="center" wrapText="1"/>
    </xf>
    <xf numFmtId="0" fontId="41" fillId="7" borderId="0" xfId="1" applyFont="1" applyFill="1" applyAlignment="1">
      <alignment horizontal="center" vertical="center" wrapText="1"/>
    </xf>
    <xf numFmtId="0" fontId="28" fillId="0" borderId="0" xfId="0" applyFont="1" applyAlignment="1">
      <alignment horizontal="left" vertical="center"/>
    </xf>
    <xf numFmtId="0" fontId="0" fillId="0" borderId="0" xfId="0" applyAlignment="1">
      <alignment vertical="center"/>
    </xf>
    <xf numFmtId="0" fontId="47" fillId="0" borderId="0" xfId="0" applyFont="1" applyAlignment="1">
      <alignment horizontal="center" vertical="center"/>
    </xf>
    <xf numFmtId="0" fontId="48" fillId="2" borderId="0" xfId="0" applyFont="1" applyFill="1" applyAlignment="1">
      <alignment horizontal="left" vertical="center"/>
    </xf>
    <xf numFmtId="0" fontId="49" fillId="2" borderId="0" xfId="0" applyFont="1" applyFill="1" applyAlignment="1">
      <alignment horizontal="left" vertical="center"/>
    </xf>
    <xf numFmtId="0" fontId="27" fillId="2" borderId="0" xfId="0" applyFont="1" applyFill="1" applyAlignment="1">
      <alignment horizontal="left" vertical="center"/>
    </xf>
    <xf numFmtId="0" fontId="0" fillId="0" borderId="0" xfId="0" applyNumberFormat="1" applyAlignment="1">
      <alignment horizontal="left" indent="1"/>
    </xf>
    <xf numFmtId="0" fontId="43" fillId="0" borderId="0" xfId="1" applyFont="1" applyFill="1" applyAlignment="1">
      <alignment horizontal="center" vertical="center" wrapText="1"/>
    </xf>
    <xf numFmtId="0" fontId="35" fillId="0" borderId="0" xfId="0" applyFont="1" applyFill="1" applyAlignment="1">
      <alignment horizontal="center"/>
    </xf>
    <xf numFmtId="0" fontId="35" fillId="0" borderId="0" xfId="0" applyFont="1" applyFill="1"/>
    <xf numFmtId="0" fontId="35" fillId="0" borderId="0" xfId="0" applyFont="1" applyFill="1" applyAlignment="1">
      <alignment horizontal="center" vertical="center" wrapText="1"/>
    </xf>
    <xf numFmtId="0" fontId="33" fillId="0" borderId="0" xfId="0" applyFont="1" applyFill="1" applyAlignment="1">
      <alignment vertical="center" wrapText="1"/>
    </xf>
    <xf numFmtId="0" fontId="41" fillId="0" borderId="0" xfId="1" applyFont="1" applyFill="1" applyAlignment="1">
      <alignment horizontal="center" vertical="center" wrapText="1"/>
    </xf>
    <xf numFmtId="0" fontId="41" fillId="0" borderId="0" xfId="1" applyFont="1" applyFill="1" applyAlignment="1">
      <alignment horizontal="center" vertical="center"/>
    </xf>
    <xf numFmtId="0" fontId="0" fillId="8" borderId="30" xfId="0" applyFill="1" applyBorder="1" applyAlignment="1">
      <alignment vertical="center"/>
    </xf>
    <xf numFmtId="0" fontId="0" fillId="8" borderId="33" xfId="0" applyFill="1" applyBorder="1" applyAlignment="1">
      <alignment vertical="center"/>
    </xf>
    <xf numFmtId="0" fontId="7" fillId="8" borderId="30" xfId="0" applyFont="1" applyFill="1" applyBorder="1"/>
    <xf numFmtId="2" fontId="0" fillId="8" borderId="27" xfId="0" applyNumberFormat="1" applyFont="1" applyFill="1" applyBorder="1" applyAlignment="1">
      <alignment horizontal="center" vertical="center"/>
    </xf>
    <xf numFmtId="2" fontId="0" fillId="8" borderId="29" xfId="0" applyNumberFormat="1" applyFont="1" applyFill="1" applyBorder="1" applyAlignment="1">
      <alignment horizontal="center" vertical="center"/>
    </xf>
    <xf numFmtId="0" fontId="7" fillId="8" borderId="33" xfId="0" applyFont="1" applyFill="1" applyBorder="1"/>
    <xf numFmtId="2" fontId="0" fillId="8" borderId="31" xfId="0" applyNumberFormat="1" applyFont="1" applyFill="1" applyBorder="1" applyAlignment="1">
      <alignment horizontal="center" vertical="center"/>
    </xf>
    <xf numFmtId="2" fontId="0" fillId="8" borderId="32" xfId="0" applyNumberFormat="1" applyFont="1" applyFill="1" applyBorder="1" applyAlignment="1">
      <alignment horizontal="center" vertical="center"/>
    </xf>
    <xf numFmtId="0" fontId="7" fillId="8" borderId="37" xfId="0" applyFont="1" applyFill="1" applyBorder="1"/>
    <xf numFmtId="2" fontId="0" fillId="8" borderId="38" xfId="0" applyNumberFormat="1" applyFont="1" applyFill="1" applyBorder="1" applyAlignment="1">
      <alignment horizontal="center" vertical="center"/>
    </xf>
    <xf numFmtId="2" fontId="0" fillId="8" borderId="26" xfId="0" applyNumberFormat="1" applyFont="1" applyFill="1" applyBorder="1" applyAlignment="1">
      <alignment horizontal="center" vertical="center"/>
    </xf>
    <xf numFmtId="2" fontId="7" fillId="8" borderId="34" xfId="0" applyNumberFormat="1" applyFont="1" applyFill="1" applyBorder="1" applyAlignment="1">
      <alignment horizontal="center"/>
    </xf>
    <xf numFmtId="2" fontId="7" fillId="8" borderId="36" xfId="0" applyNumberFormat="1" applyFont="1" applyFill="1" applyBorder="1" applyAlignment="1">
      <alignment horizontal="center"/>
    </xf>
    <xf numFmtId="2" fontId="7" fillId="8" borderId="35" xfId="0" applyNumberFormat="1" applyFont="1" applyFill="1" applyBorder="1" applyAlignment="1">
      <alignment horizontal="center"/>
    </xf>
    <xf numFmtId="0" fontId="0" fillId="0" borderId="33" xfId="0" applyFill="1" applyBorder="1" applyAlignment="1">
      <alignment vertical="center"/>
    </xf>
    <xf numFmtId="0" fontId="0" fillId="0" borderId="37" xfId="0" applyFill="1" applyBorder="1" applyAlignment="1">
      <alignment vertical="center"/>
    </xf>
    <xf numFmtId="0" fontId="7" fillId="0" borderId="24" xfId="0" applyFont="1" applyBorder="1" applyAlignment="1">
      <alignment horizontal="center" vertical="center"/>
    </xf>
    <xf numFmtId="0" fontId="7" fillId="0" borderId="23" xfId="0" applyFont="1" applyBorder="1" applyAlignment="1">
      <alignment horizontal="center" vertical="center"/>
    </xf>
    <xf numFmtId="0" fontId="7" fillId="0" borderId="25" xfId="0" applyFont="1" applyBorder="1" applyAlignment="1">
      <alignment horizontal="center" vertical="center"/>
    </xf>
    <xf numFmtId="2" fontId="0" fillId="8" borderId="44" xfId="0" applyNumberFormat="1" applyFill="1" applyBorder="1" applyAlignment="1">
      <alignment horizontal="center" vertical="center"/>
    </xf>
    <xf numFmtId="2" fontId="0" fillId="0" borderId="45" xfId="0" applyNumberFormat="1" applyFill="1" applyBorder="1" applyAlignment="1">
      <alignment horizontal="center" vertical="center"/>
    </xf>
    <xf numFmtId="2" fontId="0" fillId="8" borderId="45" xfId="0" applyNumberFormat="1" applyFill="1" applyBorder="1" applyAlignment="1">
      <alignment horizontal="center" vertical="center"/>
    </xf>
    <xf numFmtId="2" fontId="0" fillId="0" borderId="46" xfId="0" applyNumberFormat="1" applyFill="1" applyBorder="1" applyAlignment="1">
      <alignment horizontal="center" vertical="center"/>
    </xf>
    <xf numFmtId="2" fontId="0" fillId="8" borderId="46" xfId="0" applyNumberFormat="1" applyFill="1" applyBorder="1" applyAlignment="1">
      <alignment horizontal="center" vertical="center"/>
    </xf>
    <xf numFmtId="0" fontId="37" fillId="0" borderId="0" xfId="0" applyFont="1" applyAlignment="1">
      <alignment vertical="center"/>
    </xf>
    <xf numFmtId="2" fontId="0" fillId="8" borderId="43" xfId="0" applyNumberFormat="1" applyFill="1" applyBorder="1" applyAlignment="1" applyProtection="1">
      <alignment horizontal="center" vertical="center"/>
      <protection locked="0"/>
    </xf>
    <xf numFmtId="0" fontId="0" fillId="8" borderId="38" xfId="0" applyFill="1" applyBorder="1" applyAlignment="1" applyProtection="1">
      <alignment horizontal="center" vertical="center"/>
      <protection locked="0"/>
    </xf>
    <xf numFmtId="2" fontId="0" fillId="0" borderId="39" xfId="0" applyNumberFormat="1" applyFill="1" applyBorder="1" applyAlignment="1" applyProtection="1">
      <alignment horizontal="center" vertical="center"/>
      <protection locked="0"/>
    </xf>
    <xf numFmtId="0" fontId="0" fillId="0" borderId="26" xfId="0" applyFill="1" applyBorder="1" applyAlignment="1" applyProtection="1">
      <alignment horizontal="center" vertical="center"/>
      <protection locked="0"/>
    </xf>
    <xf numFmtId="2" fontId="0" fillId="8" borderId="39" xfId="0" applyNumberFormat="1" applyFill="1" applyBorder="1" applyAlignment="1" applyProtection="1">
      <alignment horizontal="center" vertical="center"/>
      <protection locked="0"/>
    </xf>
    <xf numFmtId="0" fontId="0" fillId="8" borderId="26" xfId="0" applyFill="1" applyBorder="1" applyAlignment="1" applyProtection="1">
      <alignment horizontal="center" vertical="center"/>
      <protection locked="0"/>
    </xf>
    <xf numFmtId="2" fontId="0" fillId="0" borderId="40" xfId="0" applyNumberFormat="1" applyFill="1" applyBorder="1" applyAlignment="1" applyProtection="1">
      <alignment horizontal="center" vertical="center"/>
      <protection locked="0"/>
    </xf>
    <xf numFmtId="0" fontId="0" fillId="0" borderId="36" xfId="0" applyFill="1" applyBorder="1" applyAlignment="1" applyProtection="1">
      <alignment horizontal="center" vertical="center"/>
      <protection locked="0"/>
    </xf>
    <xf numFmtId="2" fontId="0" fillId="8" borderId="47" xfId="0" applyNumberFormat="1" applyFill="1" applyBorder="1" applyAlignment="1" applyProtection="1">
      <alignment horizontal="center" vertical="center"/>
      <protection locked="0"/>
    </xf>
    <xf numFmtId="2" fontId="0" fillId="0" borderId="41" xfId="0" applyNumberFormat="1" applyFill="1" applyBorder="1" applyAlignment="1" applyProtection="1">
      <alignment horizontal="center" vertical="center"/>
      <protection locked="0"/>
    </xf>
    <xf numFmtId="2" fontId="0" fillId="8" borderId="41" xfId="0" applyNumberFormat="1" applyFill="1" applyBorder="1" applyAlignment="1" applyProtection="1">
      <alignment horizontal="center" vertical="center"/>
      <protection locked="0"/>
    </xf>
    <xf numFmtId="2" fontId="0" fillId="0" borderId="42" xfId="0" applyNumberFormat="1" applyFill="1" applyBorder="1" applyAlignment="1" applyProtection="1">
      <alignment horizontal="center" vertical="center"/>
      <protection locked="0"/>
    </xf>
    <xf numFmtId="17" fontId="7" fillId="0" borderId="0" xfId="0" applyNumberFormat="1" applyFont="1" applyAlignment="1">
      <alignment horizontal="left"/>
    </xf>
    <xf numFmtId="17" fontId="7" fillId="0" borderId="0" xfId="0" applyNumberFormat="1" applyFont="1" applyAlignment="1">
      <alignment horizontal="left" indent="5"/>
    </xf>
    <xf numFmtId="2" fontId="0" fillId="0" borderId="0" xfId="0" applyNumberFormat="1" applyAlignment="1">
      <alignment horizontal="center"/>
    </xf>
    <xf numFmtId="0" fontId="46" fillId="0" borderId="0" xfId="0" applyFont="1"/>
    <xf numFmtId="0" fontId="0" fillId="0" borderId="0" xfId="0" applyAlignment="1">
      <alignment vertical="top" wrapText="1"/>
    </xf>
    <xf numFmtId="0" fontId="0" fillId="0" borderId="0" xfId="0" applyAlignment="1">
      <alignment vertical="top"/>
    </xf>
    <xf numFmtId="0" fontId="0" fillId="0" borderId="0" xfId="0" applyFont="1" applyAlignment="1">
      <alignment vertical="top" wrapText="1"/>
    </xf>
    <xf numFmtId="0" fontId="0" fillId="0" borderId="0" xfId="0" applyFont="1" applyAlignment="1">
      <alignment vertical="top"/>
    </xf>
    <xf numFmtId="0" fontId="52" fillId="0" borderId="0" xfId="0" applyFont="1" applyAlignment="1">
      <alignment wrapText="1"/>
    </xf>
    <xf numFmtId="9" fontId="0" fillId="0" borderId="0" xfId="0" applyNumberFormat="1" applyFont="1" applyAlignment="1">
      <alignment horizontal="center" vertical="center"/>
    </xf>
    <xf numFmtId="0" fontId="7" fillId="0" borderId="0" xfId="0" applyNumberFormat="1" applyFont="1" applyAlignment="1">
      <alignment horizontal="left"/>
    </xf>
    <xf numFmtId="9" fontId="0" fillId="0" borderId="0" xfId="0" applyNumberFormat="1" applyAlignment="1">
      <alignment horizontal="center"/>
    </xf>
    <xf numFmtId="9" fontId="0" fillId="0" borderId="0" xfId="0" applyNumberFormat="1"/>
    <xf numFmtId="14" fontId="0" fillId="0" borderId="0" xfId="0" applyNumberFormat="1" applyAlignment="1">
      <alignment horizontal="left" indent="1"/>
    </xf>
    <xf numFmtId="0" fontId="0" fillId="0" borderId="0" xfId="0" applyAlignment="1">
      <alignment horizontal="left"/>
    </xf>
    <xf numFmtId="0" fontId="0" fillId="0" borderId="2" xfId="0" applyFont="1" applyFill="1" applyBorder="1" applyAlignment="1">
      <alignment horizontal="center"/>
    </xf>
    <xf numFmtId="0" fontId="0" fillId="0" borderId="3" xfId="0" applyFont="1" applyFill="1" applyBorder="1" applyAlignment="1">
      <alignment horizontal="center"/>
    </xf>
    <xf numFmtId="0" fontId="53" fillId="0" borderId="0" xfId="0" applyFont="1"/>
    <xf numFmtId="0" fontId="53" fillId="0" borderId="0" xfId="0" applyFont="1" applyBorder="1"/>
    <xf numFmtId="0" fontId="54" fillId="0" borderId="0" xfId="0" applyFont="1" applyFill="1" applyAlignment="1">
      <alignment horizontal="center" vertical="center" wrapText="1"/>
    </xf>
    <xf numFmtId="0" fontId="55" fillId="3" borderId="0" xfId="0" applyFont="1" applyFill="1" applyAlignment="1">
      <alignment horizontal="center" vertical="center" wrapText="1"/>
    </xf>
    <xf numFmtId="0" fontId="56" fillId="2" borderId="0" xfId="0" applyFont="1" applyFill="1" applyAlignment="1">
      <alignment horizontal="left"/>
    </xf>
    <xf numFmtId="49" fontId="56" fillId="0" borderId="0" xfId="0" applyNumberFormat="1" applyFont="1" applyAlignment="1">
      <alignment horizontal="left" indent="1"/>
    </xf>
    <xf numFmtId="49" fontId="56" fillId="2" borderId="0" xfId="0" applyNumberFormat="1" applyFont="1" applyFill="1" applyAlignment="1">
      <alignment horizontal="left" indent="1"/>
    </xf>
    <xf numFmtId="0" fontId="56" fillId="0" borderId="0" xfId="0" applyFont="1" applyFill="1" applyAlignment="1">
      <alignment horizontal="left" indent="1"/>
    </xf>
    <xf numFmtId="0" fontId="56" fillId="2" borderId="0" xfId="0" applyFont="1" applyFill="1" applyAlignment="1">
      <alignment horizontal="left" indent="1"/>
    </xf>
    <xf numFmtId="0" fontId="56" fillId="0" borderId="0" xfId="0" applyFont="1" applyAlignment="1">
      <alignment horizontal="left" indent="1"/>
    </xf>
    <xf numFmtId="0" fontId="58" fillId="3" borderId="15" xfId="0" applyFont="1" applyFill="1" applyBorder="1" applyAlignment="1">
      <alignment horizontal="center" vertical="center"/>
    </xf>
    <xf numFmtId="0" fontId="59" fillId="3" borderId="16" xfId="0" applyFont="1" applyFill="1" applyBorder="1" applyAlignment="1">
      <alignment horizontal="center" vertical="center"/>
    </xf>
    <xf numFmtId="0" fontId="59" fillId="3" borderId="0" xfId="0" applyFont="1" applyFill="1" applyAlignment="1">
      <alignment horizontal="center" vertical="center"/>
    </xf>
    <xf numFmtId="0" fontId="57" fillId="0" borderId="0" xfId="0" applyNumberFormat="1" applyFont="1" applyAlignment="1" applyProtection="1">
      <alignment horizontal="center"/>
      <protection locked="0"/>
    </xf>
    <xf numFmtId="1" fontId="60" fillId="3" borderId="14" xfId="0" applyNumberFormat="1" applyFont="1" applyFill="1" applyBorder="1" applyAlignment="1">
      <alignment horizontal="center" vertical="center"/>
    </xf>
    <xf numFmtId="1" fontId="60" fillId="3" borderId="2" xfId="0" applyNumberFormat="1" applyFont="1" applyFill="1" applyBorder="1" applyAlignment="1">
      <alignment horizontal="center" vertical="center"/>
    </xf>
    <xf numFmtId="1" fontId="60" fillId="3" borderId="3" xfId="0" applyNumberFormat="1" applyFont="1" applyFill="1" applyBorder="1" applyAlignment="1">
      <alignment horizontal="center" vertical="center"/>
    </xf>
    <xf numFmtId="0" fontId="62" fillId="0" borderId="0" xfId="0" applyFont="1" applyFill="1" applyAlignment="1">
      <alignment horizontal="left" indent="1"/>
    </xf>
    <xf numFmtId="4" fontId="62" fillId="0" borderId="0" xfId="0" applyNumberFormat="1" applyFont="1" applyFill="1" applyAlignment="1">
      <alignment horizontal="right" indent="1"/>
    </xf>
    <xf numFmtId="4" fontId="57" fillId="0" borderId="0" xfId="0" applyNumberFormat="1" applyFont="1" applyFill="1"/>
    <xf numFmtId="0" fontId="62" fillId="0" borderId="0" xfId="0" applyFont="1" applyFill="1" applyAlignment="1">
      <alignment horizontal="right" indent="1"/>
    </xf>
    <xf numFmtId="0" fontId="63" fillId="0" borderId="0" xfId="0" applyFont="1" applyFill="1"/>
    <xf numFmtId="4" fontId="62" fillId="0" borderId="0" xfId="0" applyNumberFormat="1" applyFont="1" applyAlignment="1">
      <alignment horizontal="right" indent="1"/>
    </xf>
    <xf numFmtId="0" fontId="62" fillId="0" borderId="0" xfId="0" applyFont="1" applyAlignment="1">
      <alignment horizontal="right" indent="1"/>
    </xf>
    <xf numFmtId="0" fontId="63" fillId="0" borderId="0" xfId="0" applyFont="1"/>
    <xf numFmtId="0" fontId="4" fillId="0" borderId="0" xfId="0" applyNumberFormat="1" applyFont="1" applyAlignment="1" applyProtection="1">
      <alignment horizontal="center"/>
      <protection locked="0"/>
    </xf>
    <xf numFmtId="1" fontId="4" fillId="0" borderId="12" xfId="0" applyNumberFormat="1" applyFont="1" applyFill="1" applyBorder="1" applyAlignment="1">
      <alignment horizontal="center"/>
    </xf>
    <xf numFmtId="14" fontId="4" fillId="2" borderId="2" xfId="0" applyNumberFormat="1" applyFont="1" applyFill="1" applyBorder="1" applyAlignment="1">
      <alignment horizontal="left" indent="1"/>
    </xf>
    <xf numFmtId="0" fontId="27" fillId="2" borderId="0" xfId="0" applyFont="1" applyFill="1" applyAlignment="1">
      <alignment horizontal="left" vertical="center"/>
    </xf>
    <xf numFmtId="0" fontId="33" fillId="2" borderId="0" xfId="0" applyFont="1" applyFill="1" applyAlignment="1">
      <alignment horizontal="center" vertical="center"/>
    </xf>
    <xf numFmtId="0" fontId="9" fillId="2" borderId="13" xfId="0" applyFont="1" applyFill="1" applyBorder="1" applyAlignment="1"/>
    <xf numFmtId="14" fontId="4" fillId="2" borderId="0" xfId="0" applyNumberFormat="1" applyFont="1" applyFill="1" applyBorder="1" applyAlignment="1"/>
    <xf numFmtId="14" fontId="4" fillId="2" borderId="2" xfId="0" applyNumberFormat="1" applyFont="1" applyFill="1" applyBorder="1" applyAlignment="1"/>
    <xf numFmtId="14" fontId="4" fillId="2" borderId="10" xfId="0" applyNumberFormat="1" applyFont="1" applyFill="1" applyBorder="1" applyAlignment="1"/>
    <xf numFmtId="0" fontId="9" fillId="0" borderId="0" xfId="0" applyFont="1" applyFill="1" applyBorder="1" applyAlignment="1">
      <alignment horizontal="left" indent="1"/>
    </xf>
    <xf numFmtId="9" fontId="30" fillId="0" borderId="4" xfId="0" applyNumberFormat="1" applyFont="1" applyFill="1" applyBorder="1" applyAlignment="1">
      <alignment horizontal="center" vertical="center"/>
    </xf>
    <xf numFmtId="0" fontId="12" fillId="0" borderId="0" xfId="0" applyFont="1" applyFill="1" applyAlignment="1">
      <alignment horizontal="left" indent="1"/>
    </xf>
    <xf numFmtId="0" fontId="13" fillId="0" borderId="0" xfId="0" applyNumberFormat="1" applyFont="1" applyFill="1" applyAlignment="1">
      <alignment horizontal="center" vertical="center"/>
    </xf>
    <xf numFmtId="2" fontId="8" fillId="0" borderId="0" xfId="0" applyNumberFormat="1" applyFont="1" applyFill="1" applyBorder="1" applyAlignment="1">
      <alignment horizontal="center"/>
    </xf>
    <xf numFmtId="1" fontId="4" fillId="0" borderId="0" xfId="0" applyNumberFormat="1" applyFont="1" applyFill="1" applyBorder="1" applyAlignment="1">
      <alignment horizontal="center" vertical="center"/>
    </xf>
    <xf numFmtId="0" fontId="22" fillId="3" borderId="0" xfId="0" applyFont="1" applyFill="1" applyBorder="1" applyAlignment="1">
      <alignment horizontal="center" vertical="center"/>
    </xf>
    <xf numFmtId="9" fontId="30" fillId="0" borderId="50" xfId="0" applyNumberFormat="1" applyFont="1" applyFill="1" applyBorder="1" applyAlignment="1">
      <alignment horizontal="center" vertical="center"/>
    </xf>
    <xf numFmtId="9" fontId="40" fillId="0" borderId="48" xfId="0" applyNumberFormat="1" applyFont="1" applyFill="1" applyBorder="1" applyAlignment="1">
      <alignment horizontal="center"/>
    </xf>
    <xf numFmtId="9" fontId="30" fillId="0" borderId="0" xfId="0" applyNumberFormat="1" applyFont="1" applyFill="1" applyBorder="1" applyAlignment="1">
      <alignment horizontal="center" vertical="center"/>
    </xf>
    <xf numFmtId="0" fontId="4" fillId="0" borderId="4" xfId="0" applyNumberFormat="1" applyFont="1" applyFill="1" applyBorder="1" applyAlignment="1">
      <alignment horizontal="center"/>
    </xf>
    <xf numFmtId="9" fontId="40" fillId="0" borderId="0" xfId="0" applyNumberFormat="1" applyFont="1" applyFill="1" applyBorder="1" applyAlignment="1">
      <alignment horizontal="center"/>
    </xf>
    <xf numFmtId="0" fontId="4" fillId="0" borderId="48" xfId="0" applyNumberFormat="1" applyFont="1" applyFill="1" applyBorder="1" applyAlignment="1">
      <alignment horizontal="center"/>
    </xf>
    <xf numFmtId="0" fontId="9" fillId="2" borderId="51" xfId="0" applyFont="1" applyFill="1" applyBorder="1" applyAlignment="1"/>
    <xf numFmtId="0" fontId="4" fillId="2" borderId="4" xfId="0" applyNumberFormat="1" applyFont="1" applyFill="1" applyBorder="1" applyAlignment="1">
      <alignment horizontal="center"/>
    </xf>
    <xf numFmtId="14" fontId="4" fillId="0" borderId="0" xfId="0" applyNumberFormat="1" applyFont="1" applyFill="1" applyBorder="1" applyAlignment="1"/>
    <xf numFmtId="14" fontId="4" fillId="0" borderId="7" xfId="0" applyNumberFormat="1" applyFont="1" applyFill="1" applyBorder="1" applyAlignment="1"/>
    <xf numFmtId="2" fontId="4" fillId="2" borderId="4" xfId="0" applyNumberFormat="1" applyFont="1" applyFill="1" applyBorder="1" applyAlignment="1">
      <alignment horizontal="center"/>
    </xf>
    <xf numFmtId="1" fontId="4" fillId="2" borderId="49" xfId="0" applyNumberFormat="1" applyFont="1" applyFill="1" applyBorder="1" applyAlignment="1">
      <alignment horizontal="center" vertical="center"/>
    </xf>
    <xf numFmtId="0" fontId="27" fillId="2" borderId="0" xfId="0" applyFont="1" applyFill="1" applyAlignment="1">
      <alignment vertical="center"/>
    </xf>
    <xf numFmtId="0" fontId="7" fillId="0" borderId="0" xfId="0" applyNumberFormat="1" applyFont="1" applyAlignment="1">
      <alignment horizontal="left" indent="5"/>
    </xf>
    <xf numFmtId="0" fontId="36" fillId="0" borderId="0" xfId="0" applyFont="1"/>
    <xf numFmtId="0" fontId="0" fillId="2" borderId="0" xfId="0" applyFill="1" applyAlignment="1">
      <alignment horizontal="center"/>
    </xf>
    <xf numFmtId="0" fontId="4" fillId="2" borderId="2" xfId="0" applyNumberFormat="1" applyFont="1" applyFill="1" applyBorder="1" applyAlignment="1">
      <alignment horizontal="left" indent="1"/>
    </xf>
    <xf numFmtId="9" fontId="4" fillId="0" borderId="9" xfId="0" applyNumberFormat="1" applyFont="1" applyFill="1" applyBorder="1" applyAlignment="1">
      <alignment horizontal="center"/>
    </xf>
    <xf numFmtId="9" fontId="4" fillId="0" borderId="3" xfId="0" applyNumberFormat="1" applyFont="1" applyFill="1" applyBorder="1" applyAlignment="1">
      <alignment horizontal="center"/>
    </xf>
    <xf numFmtId="9" fontId="4" fillId="0" borderId="12" xfId="0" applyNumberFormat="1" applyFont="1" applyFill="1" applyBorder="1" applyAlignment="1">
      <alignment horizontal="center"/>
    </xf>
    <xf numFmtId="0" fontId="66" fillId="0" borderId="0" xfId="0" applyFont="1"/>
    <xf numFmtId="2" fontId="67" fillId="0" borderId="50" xfId="0" applyNumberFormat="1" applyFont="1" applyFill="1" applyBorder="1" applyAlignment="1">
      <alignment horizontal="center"/>
    </xf>
    <xf numFmtId="2" fontId="67" fillId="0" borderId="49" xfId="0" applyNumberFormat="1" applyFont="1" applyFill="1" applyBorder="1" applyAlignment="1">
      <alignment horizontal="center"/>
    </xf>
    <xf numFmtId="2" fontId="67" fillId="0" borderId="4" xfId="0" applyNumberFormat="1" applyFont="1" applyFill="1" applyBorder="1" applyAlignment="1">
      <alignment horizontal="center"/>
    </xf>
    <xf numFmtId="2" fontId="67" fillId="0" borderId="48" xfId="0" applyNumberFormat="1" applyFont="1" applyFill="1" applyBorder="1" applyAlignment="1">
      <alignment horizontal="center"/>
    </xf>
    <xf numFmtId="9" fontId="30" fillId="0" borderId="50" xfId="0" applyNumberFormat="1" applyFont="1" applyFill="1" applyBorder="1" applyAlignment="1">
      <alignment horizontal="center"/>
    </xf>
    <xf numFmtId="9" fontId="30" fillId="0" borderId="4" xfId="0" applyNumberFormat="1" applyFont="1" applyFill="1" applyBorder="1" applyAlignment="1">
      <alignment horizontal="center"/>
    </xf>
    <xf numFmtId="4" fontId="8" fillId="2" borderId="0" xfId="0" applyNumberFormat="1" applyFont="1" applyFill="1" applyAlignment="1">
      <alignment horizontal="right" indent="1"/>
    </xf>
    <xf numFmtId="0" fontId="53" fillId="0" borderId="0" xfId="0" applyFont="1" applyAlignment="1">
      <alignment horizontal="center"/>
    </xf>
    <xf numFmtId="14" fontId="53" fillId="0" borderId="0" xfId="0" applyNumberFormat="1" applyFont="1"/>
    <xf numFmtId="0" fontId="0" fillId="11" borderId="0" xfId="0" applyFill="1"/>
    <xf numFmtId="0" fontId="0" fillId="12" borderId="0" xfId="0" applyFill="1"/>
    <xf numFmtId="0" fontId="69" fillId="12" borderId="0" xfId="0" applyFont="1" applyFill="1" applyAlignment="1">
      <alignment vertical="center"/>
    </xf>
    <xf numFmtId="0" fontId="0" fillId="12" borderId="0" xfId="0" applyFill="1" applyAlignment="1">
      <alignment vertical="center"/>
    </xf>
    <xf numFmtId="0" fontId="0" fillId="2" borderId="0" xfId="0" applyFill="1"/>
    <xf numFmtId="1" fontId="13" fillId="0" borderId="0" xfId="0" applyNumberFormat="1" applyFont="1" applyFill="1" applyAlignment="1" applyProtection="1">
      <alignment horizontal="center"/>
      <protection locked="0"/>
    </xf>
    <xf numFmtId="14" fontId="57" fillId="2" borderId="0" xfId="0" applyNumberFormat="1" applyFont="1" applyFill="1" applyBorder="1" applyAlignment="1" applyProtection="1">
      <alignment horizontal="left" indent="1"/>
    </xf>
    <xf numFmtId="1" fontId="57" fillId="0" borderId="0" xfId="0" applyNumberFormat="1" applyFont="1" applyFill="1" applyBorder="1" applyAlignment="1" applyProtection="1">
      <alignment horizontal="left" indent="1"/>
    </xf>
    <xf numFmtId="1" fontId="0" fillId="0" borderId="0" xfId="0" applyNumberFormat="1"/>
    <xf numFmtId="1" fontId="0" fillId="0" borderId="0" xfId="0" applyNumberFormat="1" applyAlignment="1">
      <alignment horizontal="center"/>
    </xf>
    <xf numFmtId="0" fontId="13" fillId="2" borderId="0" xfId="0" applyFont="1" applyFill="1" applyAlignment="1">
      <alignment horizontal="left" indent="1"/>
    </xf>
    <xf numFmtId="1" fontId="57" fillId="0" borderId="0" xfId="0" applyNumberFormat="1" applyFont="1" applyFill="1" applyBorder="1" applyAlignment="1" applyProtection="1">
      <alignment horizontal="center" vertical="center"/>
      <protection locked="0"/>
    </xf>
    <xf numFmtId="1" fontId="57" fillId="0" borderId="0" xfId="0" applyNumberFormat="1" applyFont="1" applyFill="1" applyAlignment="1" applyProtection="1">
      <alignment horizontal="center" vertical="center"/>
      <protection locked="0"/>
    </xf>
    <xf numFmtId="1" fontId="61" fillId="0" borderId="0" xfId="0" applyNumberFormat="1" applyFont="1" applyFill="1" applyAlignment="1" applyProtection="1">
      <alignment horizontal="center" vertical="center"/>
      <protection locked="0"/>
    </xf>
    <xf numFmtId="1" fontId="13" fillId="0" borderId="0" xfId="0" applyNumberFormat="1" applyFont="1" applyFill="1" applyAlignment="1" applyProtection="1">
      <alignment horizontal="center" vertical="center"/>
      <protection locked="0"/>
    </xf>
    <xf numFmtId="0" fontId="0" fillId="2" borderId="0" xfId="0" applyFill="1" applyAlignment="1">
      <alignment horizontal="left" vertical="center" indent="1"/>
    </xf>
    <xf numFmtId="0" fontId="0" fillId="2" borderId="0" xfId="0" applyFill="1" applyAlignment="1">
      <alignment horizontal="left" indent="1"/>
    </xf>
    <xf numFmtId="14" fontId="4" fillId="2" borderId="2" xfId="0" applyNumberFormat="1" applyFont="1" applyFill="1" applyBorder="1" applyAlignment="1">
      <alignment horizontal="left" vertical="center" indent="1"/>
    </xf>
    <xf numFmtId="14" fontId="13" fillId="2" borderId="2" xfId="0" applyNumberFormat="1" applyFont="1" applyFill="1" applyBorder="1" applyAlignment="1">
      <alignment horizontal="left" vertical="center" indent="1"/>
    </xf>
    <xf numFmtId="14" fontId="13" fillId="2" borderId="0" xfId="0" applyNumberFormat="1" applyFont="1" applyFill="1" applyAlignment="1">
      <alignment horizontal="left" vertical="center" indent="1"/>
    </xf>
    <xf numFmtId="0" fontId="0" fillId="0" borderId="0" xfId="0" applyFill="1" applyAlignment="1">
      <alignment vertical="center"/>
    </xf>
    <xf numFmtId="0" fontId="45" fillId="0" borderId="0" xfId="0" applyFont="1" applyAlignment="1">
      <alignment horizontal="center" vertical="center"/>
    </xf>
    <xf numFmtId="0" fontId="0" fillId="14" borderId="52" xfId="0" applyFont="1" applyFill="1" applyBorder="1" applyAlignment="1">
      <alignment horizontal="center" vertical="center"/>
    </xf>
    <xf numFmtId="0" fontId="0" fillId="13" borderId="0" xfId="0" applyFill="1" applyBorder="1"/>
    <xf numFmtId="0" fontId="0" fillId="0" borderId="52" xfId="0" applyFont="1" applyFill="1" applyBorder="1" applyAlignment="1">
      <alignment horizontal="center" vertical="center"/>
    </xf>
    <xf numFmtId="0" fontId="0" fillId="0" borderId="52" xfId="0" applyBorder="1"/>
    <xf numFmtId="11" fontId="0" fillId="0" borderId="0" xfId="0" applyNumberFormat="1"/>
    <xf numFmtId="0" fontId="0" fillId="13" borderId="52" xfId="0" applyFont="1" applyFill="1" applyBorder="1" applyAlignment="1">
      <alignment horizontal="center" vertical="center"/>
    </xf>
    <xf numFmtId="0" fontId="46" fillId="0" borderId="0" xfId="0" applyFont="1" applyAlignment="1">
      <alignment vertical="center"/>
    </xf>
    <xf numFmtId="0" fontId="46" fillId="0" borderId="0" xfId="0" applyFont="1" applyAlignment="1">
      <alignment horizontal="center" vertical="center"/>
    </xf>
    <xf numFmtId="0" fontId="73" fillId="15" borderId="0" xfId="0" applyFont="1" applyFill="1"/>
    <xf numFmtId="0" fontId="72" fillId="15" borderId="0" xfId="0" applyFont="1" applyFill="1" applyAlignment="1">
      <alignment horizontal="center"/>
    </xf>
    <xf numFmtId="0" fontId="72" fillId="15" borderId="0" xfId="0" applyFont="1" applyFill="1" applyBorder="1" applyAlignment="1">
      <alignment horizontal="center"/>
    </xf>
    <xf numFmtId="0" fontId="0" fillId="13" borderId="53" xfId="0" applyFill="1" applyBorder="1"/>
    <xf numFmtId="0" fontId="0" fillId="0" borderId="53" xfId="0" applyBorder="1"/>
    <xf numFmtId="0" fontId="0" fillId="0" borderId="53" xfId="0" applyFill="1" applyBorder="1"/>
    <xf numFmtId="0" fontId="0" fillId="14" borderId="0" xfId="0" applyFont="1" applyFill="1" applyBorder="1" applyAlignment="1">
      <alignment vertical="center"/>
    </xf>
    <xf numFmtId="0" fontId="0" fillId="0" borderId="0" xfId="0" applyFont="1" applyFill="1" applyBorder="1" applyAlignment="1">
      <alignment vertical="center"/>
    </xf>
    <xf numFmtId="0" fontId="65" fillId="13" borderId="54" xfId="0" applyFont="1" applyFill="1" applyBorder="1" applyAlignment="1">
      <alignment horizontal="center" vertical="center"/>
    </xf>
    <xf numFmtId="0" fontId="65" fillId="0" borderId="54" xfId="0" applyFont="1" applyBorder="1" applyAlignment="1">
      <alignment horizontal="center" vertical="center"/>
    </xf>
    <xf numFmtId="0" fontId="65" fillId="0" borderId="54" xfId="0" applyFont="1" applyFill="1" applyBorder="1" applyAlignment="1">
      <alignment horizontal="center" vertical="center"/>
    </xf>
    <xf numFmtId="0" fontId="72" fillId="15" borderId="0" xfId="0" applyFont="1" applyFill="1" applyAlignment="1">
      <alignment horizontal="center" vertical="center"/>
    </xf>
    <xf numFmtId="0" fontId="73" fillId="15" borderId="0" xfId="0" applyFont="1" applyFill="1" applyAlignment="1">
      <alignment horizontal="center" vertical="center"/>
    </xf>
    <xf numFmtId="14" fontId="0" fillId="0" borderId="20" xfId="0" applyNumberFormat="1" applyFont="1" applyBorder="1" applyAlignment="1">
      <alignment horizontal="center" vertical="center"/>
    </xf>
    <xf numFmtId="0" fontId="0" fillId="0" borderId="21" xfId="0" applyFont="1" applyBorder="1" applyAlignment="1">
      <alignment horizontal="center" vertical="center"/>
    </xf>
    <xf numFmtId="0" fontId="0" fillId="0" borderId="21" xfId="0" applyFont="1" applyBorder="1" applyAlignment="1">
      <alignment horizontal="left" vertical="center" wrapText="1"/>
    </xf>
    <xf numFmtId="0" fontId="0" fillId="0" borderId="21" xfId="0" applyFont="1" applyBorder="1" applyAlignment="1">
      <alignment horizontal="left" vertical="center"/>
    </xf>
    <xf numFmtId="0" fontId="0" fillId="0" borderId="22" xfId="0" applyFont="1" applyBorder="1" applyAlignment="1">
      <alignment horizontal="left" vertical="center"/>
    </xf>
    <xf numFmtId="14" fontId="0" fillId="0" borderId="24" xfId="0" applyNumberFormat="1" applyFont="1" applyBorder="1" applyAlignment="1">
      <alignment horizontal="center" vertical="center"/>
    </xf>
    <xf numFmtId="0" fontId="0" fillId="0" borderId="23" xfId="0" applyFont="1" applyBorder="1" applyAlignment="1">
      <alignment horizontal="center" vertical="center"/>
    </xf>
    <xf numFmtId="0" fontId="0" fillId="0" borderId="23" xfId="0" applyFont="1" applyBorder="1" applyAlignment="1">
      <alignment horizontal="left" vertical="center" wrapText="1"/>
    </xf>
    <xf numFmtId="0" fontId="0" fillId="0" borderId="23" xfId="0" applyFont="1" applyBorder="1" applyAlignment="1">
      <alignment horizontal="left" vertical="center"/>
    </xf>
    <xf numFmtId="0" fontId="0" fillId="0" borderId="25" xfId="0" applyFont="1" applyBorder="1" applyAlignment="1">
      <alignment horizontal="left" vertical="center"/>
    </xf>
    <xf numFmtId="0" fontId="38" fillId="0" borderId="0" xfId="0" applyFont="1" applyAlignment="1">
      <alignment horizontal="left" vertical="top" wrapText="1"/>
    </xf>
    <xf numFmtId="0" fontId="16" fillId="0" borderId="0" xfId="0" applyFont="1" applyAlignment="1">
      <alignment horizontal="left" vertical="top"/>
    </xf>
    <xf numFmtId="0" fontId="0" fillId="0" borderId="0" xfId="0" applyFont="1" applyAlignment="1">
      <alignment horizontal="left" vertical="top" wrapText="1"/>
    </xf>
    <xf numFmtId="0" fontId="0" fillId="0" borderId="0" xfId="0" applyFont="1" applyAlignment="1">
      <alignment horizontal="left" vertical="top"/>
    </xf>
    <xf numFmtId="0" fontId="35" fillId="2" borderId="0" xfId="0" applyFont="1" applyFill="1" applyAlignment="1">
      <alignment horizontal="left" vertical="center" indent="1"/>
    </xf>
    <xf numFmtId="0" fontId="5" fillId="2" borderId="17" xfId="0" applyFont="1" applyFill="1" applyBorder="1" applyAlignment="1">
      <alignment horizontal="center"/>
    </xf>
    <xf numFmtId="0" fontId="5" fillId="2" borderId="18" xfId="0" applyFont="1" applyFill="1" applyBorder="1" applyAlignment="1">
      <alignment horizontal="center"/>
    </xf>
    <xf numFmtId="0" fontId="5" fillId="2" borderId="19" xfId="0" applyFont="1" applyFill="1" applyBorder="1" applyAlignment="1">
      <alignment horizontal="center"/>
    </xf>
    <xf numFmtId="0" fontId="0" fillId="0" borderId="0" xfId="0" applyFont="1" applyAlignment="1">
      <alignment vertical="top" wrapText="1"/>
    </xf>
    <xf numFmtId="0" fontId="6" fillId="0" borderId="0" xfId="0" applyFont="1" applyAlignment="1">
      <alignment vertical="top" wrapText="1"/>
    </xf>
    <xf numFmtId="0" fontId="0" fillId="0" borderId="0" xfId="0" applyFont="1" applyAlignment="1">
      <alignment horizontal="left" vertical="center" wrapText="1"/>
    </xf>
    <xf numFmtId="0" fontId="6" fillId="0" borderId="0" xfId="0" applyFont="1" applyAlignment="1">
      <alignment horizontal="left" vertical="center" wrapText="1"/>
    </xf>
    <xf numFmtId="0" fontId="25" fillId="3" borderId="0" xfId="0" applyFont="1" applyFill="1" applyAlignment="1">
      <alignment horizontal="center" vertical="center"/>
    </xf>
    <xf numFmtId="0" fontId="37" fillId="10" borderId="0" xfId="0" applyFont="1" applyFill="1" applyAlignment="1">
      <alignment horizontal="center" vertical="center"/>
    </xf>
    <xf numFmtId="0" fontId="37" fillId="5" borderId="0" xfId="0" applyFont="1" applyFill="1" applyAlignment="1">
      <alignment horizontal="center" vertical="center"/>
    </xf>
    <xf numFmtId="0" fontId="37" fillId="4" borderId="0" xfId="0" applyFont="1" applyFill="1" applyAlignment="1">
      <alignment horizontal="center" vertical="center"/>
    </xf>
    <xf numFmtId="0" fontId="37" fillId="6" borderId="0" xfId="0" applyFont="1" applyFill="1" applyAlignment="1">
      <alignment horizontal="center" vertical="center"/>
    </xf>
    <xf numFmtId="0" fontId="37" fillId="9" borderId="0" xfId="0" applyFont="1" applyFill="1" applyAlignment="1">
      <alignment horizontal="center" vertical="center"/>
    </xf>
    <xf numFmtId="17" fontId="47" fillId="0" borderId="27" xfId="0" applyNumberFormat="1" applyFont="1" applyBorder="1" applyAlignment="1">
      <alignment horizontal="center" vertical="center"/>
    </xf>
    <xf numFmtId="0" fontId="47" fillId="0" borderId="28" xfId="0" applyFont="1" applyBorder="1" applyAlignment="1">
      <alignment horizontal="center" vertical="center"/>
    </xf>
    <xf numFmtId="0" fontId="47" fillId="0" borderId="29" xfId="0" applyFont="1" applyBorder="1" applyAlignment="1">
      <alignment horizontal="center" vertical="center"/>
    </xf>
    <xf numFmtId="0" fontId="9" fillId="2" borderId="13" xfId="0" applyFont="1" applyFill="1" applyBorder="1" applyAlignment="1">
      <alignment horizontal="left"/>
    </xf>
    <xf numFmtId="14" fontId="4" fillId="2" borderId="7" xfId="0" applyNumberFormat="1" applyFont="1" applyFill="1" applyBorder="1" applyAlignment="1">
      <alignment horizontal="left" indent="1"/>
    </xf>
    <xf numFmtId="14" fontId="4" fillId="2" borderId="8" xfId="0" applyNumberFormat="1" applyFont="1" applyFill="1" applyBorder="1" applyAlignment="1">
      <alignment horizontal="left" indent="1"/>
    </xf>
    <xf numFmtId="0" fontId="33" fillId="2" borderId="0" xfId="0" applyFont="1" applyFill="1" applyAlignment="1">
      <alignment horizontal="left" vertical="center"/>
    </xf>
    <xf numFmtId="0" fontId="33" fillId="2" borderId="0" xfId="0" applyFont="1" applyFill="1" applyAlignment="1">
      <alignment horizontal="left" vertical="top"/>
    </xf>
    <xf numFmtId="0" fontId="33" fillId="2" borderId="0" xfId="0" applyFont="1" applyFill="1" applyAlignment="1">
      <alignment horizontal="center" vertical="center"/>
    </xf>
    <xf numFmtId="14" fontId="4" fillId="2" borderId="0" xfId="0" applyNumberFormat="1" applyFont="1" applyFill="1" applyBorder="1" applyAlignment="1">
      <alignment horizontal="left" indent="1"/>
    </xf>
    <xf numFmtId="14" fontId="4" fillId="2" borderId="2" xfId="0" applyNumberFormat="1" applyFont="1" applyFill="1" applyBorder="1" applyAlignment="1">
      <alignment horizontal="left" indent="1"/>
    </xf>
    <xf numFmtId="14" fontId="4" fillId="2" borderId="10" xfId="0" applyNumberFormat="1" applyFont="1" applyFill="1" applyBorder="1" applyAlignment="1">
      <alignment horizontal="left" indent="1"/>
    </xf>
    <xf numFmtId="14" fontId="4" fillId="2" borderId="11" xfId="0" applyNumberFormat="1" applyFont="1" applyFill="1" applyBorder="1" applyAlignment="1">
      <alignment horizontal="left" indent="1"/>
    </xf>
    <xf numFmtId="0" fontId="14" fillId="2" borderId="0" xfId="0" applyFont="1" applyFill="1" applyAlignment="1">
      <alignment horizontal="left" vertical="center"/>
    </xf>
    <xf numFmtId="14" fontId="15" fillId="2" borderId="0" xfId="0" applyNumberFormat="1" applyFont="1" applyFill="1" applyAlignment="1">
      <alignment horizontal="left" vertical="center"/>
    </xf>
    <xf numFmtId="0" fontId="18" fillId="2" borderId="0" xfId="0" applyFont="1" applyFill="1" applyAlignment="1">
      <alignment horizontal="right" vertical="center"/>
    </xf>
    <xf numFmtId="0" fontId="50" fillId="2" borderId="0" xfId="0" applyFont="1" applyFill="1" applyAlignment="1">
      <alignment horizontal="center" vertical="center"/>
    </xf>
    <xf numFmtId="0" fontId="51" fillId="3" borderId="0" xfId="0" applyFont="1" applyFill="1" applyAlignment="1">
      <alignment horizontal="center" vertical="center"/>
    </xf>
    <xf numFmtId="0" fontId="45" fillId="0" borderId="0" xfId="0" applyFont="1" applyAlignment="1">
      <alignment horizontal="right" vertical="center"/>
    </xf>
    <xf numFmtId="14" fontId="45" fillId="0" borderId="0" xfId="0" applyNumberFormat="1" applyFont="1" applyAlignment="1">
      <alignment horizontal="center" vertical="center"/>
    </xf>
    <xf numFmtId="0" fontId="0" fillId="0" borderId="0" xfId="0" applyAlignment="1">
      <alignment horizontal="left" vertical="top" wrapText="1"/>
    </xf>
    <xf numFmtId="0" fontId="46" fillId="0" borderId="0" xfId="0" applyFont="1" applyAlignment="1">
      <alignment horizontal="left" wrapText="1"/>
    </xf>
    <xf numFmtId="0" fontId="41" fillId="7" borderId="0" xfId="1" applyFont="1" applyFill="1" applyAlignment="1">
      <alignment horizontal="center" vertical="center"/>
    </xf>
    <xf numFmtId="0" fontId="43" fillId="7" borderId="0" xfId="1" applyFont="1" applyFill="1" applyAlignment="1">
      <alignment horizontal="center" vertical="center" wrapText="1"/>
    </xf>
    <xf numFmtId="0" fontId="41" fillId="7" borderId="0" xfId="1" applyFont="1" applyFill="1" applyAlignment="1">
      <alignment horizontal="center" vertical="center" wrapText="1"/>
    </xf>
    <xf numFmtId="0" fontId="68" fillId="0" borderId="0" xfId="0" applyFont="1" applyFill="1" applyAlignment="1">
      <alignment horizontal="left" vertical="center"/>
    </xf>
  </cellXfs>
  <cellStyles count="4">
    <cellStyle name="Lien hypertexte" xfId="1" builtinId="8"/>
    <cellStyle name="Lien hypertexte visité" xfId="2" builtinId="9" hidden="1"/>
    <cellStyle name="Lien hypertexte visité" xfId="3" builtinId="9" hidden="1"/>
    <cellStyle name="Normal" xfId="0" builtinId="0" customBuiltin="1"/>
  </cellStyles>
  <dxfs count="259">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center" textRotation="0" wrapText="0" indent="0" justifyLastLine="0" shrinkToFit="0"/>
    </dxf>
    <dxf>
      <alignment horizontal="center" vertical="center" textRotation="0" wrapText="0" indent="0" justifyLastLine="0" shrinkToFit="0"/>
    </dxf>
    <dxf>
      <alignment horizontal="center" vertical="bottom" textRotation="0" wrapText="0" indent="0" justifyLastLine="0" shrinkToFit="0"/>
    </dxf>
    <dxf>
      <alignment horizontal="center" vertical="bottom" textRotation="0" wrapText="0" indent="0" justifyLastLine="0" shrinkToFit="0"/>
    </dxf>
    <dxf>
      <alignment horizontal="center" vertical="bottom" textRotation="0" wrapText="0" indent="0" justifyLastLine="0" shrinkToFit="0"/>
    </dxf>
    <dxf>
      <font>
        <b/>
        <i val="0"/>
        <strike val="0"/>
        <condense val="0"/>
        <extend val="0"/>
        <outline val="0"/>
        <shadow val="0"/>
        <u val="none"/>
        <vertAlign val="baseline"/>
        <sz val="10"/>
        <color theme="1"/>
        <name val="Calibri"/>
        <scheme val="minor"/>
      </font>
    </dxf>
    <dxf>
      <font>
        <color auto="1"/>
      </font>
      <fill>
        <patternFill>
          <bgColor rgb="FF00B0F0"/>
        </patternFill>
      </fill>
    </dxf>
    <dxf>
      <font>
        <b/>
        <i val="0"/>
        <strike val="0"/>
        <color auto="1"/>
      </font>
      <fill>
        <patternFill>
          <bgColor theme="5"/>
        </patternFill>
      </fill>
    </dxf>
    <dxf>
      <font>
        <b/>
        <i val="0"/>
        <color auto="1"/>
      </font>
      <fill>
        <patternFill>
          <bgColor theme="5"/>
        </patternFill>
      </fill>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numFmt numFmtId="0" formatCode="General"/>
      <alignment horizontal="left" vertical="bottom" textRotation="0" wrapText="0" indent="1"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1" justifyLastLine="0" shrinkToFit="0" readingOrder="0"/>
    </dxf>
    <dxf>
      <numFmt numFmtId="2" formatCode="0.00"/>
      <alignment horizontal="center" vertical="bottom" textRotation="0" wrapText="0" indent="0" justifyLastLine="0" shrinkToFit="0" readingOrder="0"/>
    </dxf>
    <dxf>
      <alignment horizontal="left" vertical="bottom" textRotation="0" wrapText="0" indent="1"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1"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1" justifyLastLine="0" shrinkToFit="0" readingOrder="0"/>
    </dxf>
    <dxf>
      <alignment horizontal="center" vertical="bottom" textRotation="0" wrapText="0" indent="0" justifyLastLine="0" shrinkToFit="0"/>
    </dxf>
    <dxf>
      <alignment horizontal="center" vertical="bottom" textRotation="0" wrapText="0" indent="0" justifyLastLine="0" shrinkToFit="0"/>
    </dxf>
    <dxf>
      <alignment horizontal="left" vertical="bottom" textRotation="0" wrapText="0" relativeIndent="1" justifyLastLine="0" shrinkToFit="0"/>
    </dxf>
    <dxf>
      <font>
        <b val="0"/>
        <strike val="0"/>
        <outline val="0"/>
        <shadow val="0"/>
        <u val="none"/>
        <vertAlign val="baseline"/>
        <sz val="10"/>
        <color theme="1"/>
        <name val="Calibri"/>
        <scheme val="minor"/>
      </font>
      <numFmt numFmtId="13" formatCode="0%"/>
      <alignment horizontal="center" vertical="center" textRotation="0" wrapText="0" indent="0" justifyLastLine="0" shrinkToFit="0" readingOrder="0"/>
    </dxf>
    <dxf>
      <font>
        <b val="0"/>
        <strike val="0"/>
        <outline val="0"/>
        <shadow val="0"/>
        <u val="none"/>
        <vertAlign val="baseline"/>
        <sz val="10"/>
        <color theme="1"/>
        <name val="Calibri"/>
        <scheme val="minor"/>
      </font>
      <numFmt numFmtId="13" formatCode="0%"/>
      <alignment horizontal="center" vertical="center" textRotation="0" wrapText="0" indent="0" justifyLastLine="0" shrinkToFit="0" readingOrder="0"/>
    </dxf>
    <dxf>
      <font>
        <b val="0"/>
        <strike val="0"/>
        <outline val="0"/>
        <shadow val="0"/>
        <u val="none"/>
        <vertAlign val="baseline"/>
        <sz val="10"/>
        <color theme="1"/>
        <name val="Calibri"/>
        <scheme val="minor"/>
      </font>
      <numFmt numFmtId="13" formatCode="0%"/>
      <alignment horizontal="center" vertical="center" textRotation="0" wrapText="0" indent="0" justifyLastLine="0" shrinkToFit="0" readingOrder="0"/>
    </dxf>
    <dxf>
      <font>
        <b val="0"/>
        <strike val="0"/>
        <outline val="0"/>
        <shadow val="0"/>
        <u val="none"/>
        <vertAlign val="baseline"/>
        <sz val="10"/>
        <color theme="1"/>
        <name val="Calibri"/>
        <scheme val="minor"/>
      </font>
      <numFmt numFmtId="13" formatCode="0%"/>
      <alignment horizontal="center" vertical="center" textRotation="0" wrapText="0" indent="0" justifyLastLine="0" shrinkToFit="0" readingOrder="0"/>
    </dxf>
    <dxf>
      <font>
        <b val="0"/>
        <strike val="0"/>
        <outline val="0"/>
        <shadow val="0"/>
        <u val="none"/>
        <vertAlign val="baseline"/>
        <sz val="10"/>
        <color theme="1"/>
        <name val="Calibri"/>
        <scheme val="minor"/>
      </font>
      <numFmt numFmtId="13" formatCode="0%"/>
      <alignment horizontal="center" vertical="center" textRotation="0" wrapText="0" indent="0" justifyLastLine="0" shrinkToFit="0" readingOrder="0"/>
    </dxf>
    <dxf>
      <font>
        <b val="0"/>
        <strike val="0"/>
        <outline val="0"/>
        <shadow val="0"/>
        <u val="none"/>
        <vertAlign val="baseline"/>
        <sz val="10"/>
        <color theme="1"/>
        <name val="Calibri"/>
        <scheme val="minor"/>
      </font>
      <numFmt numFmtId="13" formatCode="0%"/>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b/>
        <strike val="0"/>
        <outline val="0"/>
        <shadow val="0"/>
        <u val="none"/>
        <vertAlign val="baseline"/>
        <sz val="11"/>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strike val="0"/>
        <color auto="1"/>
      </font>
      <fill>
        <patternFill>
          <bgColor theme="7" tint="0.39994506668294322"/>
        </patternFill>
      </fill>
    </dxf>
    <dxf>
      <font>
        <strike val="0"/>
        <color auto="1"/>
      </font>
      <fill>
        <patternFill>
          <bgColor theme="5" tint="0.39994506668294322"/>
        </patternFill>
      </fill>
    </dxf>
    <dxf>
      <font>
        <strike val="0"/>
        <color auto="1"/>
      </font>
      <fill>
        <patternFill>
          <bgColor theme="6" tint="0.39994506668294322"/>
        </patternFill>
      </fill>
    </dxf>
    <dxf>
      <font>
        <strike val="0"/>
        <color auto="1"/>
      </font>
      <fill>
        <patternFill>
          <bgColor theme="4"/>
        </patternFill>
      </fill>
    </dxf>
    <dxf>
      <numFmt numFmtId="13" formatCode="0%"/>
    </dxf>
    <dxf>
      <numFmt numFmtId="13" formatCode="0%"/>
    </dxf>
    <dxf>
      <numFmt numFmtId="13" formatCode="0%"/>
    </dxf>
    <dxf>
      <numFmt numFmtId="13" formatCode="0%"/>
      <alignment horizontal="center" vertical="bottom" textRotation="0" wrapText="0" indent="0" justifyLastLine="0" shrinkToFit="0" readingOrder="0"/>
    </dxf>
    <dxf>
      <numFmt numFmtId="13" formatCode="0%"/>
      <alignment horizontal="center" vertical="bottom" textRotation="0" wrapText="0" indent="0" justifyLastLine="0" shrinkToFit="0" readingOrder="0"/>
    </dxf>
    <dxf>
      <numFmt numFmtId="13" formatCode="0%"/>
      <alignment horizontal="center" vertical="bottom" textRotation="0" wrapText="0" indent="0" justifyLastLine="0" shrinkToFit="0" readingOrder="0"/>
    </dxf>
    <dxf>
      <font>
        <b/>
        <i val="0"/>
        <strike val="0"/>
        <condense val="0"/>
        <extend val="0"/>
        <outline val="0"/>
        <shadow val="0"/>
        <u val="none"/>
        <vertAlign val="baseline"/>
        <sz val="10"/>
        <color theme="1"/>
        <name val="Calibri"/>
        <scheme val="minor"/>
      </font>
      <numFmt numFmtId="0" formatCode="General"/>
      <alignment horizontal="left"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0"/>
        <color theme="1"/>
        <name val="Calibri"/>
        <scheme val="minor"/>
      </font>
      <numFmt numFmtId="0" formatCode="General"/>
      <alignment horizontal="left" vertical="bottom" textRotation="0" wrapText="0" indent="5" justifyLastLine="0" shrinkToFit="0" readingOrder="0"/>
    </dxf>
    <dxf>
      <font>
        <b/>
        <i val="0"/>
        <strike val="0"/>
        <condense/>
        <extend/>
        <outline/>
        <shadow/>
        <u val="none"/>
        <vertAlign val="baseline"/>
        <sz val="8"/>
        <color theme="1"/>
        <name val="Century Gothic"/>
        <scheme val="major"/>
      </font>
      <numFmt numFmtId="2" formatCode="0.00"/>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i val="0"/>
        <strike val="0"/>
        <outline/>
        <shadow/>
        <u val="none"/>
        <vertAlign val="baseline"/>
        <sz val="8"/>
        <color theme="1"/>
        <name val="Century Gothic"/>
        <scheme val="major"/>
      </font>
      <numFmt numFmtId="0" formatCode="General"/>
      <fill>
        <patternFill patternType="none">
          <fgColor indexed="64"/>
          <bgColor auto="1"/>
        </patternFill>
      </fill>
      <alignment horizontal="center" vertical="center" textRotation="0" wrapText="0" indent="0" justifyLastLine="0" shrinkToFit="0" readingOrder="0"/>
    </dxf>
    <dxf>
      <font>
        <b/>
        <i val="0"/>
        <strike val="0"/>
        <condense/>
        <extend/>
        <outline/>
        <shadow/>
        <u val="none"/>
        <vertAlign val="baseline"/>
        <sz val="8"/>
        <color theme="1"/>
        <name val="Century Gothic"/>
        <scheme val="major"/>
      </font>
      <numFmt numFmtId="2" formatCode="0.00"/>
      <fill>
        <patternFill patternType="solid">
          <fgColor indexed="64"/>
          <bgColor theme="0" tint="-4.9989318521683403E-2"/>
        </patternFill>
      </fill>
      <alignment horizontal="center" vertical="bottom" textRotation="0" wrapText="0" indent="0" justifyLastLine="0" shrinkToFit="0" readingOrder="0"/>
      <border diagonalUp="0" diagonalDown="0" outline="0">
        <left/>
        <right/>
        <top/>
        <bottom/>
      </border>
    </dxf>
    <dxf>
      <font>
        <b/>
        <i val="0"/>
        <strike val="0"/>
        <outline/>
        <shadow/>
        <u val="none"/>
        <vertAlign val="baseline"/>
        <sz val="8"/>
        <color theme="1"/>
        <name val="Century Gothic"/>
        <scheme val="major"/>
      </font>
      <numFmt numFmtId="0" formatCode="General"/>
      <fill>
        <patternFill patternType="solid">
          <fgColor indexed="64"/>
          <bgColor theme="0" tint="-4.9989318521683403E-2"/>
        </patternFill>
      </fill>
      <alignment horizontal="center" vertical="center" textRotation="0" wrapText="0" indent="0" justifyLastLine="0" shrinkToFit="0" readingOrder="0"/>
    </dxf>
    <dxf>
      <font>
        <b/>
        <i val="0"/>
        <strike val="0"/>
        <condense/>
        <extend/>
        <outline/>
        <shadow/>
        <u val="none"/>
        <vertAlign val="baseline"/>
        <sz val="8"/>
        <color theme="1"/>
        <name val="Century Gothic"/>
        <scheme val="major"/>
      </font>
      <numFmt numFmtId="4" formatCode="#,##0.00"/>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i val="0"/>
        <strike val="0"/>
        <condense/>
        <extend/>
        <outline/>
        <shadow/>
        <u val="none"/>
        <vertAlign val="baseline"/>
        <sz val="8"/>
        <color theme="1"/>
        <name val="Century Gothic"/>
        <scheme val="major"/>
      </font>
      <numFmt numFmtId="0" formatCode="General"/>
      <fill>
        <patternFill patternType="solid">
          <fgColor indexed="64"/>
          <bgColor theme="0" tint="-4.9989318521683403E-2"/>
        </patternFill>
      </fill>
      <alignment horizontal="center" vertical="bottom" textRotation="0" wrapText="0" indent="0" justifyLastLine="0" shrinkToFit="0" readingOrder="0"/>
      <border diagonalUp="0" diagonalDown="0" outline="0">
        <left/>
        <right/>
        <top/>
        <bottom/>
      </border>
    </dxf>
    <dxf>
      <font>
        <b/>
        <i val="0"/>
        <strike val="0"/>
        <outline/>
        <shadow/>
        <u val="none"/>
        <vertAlign val="baseline"/>
        <sz val="8"/>
        <color theme="1"/>
        <name val="Century Gothic"/>
        <scheme val="major"/>
      </font>
      <numFmt numFmtId="0" formatCode="General"/>
      <fill>
        <patternFill patternType="solid">
          <fgColor indexed="64"/>
          <bgColor theme="0" tint="-4.9989318521683403E-2"/>
        </patternFill>
      </fill>
      <alignment horizontal="center" vertical="center" textRotation="0" wrapText="0" indent="0" justifyLastLine="0" shrinkToFit="0" readingOrder="0"/>
    </dxf>
    <dxf>
      <font>
        <b/>
        <i val="0"/>
        <strike val="0"/>
        <condense/>
        <extend/>
        <outline/>
        <shadow/>
        <u val="none"/>
        <vertAlign val="baseline"/>
        <sz val="8"/>
        <color theme="1"/>
        <name val="Century Gothic"/>
        <scheme val="major"/>
      </font>
      <fill>
        <patternFill patternType="none">
          <fgColor indexed="64"/>
          <bgColor indexed="65"/>
        </patternFill>
      </fill>
      <alignment horizontal="left" vertical="bottom" textRotation="0" wrapText="0" indent="1" justifyLastLine="0" shrinkToFit="0" readingOrder="0"/>
      <border diagonalUp="0" diagonalDown="0" outline="0">
        <left/>
        <right/>
        <top/>
        <bottom/>
      </border>
    </dxf>
    <dxf>
      <font>
        <strike/>
        <outline/>
        <shadow/>
        <u val="none"/>
        <vertAlign val="baseline"/>
        <sz val="8"/>
        <color theme="1"/>
      </font>
      <alignment horizontal="left" vertical="bottom" textRotation="0" wrapText="0" indent="1" justifyLastLine="0" shrinkToFit="0" readingOrder="0"/>
    </dxf>
    <dxf>
      <font>
        <b/>
        <i val="0"/>
        <strike val="0"/>
        <condense/>
        <extend/>
        <outline/>
        <shadow/>
        <u val="none"/>
        <vertAlign val="baseline"/>
        <sz val="8"/>
        <color theme="1"/>
        <name val="Century Gothic"/>
        <scheme val="major"/>
      </font>
      <fill>
        <patternFill patternType="solid">
          <fgColor indexed="64"/>
          <bgColor theme="0" tint="-4.9989318521683403E-2"/>
        </patternFill>
      </fill>
      <alignment horizontal="left" vertical="bottom" textRotation="0" wrapText="0" indent="1" justifyLastLine="0" shrinkToFit="0" readingOrder="0"/>
      <border diagonalUp="0" diagonalDown="0" outline="0">
        <left/>
        <right/>
        <top/>
        <bottom/>
      </border>
    </dxf>
    <dxf>
      <font>
        <b val="0"/>
        <i val="0"/>
        <strike val="0"/>
        <outline/>
        <shadow/>
        <u val="none"/>
        <vertAlign val="baseline"/>
        <sz val="8"/>
        <color theme="1"/>
        <name val="Century Gothic (En-têtes)"/>
      </font>
      <numFmt numFmtId="0" formatCode="General"/>
      <fill>
        <patternFill patternType="solid">
          <fgColor indexed="64"/>
          <bgColor theme="0" tint="-4.9989318521683403E-2"/>
        </patternFill>
      </fill>
      <alignment horizontal="center" vertical="bottom" textRotation="0" wrapText="0" indent="0" justifyLastLine="0" shrinkToFit="0" readingOrder="0"/>
    </dxf>
    <dxf>
      <font>
        <b/>
        <i val="0"/>
        <strike val="0"/>
        <outline/>
        <shadow/>
        <u val="none"/>
        <vertAlign val="baseline"/>
        <sz val="8"/>
        <color theme="1"/>
        <name val="Century Gothic"/>
        <scheme val="major"/>
      </font>
    </dxf>
    <dxf>
      <font>
        <strike/>
        <outline/>
        <shadow/>
        <u val="none"/>
        <vertAlign val="baseline"/>
        <sz val="8"/>
        <color theme="1"/>
        <name val="Century Gothic"/>
        <scheme val="major"/>
      </font>
    </dxf>
    <dxf>
      <font>
        <strike/>
        <outline/>
        <shadow/>
        <u val="none"/>
        <vertAlign val="baseline"/>
        <sz val="9"/>
        <color theme="1"/>
        <name val="Century Gothic"/>
        <scheme val="major"/>
      </font>
      <alignment horizontal="left" vertical="bottom" textRotation="0" wrapText="0" relativeIndent="1" justifyLastLine="0" shrinkToFit="0" readingOrder="0"/>
    </dxf>
    <dxf>
      <font>
        <b/>
        <i val="0"/>
        <strike val="0"/>
        <condense/>
        <extend/>
        <outline/>
        <shadow/>
        <u val="none"/>
        <vertAlign val="baseline"/>
        <sz val="8"/>
        <color theme="1"/>
        <name val="Century Gothic"/>
        <family val="2"/>
        <scheme val="major"/>
      </font>
      <numFmt numFmtId="4" formatCode="#,##0.00"/>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i val="0"/>
        <strike val="0"/>
        <outline/>
        <shadow/>
        <u val="none"/>
        <vertAlign val="baseline"/>
        <sz val="8"/>
        <color theme="1"/>
        <name val="Century Gothic"/>
        <scheme val="major"/>
      </font>
      <numFmt numFmtId="1" formatCode="0"/>
      <fill>
        <patternFill patternType="none">
          <fgColor indexed="64"/>
          <bgColor auto="1"/>
        </patternFill>
      </fill>
      <alignment horizontal="center" vertical="center" textRotation="0" wrapText="0" indent="0" justifyLastLine="0" shrinkToFit="0" readingOrder="0"/>
    </dxf>
    <dxf>
      <font>
        <b/>
        <i val="0"/>
        <strike val="0"/>
        <condense/>
        <extend/>
        <outline/>
        <shadow/>
        <u val="none"/>
        <vertAlign val="baseline"/>
        <sz val="8"/>
        <color theme="1"/>
        <name val="Century Gothic"/>
        <family val="2"/>
        <scheme val="major"/>
      </font>
      <numFmt numFmtId="4" formatCode="#,##0.00"/>
      <fill>
        <patternFill patternType="solid">
          <fgColor indexed="64"/>
          <bgColor theme="0" tint="-4.9989318521683403E-2"/>
        </patternFill>
      </fill>
      <alignment horizontal="center" vertical="bottom" textRotation="0" wrapText="0" indent="0" justifyLastLine="0" shrinkToFit="0" readingOrder="0"/>
      <border diagonalUp="0" diagonalDown="0" outline="0">
        <left/>
        <right/>
        <top/>
        <bottom/>
      </border>
    </dxf>
    <dxf>
      <font>
        <b/>
        <i val="0"/>
        <strike val="0"/>
        <outline/>
        <shadow/>
        <u val="none"/>
        <vertAlign val="baseline"/>
        <sz val="8"/>
        <color theme="1"/>
        <name val="Century Gothic"/>
        <scheme val="major"/>
      </font>
      <numFmt numFmtId="1" formatCode="0"/>
      <fill>
        <patternFill patternType="solid">
          <fgColor indexed="64"/>
          <bgColor theme="0" tint="-4.9989318521683403E-2"/>
        </patternFill>
      </fill>
      <alignment horizontal="center" vertical="center" textRotation="0" wrapText="0" indent="0" justifyLastLine="0" shrinkToFit="0" readingOrder="0"/>
    </dxf>
    <dxf>
      <font>
        <b/>
        <i val="0"/>
        <strike val="0"/>
        <condense/>
        <extend/>
        <outline/>
        <shadow/>
        <u val="none"/>
        <vertAlign val="baseline"/>
        <sz val="8"/>
        <color theme="1"/>
        <name val="Century Gothic"/>
        <family val="2"/>
        <scheme val="major"/>
      </font>
      <numFmt numFmtId="4" formatCode="#,##0.00"/>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i val="0"/>
        <strike val="0"/>
        <outline/>
        <shadow/>
        <u val="none"/>
        <vertAlign val="baseline"/>
        <sz val="8"/>
        <color theme="1"/>
        <name val="Century Gothic"/>
        <scheme val="major"/>
      </font>
      <numFmt numFmtId="1" formatCode="0"/>
      <fill>
        <patternFill patternType="none">
          <fgColor indexed="64"/>
          <bgColor auto="1"/>
        </patternFill>
      </fill>
      <alignment horizontal="center" vertical="center" textRotation="0" wrapText="0" indent="0" justifyLastLine="0" shrinkToFit="0" readingOrder="0"/>
    </dxf>
    <dxf>
      <font>
        <b/>
        <i val="0"/>
        <strike val="0"/>
        <condense/>
        <extend/>
        <outline/>
        <shadow/>
        <u val="none"/>
        <vertAlign val="baseline"/>
        <sz val="8"/>
        <color theme="1"/>
        <name val="Century Gothic"/>
        <family val="2"/>
        <scheme val="major"/>
      </font>
      <numFmt numFmtId="4" formatCode="#,##0.00"/>
      <fill>
        <patternFill patternType="solid">
          <fgColor indexed="64"/>
          <bgColor theme="0" tint="-4.9989318521683403E-2"/>
        </patternFill>
      </fill>
      <alignment horizontal="center" vertical="bottom" textRotation="0" wrapText="0" indent="0" justifyLastLine="0" shrinkToFit="0" readingOrder="0"/>
      <border diagonalUp="0" diagonalDown="0" outline="0">
        <left/>
        <right/>
        <top/>
        <bottom/>
      </border>
    </dxf>
    <dxf>
      <font>
        <b/>
        <i val="0"/>
        <strike val="0"/>
        <outline/>
        <shadow/>
        <u val="none"/>
        <vertAlign val="baseline"/>
        <sz val="8"/>
        <color theme="1"/>
        <name val="Century Gothic"/>
        <scheme val="major"/>
      </font>
      <numFmt numFmtId="1" formatCode="0"/>
      <fill>
        <patternFill patternType="solid">
          <fgColor indexed="64"/>
          <bgColor theme="0" tint="-4.9989318521683403E-2"/>
        </patternFill>
      </fill>
      <alignment horizontal="center" vertical="center" textRotation="0" wrapText="0" indent="0" justifyLastLine="0" shrinkToFit="0" readingOrder="0"/>
    </dxf>
    <dxf>
      <font>
        <b/>
        <i val="0"/>
        <strike val="0"/>
        <condense/>
        <extend/>
        <outline/>
        <shadow/>
        <u val="none"/>
        <vertAlign val="baseline"/>
        <sz val="8"/>
        <color theme="1"/>
        <name val="Century Gothic"/>
        <family val="2"/>
        <scheme val="major"/>
      </font>
      <fill>
        <patternFill patternType="none">
          <fgColor indexed="64"/>
          <bgColor indexed="65"/>
        </patternFill>
      </fill>
      <alignment horizontal="left" vertical="bottom" textRotation="0" wrapText="0" indent="1" justifyLastLine="0" shrinkToFit="0" readingOrder="0"/>
      <border diagonalUp="0" diagonalDown="0" outline="0">
        <left/>
        <right/>
        <top/>
        <bottom/>
      </border>
    </dxf>
    <dxf>
      <font>
        <strike/>
        <outline/>
        <shadow/>
        <u val="none"/>
        <vertAlign val="baseline"/>
        <sz val="8"/>
        <color theme="1"/>
      </font>
      <alignment horizontal="left" vertical="bottom" textRotation="0" wrapText="0" indent="1" justifyLastLine="0" shrinkToFit="0" readingOrder="0"/>
    </dxf>
    <dxf>
      <font>
        <b/>
        <i val="0"/>
        <strike val="0"/>
        <condense/>
        <extend/>
        <outline/>
        <shadow/>
        <u val="none"/>
        <vertAlign val="baseline"/>
        <sz val="8"/>
        <color theme="1"/>
        <name val="Century Gothic"/>
        <family val="2"/>
        <scheme val="major"/>
      </font>
      <fill>
        <patternFill patternType="solid">
          <fgColor indexed="64"/>
          <bgColor theme="0" tint="-4.9989318521683403E-2"/>
        </patternFill>
      </fill>
      <alignment horizontal="left" vertical="bottom" textRotation="0" wrapText="0" indent="1" justifyLastLine="0" shrinkToFit="0" readingOrder="0"/>
      <border diagonalUp="0" diagonalDown="0" outline="0">
        <left/>
        <right/>
        <top/>
        <bottom/>
      </border>
    </dxf>
    <dxf>
      <font>
        <b val="0"/>
        <i val="0"/>
        <strike val="0"/>
        <outline/>
        <shadow/>
        <u val="none"/>
        <vertAlign val="baseline"/>
        <sz val="8"/>
        <color theme="1"/>
        <name val="Century Gothic (En-têtes)"/>
      </font>
      <numFmt numFmtId="0" formatCode="General"/>
      <fill>
        <patternFill patternType="solid">
          <fgColor indexed="64"/>
          <bgColor theme="0" tint="-4.9989318521683403E-2"/>
        </patternFill>
      </fill>
      <alignment horizontal="left" vertical="bottom" textRotation="0" wrapText="0" indent="1" justifyLastLine="0" shrinkToFit="0" readingOrder="0"/>
    </dxf>
    <dxf>
      <font>
        <b/>
        <i val="0"/>
        <strike val="0"/>
        <outline/>
        <shadow/>
        <u val="none"/>
        <vertAlign val="baseline"/>
        <sz val="8"/>
        <color theme="1"/>
        <name val="Century Gothic"/>
        <scheme val="major"/>
      </font>
    </dxf>
    <dxf>
      <font>
        <strike/>
        <outline/>
        <shadow/>
        <u val="none"/>
        <vertAlign val="baseline"/>
        <sz val="8"/>
        <color theme="1"/>
        <name val="Century Gothic"/>
        <scheme val="major"/>
      </font>
    </dxf>
    <dxf>
      <font>
        <strike/>
        <outline/>
        <shadow/>
        <u val="none"/>
        <vertAlign val="baseline"/>
        <sz val="9"/>
        <color theme="1"/>
        <name val="Century Gothic"/>
        <scheme val="major"/>
      </font>
      <alignment horizontal="left" vertical="bottom" textRotation="0" wrapText="0" relativeIndent="1" justifyLastLine="0" shrinkToFit="0" readingOrder="0"/>
    </dxf>
    <dxf>
      <font>
        <strike val="0"/>
      </font>
      <fill>
        <patternFill>
          <bgColor theme="7" tint="0.39994506668294322"/>
        </patternFill>
      </fill>
    </dxf>
    <dxf>
      <fill>
        <patternFill>
          <bgColor theme="6"/>
        </patternFill>
      </fill>
    </dxf>
    <dxf>
      <font>
        <strike val="0"/>
      </font>
      <fill>
        <patternFill>
          <bgColor theme="9" tint="0.79998168889431442"/>
        </patternFill>
      </fill>
    </dxf>
    <dxf>
      <font>
        <strike val="0"/>
      </font>
      <fill>
        <patternFill>
          <bgColor theme="9"/>
        </patternFill>
      </fill>
    </dxf>
    <dxf>
      <font>
        <strike val="0"/>
      </font>
      <fill>
        <patternFill>
          <bgColor theme="7" tint="-0.24994659260841701"/>
        </patternFill>
      </fill>
    </dxf>
    <dxf>
      <font>
        <b/>
        <i val="0"/>
        <strike val="0"/>
        <condense/>
        <extend/>
        <outline/>
        <shadow/>
        <u val="none"/>
        <vertAlign val="baseline"/>
        <sz val="8"/>
        <color theme="1"/>
        <name val="Century Gothic"/>
        <family val="2"/>
        <scheme val="major"/>
      </font>
      <alignment horizontal="right" vertical="bottom" textRotation="0" wrapText="0" indent="1" justifyLastLine="0" shrinkToFit="0" readingOrder="0"/>
    </dxf>
    <dxf>
      <font>
        <strike/>
        <outline/>
        <shadow/>
        <u val="none"/>
        <vertAlign val="baseline"/>
        <sz val="8"/>
        <color theme="1"/>
        <name val="Century Gothic"/>
        <scheme val="major"/>
      </font>
      <fill>
        <patternFill patternType="solid">
          <fgColor indexed="64"/>
          <bgColor theme="1" tint="0.34998626667073579"/>
        </patternFill>
      </fill>
      <border outline="0">
        <left style="thin">
          <color theme="0" tint="-0.14996795556505021"/>
        </left>
      </border>
    </dxf>
    <dxf>
      <font>
        <b/>
        <i val="0"/>
        <strike val="0"/>
        <condense/>
        <extend/>
        <outline/>
        <shadow/>
        <u val="none"/>
        <vertAlign val="baseline"/>
        <sz val="8"/>
        <color theme="1"/>
        <name val="Century Gothic"/>
        <family val="2"/>
        <scheme val="major"/>
      </font>
      <alignment horizontal="right" vertical="bottom" textRotation="0" wrapText="0" indent="1" justifyLastLine="0" shrinkToFit="0" readingOrder="0"/>
    </dxf>
    <dxf>
      <font>
        <b val="0"/>
        <i val="0"/>
        <strike/>
        <outline/>
        <shadow/>
        <u val="none"/>
        <vertAlign val="baseline"/>
        <sz val="1"/>
        <color theme="0" tint="-0.14999847407452621"/>
        <name val="Century Gothic"/>
        <scheme val="major"/>
      </font>
      <numFmt numFmtId="0" formatCode="General"/>
      <fill>
        <patternFill patternType="none">
          <fgColor indexed="64"/>
          <bgColor auto="1"/>
        </patternFill>
      </fill>
      <alignment horizontal="center" vertical="bottom" textRotation="0" wrapText="0" indent="0" justifyLastLine="0" shrinkToFit="0" readingOrder="0"/>
    </dxf>
    <dxf>
      <font>
        <b/>
        <i val="0"/>
        <strike val="0"/>
        <condense/>
        <extend/>
        <outline/>
        <shadow/>
        <u val="none"/>
        <vertAlign val="baseline"/>
        <sz val="8"/>
        <color theme="1"/>
        <name val="Century Gothic"/>
        <family val="2"/>
        <scheme val="major"/>
      </font>
      <alignment horizontal="right" vertical="bottom" textRotation="0" wrapText="0" indent="1" justifyLastLine="0" shrinkToFit="0" readingOrder="0"/>
    </dxf>
    <dxf>
      <font>
        <b val="0"/>
        <i val="0"/>
        <strike val="0"/>
        <outline/>
        <shadow/>
        <u val="none"/>
        <vertAlign val="baseline"/>
        <sz val="8"/>
        <color theme="0"/>
        <name val="Century Gothic"/>
        <scheme val="major"/>
      </font>
      <numFmt numFmtId="0" formatCode="General"/>
      <alignment horizontal="center" vertical="bottom" textRotation="0" wrapText="0" indent="0" justifyLastLine="0" shrinkToFit="0" readingOrder="0"/>
      <border>
        <right style="thin">
          <color theme="0" tint="-0.14996795556505021"/>
        </right>
      </border>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center" vertical="bottom" textRotation="0" wrapText="0" indent="0" justifyLastLine="0" shrinkToFit="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1" formatCode="0"/>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name val="Century Gothic"/>
        <scheme val="major"/>
      </font>
      <numFmt numFmtId="1" formatCode="0"/>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fill>
        <patternFill patternType="solid">
          <fgColor indexed="64"/>
          <bgColor theme="0" tint="-4.9989318521683403E-2"/>
        </patternFill>
      </fill>
      <alignment horizontal="left" vertical="bottom" textRotation="0" wrapText="0" indent="1" justifyLastLine="0" shrinkToFit="0" readingOrder="0"/>
    </dxf>
    <dxf>
      <font>
        <b val="0"/>
        <i/>
        <strike val="0"/>
        <outline/>
        <shadow/>
        <u val="none"/>
        <vertAlign val="baseline"/>
        <sz val="8"/>
        <color theme="1"/>
        <name val="Century Gothic"/>
        <scheme val="major"/>
      </font>
      <alignment horizontal="left" vertical="bottom" textRotation="0" wrapText="0" indent="1" justifyLastLine="0" shrinkToFit="0" readingOrder="0"/>
    </dxf>
    <dxf>
      <font>
        <b/>
        <i val="0"/>
        <strike val="0"/>
        <outline/>
        <shadow/>
        <u val="none"/>
        <vertAlign val="baseline"/>
        <sz val="8"/>
        <color theme="1"/>
        <name val="Century Gothic"/>
        <scheme val="major"/>
      </font>
    </dxf>
    <dxf>
      <font>
        <strike/>
        <outline/>
        <shadow/>
        <u val="none"/>
        <vertAlign val="baseline"/>
        <sz val="8"/>
        <color theme="1"/>
        <name val="Century Gothic"/>
        <scheme val="major"/>
      </font>
    </dxf>
    <dxf>
      <font>
        <strike/>
        <outline/>
        <shadow/>
        <u val="none"/>
        <vertAlign val="baseline"/>
        <sz val="9"/>
        <color theme="1"/>
        <name val="Century Gothic"/>
        <scheme val="major"/>
      </font>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center" vertical="bottom" textRotation="0" wrapText="0" indent="0" justifyLastLine="0" shrinkToFit="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alibri"/>
        <scheme val="minor"/>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fill>
        <patternFill patternType="solid">
          <fgColor indexed="64"/>
          <bgColor theme="0" tint="-4.9989318521683403E-2"/>
        </patternFill>
      </fill>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fill>
        <patternFill patternType="solid">
          <fgColor indexed="64"/>
          <bgColor theme="0" tint="-4.9989318521683403E-2"/>
        </patternFill>
      </fill>
      <alignment horizontal="right" vertical="bottom" textRotation="0" wrapText="0" indent="1" justifyLastLine="0" shrinkToFit="0" readingOrder="0"/>
    </dxf>
    <dxf>
      <font>
        <b val="0"/>
        <i val="0"/>
        <strike val="0"/>
        <outline/>
        <shadow/>
        <u val="none"/>
        <vertAlign val="baseline"/>
        <sz val="8"/>
        <color theme="1"/>
      </font>
      <numFmt numFmtId="0" formatCode="General"/>
      <alignment horizontal="right" vertical="bottom" textRotation="0" wrapText="0" indent="1"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numFmt numFmtId="4" formatCode="#,##0.00"/>
      <alignment horizontal="right" vertical="bottom" textRotation="0" wrapText="0" indent="1" justifyLastLine="0" shrinkToFit="0" readingOrder="0"/>
    </dxf>
    <dxf>
      <font>
        <b val="0"/>
        <i val="0"/>
        <strike val="0"/>
        <outline/>
        <shadow/>
        <u val="none"/>
        <vertAlign val="baseline"/>
        <sz val="8"/>
        <color theme="1"/>
        <name val="Century Gothic"/>
        <scheme val="major"/>
      </font>
      <numFmt numFmtId="0" formatCode="General"/>
      <alignment horizontal="center" vertical="bottom" textRotation="0" wrapText="0" indent="0" justifyLastLine="0" shrinkToFit="0" readingOrder="0"/>
      <protection locked="0" hidden="0"/>
    </dxf>
    <dxf>
      <font>
        <b/>
        <i val="0"/>
        <strike val="0"/>
        <condense/>
        <extend/>
        <outline/>
        <shadow/>
        <u val="none"/>
        <vertAlign val="baseline"/>
        <sz val="8"/>
        <color theme="1"/>
        <name val="Century Gothic"/>
        <family val="2"/>
        <scheme val="major"/>
      </font>
      <fill>
        <patternFill patternType="none">
          <fgColor indexed="64"/>
          <bgColor indexed="65"/>
        </patternFill>
      </fill>
      <alignment horizontal="left" vertical="bottom" textRotation="0" wrapText="0" indent="1" justifyLastLine="0" shrinkToFit="0" readingOrder="0"/>
    </dxf>
    <dxf>
      <font>
        <b val="0"/>
        <i val="0"/>
        <strike val="0"/>
        <condense val="0"/>
        <extend val="0"/>
        <outline/>
        <shadow/>
        <u val="none"/>
        <vertAlign val="baseline"/>
        <sz val="8"/>
        <color theme="1"/>
        <name val="Century Gothic"/>
        <scheme val="major"/>
      </font>
      <numFmt numFmtId="1" formatCode="0"/>
      <alignment horizontal="left" vertical="bottom" textRotation="0" wrapText="0" indent="1" justifyLastLine="0" shrinkToFit="0" readingOrder="0"/>
      <protection locked="1" hidden="0"/>
    </dxf>
    <dxf>
      <font>
        <b/>
        <i val="0"/>
        <strike val="0"/>
        <condense/>
        <extend/>
        <outline/>
        <shadow/>
        <u val="none"/>
        <vertAlign val="baseline"/>
        <sz val="8"/>
        <color theme="1"/>
        <name val="Century Gothic"/>
        <family val="2"/>
        <scheme val="major"/>
      </font>
      <fill>
        <patternFill patternType="solid">
          <fgColor indexed="64"/>
          <bgColor theme="0" tint="-4.9989318521683403E-2"/>
        </patternFill>
      </fill>
      <alignment horizontal="left" vertical="bottom" textRotation="0" wrapText="0" indent="1" justifyLastLine="0" shrinkToFit="0" readingOrder="0"/>
    </dxf>
    <dxf>
      <font>
        <b val="0"/>
        <i/>
        <strike val="0"/>
        <outline/>
        <shadow/>
        <u val="none"/>
        <vertAlign val="baseline"/>
        <sz val="8"/>
        <color theme="1"/>
        <name val="Century Gothic"/>
        <scheme val="major"/>
      </font>
      <alignment horizontal="left" vertical="bottom" textRotation="0" wrapText="0" indent="1" justifyLastLine="0" shrinkToFit="0" readingOrder="0"/>
      <protection locked="1" hidden="0"/>
    </dxf>
    <dxf>
      <font>
        <b/>
        <i val="0"/>
        <strike val="0"/>
        <outline/>
        <shadow/>
        <u val="none"/>
        <vertAlign val="baseline"/>
        <sz val="8"/>
        <color theme="1"/>
        <name val="Century Gothic"/>
        <scheme val="major"/>
      </font>
    </dxf>
    <dxf>
      <font>
        <strike/>
        <outline/>
        <shadow/>
        <u val="none"/>
        <vertAlign val="baseline"/>
        <sz val="8"/>
        <color theme="1"/>
        <name val="Century Gothic"/>
        <scheme val="major"/>
      </font>
      <protection locked="0" hidden="0"/>
    </dxf>
    <dxf>
      <font>
        <strike/>
        <outline/>
        <shadow/>
        <u val="none"/>
        <vertAlign val="baseline"/>
        <sz val="9"/>
        <color theme="1"/>
        <name val="Century Gothic"/>
        <scheme val="major"/>
      </font>
    </dxf>
    <dxf>
      <numFmt numFmtId="1" formatCode="0"/>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fill>
        <patternFill patternType="solid">
          <fgColor indexed="64"/>
          <bgColor theme="0" tint="-4.9989318521683403E-2"/>
        </patternFill>
      </fill>
    </dxf>
    <dxf>
      <fill>
        <patternFill patternType="solid">
          <fgColor indexed="64"/>
          <bgColor theme="0" tint="-4.9989318521683403E-2"/>
        </patternFill>
      </fill>
      <alignment horizontal="left" textRotation="0" wrapText="0" indent="1" justifyLastLine="0" shrinkToFit="0" readingOrder="0"/>
    </dxf>
    <dxf>
      <alignment horizontal="left" textRotation="0" wrapText="0" indent="1" justifyLastLine="0" shrinkToFit="0" readingOrder="0"/>
    </dxf>
    <dxf>
      <fill>
        <patternFill patternType="solid">
          <fgColor indexed="64"/>
          <bgColor theme="0" tint="-4.9989318521683403E-2"/>
        </patternFill>
      </fill>
    </dxf>
    <dxf>
      <fill>
        <patternFill patternType="solid">
          <fgColor indexed="64"/>
          <bgColor theme="0" tint="-4.9989318521683403E-2"/>
        </patternFill>
      </fill>
      <alignment horizontal="left" textRotation="0" wrapText="0" indent="1" justifyLastLine="0" shrinkToFit="0" readingOrder="0"/>
    </dxf>
    <dxf>
      <alignment horizontal="left" textRotation="0" wrapText="0" indent="1" justifyLastLine="0" shrinkToFit="0" readingOrder="0"/>
    </dxf>
    <dxf>
      <fill>
        <patternFill patternType="solid">
          <fgColor indexed="64"/>
          <bgColor theme="0" tint="-4.9989318521683403E-2"/>
        </patternFill>
      </fill>
    </dxf>
    <dxf>
      <fill>
        <patternFill patternType="solid">
          <fgColor indexed="64"/>
          <bgColor theme="0" tint="-4.9989318521683403E-2"/>
        </patternFill>
      </fill>
      <alignment horizontal="left" textRotation="0" wrapText="0" indent="1" justifyLastLine="0" shrinkToFit="0" readingOrder="0"/>
    </dxf>
    <dxf>
      <alignment horizontal="left" vertical="bottom" textRotation="0" wrapText="0" indent="1" justifyLastLine="0" shrinkToFit="0" readingOrder="0"/>
    </dxf>
    <dxf>
      <alignment horizontal="left" textRotation="0" wrapText="0" indent="1" justifyLastLine="0" shrinkToFit="0" readingOrder="0"/>
    </dxf>
    <dxf>
      <fill>
        <patternFill patternType="solid">
          <fgColor indexed="64"/>
          <bgColor theme="0" tint="-4.9989318521683403E-2"/>
        </patternFill>
      </fill>
      <alignment horizontal="center" vertical="bottom" textRotation="0" wrapText="0" indent="0" justifyLastLine="0" shrinkToFit="0" readingOrder="0"/>
    </dxf>
    <dxf>
      <fill>
        <patternFill patternType="solid">
          <fgColor indexed="64"/>
          <bgColor theme="0" tint="-4.9989318521683403E-2"/>
        </patternFill>
      </fill>
      <alignment horizontal="left" vertical="center" textRotation="0" wrapText="0" indent="1" justifyLastLine="0" shrinkToFit="0" readingOrder="0"/>
    </dxf>
    <dxf>
      <font>
        <b val="0"/>
        <i val="0"/>
        <strike val="0"/>
        <condense val="0"/>
        <extend val="0"/>
        <outline/>
        <shadow/>
        <u val="none"/>
        <vertAlign val="baseline"/>
        <sz val="8"/>
        <color theme="1"/>
        <name val="Century Gothic"/>
        <family val="2"/>
        <scheme val="major"/>
      </font>
      <numFmt numFmtId="1" formatCode="0"/>
      <fill>
        <patternFill patternType="none">
          <fgColor indexed="64"/>
          <bgColor indexed="65"/>
        </patternFill>
      </fill>
      <alignment horizontal="center" vertical="bottom" textRotation="0" wrapText="0" indent="0" justifyLastLine="0" shrinkToFit="0" readingOrder="0"/>
      <protection locked="0" hidden="0"/>
    </dxf>
    <dxf>
      <font>
        <b val="0"/>
        <i val="0"/>
        <strike val="0"/>
        <condense val="0"/>
        <extend val="0"/>
        <outline/>
        <shadow/>
        <u val="none"/>
        <vertAlign val="baseline"/>
        <sz val="8"/>
        <color theme="1"/>
        <name val="Century Gothic"/>
        <family val="2"/>
        <scheme val="major"/>
      </font>
      <numFmt numFmtId="1" formatCode="0"/>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shadow/>
        <u val="none"/>
        <vertAlign val="baseline"/>
        <sz val="8"/>
        <color theme="1"/>
        <name val="Century Gothic"/>
        <family val="2"/>
        <scheme val="major"/>
      </font>
      <fill>
        <patternFill patternType="solid">
          <fgColor indexed="64"/>
          <bgColor theme="0" tint="-4.9989318521683403E-2"/>
        </patternFill>
      </fill>
      <alignment horizontal="left" vertical="bottom" textRotation="0" wrapText="0" indent="1" justifyLastLine="0" shrinkToFit="0" readingOrder="0"/>
    </dxf>
    <dxf>
      <font>
        <b val="0"/>
        <i val="0"/>
        <strike val="0"/>
        <condense val="0"/>
        <extend val="0"/>
        <outline/>
        <shadow/>
        <u val="none"/>
        <vertAlign val="baseline"/>
        <sz val="8"/>
        <color theme="1"/>
        <name val="Century Gothic"/>
        <family val="2"/>
        <scheme val="major"/>
      </font>
      <numFmt numFmtId="19" formatCode="dd/mm/yyyy"/>
      <fill>
        <patternFill patternType="solid">
          <fgColor indexed="64"/>
          <bgColor theme="0" tint="-4.9989318521683403E-2"/>
        </patternFill>
      </fill>
      <alignment horizontal="left" vertical="center" textRotation="0" wrapText="0" indent="1" justifyLastLine="0" shrinkToFit="0" readingOrder="0"/>
    </dxf>
    <dxf>
      <alignment horizontal="center" vertical="center" textRotation="0" wrapText="0" indent="0" justifyLastLine="0" shrinkToFit="0" readingOrder="0"/>
    </dxf>
    <dxf>
      <fill>
        <patternFill>
          <bgColor theme="0" tint="-4.9989318521683403E-2"/>
        </patternFill>
      </fill>
    </dxf>
    <dxf>
      <fill>
        <patternFill>
          <bgColor theme="0" tint="-4.9989318521683403E-2"/>
        </patternFill>
      </fill>
    </dxf>
    <dxf>
      <font>
        <b/>
        <i val="0"/>
        <color theme="1"/>
      </font>
      <fill>
        <patternFill patternType="none">
          <bgColor auto="1"/>
        </patternFill>
      </fill>
      <border>
        <left/>
        <right/>
        <top style="thin">
          <color theme="0" tint="-0.14996795556505021"/>
        </top>
        <bottom style="thin">
          <color theme="1" tint="0.499984740745262"/>
        </bottom>
        <vertical style="thin">
          <color theme="0" tint="-0.14996795556505021"/>
        </vertical>
        <horizontal/>
      </border>
    </dxf>
    <dxf>
      <font>
        <b/>
        <i val="0"/>
        <color theme="1"/>
      </font>
      <fill>
        <patternFill patternType="none">
          <bgColor auto="1"/>
        </patternFill>
      </fill>
      <border>
        <left/>
        <right/>
        <top style="thin">
          <color theme="1" tint="0.499984740745262"/>
        </top>
        <bottom style="thin">
          <color theme="0" tint="-0.14996795556505021"/>
        </bottom>
        <vertical/>
        <horizontal/>
      </border>
    </dxf>
    <dxf>
      <font>
        <b val="0"/>
        <i val="0"/>
        <color theme="1"/>
      </font>
      <fill>
        <patternFill patternType="none">
          <bgColor auto="1"/>
        </patternFill>
      </fill>
      <border diagonalUp="0" diagonalDown="0">
        <left/>
        <right/>
        <top/>
        <bottom/>
        <vertical style="thin">
          <color theme="0" tint="-0.14996795556505021"/>
        </vertical>
        <horizontal/>
      </border>
    </dxf>
    <dxf>
      <font>
        <b/>
        <color theme="1"/>
      </font>
      <border>
        <bottom style="thin">
          <color theme="9"/>
        </bottom>
        <vertical/>
        <horizontal/>
      </border>
    </dxf>
    <dxf>
      <font>
        <color theme="1"/>
      </font>
      <border>
        <left/>
        <right/>
        <top/>
        <bottom/>
        <vertical/>
        <horizontal/>
      </border>
    </dxf>
  </dxfs>
  <tableStyles count="2" defaultTableStyle="Summary Table" defaultPivotStyle="PivotStyleLight16">
    <tableStyle name="styleCustomSlicer" pivot="0" table="0" count="10" xr9:uid="{00000000-0011-0000-FFFF-FFFF00000000}">
      <tableStyleElement type="wholeTable" dxfId="258"/>
      <tableStyleElement type="headerRow" dxfId="257"/>
    </tableStyle>
    <tableStyle name="Summary Table" pivot="0" count="5" xr9:uid="{00000000-0011-0000-FFFF-FFFF01000000}">
      <tableStyleElement type="wholeTable" dxfId="256"/>
      <tableStyleElement type="headerRow" dxfId="255"/>
      <tableStyleElement type="totalRow" dxfId="254"/>
      <tableStyleElement type="firstColumn" dxfId="253"/>
      <tableStyleElement type="firstColumnStripe" dxfId="252"/>
    </tableStyle>
  </tableStyles>
  <colors>
    <mruColors>
      <color rgb="FF0070C0"/>
      <color rgb="FFF9F9F9"/>
      <color rgb="FF0095FF"/>
    </mruColors>
  </color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9" tint="0.79998168889431442"/>
              <bgColor theme="9"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9" tint="0.59999389629810485"/>
              <bgColor theme="9"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SlicerStyleLight1">
        <x14:slicerStyle name="styleCustom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5.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6.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7.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8.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9.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10.xml.rels><?xml version="1.0" encoding="UTF-8" standalone="yes"?>
<Relationships xmlns="http://schemas.openxmlformats.org/package/2006/relationships"><Relationship Id="rId2" Type="http://schemas.microsoft.com/office/2011/relationships/chartColorStyle" Target="colors9.xml"/><Relationship Id="rId1" Type="http://schemas.microsoft.com/office/2011/relationships/chartStyle" Target="style9.xml"/></Relationships>
</file>

<file path=xl/charts/_rels/chart11.xml.rels><?xml version="1.0" encoding="UTF-8" standalone="yes"?>
<Relationships xmlns="http://schemas.openxmlformats.org/package/2006/relationships"><Relationship Id="rId1" Type="http://schemas.openxmlformats.org/officeDocument/2006/relationships/themeOverride" Target="../theme/themeOverride1.xml"/></Relationships>
</file>

<file path=xl/charts/_rels/chart12.xml.rels><?xml version="1.0" encoding="UTF-8" standalone="yes"?>
<Relationships xmlns="http://schemas.openxmlformats.org/package/2006/relationships"><Relationship Id="rId2" Type="http://schemas.microsoft.com/office/2011/relationships/chartColorStyle" Target="colors10.xml"/><Relationship Id="rId1" Type="http://schemas.microsoft.com/office/2011/relationships/chartStyle" Target="style10.xml"/></Relationships>
</file>

<file path=xl/charts/_rels/chart13.xml.rels><?xml version="1.0" encoding="UTF-8" standalone="yes"?>
<Relationships xmlns="http://schemas.openxmlformats.org/package/2006/relationships"><Relationship Id="rId2" Type="http://schemas.microsoft.com/office/2011/relationships/chartColorStyle" Target="colors11.xml"/><Relationship Id="rId1" Type="http://schemas.microsoft.com/office/2011/relationships/chartStyle" Target="style11.xml"/></Relationships>
</file>

<file path=xl/charts/_rels/chart14.xml.rels><?xml version="1.0" encoding="UTF-8" standalone="yes"?>
<Relationships xmlns="http://schemas.openxmlformats.org/package/2006/relationships"><Relationship Id="rId2" Type="http://schemas.microsoft.com/office/2011/relationships/chartColorStyle" Target="colors12.xml"/><Relationship Id="rId1" Type="http://schemas.microsoft.com/office/2011/relationships/chartStyle" Target="style12.xml"/></Relationships>
</file>

<file path=xl/charts/_rels/chart15.xml.rels><?xml version="1.0" encoding="UTF-8" standalone="yes"?>
<Relationships xmlns="http://schemas.openxmlformats.org/package/2006/relationships"><Relationship Id="rId2" Type="http://schemas.microsoft.com/office/2011/relationships/chartColorStyle" Target="colors13.xml"/><Relationship Id="rId1" Type="http://schemas.microsoft.com/office/2011/relationships/chartStyle" Target="style13.xml"/></Relationships>
</file>

<file path=xl/charts/_rels/chart16.xml.rels><?xml version="1.0" encoding="UTF-8" standalone="yes"?>
<Relationships xmlns="http://schemas.openxmlformats.org/package/2006/relationships"><Relationship Id="rId2" Type="http://schemas.microsoft.com/office/2011/relationships/chartColorStyle" Target="colors14.xml"/><Relationship Id="rId1" Type="http://schemas.microsoft.com/office/2011/relationships/chartStyle" Target="style14.xml"/></Relationships>
</file>

<file path=xl/charts/_rels/chart17.xml.rels><?xml version="1.0" encoding="UTF-8" standalone="yes"?>
<Relationships xmlns="http://schemas.openxmlformats.org/package/2006/relationships"><Relationship Id="rId2" Type="http://schemas.microsoft.com/office/2011/relationships/chartColorStyle" Target="colors15.xml"/><Relationship Id="rId1" Type="http://schemas.microsoft.com/office/2011/relationships/chartStyle" Target="style15.xml"/></Relationships>
</file>

<file path=xl/charts/_rels/chart18.xml.rels><?xml version="1.0" encoding="UTF-8" standalone="yes"?>
<Relationships xmlns="http://schemas.openxmlformats.org/package/2006/relationships"><Relationship Id="rId2" Type="http://schemas.microsoft.com/office/2011/relationships/chartColorStyle" Target="colors16.xml"/><Relationship Id="rId1" Type="http://schemas.microsoft.com/office/2011/relationships/chartStyle" Target="style16.xml"/></Relationships>
</file>

<file path=xl/charts/_rels/chart19.xml.rels><?xml version="1.0" encoding="UTF-8" standalone="yes"?>
<Relationships xmlns="http://schemas.openxmlformats.org/package/2006/relationships"><Relationship Id="rId2" Type="http://schemas.microsoft.com/office/2011/relationships/chartColorStyle" Target="colors17.xml"/><Relationship Id="rId1" Type="http://schemas.microsoft.com/office/2011/relationships/chartStyle" Target="style17.xml"/></Relationships>
</file>

<file path=xl/charts/_rels/chart20.xml.rels><?xml version="1.0" encoding="UTF-8" standalone="yes"?>
<Relationships xmlns="http://schemas.openxmlformats.org/package/2006/relationships"><Relationship Id="rId2" Type="http://schemas.microsoft.com/office/2011/relationships/chartColorStyle" Target="colors18.xml"/><Relationship Id="rId1" Type="http://schemas.microsoft.com/office/2011/relationships/chartStyle" Target="style18.xml"/></Relationships>
</file>

<file path=xl/charts/_rels/chart21.xml.rels><?xml version="1.0" encoding="UTF-8" standalone="yes"?>
<Relationships xmlns="http://schemas.openxmlformats.org/package/2006/relationships"><Relationship Id="rId2" Type="http://schemas.microsoft.com/office/2011/relationships/chartColorStyle" Target="colors19.xml"/><Relationship Id="rId1" Type="http://schemas.microsoft.com/office/2011/relationships/chartStyle" Target="style19.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6"/>
    </mc:Choice>
    <mc:Fallback>
      <c:style val="6"/>
    </mc:Fallback>
  </mc:AlternateContent>
  <c:chart>
    <c:autoTitleDeleted val="1"/>
    <c:plotArea>
      <c:layout/>
      <c:barChart>
        <c:barDir val="col"/>
        <c:grouping val="clustered"/>
        <c:varyColors val="0"/>
        <c:ser>
          <c:idx val="0"/>
          <c:order val="0"/>
          <c:tx>
            <c:v>REP</c:v>
          </c:tx>
          <c:spPr>
            <a:solidFill>
              <a:schemeClr val="accent4"/>
            </a:solidFill>
            <a:ln>
              <a:noFill/>
            </a:ln>
            <a:effectLst/>
          </c:spPr>
          <c:invertIfNegative val="0"/>
          <c:cat>
            <c:strRef>
              <c:f>RPE!$B$19:$B$149</c:f>
              <c:strCache>
                <c:ptCount val="24"/>
                <c:pt idx="0">
                  <c:v>06/08/2018</c:v>
                </c:pt>
                <c:pt idx="1">
                  <c:v>07/08/2018</c:v>
                </c:pt>
                <c:pt idx="2">
                  <c:v>09/08/2018</c:v>
                </c:pt>
                <c:pt idx="3">
                  <c:v>10/08/2018</c:v>
                </c:pt>
                <c:pt idx="4">
                  <c:v>13/08/2018</c:v>
                </c:pt>
                <c:pt idx="5">
                  <c:v>14/08/2018</c:v>
                </c:pt>
                <c:pt idx="6">
                  <c:v>15/08/2018</c:v>
                </c:pt>
                <c:pt idx="7">
                  <c:v>16/08/2018</c:v>
                </c:pt>
                <c:pt idx="8">
                  <c:v>17/08/2018</c:v>
                </c:pt>
                <c:pt idx="9">
                  <c:v>18/08/2018</c:v>
                </c:pt>
                <c:pt idx="10">
                  <c:v>20/08/2018</c:v>
                </c:pt>
                <c:pt idx="11">
                  <c:v>21/08/2018</c:v>
                </c:pt>
                <c:pt idx="12">
                  <c:v>23/08/2018</c:v>
                </c:pt>
                <c:pt idx="13">
                  <c:v>24/08/2018</c:v>
                </c:pt>
                <c:pt idx="14">
                  <c:v>27/08/2018</c:v>
                </c:pt>
                <c:pt idx="15">
                  <c:v>28/08/2018</c:v>
                </c:pt>
                <c:pt idx="16">
                  <c:v>30/08/2018</c:v>
                </c:pt>
                <c:pt idx="17">
                  <c:v>31/08/2018</c:v>
                </c:pt>
                <c:pt idx="18">
                  <c:v>04/09/2018</c:v>
                </c:pt>
                <c:pt idx="19">
                  <c:v>06/09/2018</c:v>
                </c:pt>
                <c:pt idx="20">
                  <c:v>07/09/2018</c:v>
                </c:pt>
                <c:pt idx="21">
                  <c:v>11/09/2018</c:v>
                </c:pt>
                <c:pt idx="22">
                  <c:v>14/09/2018</c:v>
                </c:pt>
                <c:pt idx="23">
                  <c:v>15/09/2018</c:v>
                </c:pt>
              </c:strCache>
            </c:strRef>
          </c:cat>
          <c:val>
            <c:numRef>
              <c:f>RPE!$AG$19:$AG$149</c:f>
              <c:numCache>
                <c:formatCode>0.00</c:formatCode>
                <c:ptCount val="131"/>
                <c:pt idx="0">
                  <c:v>5.333333333333333</c:v>
                </c:pt>
                <c:pt idx="1">
                  <c:v>4.7777777777777777</c:v>
                </c:pt>
                <c:pt idx="2">
                  <c:v>3.6363636363636362</c:v>
                </c:pt>
                <c:pt idx="3">
                  <c:v>5.166666666666667</c:v>
                </c:pt>
                <c:pt idx="4">
                  <c:v>5.5454545454545459</c:v>
                </c:pt>
                <c:pt idx="5">
                  <c:v>4.666666666666667</c:v>
                </c:pt>
                <c:pt idx="6">
                  <c:v>3.4285714285714284</c:v>
                </c:pt>
                <c:pt idx="7">
                  <c:v>4.1538461538461542</c:v>
                </c:pt>
                <c:pt idx="8">
                  <c:v>5.6</c:v>
                </c:pt>
                <c:pt idx="9">
                  <c:v>3.9166666666666665</c:v>
                </c:pt>
                <c:pt idx="10">
                  <c:v>7.3571428571428568</c:v>
                </c:pt>
                <c:pt idx="11">
                  <c:v>5.4615384615384617</c:v>
                </c:pt>
                <c:pt idx="12">
                  <c:v>2.6428571428571428</c:v>
                </c:pt>
                <c:pt idx="13">
                  <c:v>3.4705882352941178</c:v>
                </c:pt>
                <c:pt idx="14">
                  <c:v>5.1333333333333337</c:v>
                </c:pt>
                <c:pt idx="15">
                  <c:v>4.5882352941176467</c:v>
                </c:pt>
                <c:pt idx="16">
                  <c:v>4.5999999999999996</c:v>
                </c:pt>
                <c:pt idx="17">
                  <c:v>3.6875</c:v>
                </c:pt>
                <c:pt idx="18">
                  <c:v>4.2857142857142856</c:v>
                </c:pt>
                <c:pt idx="19">
                  <c:v>4.166666666666667</c:v>
                </c:pt>
                <c:pt idx="20">
                  <c:v>3.3333333333333335</c:v>
                </c:pt>
                <c:pt idx="21">
                  <c:v>4.583333333333333</c:v>
                </c:pt>
                <c:pt idx="22">
                  <c:v>4.5999999999999996</c:v>
                </c:pt>
                <c:pt idx="23">
                  <c:v>3.3636363636363638</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pt idx="120">
                  <c:v>0</c:v>
                </c:pt>
                <c:pt idx="121">
                  <c:v>0</c:v>
                </c:pt>
                <c:pt idx="122">
                  <c:v>0</c:v>
                </c:pt>
                <c:pt idx="123">
                  <c:v>0</c:v>
                </c:pt>
                <c:pt idx="124">
                  <c:v>0</c:v>
                </c:pt>
                <c:pt idx="125">
                  <c:v>0</c:v>
                </c:pt>
                <c:pt idx="126">
                  <c:v>0</c:v>
                </c:pt>
                <c:pt idx="127">
                  <c:v>0</c:v>
                </c:pt>
                <c:pt idx="128">
                  <c:v>0</c:v>
                </c:pt>
                <c:pt idx="129">
                  <c:v>0</c:v>
                </c:pt>
                <c:pt idx="130">
                  <c:v>0</c:v>
                </c:pt>
              </c:numCache>
            </c:numRef>
          </c:val>
          <c:extLst>
            <c:ext xmlns:c16="http://schemas.microsoft.com/office/drawing/2014/chart" uri="{C3380CC4-5D6E-409C-BE32-E72D297353CC}">
              <c16:uniqueId val="{00000000-1187-46B3-A6D7-997C2F4863C1}"/>
            </c:ext>
          </c:extLst>
        </c:ser>
        <c:dLbls>
          <c:showLegendKey val="0"/>
          <c:showVal val="0"/>
          <c:showCatName val="0"/>
          <c:showSerName val="0"/>
          <c:showPercent val="0"/>
          <c:showBubbleSize val="0"/>
        </c:dLbls>
        <c:gapWidth val="150"/>
        <c:axId val="1006751616"/>
        <c:axId val="1006745392"/>
      </c:barChart>
      <c:dateAx>
        <c:axId val="1006751616"/>
        <c:scaling>
          <c:orientation val="minMax"/>
        </c:scaling>
        <c:delete val="0"/>
        <c:axPos val="b"/>
        <c:numFmt formatCode="m/d/yyyy"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6745392"/>
        <c:crosses val="autoZero"/>
        <c:auto val="1"/>
        <c:lblOffset val="100"/>
        <c:baseTimeUnit val="days"/>
      </c:dateAx>
      <c:valAx>
        <c:axId val="1006745392"/>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675161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b="1">
                <a:latin typeface="+mj-lt"/>
              </a:rPr>
              <a:t>Présence à l'entrainement</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9.1825693794823804E-2"/>
          <c:y val="0.18006397637795299"/>
          <c:w val="0.57560310778505297"/>
          <c:h val="0.77866669010123701"/>
        </c:manualLayout>
      </c:layout>
      <c:pieChart>
        <c:varyColors val="1"/>
        <c:ser>
          <c:idx val="0"/>
          <c:order val="0"/>
          <c:dPt>
            <c:idx val="0"/>
            <c:bubble3D val="0"/>
            <c:spPr>
              <a:solidFill>
                <a:schemeClr val="accent1"/>
              </a:solidFill>
              <a:ln w="19050">
                <a:solidFill>
                  <a:schemeClr val="lt1"/>
                </a:solidFill>
              </a:ln>
              <a:effectLst/>
            </c:spPr>
            <c:extLst>
              <c:ext xmlns:c16="http://schemas.microsoft.com/office/drawing/2014/chart" uri="{C3380CC4-5D6E-409C-BE32-E72D297353CC}">
                <c16:uniqueId val="{00000001-2ACC-48C3-AFC5-1EA33520642B}"/>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2ACC-48C3-AFC5-1EA33520642B}"/>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2ACC-48C3-AFC5-1EA33520642B}"/>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2ACC-48C3-AFC5-1EA33520642B}"/>
              </c:ext>
            </c:extLst>
          </c:dPt>
          <c:dPt>
            <c:idx val="4"/>
            <c:bubble3D val="0"/>
            <c:spPr>
              <a:solidFill>
                <a:schemeClr val="accent5"/>
              </a:solidFill>
              <a:ln w="19050">
                <a:solidFill>
                  <a:schemeClr val="lt1"/>
                </a:solidFill>
              </a:ln>
              <a:effectLst/>
            </c:spPr>
            <c:extLst>
              <c:ext xmlns:c16="http://schemas.microsoft.com/office/drawing/2014/chart" uri="{C3380CC4-5D6E-409C-BE32-E72D297353CC}">
                <c16:uniqueId val="{00000009-2ACC-48C3-AFC5-1EA33520642B}"/>
              </c:ext>
            </c:extLst>
          </c:dPt>
          <c:dPt>
            <c:idx val="5"/>
            <c:bubble3D val="0"/>
            <c:spPr>
              <a:solidFill>
                <a:schemeClr val="accent6"/>
              </a:solidFill>
              <a:ln w="19050">
                <a:solidFill>
                  <a:schemeClr val="lt1"/>
                </a:solidFill>
              </a:ln>
              <a:effectLst/>
            </c:spPr>
            <c:extLst>
              <c:ext xmlns:c16="http://schemas.microsoft.com/office/drawing/2014/chart" uri="{C3380CC4-5D6E-409C-BE32-E72D297353CC}">
                <c16:uniqueId val="{0000000B-2ACC-48C3-AFC5-1EA33520642B}"/>
              </c:ext>
            </c:extLst>
          </c:dPt>
          <c:dPt>
            <c:idx val="6"/>
            <c:bubble3D val="0"/>
            <c:spPr>
              <a:solidFill>
                <a:schemeClr val="accent1">
                  <a:lumMod val="60000"/>
                </a:schemeClr>
              </a:solidFill>
              <a:ln w="19050">
                <a:solidFill>
                  <a:schemeClr val="lt1"/>
                </a:solidFill>
              </a:ln>
              <a:effectLst/>
            </c:spPr>
            <c:extLst>
              <c:ext xmlns:c16="http://schemas.microsoft.com/office/drawing/2014/chart" uri="{C3380CC4-5D6E-409C-BE32-E72D297353CC}">
                <c16:uniqueId val="{0000000D-2ACC-48C3-AFC5-1EA33520642B}"/>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'Fiche joueur'!$I$12:$I$18</c:f>
              <c:strCache>
                <c:ptCount val="7"/>
                <c:pt idx="0">
                  <c:v>Présent</c:v>
                </c:pt>
                <c:pt idx="1">
                  <c:v>Absent</c:v>
                </c:pt>
                <c:pt idx="2">
                  <c:v>Blessé</c:v>
                </c:pt>
                <c:pt idx="3">
                  <c:v>Eq. Sup.</c:v>
                </c:pt>
                <c:pt idx="4">
                  <c:v>Excusé</c:v>
                </c:pt>
                <c:pt idx="5">
                  <c:v>Malade</c:v>
                </c:pt>
                <c:pt idx="6">
                  <c:v>Repos</c:v>
                </c:pt>
              </c:strCache>
            </c:strRef>
          </c:cat>
          <c:val>
            <c:numRef>
              <c:f>'Fiche joueur'!$J$12:$J$18</c:f>
              <c:numCache>
                <c:formatCode>General</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E-2ACC-48C3-AFC5-1EA33520642B}"/>
            </c:ext>
          </c:extLst>
        </c:ser>
        <c:dLbls>
          <c:showLegendKey val="0"/>
          <c:showVal val="0"/>
          <c:showCatName val="0"/>
          <c:showSerName val="0"/>
          <c:showPercent val="1"/>
          <c:showBubbleSize val="0"/>
          <c:showLeaderLines val="1"/>
        </c:dLbls>
        <c:firstSliceAng val="0"/>
      </c:pieChart>
      <c:spPr>
        <a:noFill/>
        <a:ln>
          <a:noFill/>
        </a:ln>
        <a:effectLst/>
      </c:spPr>
    </c:plotArea>
    <c:legend>
      <c:legendPos val="r"/>
      <c:legendEntry>
        <c:idx val="0"/>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Entry>
      <c:legendEntry>
        <c:idx val="1"/>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Entry>
      <c:legendEntry>
        <c:idx val="2"/>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Entry>
      <c:legendEntry>
        <c:idx val="3"/>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Entry>
      <c:legendEntry>
        <c:idx val="4"/>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Entry>
      <c:legendEntry>
        <c:idx val="5"/>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Entry>
      <c:legendEntry>
        <c:idx val="6"/>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Entry>
      <c:layout>
        <c:manualLayout>
          <c:xMode val="edge"/>
          <c:yMode val="edge"/>
          <c:x val="0.71305347676956599"/>
          <c:y val="0.21420556805399299"/>
          <c:w val="0.26714608668537598"/>
          <c:h val="0.72824029808773905"/>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b="1">
                <a:latin typeface="+mj-lt"/>
              </a:rPr>
              <a:t>Convocations du week-end</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w="19050">
                <a:solidFill>
                  <a:schemeClr val="lt1"/>
                </a:solidFill>
              </a:ln>
              <a:effectLst/>
            </c:spPr>
            <c:extLst>
              <c:ext xmlns:c16="http://schemas.microsoft.com/office/drawing/2014/chart" uri="{C3380CC4-5D6E-409C-BE32-E72D297353CC}">
                <c16:uniqueId val="{00000001-B990-449C-BCCB-E5882BF2DC6C}"/>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B990-449C-BCCB-E5882BF2DC6C}"/>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B990-449C-BCCB-E5882BF2DC6C}"/>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B990-449C-BCCB-E5882BF2DC6C}"/>
              </c:ext>
            </c:extLst>
          </c:dPt>
          <c:dPt>
            <c:idx val="4"/>
            <c:bubble3D val="0"/>
            <c:spPr>
              <a:solidFill>
                <a:schemeClr val="accent5"/>
              </a:solidFill>
              <a:ln w="19050">
                <a:solidFill>
                  <a:schemeClr val="lt1"/>
                </a:solidFill>
              </a:ln>
              <a:effectLst/>
            </c:spPr>
            <c:extLst>
              <c:ext xmlns:c16="http://schemas.microsoft.com/office/drawing/2014/chart" uri="{C3380CC4-5D6E-409C-BE32-E72D297353CC}">
                <c16:uniqueId val="{00000009-B990-449C-BCCB-E5882BF2DC6C}"/>
              </c:ext>
            </c:extLst>
          </c:dPt>
          <c:dPt>
            <c:idx val="5"/>
            <c:bubble3D val="0"/>
            <c:spPr>
              <a:solidFill>
                <a:schemeClr val="accent6"/>
              </a:solidFill>
              <a:ln w="19050">
                <a:solidFill>
                  <a:schemeClr val="lt1"/>
                </a:solidFill>
              </a:ln>
              <a:effectLst/>
            </c:spPr>
            <c:extLst>
              <c:ext xmlns:c16="http://schemas.microsoft.com/office/drawing/2014/chart" uri="{C3380CC4-5D6E-409C-BE32-E72D297353CC}">
                <c16:uniqueId val="{0000000B-B990-449C-BCCB-E5882BF2DC6C}"/>
              </c:ext>
            </c:extLst>
          </c:dPt>
          <c:dPt>
            <c:idx val="6"/>
            <c:bubble3D val="0"/>
            <c:spPr>
              <a:solidFill>
                <a:schemeClr val="accent1">
                  <a:lumMod val="60000"/>
                </a:schemeClr>
              </a:solidFill>
              <a:ln w="19050">
                <a:solidFill>
                  <a:schemeClr val="lt1"/>
                </a:solidFill>
              </a:ln>
              <a:effectLst/>
            </c:spPr>
            <c:extLst>
              <c:ext xmlns:c16="http://schemas.microsoft.com/office/drawing/2014/chart" uri="{C3380CC4-5D6E-409C-BE32-E72D297353CC}">
                <c16:uniqueId val="{0000000D-B990-449C-BCCB-E5882BF2DC6C}"/>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'Fiche joueur'!$I$163:$I$169</c:f>
              <c:strCache>
                <c:ptCount val="7"/>
                <c:pt idx="0">
                  <c:v>U16</c:v>
                </c:pt>
                <c:pt idx="1">
                  <c:v>U17</c:v>
                </c:pt>
                <c:pt idx="2">
                  <c:v>Absent</c:v>
                </c:pt>
                <c:pt idx="3">
                  <c:v>Blessé</c:v>
                </c:pt>
                <c:pt idx="4">
                  <c:v>Repos</c:v>
                </c:pt>
                <c:pt idx="5">
                  <c:v>Equipe Sup.</c:v>
                </c:pt>
                <c:pt idx="6">
                  <c:v>Non convoqué</c:v>
                </c:pt>
              </c:strCache>
            </c:strRef>
          </c:cat>
          <c:val>
            <c:numRef>
              <c:f>'Fiche joueur'!$J$163:$J$169</c:f>
              <c:numCache>
                <c:formatCode>General</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E-B990-449C-BCCB-E5882BF2DC6C}"/>
            </c:ext>
          </c:extLst>
        </c:ser>
        <c:dLbls>
          <c:showLegendKey val="0"/>
          <c:showVal val="0"/>
          <c:showCatName val="0"/>
          <c:showSerName val="0"/>
          <c:showPercent val="1"/>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sz="1600" b="1">
                <a:latin typeface="+mj-lt"/>
              </a:rPr>
              <a:t>Bilan individuel</a:t>
            </a:r>
            <a:endParaRPr lang="fr-FR" b="1">
              <a:latin typeface="+mj-lt"/>
            </a:endParaRPr>
          </a:p>
        </c:rich>
      </c:tx>
      <c:overlay val="0"/>
      <c:spPr>
        <a:noFill/>
        <a:ln>
          <a:noFill/>
        </a:ln>
        <a:effectLst/>
      </c:spPr>
    </c:title>
    <c:autoTitleDeleted val="0"/>
    <c:plotArea>
      <c:layout/>
      <c:barChart>
        <c:barDir val="bar"/>
        <c:grouping val="clustered"/>
        <c:varyColors val="0"/>
        <c:ser>
          <c:idx val="4"/>
          <c:order val="0"/>
          <c:spPr>
            <a:solidFill>
              <a:schemeClr val="accent1"/>
            </a:solidFill>
          </c:spPr>
          <c:invertIfNegative val="0"/>
          <c:cat>
            <c:strRef>
              <c:f>'Fiche joueur'!$M$164:$M$167</c:f>
              <c:strCache>
                <c:ptCount val="4"/>
                <c:pt idx="0">
                  <c:v>But</c:v>
                </c:pt>
                <c:pt idx="1">
                  <c:v>Passe dés.</c:v>
                </c:pt>
                <c:pt idx="2">
                  <c:v>Carton jaune</c:v>
                </c:pt>
                <c:pt idx="3">
                  <c:v>Carton rouge</c:v>
                </c:pt>
              </c:strCache>
            </c:strRef>
          </c:cat>
          <c:val>
            <c:numRef>
              <c:f>'Fiche joueur'!$P$164:$P$167</c:f>
              <c:numCache>
                <c:formatCode>0</c:formatCode>
                <c:ptCount val="4"/>
                <c:pt idx="0">
                  <c:v>0</c:v>
                </c:pt>
                <c:pt idx="1">
                  <c:v>0</c:v>
                </c:pt>
                <c:pt idx="2">
                  <c:v>0</c:v>
                </c:pt>
                <c:pt idx="3">
                  <c:v>0</c:v>
                </c:pt>
              </c:numCache>
            </c:numRef>
          </c:val>
          <c:extLst>
            <c:ext xmlns:c16="http://schemas.microsoft.com/office/drawing/2014/chart" uri="{C3380CC4-5D6E-409C-BE32-E72D297353CC}">
              <c16:uniqueId val="{00000011-17A7-477A-9D36-8E7BB64EE2CE}"/>
            </c:ext>
          </c:extLst>
        </c:ser>
        <c:dLbls>
          <c:showLegendKey val="0"/>
          <c:showVal val="0"/>
          <c:showCatName val="0"/>
          <c:showSerName val="0"/>
          <c:showPercent val="0"/>
          <c:showBubbleSize val="0"/>
        </c:dLbls>
        <c:gapWidth val="150"/>
        <c:axId val="1113828768"/>
        <c:axId val="1113831520"/>
      </c:barChart>
      <c:catAx>
        <c:axId val="1113828768"/>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831520"/>
        <c:crosses val="autoZero"/>
        <c:auto val="1"/>
        <c:lblAlgn val="ctr"/>
        <c:lblOffset val="100"/>
        <c:noMultiLvlLbl val="0"/>
      </c:catAx>
      <c:valAx>
        <c:axId val="1113831520"/>
        <c:scaling>
          <c:orientation val="minMax"/>
        </c:scaling>
        <c:delete val="0"/>
        <c:axPos val="b"/>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828768"/>
        <c:crosses val="autoZero"/>
        <c:crossBetween val="between"/>
      </c:valAx>
    </c:plotArea>
    <c:plotVisOnly val="1"/>
    <c:dispBlanksAs val="gap"/>
    <c:showDLblsOverMax val="0"/>
  </c:chart>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400" b="1">
                <a:latin typeface="+mj-lt"/>
              </a:rPr>
              <a:t>Taille</a:t>
            </a:r>
            <a:endParaRPr lang="en-US"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'Fiche joueur'!$J$80</c:f>
              <c:strCache>
                <c:ptCount val="1"/>
                <c:pt idx="0">
                  <c:v>Taille</c:v>
                </c:pt>
              </c:strCache>
            </c:strRef>
          </c:tx>
          <c:spPr>
            <a:ln w="28575" cap="rnd">
              <a:solidFill>
                <a:schemeClr val="accent1"/>
              </a:solidFill>
              <a:round/>
            </a:ln>
            <a:effectLst/>
          </c:spPr>
          <c:marker>
            <c:symbol val="none"/>
          </c:marker>
          <c:cat>
            <c:strRef>
              <c:f>'Fiche joueur'!$I$81:$I$90</c:f>
              <c:strCache>
                <c:ptCount val="10"/>
                <c:pt idx="0">
                  <c:v>Août</c:v>
                </c:pt>
                <c:pt idx="1">
                  <c:v>Septembre</c:v>
                </c:pt>
                <c:pt idx="2">
                  <c:v>Octobre</c:v>
                </c:pt>
                <c:pt idx="3">
                  <c:v>Novembre</c:v>
                </c:pt>
                <c:pt idx="4">
                  <c:v>Décembre</c:v>
                </c:pt>
                <c:pt idx="5">
                  <c:v>Janvier</c:v>
                </c:pt>
                <c:pt idx="6">
                  <c:v>Février</c:v>
                </c:pt>
                <c:pt idx="7">
                  <c:v>Mars</c:v>
                </c:pt>
                <c:pt idx="8">
                  <c:v>Avril</c:v>
                </c:pt>
                <c:pt idx="9">
                  <c:v>Mai</c:v>
                </c:pt>
              </c:strCache>
            </c:strRef>
          </c:cat>
          <c:val>
            <c:numRef>
              <c:f>'Fiche joueur'!$J$81:$J$90</c:f>
              <c:numCache>
                <c:formatCode>General</c:formatCode>
                <c:ptCount val="10"/>
                <c:pt idx="0">
                  <c:v>0</c:v>
                </c:pt>
                <c:pt idx="1">
                  <c:v>0</c:v>
                </c:pt>
                <c:pt idx="2">
                  <c:v>0</c:v>
                </c:pt>
                <c:pt idx="3">
                  <c:v>0</c:v>
                </c:pt>
                <c:pt idx="4">
                  <c:v>0</c:v>
                </c:pt>
                <c:pt idx="5">
                  <c:v>0</c:v>
                </c:pt>
                <c:pt idx="6">
                  <c:v>0</c:v>
                </c:pt>
                <c:pt idx="7">
                  <c:v>0</c:v>
                </c:pt>
                <c:pt idx="8">
                  <c:v>0</c:v>
                </c:pt>
                <c:pt idx="9">
                  <c:v>0</c:v>
                </c:pt>
              </c:numCache>
            </c:numRef>
          </c:val>
          <c:smooth val="0"/>
          <c:extLst>
            <c:ext xmlns:c16="http://schemas.microsoft.com/office/drawing/2014/chart" uri="{C3380CC4-5D6E-409C-BE32-E72D297353CC}">
              <c16:uniqueId val="{00000000-4F04-4E0D-8FC4-830123003C41}"/>
            </c:ext>
          </c:extLst>
        </c:ser>
        <c:dLbls>
          <c:showLegendKey val="0"/>
          <c:showVal val="0"/>
          <c:showCatName val="0"/>
          <c:showSerName val="0"/>
          <c:showPercent val="0"/>
          <c:showBubbleSize val="0"/>
        </c:dLbls>
        <c:smooth val="0"/>
        <c:axId val="1113851824"/>
        <c:axId val="1113854576"/>
      </c:lineChart>
      <c:catAx>
        <c:axId val="111385182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854576"/>
        <c:crosses val="autoZero"/>
        <c:auto val="1"/>
        <c:lblAlgn val="ctr"/>
        <c:lblOffset val="100"/>
        <c:noMultiLvlLbl val="1"/>
      </c:catAx>
      <c:valAx>
        <c:axId val="11138545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851824"/>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b="1">
                <a:latin typeface="+mj-lt"/>
              </a:rPr>
              <a:t>Poid</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'Fiche joueur'!$K$80</c:f>
              <c:strCache>
                <c:ptCount val="1"/>
                <c:pt idx="0">
                  <c:v>Poid</c:v>
                </c:pt>
              </c:strCache>
            </c:strRef>
          </c:tx>
          <c:spPr>
            <a:ln w="28575" cap="rnd">
              <a:solidFill>
                <a:schemeClr val="accent1"/>
              </a:solidFill>
              <a:round/>
            </a:ln>
            <a:effectLst/>
          </c:spPr>
          <c:marker>
            <c:symbol val="none"/>
          </c:marker>
          <c:cat>
            <c:strRef>
              <c:f>'Fiche joueur'!$I$81:$I$90</c:f>
              <c:strCache>
                <c:ptCount val="10"/>
                <c:pt idx="0">
                  <c:v>Août</c:v>
                </c:pt>
                <c:pt idx="1">
                  <c:v>Septembre</c:v>
                </c:pt>
                <c:pt idx="2">
                  <c:v>Octobre</c:v>
                </c:pt>
                <c:pt idx="3">
                  <c:v>Novembre</c:v>
                </c:pt>
                <c:pt idx="4">
                  <c:v>Décembre</c:v>
                </c:pt>
                <c:pt idx="5">
                  <c:v>Janvier</c:v>
                </c:pt>
                <c:pt idx="6">
                  <c:v>Février</c:v>
                </c:pt>
                <c:pt idx="7">
                  <c:v>Mars</c:v>
                </c:pt>
                <c:pt idx="8">
                  <c:v>Avril</c:v>
                </c:pt>
                <c:pt idx="9">
                  <c:v>Mai</c:v>
                </c:pt>
              </c:strCache>
            </c:strRef>
          </c:cat>
          <c:val>
            <c:numRef>
              <c:f>'Fiche joueur'!$K$81:$K$90</c:f>
              <c:numCache>
                <c:formatCode>General</c:formatCode>
                <c:ptCount val="10"/>
                <c:pt idx="0">
                  <c:v>0</c:v>
                </c:pt>
                <c:pt idx="1">
                  <c:v>0</c:v>
                </c:pt>
                <c:pt idx="2">
                  <c:v>0</c:v>
                </c:pt>
                <c:pt idx="3">
                  <c:v>0</c:v>
                </c:pt>
                <c:pt idx="4">
                  <c:v>0</c:v>
                </c:pt>
                <c:pt idx="5">
                  <c:v>0</c:v>
                </c:pt>
                <c:pt idx="6">
                  <c:v>0</c:v>
                </c:pt>
                <c:pt idx="7">
                  <c:v>0</c:v>
                </c:pt>
                <c:pt idx="8">
                  <c:v>0</c:v>
                </c:pt>
                <c:pt idx="9">
                  <c:v>0</c:v>
                </c:pt>
              </c:numCache>
            </c:numRef>
          </c:val>
          <c:smooth val="0"/>
          <c:extLst>
            <c:ext xmlns:c16="http://schemas.microsoft.com/office/drawing/2014/chart" uri="{C3380CC4-5D6E-409C-BE32-E72D297353CC}">
              <c16:uniqueId val="{00000000-BE4A-45DC-B232-44FA7E16C295}"/>
            </c:ext>
          </c:extLst>
        </c:ser>
        <c:dLbls>
          <c:showLegendKey val="0"/>
          <c:showVal val="0"/>
          <c:showCatName val="0"/>
          <c:showSerName val="0"/>
          <c:showPercent val="0"/>
          <c:showBubbleSize val="0"/>
        </c:dLbls>
        <c:smooth val="0"/>
        <c:axId val="1113863904"/>
        <c:axId val="1113866656"/>
      </c:lineChart>
      <c:catAx>
        <c:axId val="111386390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866656"/>
        <c:crosses val="autoZero"/>
        <c:auto val="1"/>
        <c:lblAlgn val="ctr"/>
        <c:lblOffset val="100"/>
        <c:noMultiLvlLbl val="1"/>
      </c:catAx>
      <c:valAx>
        <c:axId val="111386665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863904"/>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j-lt"/>
                <a:ea typeface="+mn-ea"/>
                <a:cs typeface="+mn-cs"/>
              </a:defRPr>
            </a:pPr>
            <a:r>
              <a:rPr lang="fr-FR" b="1">
                <a:latin typeface="+mj-lt"/>
              </a:rPr>
              <a:t>Accompagnement</a:t>
            </a:r>
            <a:r>
              <a:rPr lang="fr-FR" b="1" baseline="0">
                <a:latin typeface="+mj-lt"/>
              </a:rPr>
              <a:t> mental</a:t>
            </a:r>
            <a:endParaRPr lang="fr-FR"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j-lt"/>
              <a:ea typeface="+mn-ea"/>
              <a:cs typeface="+mn-cs"/>
            </a:defRPr>
          </a:pPr>
          <a:endParaRPr lang="fr-FR"/>
        </a:p>
      </c:txPr>
    </c:title>
    <c:autoTitleDeleted val="0"/>
    <c:plotArea>
      <c:layout/>
      <c:barChart>
        <c:barDir val="col"/>
        <c:grouping val="clustered"/>
        <c:varyColors val="0"/>
        <c:ser>
          <c:idx val="0"/>
          <c:order val="0"/>
          <c:tx>
            <c:strRef>
              <c:f>'Fiche joueur'!$J$123</c:f>
              <c:strCache>
                <c:ptCount val="1"/>
                <c:pt idx="0">
                  <c:v>Motivation</c:v>
                </c:pt>
              </c:strCache>
            </c:strRef>
          </c:tx>
          <c:spPr>
            <a:solidFill>
              <a:schemeClr val="accent1"/>
            </a:solidFill>
            <a:ln>
              <a:noFill/>
            </a:ln>
            <a:effectLst/>
          </c:spPr>
          <c:invertIfNegative val="0"/>
          <c:val>
            <c:numRef>
              <c:f>'Fiche joueur'!$J$124</c:f>
              <c:numCache>
                <c:formatCode>0%</c:formatCode>
                <c:ptCount val="1"/>
                <c:pt idx="0">
                  <c:v>0</c:v>
                </c:pt>
              </c:numCache>
            </c:numRef>
          </c:val>
          <c:extLst>
            <c:ext xmlns:c16="http://schemas.microsoft.com/office/drawing/2014/chart" uri="{C3380CC4-5D6E-409C-BE32-E72D297353CC}">
              <c16:uniqueId val="{00000000-F631-4074-A2D1-089E5230EF8B}"/>
            </c:ext>
          </c:extLst>
        </c:ser>
        <c:ser>
          <c:idx val="1"/>
          <c:order val="1"/>
          <c:tx>
            <c:strRef>
              <c:f>'Fiche joueur'!$K$123</c:f>
              <c:strCache>
                <c:ptCount val="1"/>
                <c:pt idx="0">
                  <c:v>Concentration</c:v>
                </c:pt>
              </c:strCache>
            </c:strRef>
          </c:tx>
          <c:spPr>
            <a:solidFill>
              <a:schemeClr val="accent2"/>
            </a:solidFill>
            <a:ln>
              <a:noFill/>
            </a:ln>
            <a:effectLst/>
          </c:spPr>
          <c:invertIfNegative val="0"/>
          <c:val>
            <c:numRef>
              <c:f>'Fiche joueur'!$K$124</c:f>
              <c:numCache>
                <c:formatCode>0%</c:formatCode>
                <c:ptCount val="1"/>
                <c:pt idx="0">
                  <c:v>0</c:v>
                </c:pt>
              </c:numCache>
            </c:numRef>
          </c:val>
          <c:extLst>
            <c:ext xmlns:c16="http://schemas.microsoft.com/office/drawing/2014/chart" uri="{C3380CC4-5D6E-409C-BE32-E72D297353CC}">
              <c16:uniqueId val="{00000001-F631-4074-A2D1-089E5230EF8B}"/>
            </c:ext>
          </c:extLst>
        </c:ser>
        <c:ser>
          <c:idx val="2"/>
          <c:order val="2"/>
          <c:tx>
            <c:strRef>
              <c:f>'Fiche joueur'!$L$123</c:f>
              <c:strCache>
                <c:ptCount val="1"/>
                <c:pt idx="0">
                  <c:v>Maitrise de soi</c:v>
                </c:pt>
              </c:strCache>
            </c:strRef>
          </c:tx>
          <c:spPr>
            <a:solidFill>
              <a:schemeClr val="accent3"/>
            </a:solidFill>
            <a:ln>
              <a:noFill/>
            </a:ln>
            <a:effectLst/>
          </c:spPr>
          <c:invertIfNegative val="0"/>
          <c:val>
            <c:numRef>
              <c:f>'Fiche joueur'!$L$124</c:f>
              <c:numCache>
                <c:formatCode>0%</c:formatCode>
                <c:ptCount val="1"/>
                <c:pt idx="0">
                  <c:v>0</c:v>
                </c:pt>
              </c:numCache>
            </c:numRef>
          </c:val>
          <c:extLst>
            <c:ext xmlns:c16="http://schemas.microsoft.com/office/drawing/2014/chart" uri="{C3380CC4-5D6E-409C-BE32-E72D297353CC}">
              <c16:uniqueId val="{00000002-F631-4074-A2D1-089E5230EF8B}"/>
            </c:ext>
          </c:extLst>
        </c:ser>
        <c:ser>
          <c:idx val="3"/>
          <c:order val="3"/>
          <c:tx>
            <c:strRef>
              <c:f>'Fiche joueur'!$M$123</c:f>
              <c:strCache>
                <c:ptCount val="1"/>
                <c:pt idx="0">
                  <c:v>Confiance en soi</c:v>
                </c:pt>
              </c:strCache>
            </c:strRef>
          </c:tx>
          <c:spPr>
            <a:solidFill>
              <a:schemeClr val="accent4"/>
            </a:solidFill>
            <a:ln>
              <a:noFill/>
            </a:ln>
            <a:effectLst/>
          </c:spPr>
          <c:invertIfNegative val="0"/>
          <c:val>
            <c:numRef>
              <c:f>'Fiche joueur'!$M$124</c:f>
              <c:numCache>
                <c:formatCode>0%</c:formatCode>
                <c:ptCount val="1"/>
                <c:pt idx="0">
                  <c:v>0</c:v>
                </c:pt>
              </c:numCache>
            </c:numRef>
          </c:val>
          <c:extLst>
            <c:ext xmlns:c16="http://schemas.microsoft.com/office/drawing/2014/chart" uri="{C3380CC4-5D6E-409C-BE32-E72D297353CC}">
              <c16:uniqueId val="{00000003-F631-4074-A2D1-089E5230EF8B}"/>
            </c:ext>
          </c:extLst>
        </c:ser>
        <c:ser>
          <c:idx val="4"/>
          <c:order val="4"/>
          <c:tx>
            <c:strRef>
              <c:f>'Fiche joueur'!$N$123</c:f>
              <c:strCache>
                <c:ptCount val="1"/>
                <c:pt idx="0">
                  <c:v>Intégration sociale</c:v>
                </c:pt>
              </c:strCache>
            </c:strRef>
          </c:tx>
          <c:spPr>
            <a:solidFill>
              <a:schemeClr val="accent5"/>
            </a:solidFill>
            <a:ln>
              <a:noFill/>
            </a:ln>
            <a:effectLst/>
          </c:spPr>
          <c:invertIfNegative val="0"/>
          <c:val>
            <c:numRef>
              <c:f>'Fiche joueur'!$N$124</c:f>
              <c:numCache>
                <c:formatCode>0%</c:formatCode>
                <c:ptCount val="1"/>
                <c:pt idx="0">
                  <c:v>0</c:v>
                </c:pt>
              </c:numCache>
            </c:numRef>
          </c:val>
          <c:extLst>
            <c:ext xmlns:c16="http://schemas.microsoft.com/office/drawing/2014/chart" uri="{C3380CC4-5D6E-409C-BE32-E72D297353CC}">
              <c16:uniqueId val="{00000004-F631-4074-A2D1-089E5230EF8B}"/>
            </c:ext>
          </c:extLst>
        </c:ser>
        <c:ser>
          <c:idx val="5"/>
          <c:order val="5"/>
          <c:tx>
            <c:strRef>
              <c:f>'Fiche joueur'!$O$123</c:f>
              <c:strCache>
                <c:ptCount val="1"/>
                <c:pt idx="0">
                  <c:v>Autonomie</c:v>
                </c:pt>
              </c:strCache>
            </c:strRef>
          </c:tx>
          <c:spPr>
            <a:solidFill>
              <a:schemeClr val="accent6"/>
            </a:solidFill>
            <a:ln>
              <a:noFill/>
            </a:ln>
            <a:effectLst/>
          </c:spPr>
          <c:invertIfNegative val="0"/>
          <c:val>
            <c:numRef>
              <c:f>'Fiche joueur'!$O$124</c:f>
              <c:numCache>
                <c:formatCode>0%</c:formatCode>
                <c:ptCount val="1"/>
                <c:pt idx="0">
                  <c:v>0</c:v>
                </c:pt>
              </c:numCache>
            </c:numRef>
          </c:val>
          <c:extLst>
            <c:ext xmlns:c16="http://schemas.microsoft.com/office/drawing/2014/chart" uri="{C3380CC4-5D6E-409C-BE32-E72D297353CC}">
              <c16:uniqueId val="{00000005-F631-4074-A2D1-089E5230EF8B}"/>
            </c:ext>
          </c:extLst>
        </c:ser>
        <c:dLbls>
          <c:showLegendKey val="0"/>
          <c:showVal val="0"/>
          <c:showCatName val="0"/>
          <c:showSerName val="0"/>
          <c:showPercent val="0"/>
          <c:showBubbleSize val="0"/>
        </c:dLbls>
        <c:gapWidth val="219"/>
        <c:overlap val="-27"/>
        <c:axId val="1113911824"/>
        <c:axId val="1113914576"/>
      </c:barChart>
      <c:catAx>
        <c:axId val="1113911824"/>
        <c:scaling>
          <c:orientation val="minMax"/>
        </c:scaling>
        <c:delete val="1"/>
        <c:axPos val="b"/>
        <c:majorTickMark val="none"/>
        <c:minorTickMark val="none"/>
        <c:tickLblPos val="nextTo"/>
        <c:crossAx val="1113914576"/>
        <c:crosses val="autoZero"/>
        <c:auto val="1"/>
        <c:lblAlgn val="ctr"/>
        <c:lblOffset val="100"/>
        <c:noMultiLvlLbl val="0"/>
      </c:catAx>
      <c:valAx>
        <c:axId val="1113914576"/>
        <c:scaling>
          <c:orientation val="minMax"/>
          <c:max val="1"/>
          <c:min val="0"/>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0%" sourceLinked="1"/>
        <c:majorTickMark val="none"/>
        <c:minorTickMark val="none"/>
        <c:tickLblPos val="nextTo"/>
        <c:spPr>
          <a:noFill/>
          <a:ln>
            <a:solidFill>
              <a:schemeClr val="accent1"/>
            </a:solid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911824"/>
        <c:crosses val="autoZero"/>
        <c:crossBetween val="between"/>
        <c:majorUnit val="0.1"/>
        <c:minorUnit val="0.05"/>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b="1">
                <a:latin typeface="+mj-lt"/>
              </a:rPr>
              <a:t>Temps de jeu en U16</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'Fiche joueur'!$M$170</c:f>
              <c:strCache>
                <c:ptCount val="1"/>
                <c:pt idx="0">
                  <c:v>Temps de jeu en U16</c:v>
                </c:pt>
              </c:strCache>
            </c:strRef>
          </c:tx>
          <c:spPr>
            <a:solidFill>
              <a:schemeClr val="accent2"/>
            </a:solidFill>
            <a:ln>
              <a:noFill/>
            </a:ln>
            <a:effectLst/>
          </c:spPr>
          <c:invertIfNegative val="0"/>
          <c:dLbls>
            <c:dLbl>
              <c:idx val="0"/>
              <c:layout>
                <c:manualLayout>
                  <c:x val="-3.8703434929850001E-3"/>
                  <c:y val="0.10297379829884901"/>
                </c:manualLayout>
              </c:layout>
              <c:tx>
                <c:rich>
                  <a:bodyPr/>
                  <a:lstStyle/>
                  <a:p>
                    <a:fld id="{5FFCD7CC-1144-4A55-87C0-E794B42983CF}" type="VALUE">
                      <a:rPr lang="en-US" sz="1050" b="1">
                        <a:latin typeface="+mj-lt"/>
                      </a:rPr>
                      <a:pPr/>
                      <a:t>[VALEUR]</a:t>
                    </a:fld>
                    <a:endParaRPr lang="fr-FR"/>
                  </a:p>
                </c:rich>
              </c:tx>
              <c:showLegendKey val="0"/>
              <c:showVal val="1"/>
              <c:showCatName val="0"/>
              <c:showSerName val="0"/>
              <c:showPercent val="0"/>
              <c:showBubbleSize val="0"/>
              <c:extLst>
                <c:ext xmlns:c15="http://schemas.microsoft.com/office/drawing/2012/chart" uri="{CE6537A1-D6FC-4f65-9D91-7224C49458BB}">
                  <c15:dlblFieldTable/>
                  <c15:showDataLabelsRange val="0"/>
                </c:ext>
                <c:ext xmlns:c16="http://schemas.microsoft.com/office/drawing/2014/chart" uri="{C3380CC4-5D6E-409C-BE32-E72D297353CC}">
                  <c16:uniqueId val="{00000001-3B4D-49CA-9B7A-AAA1F32CB10F}"/>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'Fiche joueur'!$Q$170</c:f>
              <c:numCache>
                <c:formatCode>0%</c:formatCode>
                <c:ptCount val="1"/>
                <c:pt idx="0">
                  <c:v>0</c:v>
                </c:pt>
              </c:numCache>
            </c:numRef>
          </c:val>
          <c:extLst>
            <c:ext xmlns:c16="http://schemas.microsoft.com/office/drawing/2014/chart" uri="{C3380CC4-5D6E-409C-BE32-E72D297353CC}">
              <c16:uniqueId val="{00000000-3B4D-49CA-9B7A-AAA1F32CB10F}"/>
            </c:ext>
          </c:extLst>
        </c:ser>
        <c:dLbls>
          <c:showLegendKey val="0"/>
          <c:showVal val="0"/>
          <c:showCatName val="0"/>
          <c:showSerName val="0"/>
          <c:showPercent val="0"/>
          <c:showBubbleSize val="0"/>
        </c:dLbls>
        <c:gapWidth val="219"/>
        <c:overlap val="-27"/>
        <c:axId val="1113927184"/>
        <c:axId val="1113929232"/>
      </c:barChart>
      <c:catAx>
        <c:axId val="1113927184"/>
        <c:scaling>
          <c:orientation val="minMax"/>
        </c:scaling>
        <c:delete val="1"/>
        <c:axPos val="b"/>
        <c:majorTickMark val="none"/>
        <c:minorTickMark val="none"/>
        <c:tickLblPos val="nextTo"/>
        <c:crossAx val="1113929232"/>
        <c:crosses val="autoZero"/>
        <c:auto val="1"/>
        <c:lblAlgn val="ctr"/>
        <c:lblOffset val="100"/>
        <c:noMultiLvlLbl val="0"/>
      </c:catAx>
      <c:valAx>
        <c:axId val="1113929232"/>
        <c:scaling>
          <c:orientation val="minMax"/>
          <c:max val="1"/>
          <c:min val="0"/>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927184"/>
        <c:crosses val="autoZero"/>
        <c:crossBetween val="between"/>
        <c:minorUnit val="0.05"/>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b="1">
                <a:latin typeface="+mj-lt"/>
              </a:rPr>
              <a:t>Ressenti des entrainements</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'Fiche joueur'!$D$11</c:f>
              <c:strCache>
                <c:ptCount val="1"/>
                <c:pt idx="0">
                  <c:v>Forme</c:v>
                </c:pt>
              </c:strCache>
            </c:strRef>
          </c:tx>
          <c:spPr>
            <a:ln w="28575" cap="rnd">
              <a:solidFill>
                <a:schemeClr val="accent1"/>
              </a:solidFill>
              <a:round/>
            </a:ln>
            <a:effectLst/>
          </c:spPr>
          <c:marker>
            <c:symbol val="none"/>
          </c:marker>
          <c:cat>
            <c:strRef>
              <c:f>'Fiche joueur'!$B$12:$B$142</c:f>
              <c:strCache>
                <c:ptCount val="24"/>
                <c:pt idx="0">
                  <c:v>06/08/2018</c:v>
                </c:pt>
                <c:pt idx="1">
                  <c:v>07/08/2018</c:v>
                </c:pt>
                <c:pt idx="2">
                  <c:v>09/08/2018</c:v>
                </c:pt>
                <c:pt idx="3">
                  <c:v>10/08/2018</c:v>
                </c:pt>
                <c:pt idx="4">
                  <c:v>13/08/2018</c:v>
                </c:pt>
                <c:pt idx="5">
                  <c:v>14/08/2018</c:v>
                </c:pt>
                <c:pt idx="6">
                  <c:v>15/08/2018</c:v>
                </c:pt>
                <c:pt idx="7">
                  <c:v>16/08/2018</c:v>
                </c:pt>
                <c:pt idx="8">
                  <c:v>17/08/2018</c:v>
                </c:pt>
                <c:pt idx="9">
                  <c:v>18/08/2018</c:v>
                </c:pt>
                <c:pt idx="10">
                  <c:v>20/08/2018</c:v>
                </c:pt>
                <c:pt idx="11">
                  <c:v>21/08/2018</c:v>
                </c:pt>
                <c:pt idx="12">
                  <c:v>23/08/2018</c:v>
                </c:pt>
                <c:pt idx="13">
                  <c:v>24/08/2018</c:v>
                </c:pt>
                <c:pt idx="14">
                  <c:v>27/08/2018</c:v>
                </c:pt>
                <c:pt idx="15">
                  <c:v>28/08/2018</c:v>
                </c:pt>
                <c:pt idx="16">
                  <c:v>30/08/2018</c:v>
                </c:pt>
                <c:pt idx="17">
                  <c:v>31/08/2018</c:v>
                </c:pt>
                <c:pt idx="18">
                  <c:v>04/09/2018</c:v>
                </c:pt>
                <c:pt idx="19">
                  <c:v>06/09/2018</c:v>
                </c:pt>
                <c:pt idx="20">
                  <c:v>07/09/2018</c:v>
                </c:pt>
                <c:pt idx="21">
                  <c:v>11/09/2018</c:v>
                </c:pt>
                <c:pt idx="22">
                  <c:v>14/09/2018</c:v>
                </c:pt>
                <c:pt idx="23">
                  <c:v>15/09/2018</c:v>
                </c:pt>
              </c:strCache>
            </c:strRef>
          </c:cat>
          <c:val>
            <c:numRef>
              <c:f>'Fiche joueur'!$D$12:$D$142</c:f>
              <c:numCache>
                <c:formatCode>0</c:formatCode>
                <c:ptCount val="1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pt idx="120">
                  <c:v>0</c:v>
                </c:pt>
                <c:pt idx="121">
                  <c:v>0</c:v>
                </c:pt>
                <c:pt idx="122">
                  <c:v>0</c:v>
                </c:pt>
                <c:pt idx="123">
                  <c:v>0</c:v>
                </c:pt>
                <c:pt idx="124">
                  <c:v>0</c:v>
                </c:pt>
                <c:pt idx="125">
                  <c:v>0</c:v>
                </c:pt>
                <c:pt idx="126">
                  <c:v>0</c:v>
                </c:pt>
                <c:pt idx="127">
                  <c:v>0</c:v>
                </c:pt>
                <c:pt idx="128">
                  <c:v>0</c:v>
                </c:pt>
                <c:pt idx="129">
                  <c:v>0</c:v>
                </c:pt>
                <c:pt idx="130">
                  <c:v>0</c:v>
                </c:pt>
              </c:numCache>
            </c:numRef>
          </c:val>
          <c:smooth val="0"/>
          <c:extLst>
            <c:ext xmlns:c16="http://schemas.microsoft.com/office/drawing/2014/chart" uri="{C3380CC4-5D6E-409C-BE32-E72D297353CC}">
              <c16:uniqueId val="{00000000-5906-4F5D-B15E-B7669BC1DE71}"/>
            </c:ext>
          </c:extLst>
        </c:ser>
        <c:ser>
          <c:idx val="1"/>
          <c:order val="1"/>
          <c:tx>
            <c:strRef>
              <c:f>'Fiche joueur'!$E$11</c:f>
              <c:strCache>
                <c:ptCount val="1"/>
                <c:pt idx="0">
                  <c:v>RPE</c:v>
                </c:pt>
              </c:strCache>
            </c:strRef>
          </c:tx>
          <c:spPr>
            <a:ln w="28575" cap="rnd">
              <a:solidFill>
                <a:schemeClr val="accent2"/>
              </a:solidFill>
              <a:round/>
            </a:ln>
            <a:effectLst/>
          </c:spPr>
          <c:marker>
            <c:symbol val="none"/>
          </c:marker>
          <c:cat>
            <c:strRef>
              <c:f>'Fiche joueur'!$B$12:$B$142</c:f>
              <c:strCache>
                <c:ptCount val="24"/>
                <c:pt idx="0">
                  <c:v>06/08/2018</c:v>
                </c:pt>
                <c:pt idx="1">
                  <c:v>07/08/2018</c:v>
                </c:pt>
                <c:pt idx="2">
                  <c:v>09/08/2018</c:v>
                </c:pt>
                <c:pt idx="3">
                  <c:v>10/08/2018</c:v>
                </c:pt>
                <c:pt idx="4">
                  <c:v>13/08/2018</c:v>
                </c:pt>
                <c:pt idx="5">
                  <c:v>14/08/2018</c:v>
                </c:pt>
                <c:pt idx="6">
                  <c:v>15/08/2018</c:v>
                </c:pt>
                <c:pt idx="7">
                  <c:v>16/08/2018</c:v>
                </c:pt>
                <c:pt idx="8">
                  <c:v>17/08/2018</c:v>
                </c:pt>
                <c:pt idx="9">
                  <c:v>18/08/2018</c:v>
                </c:pt>
                <c:pt idx="10">
                  <c:v>20/08/2018</c:v>
                </c:pt>
                <c:pt idx="11">
                  <c:v>21/08/2018</c:v>
                </c:pt>
                <c:pt idx="12">
                  <c:v>23/08/2018</c:v>
                </c:pt>
                <c:pt idx="13">
                  <c:v>24/08/2018</c:v>
                </c:pt>
                <c:pt idx="14">
                  <c:v>27/08/2018</c:v>
                </c:pt>
                <c:pt idx="15">
                  <c:v>28/08/2018</c:v>
                </c:pt>
                <c:pt idx="16">
                  <c:v>30/08/2018</c:v>
                </c:pt>
                <c:pt idx="17">
                  <c:v>31/08/2018</c:v>
                </c:pt>
                <c:pt idx="18">
                  <c:v>04/09/2018</c:v>
                </c:pt>
                <c:pt idx="19">
                  <c:v>06/09/2018</c:v>
                </c:pt>
                <c:pt idx="20">
                  <c:v>07/09/2018</c:v>
                </c:pt>
                <c:pt idx="21">
                  <c:v>11/09/2018</c:v>
                </c:pt>
                <c:pt idx="22">
                  <c:v>14/09/2018</c:v>
                </c:pt>
                <c:pt idx="23">
                  <c:v>15/09/2018</c:v>
                </c:pt>
              </c:strCache>
            </c:strRef>
          </c:cat>
          <c:val>
            <c:numRef>
              <c:f>'Fiche joueur'!$E$12:$E$142</c:f>
              <c:numCache>
                <c:formatCode>0</c:formatCode>
                <c:ptCount val="1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pt idx="120">
                  <c:v>0</c:v>
                </c:pt>
                <c:pt idx="121">
                  <c:v>0</c:v>
                </c:pt>
                <c:pt idx="122">
                  <c:v>0</c:v>
                </c:pt>
                <c:pt idx="123">
                  <c:v>0</c:v>
                </c:pt>
                <c:pt idx="124">
                  <c:v>0</c:v>
                </c:pt>
                <c:pt idx="125">
                  <c:v>0</c:v>
                </c:pt>
                <c:pt idx="126">
                  <c:v>0</c:v>
                </c:pt>
                <c:pt idx="127">
                  <c:v>0</c:v>
                </c:pt>
                <c:pt idx="128">
                  <c:v>0</c:v>
                </c:pt>
                <c:pt idx="129">
                  <c:v>0</c:v>
                </c:pt>
                <c:pt idx="130">
                  <c:v>0</c:v>
                </c:pt>
              </c:numCache>
            </c:numRef>
          </c:val>
          <c:smooth val="0"/>
          <c:extLst>
            <c:ext xmlns:c16="http://schemas.microsoft.com/office/drawing/2014/chart" uri="{C3380CC4-5D6E-409C-BE32-E72D297353CC}">
              <c16:uniqueId val="{00000001-5906-4F5D-B15E-B7669BC1DE71}"/>
            </c:ext>
          </c:extLst>
        </c:ser>
        <c:dLbls>
          <c:showLegendKey val="0"/>
          <c:showVal val="0"/>
          <c:showCatName val="0"/>
          <c:showSerName val="0"/>
          <c:showPercent val="0"/>
          <c:showBubbleSize val="0"/>
        </c:dLbls>
        <c:smooth val="0"/>
        <c:axId val="1112725920"/>
        <c:axId val="1112728672"/>
      </c:lineChart>
      <c:dateAx>
        <c:axId val="1112725920"/>
        <c:scaling>
          <c:orientation val="minMax"/>
        </c:scaling>
        <c:delete val="0"/>
        <c:axPos val="b"/>
        <c:numFmt formatCode="m/d/yy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2728672"/>
        <c:crosses val="autoZero"/>
        <c:auto val="1"/>
        <c:lblOffset val="100"/>
        <c:baseTimeUnit val="days"/>
      </c:dateAx>
      <c:valAx>
        <c:axId val="1112728672"/>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2725920"/>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b="1">
                <a:latin typeface="+mj-lt"/>
              </a:rPr>
              <a:t>Charges</a:t>
            </a:r>
            <a:r>
              <a:rPr lang="fr-FR" b="1" baseline="0">
                <a:latin typeface="+mj-lt"/>
              </a:rPr>
              <a:t> d'entrainement</a:t>
            </a:r>
            <a:endParaRPr lang="fr-FR"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'Fiche joueur'!$F$11</c:f>
              <c:strCache>
                <c:ptCount val="1"/>
                <c:pt idx="0">
                  <c:v>Charge</c:v>
                </c:pt>
              </c:strCache>
            </c:strRef>
          </c:tx>
          <c:spPr>
            <a:ln w="28575" cap="rnd">
              <a:solidFill>
                <a:schemeClr val="accent1"/>
              </a:solidFill>
              <a:round/>
            </a:ln>
            <a:effectLst/>
          </c:spPr>
          <c:marker>
            <c:symbol val="none"/>
          </c:marker>
          <c:cat>
            <c:strRef>
              <c:f>'Fiche joueur'!$B$12:$B$142</c:f>
              <c:strCache>
                <c:ptCount val="24"/>
                <c:pt idx="0">
                  <c:v>06/08/2018</c:v>
                </c:pt>
                <c:pt idx="1">
                  <c:v>07/08/2018</c:v>
                </c:pt>
                <c:pt idx="2">
                  <c:v>09/08/2018</c:v>
                </c:pt>
                <c:pt idx="3">
                  <c:v>10/08/2018</c:v>
                </c:pt>
                <c:pt idx="4">
                  <c:v>13/08/2018</c:v>
                </c:pt>
                <c:pt idx="5">
                  <c:v>14/08/2018</c:v>
                </c:pt>
                <c:pt idx="6">
                  <c:v>15/08/2018</c:v>
                </c:pt>
                <c:pt idx="7">
                  <c:v>16/08/2018</c:v>
                </c:pt>
                <c:pt idx="8">
                  <c:v>17/08/2018</c:v>
                </c:pt>
                <c:pt idx="9">
                  <c:v>18/08/2018</c:v>
                </c:pt>
                <c:pt idx="10">
                  <c:v>20/08/2018</c:v>
                </c:pt>
                <c:pt idx="11">
                  <c:v>21/08/2018</c:v>
                </c:pt>
                <c:pt idx="12">
                  <c:v>23/08/2018</c:v>
                </c:pt>
                <c:pt idx="13">
                  <c:v>24/08/2018</c:v>
                </c:pt>
                <c:pt idx="14">
                  <c:v>27/08/2018</c:v>
                </c:pt>
                <c:pt idx="15">
                  <c:v>28/08/2018</c:v>
                </c:pt>
                <c:pt idx="16">
                  <c:v>30/08/2018</c:v>
                </c:pt>
                <c:pt idx="17">
                  <c:v>31/08/2018</c:v>
                </c:pt>
                <c:pt idx="18">
                  <c:v>04/09/2018</c:v>
                </c:pt>
                <c:pt idx="19">
                  <c:v>06/09/2018</c:v>
                </c:pt>
                <c:pt idx="20">
                  <c:v>07/09/2018</c:v>
                </c:pt>
                <c:pt idx="21">
                  <c:v>11/09/2018</c:v>
                </c:pt>
                <c:pt idx="22">
                  <c:v>14/09/2018</c:v>
                </c:pt>
                <c:pt idx="23">
                  <c:v>15/09/2018</c:v>
                </c:pt>
              </c:strCache>
            </c:strRef>
          </c:cat>
          <c:val>
            <c:numRef>
              <c:f>'Fiche joueur'!$F$12:$F$142</c:f>
              <c:numCache>
                <c:formatCode>0</c:formatCode>
                <c:ptCount val="1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pt idx="120">
                  <c:v>0</c:v>
                </c:pt>
                <c:pt idx="121">
                  <c:v>0</c:v>
                </c:pt>
                <c:pt idx="122">
                  <c:v>0</c:v>
                </c:pt>
                <c:pt idx="123">
                  <c:v>0</c:v>
                </c:pt>
                <c:pt idx="124">
                  <c:v>0</c:v>
                </c:pt>
                <c:pt idx="125">
                  <c:v>0</c:v>
                </c:pt>
                <c:pt idx="126">
                  <c:v>0</c:v>
                </c:pt>
                <c:pt idx="127">
                  <c:v>0</c:v>
                </c:pt>
                <c:pt idx="128">
                  <c:v>0</c:v>
                </c:pt>
                <c:pt idx="129">
                  <c:v>0</c:v>
                </c:pt>
                <c:pt idx="130">
                  <c:v>0</c:v>
                </c:pt>
              </c:numCache>
            </c:numRef>
          </c:val>
          <c:smooth val="0"/>
          <c:extLst>
            <c:ext xmlns:c16="http://schemas.microsoft.com/office/drawing/2014/chart" uri="{C3380CC4-5D6E-409C-BE32-E72D297353CC}">
              <c16:uniqueId val="{00000000-5906-4F5D-B15E-B7669BC1DE71}"/>
            </c:ext>
          </c:extLst>
        </c:ser>
        <c:ser>
          <c:idx val="1"/>
          <c:order val="1"/>
          <c:tx>
            <c:strRef>
              <c:f>'Fiche joueur'!$G$11</c:f>
              <c:strCache>
                <c:ptCount val="1"/>
                <c:pt idx="0">
                  <c:v>Groupe</c:v>
                </c:pt>
              </c:strCache>
            </c:strRef>
          </c:tx>
          <c:spPr>
            <a:ln w="28575" cap="rnd">
              <a:solidFill>
                <a:schemeClr val="accent2"/>
              </a:solidFill>
              <a:round/>
            </a:ln>
            <a:effectLst/>
          </c:spPr>
          <c:marker>
            <c:symbol val="none"/>
          </c:marker>
          <c:cat>
            <c:strRef>
              <c:f>'Fiche joueur'!$B$12:$B$142</c:f>
              <c:strCache>
                <c:ptCount val="24"/>
                <c:pt idx="0">
                  <c:v>06/08/2018</c:v>
                </c:pt>
                <c:pt idx="1">
                  <c:v>07/08/2018</c:v>
                </c:pt>
                <c:pt idx="2">
                  <c:v>09/08/2018</c:v>
                </c:pt>
                <c:pt idx="3">
                  <c:v>10/08/2018</c:v>
                </c:pt>
                <c:pt idx="4">
                  <c:v>13/08/2018</c:v>
                </c:pt>
                <c:pt idx="5">
                  <c:v>14/08/2018</c:v>
                </c:pt>
                <c:pt idx="6">
                  <c:v>15/08/2018</c:v>
                </c:pt>
                <c:pt idx="7">
                  <c:v>16/08/2018</c:v>
                </c:pt>
                <c:pt idx="8">
                  <c:v>17/08/2018</c:v>
                </c:pt>
                <c:pt idx="9">
                  <c:v>18/08/2018</c:v>
                </c:pt>
                <c:pt idx="10">
                  <c:v>20/08/2018</c:v>
                </c:pt>
                <c:pt idx="11">
                  <c:v>21/08/2018</c:v>
                </c:pt>
                <c:pt idx="12">
                  <c:v>23/08/2018</c:v>
                </c:pt>
                <c:pt idx="13">
                  <c:v>24/08/2018</c:v>
                </c:pt>
                <c:pt idx="14">
                  <c:v>27/08/2018</c:v>
                </c:pt>
                <c:pt idx="15">
                  <c:v>28/08/2018</c:v>
                </c:pt>
                <c:pt idx="16">
                  <c:v>30/08/2018</c:v>
                </c:pt>
                <c:pt idx="17">
                  <c:v>31/08/2018</c:v>
                </c:pt>
                <c:pt idx="18">
                  <c:v>04/09/2018</c:v>
                </c:pt>
                <c:pt idx="19">
                  <c:v>06/09/2018</c:v>
                </c:pt>
                <c:pt idx="20">
                  <c:v>07/09/2018</c:v>
                </c:pt>
                <c:pt idx="21">
                  <c:v>11/09/2018</c:v>
                </c:pt>
                <c:pt idx="22">
                  <c:v>14/09/2018</c:v>
                </c:pt>
                <c:pt idx="23">
                  <c:v>15/09/2018</c:v>
                </c:pt>
              </c:strCache>
            </c:strRef>
          </c:cat>
          <c:val>
            <c:numRef>
              <c:f>'Fiche joueur'!$G$12:$G$142</c:f>
              <c:numCache>
                <c:formatCode>0</c:formatCode>
                <c:ptCount val="1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pt idx="120">
                  <c:v>0</c:v>
                </c:pt>
                <c:pt idx="121">
                  <c:v>0</c:v>
                </c:pt>
                <c:pt idx="122">
                  <c:v>0</c:v>
                </c:pt>
                <c:pt idx="123">
                  <c:v>0</c:v>
                </c:pt>
                <c:pt idx="124">
                  <c:v>0</c:v>
                </c:pt>
                <c:pt idx="125">
                  <c:v>0</c:v>
                </c:pt>
                <c:pt idx="126">
                  <c:v>0</c:v>
                </c:pt>
                <c:pt idx="127">
                  <c:v>0</c:v>
                </c:pt>
                <c:pt idx="128">
                  <c:v>0</c:v>
                </c:pt>
                <c:pt idx="129">
                  <c:v>0</c:v>
                </c:pt>
                <c:pt idx="130">
                  <c:v>0</c:v>
                </c:pt>
              </c:numCache>
            </c:numRef>
          </c:val>
          <c:smooth val="0"/>
          <c:extLst>
            <c:ext xmlns:c16="http://schemas.microsoft.com/office/drawing/2014/chart" uri="{C3380CC4-5D6E-409C-BE32-E72D297353CC}">
              <c16:uniqueId val="{00000001-5906-4F5D-B15E-B7669BC1DE71}"/>
            </c:ext>
          </c:extLst>
        </c:ser>
        <c:dLbls>
          <c:showLegendKey val="0"/>
          <c:showVal val="0"/>
          <c:showCatName val="0"/>
          <c:showSerName val="0"/>
          <c:showPercent val="0"/>
          <c:showBubbleSize val="0"/>
        </c:dLbls>
        <c:smooth val="0"/>
        <c:axId val="1113957104"/>
        <c:axId val="1113959856"/>
      </c:lineChart>
      <c:dateAx>
        <c:axId val="1113957104"/>
        <c:scaling>
          <c:orientation val="minMax"/>
        </c:scaling>
        <c:delete val="0"/>
        <c:axPos val="b"/>
        <c:numFmt formatCode="m/d/yy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959856"/>
        <c:crosses val="autoZero"/>
        <c:auto val="1"/>
        <c:lblOffset val="100"/>
        <c:baseTimeUnit val="days"/>
      </c:dateAx>
      <c:valAx>
        <c:axId val="111395985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957104"/>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sz="1600" b="1">
                <a:latin typeface="+mj-lt"/>
              </a:rPr>
              <a:t>Bilan collectif</a:t>
            </a:r>
            <a:endParaRPr lang="fr-FR" b="1">
              <a:latin typeface="+mj-lt"/>
            </a:endParaRPr>
          </a:p>
        </c:rich>
      </c:tx>
      <c:overlay val="0"/>
      <c:spPr>
        <a:noFill/>
        <a:ln>
          <a:noFill/>
        </a:ln>
        <a:effectLst/>
      </c:spPr>
    </c:title>
    <c:autoTitleDeleted val="0"/>
    <c:plotArea>
      <c:layout/>
      <c:barChart>
        <c:barDir val="bar"/>
        <c:grouping val="clustered"/>
        <c:varyColors val="0"/>
        <c:ser>
          <c:idx val="4"/>
          <c:order val="0"/>
          <c:invertIfNegative val="0"/>
          <c:dPt>
            <c:idx val="0"/>
            <c:invertIfNegative val="0"/>
            <c:bubble3D val="0"/>
            <c:spPr>
              <a:solidFill>
                <a:srgbClr val="9AB294"/>
              </a:solidFill>
            </c:spPr>
            <c:extLst>
              <c:ext xmlns:c16="http://schemas.microsoft.com/office/drawing/2014/chart" uri="{C3380CC4-5D6E-409C-BE32-E72D297353CC}">
                <c16:uniqueId val="{00000022-2A7B-4DB0-B021-8453FB0FDC75}"/>
              </c:ext>
            </c:extLst>
          </c:dPt>
          <c:dPt>
            <c:idx val="4"/>
            <c:invertIfNegative val="0"/>
            <c:bubble3D val="0"/>
            <c:spPr>
              <a:solidFill>
                <a:srgbClr val="F15926"/>
              </a:solidFill>
            </c:spPr>
            <c:extLst>
              <c:ext xmlns:c16="http://schemas.microsoft.com/office/drawing/2014/chart" uri="{C3380CC4-5D6E-409C-BE32-E72D297353CC}">
                <c16:uniqueId val="{00000011-2A7B-4DB0-B021-8453FB0FDC75}"/>
              </c:ext>
            </c:extLst>
          </c:dPt>
          <c:dPt>
            <c:idx val="5"/>
            <c:invertIfNegative val="0"/>
            <c:bubble3D val="0"/>
            <c:spPr>
              <a:solidFill>
                <a:srgbClr val="F15926"/>
              </a:solidFill>
            </c:spPr>
            <c:extLst>
              <c:ext xmlns:c16="http://schemas.microsoft.com/office/drawing/2014/chart" uri="{C3380CC4-5D6E-409C-BE32-E72D297353CC}">
                <c16:uniqueId val="{00000012-2A7B-4DB0-B021-8453FB0FDC75}"/>
              </c:ext>
            </c:extLst>
          </c:dPt>
          <c:dPt>
            <c:idx val="6"/>
            <c:invertIfNegative val="0"/>
            <c:bubble3D val="0"/>
            <c:spPr>
              <a:solidFill>
                <a:srgbClr val="F15926"/>
              </a:solidFill>
            </c:spPr>
            <c:extLst>
              <c:ext xmlns:c16="http://schemas.microsoft.com/office/drawing/2014/chart" uri="{C3380CC4-5D6E-409C-BE32-E72D297353CC}">
                <c16:uniqueId val="{00000013-2A7B-4DB0-B021-8453FB0FDC75}"/>
              </c:ext>
            </c:extLst>
          </c:dPt>
          <c:cat>
            <c:strRef>
              <c:f>'Fiche joueur'!$C$198:$C$204</c:f>
              <c:strCache>
                <c:ptCount val="7"/>
                <c:pt idx="0">
                  <c:v>   Nombre de match</c:v>
                </c:pt>
                <c:pt idx="1">
                  <c:v>   Victoires</c:v>
                </c:pt>
                <c:pt idx="2">
                  <c:v>   Nuls</c:v>
                </c:pt>
                <c:pt idx="3">
                  <c:v>   Défaites</c:v>
                </c:pt>
                <c:pt idx="4">
                  <c:v>   Buts marqués</c:v>
                </c:pt>
                <c:pt idx="5">
                  <c:v>   Buts concédés</c:v>
                </c:pt>
                <c:pt idx="6">
                  <c:v>  Différence de buts</c:v>
                </c:pt>
              </c:strCache>
            </c:strRef>
          </c:cat>
          <c:val>
            <c:numRef>
              <c:f>'Fiche joueur'!$E$198:$E$204</c:f>
              <c:numCache>
                <c:formatCode>General</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0-2A7B-4DB0-B021-8453FB0FDC75}"/>
            </c:ext>
          </c:extLst>
        </c:ser>
        <c:dLbls>
          <c:showLegendKey val="0"/>
          <c:showVal val="0"/>
          <c:showCatName val="0"/>
          <c:showSerName val="0"/>
          <c:showPercent val="0"/>
          <c:showBubbleSize val="0"/>
        </c:dLbls>
        <c:gapWidth val="150"/>
        <c:axId val="1113983600"/>
        <c:axId val="1113986352"/>
      </c:barChart>
      <c:catAx>
        <c:axId val="1113983600"/>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986352"/>
        <c:crosses val="autoZero"/>
        <c:auto val="1"/>
        <c:lblAlgn val="ctr"/>
        <c:lblOffset val="100"/>
        <c:noMultiLvlLbl val="0"/>
      </c:catAx>
      <c:valAx>
        <c:axId val="1113986352"/>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3983600"/>
        <c:crosses val="autoZero"/>
        <c:crossBetween val="between"/>
      </c:valAx>
    </c:plotArea>
    <c:plotVisOnly val="1"/>
    <c:dispBlanksAs val="gap"/>
    <c:showDLblsOverMax val="0"/>
  </c:chart>
  <c:txPr>
    <a:bodyPr/>
    <a:lstStyle/>
    <a:p>
      <a:pPr>
        <a:defRPr/>
      </a:pPr>
      <a:endParaRPr lang="fr-FR"/>
    </a:p>
  </c:txPr>
  <c:printSettings>
    <c:headerFooter/>
    <c:pageMargins b="0.75" l="0.7" r="0.7" t="0.75" header="0.3" footer="0.3"/>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solidFill>
                  <a:schemeClr val="tx2">
                    <a:lumMod val="65000"/>
                    <a:lumOff val="35000"/>
                  </a:schemeClr>
                </a:solidFill>
                <a:latin typeface="+mj-lt"/>
              </a:rPr>
              <a:t>Match</a:t>
            </a:r>
            <a:endParaRPr lang="en-US" b="1">
              <a:solidFill>
                <a:schemeClr val="tx2">
                  <a:lumMod val="65000"/>
                  <a:lumOff val="35000"/>
                </a:schemeClr>
              </a:solidFill>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1"/>
          <c:order val="1"/>
          <c:tx>
            <c:v>Charge groupe</c:v>
          </c:tx>
          <c:spPr>
            <a:solidFill>
              <a:schemeClr val="accent4"/>
            </a:solidFill>
            <a:ln>
              <a:noFill/>
            </a:ln>
            <a:effectLst/>
          </c:spPr>
          <c:invertIfNegative val="0"/>
          <c:val>
            <c:numRef>
              <c:f>#REF!</c:f>
              <c:numCache>
                <c:formatCode>General</c:formatCode>
                <c:ptCount val="1"/>
                <c:pt idx="0">
                  <c:v>1</c:v>
                </c:pt>
              </c:numCache>
            </c:numRef>
          </c:val>
          <c:extLst>
            <c:ext xmlns:c15="http://schemas.microsoft.com/office/drawing/2012/chart" uri="{02D57815-91ED-43cb-92C2-25804820EDAC}">
              <c15:filteredCategoryTitle>
                <c15:cat>
                  <c:strRef>
                    <c:extLst>
                      <c:ext uri="{02D57815-91ED-43cb-92C2-25804820EDAC}">
                        <c15:formulaRef>
                          <c15:sqref>#REF!</c15:sqref>
                        </c15:formulaRef>
                      </c:ext>
                    </c:extLst>
                  </c:strRef>
                </c15:cat>
              </c15:filteredCategoryTitle>
            </c:ext>
            <c:ext xmlns:c16="http://schemas.microsoft.com/office/drawing/2014/chart" uri="{C3380CC4-5D6E-409C-BE32-E72D297353CC}">
              <c16:uniqueId val="{00000001-90E2-4632-8CEF-5CCBE8C64355}"/>
            </c:ext>
          </c:extLst>
        </c:ser>
        <c:ser>
          <c:idx val="2"/>
          <c:order val="2"/>
          <c:tx>
            <c:v>Ma charge</c:v>
          </c:tx>
          <c:spPr>
            <a:solidFill>
              <a:schemeClr val="accent6"/>
            </a:solidFill>
            <a:ln>
              <a:noFill/>
            </a:ln>
            <a:effectLst/>
          </c:spPr>
          <c:invertIfNegative val="0"/>
          <c:val>
            <c:numRef>
              <c:f>'Fiche joueur'!$G$163:$G$194</c:f>
              <c:numCache>
                <c:formatCode>General</c:formatCode>
                <c:ptCount val="32"/>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numCache>
            </c:numRef>
          </c:val>
          <c:extLst>
            <c:ext xmlns:c16="http://schemas.microsoft.com/office/drawing/2014/chart" uri="{C3380CC4-5D6E-409C-BE32-E72D297353CC}">
              <c16:uniqueId val="{00000002-90E2-4632-8CEF-5CCBE8C64355}"/>
            </c:ext>
          </c:extLst>
        </c:ser>
        <c:dLbls>
          <c:showLegendKey val="0"/>
          <c:showVal val="0"/>
          <c:showCatName val="0"/>
          <c:showSerName val="0"/>
          <c:showPercent val="0"/>
          <c:showBubbleSize val="0"/>
        </c:dLbls>
        <c:gapWidth val="219"/>
        <c:overlap val="-27"/>
        <c:axId val="1114020272"/>
        <c:axId val="1114023024"/>
        <c:extLst>
          <c:ext xmlns:c15="http://schemas.microsoft.com/office/drawing/2012/chart" uri="{02D57815-91ED-43cb-92C2-25804820EDAC}">
            <c15:filteredBarSeries>
              <c15:ser>
                <c:idx val="0"/>
                <c:order val="0"/>
                <c:spPr>
                  <a:solidFill>
                    <a:schemeClr val="accent2"/>
                  </a:solidFill>
                  <a:ln>
                    <a:noFill/>
                  </a:ln>
                  <a:effectLst/>
                </c:spPr>
                <c:invertIfNegative val="0"/>
                <c:val>
                  <c:numRef>
                    <c:extLst>
                      <c:ext uri="{02D57815-91ED-43cb-92C2-25804820EDAC}">
                        <c15:formulaRef>
                          <c15:sqref>#REF!</c15:sqref>
                        </c15:formulaRef>
                      </c:ext>
                    </c:extLst>
                    <c:numCache>
                      <c:formatCode>General</c:formatCode>
                      <c:ptCount val="1"/>
                      <c:pt idx="0">
                        <c:v>1</c:v>
                      </c:pt>
                    </c:numCache>
                  </c:numRef>
                </c:val>
                <c:extLst>
                  <c:ext uri="{02D57815-91ED-43cb-92C2-25804820EDAC}">
                    <c15:filteredCategoryTitle>
                      <c15:cat>
                        <c:strRef>
                          <c:extLst>
                            <c:ext uri="{02D57815-91ED-43cb-92C2-25804820EDAC}">
                              <c15:formulaRef>
                                <c15:sqref>#REF!</c15:sqref>
                              </c15:formulaRef>
                            </c:ext>
                          </c:extLst>
                        </c:strRef>
                      </c15:cat>
                    </c15:filteredCategoryTitle>
                  </c:ext>
                  <c:ext xmlns:c16="http://schemas.microsoft.com/office/drawing/2014/chart" uri="{C3380CC4-5D6E-409C-BE32-E72D297353CC}">
                    <c16:uniqueId val="{00000000-90E2-4632-8CEF-5CCBE8C64355}"/>
                  </c:ext>
                </c:extLst>
              </c15:ser>
            </c15:filteredBarSeries>
          </c:ext>
        </c:extLst>
      </c:barChart>
      <c:catAx>
        <c:axId val="1114020272"/>
        <c:scaling>
          <c:orientation val="minMax"/>
        </c:scaling>
        <c:delete val="0"/>
        <c:axPos val="b"/>
        <c:numFmt formatCode="General" sourceLinked="1"/>
        <c:majorTickMark val="none"/>
        <c:minorTickMark val="none"/>
        <c:tickLblPos val="low"/>
        <c:spPr>
          <a:noFill/>
          <a:ln w="9525" cap="flat" cmpd="sng" algn="ctr">
            <a:solidFill>
              <a:schemeClr val="tx1">
                <a:lumMod val="15000"/>
                <a:lumOff val="85000"/>
              </a:schemeClr>
            </a:solidFill>
            <a:round/>
          </a:ln>
          <a:effectLst/>
        </c:spPr>
        <c:txPr>
          <a:bodyPr rot="-2700000" spcFirstLastPara="1" vertOverflow="ellipsis"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023024"/>
        <c:crosses val="autoZero"/>
        <c:auto val="1"/>
        <c:lblAlgn val="ctr"/>
        <c:lblOffset val="100"/>
        <c:noMultiLvlLbl val="0"/>
      </c:catAx>
      <c:valAx>
        <c:axId val="1114023024"/>
        <c:scaling>
          <c:orientation val="minMax"/>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020272"/>
        <c:crosses val="autoZero"/>
        <c:crossBetween val="between"/>
      </c:valAx>
      <c:spPr>
        <a:noFill/>
        <a:ln w="25400">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orientation="portrait"/>
  </c:printSettings>
</c:chartSpace>
</file>

<file path=xl/charts/chart1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latin typeface="+mj-lt"/>
              </a:rPr>
              <a:t>Classement</a:t>
            </a:r>
            <a:r>
              <a:rPr lang="en-US" sz="1600" b="1" baseline="0">
                <a:latin typeface="+mj-lt"/>
              </a:rPr>
              <a:t> des buteurs</a:t>
            </a:r>
            <a:endParaRPr lang="en-US" sz="1600"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'Fiche collective'!$C$10</c:f>
              <c:strCache>
                <c:ptCount val="1"/>
                <c:pt idx="0">
                  <c:v>But</c:v>
                </c:pt>
              </c:strCache>
            </c:strRef>
          </c:tx>
          <c:spPr>
            <a:solidFill>
              <a:schemeClr val="accent2"/>
            </a:solidFill>
            <a:ln>
              <a:noFill/>
            </a:ln>
            <a:effectLst/>
          </c:spPr>
          <c:invertIfNegative val="0"/>
          <c:cat>
            <c:numRef>
              <c:f>'Fiche collective'!$B$11:$B$40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collective'!$C$11:$C$40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0-3DB0-42FA-9491-A3CB1DC53E2A}"/>
            </c:ext>
          </c:extLst>
        </c:ser>
        <c:dLbls>
          <c:showLegendKey val="0"/>
          <c:showVal val="0"/>
          <c:showCatName val="0"/>
          <c:showSerName val="0"/>
          <c:showPercent val="0"/>
          <c:showBubbleSize val="0"/>
        </c:dLbls>
        <c:gapWidth val="219"/>
        <c:overlap val="-27"/>
        <c:axId val="1114064208"/>
        <c:axId val="1114066960"/>
      </c:barChart>
      <c:catAx>
        <c:axId val="111406420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066960"/>
        <c:crosses val="autoZero"/>
        <c:auto val="1"/>
        <c:lblAlgn val="ctr"/>
        <c:lblOffset val="100"/>
        <c:noMultiLvlLbl val="0"/>
      </c:catAx>
      <c:valAx>
        <c:axId val="111406696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064208"/>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latin typeface="+mj-lt"/>
              </a:rPr>
              <a:t>Classement des passeurs</a:t>
            </a:r>
            <a:endParaRPr lang="en-US"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'Fiche collective'!$C$45</c:f>
              <c:strCache>
                <c:ptCount val="1"/>
                <c:pt idx="0">
                  <c:v>Passe</c:v>
                </c:pt>
              </c:strCache>
            </c:strRef>
          </c:tx>
          <c:spPr>
            <a:solidFill>
              <a:schemeClr val="accent2"/>
            </a:solidFill>
            <a:ln>
              <a:noFill/>
            </a:ln>
            <a:effectLst/>
          </c:spPr>
          <c:invertIfNegative val="0"/>
          <c:cat>
            <c:numRef>
              <c:f>'Fiche collective'!$B$46:$B$75</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collective'!$C$46:$C$75</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0-E315-446F-9FCD-C5A72D488126}"/>
            </c:ext>
          </c:extLst>
        </c:ser>
        <c:dLbls>
          <c:showLegendKey val="0"/>
          <c:showVal val="0"/>
          <c:showCatName val="0"/>
          <c:showSerName val="0"/>
          <c:showPercent val="0"/>
          <c:showBubbleSize val="0"/>
        </c:dLbls>
        <c:gapWidth val="219"/>
        <c:overlap val="-27"/>
        <c:axId val="1114087840"/>
        <c:axId val="1114090592"/>
      </c:barChart>
      <c:catAx>
        <c:axId val="11140878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090592"/>
        <c:crosses val="autoZero"/>
        <c:auto val="1"/>
        <c:lblAlgn val="ctr"/>
        <c:lblOffset val="100"/>
        <c:noMultiLvlLbl val="0"/>
      </c:catAx>
      <c:valAx>
        <c:axId val="111409059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087840"/>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latin typeface="+mj-lt"/>
              </a:rPr>
              <a:t>Temps de jeu en U16</a:t>
            </a:r>
            <a:endParaRPr lang="en-US"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'Fiche collective'!$C$115</c:f>
              <c:strCache>
                <c:ptCount val="1"/>
                <c:pt idx="0">
                  <c:v>T. jeu</c:v>
                </c:pt>
              </c:strCache>
            </c:strRef>
          </c:tx>
          <c:spPr>
            <a:solidFill>
              <a:schemeClr val="accent2"/>
            </a:solidFill>
            <a:ln>
              <a:noFill/>
            </a:ln>
            <a:effectLst/>
          </c:spPr>
          <c:invertIfNegative val="0"/>
          <c:cat>
            <c:numRef>
              <c:f>'Fiche collective'!$B$116:$B$146</c:f>
              <c:numCache>
                <c:formatCode>General</c:formatCode>
                <c:ptCount val="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numCache>
            </c:numRef>
          </c:cat>
          <c:val>
            <c:numRef>
              <c:f>'Fiche collective'!$C$116:$C$146</c:f>
              <c:numCache>
                <c:formatCode>General</c:formatCode>
                <c:ptCount val="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numCache>
            </c:numRef>
          </c:val>
          <c:extLst>
            <c:ext xmlns:c16="http://schemas.microsoft.com/office/drawing/2014/chart" uri="{C3380CC4-5D6E-409C-BE32-E72D297353CC}">
              <c16:uniqueId val="{00000000-4C03-4763-B45F-0F208157E601}"/>
            </c:ext>
          </c:extLst>
        </c:ser>
        <c:dLbls>
          <c:showLegendKey val="0"/>
          <c:showVal val="0"/>
          <c:showCatName val="0"/>
          <c:showSerName val="0"/>
          <c:showPercent val="0"/>
          <c:showBubbleSize val="0"/>
        </c:dLbls>
        <c:gapWidth val="219"/>
        <c:overlap val="-27"/>
        <c:axId val="1114111616"/>
        <c:axId val="1114114368"/>
      </c:barChart>
      <c:catAx>
        <c:axId val="111411161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14368"/>
        <c:crosses val="autoZero"/>
        <c:auto val="1"/>
        <c:lblAlgn val="ctr"/>
        <c:lblOffset val="100"/>
        <c:noMultiLvlLbl val="0"/>
      </c:catAx>
      <c:valAx>
        <c:axId val="111411436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11616"/>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sz="1600" b="1">
                <a:latin typeface="+mj-lt"/>
              </a:rPr>
              <a:t>Convocations</a:t>
            </a:r>
            <a:r>
              <a:rPr lang="fr-FR" sz="1600" b="1" baseline="0">
                <a:latin typeface="+mj-lt"/>
              </a:rPr>
              <a:t> par équipe</a:t>
            </a:r>
            <a:endParaRPr lang="fr-FR" sz="1600"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'Fiche collective'!$C$80</c:f>
              <c:strCache>
                <c:ptCount val="1"/>
                <c:pt idx="0">
                  <c:v>U16</c:v>
                </c:pt>
              </c:strCache>
            </c:strRef>
          </c:tx>
          <c:spPr>
            <a:solidFill>
              <a:schemeClr val="accent2"/>
            </a:solidFill>
            <a:ln>
              <a:noFill/>
            </a:ln>
            <a:effectLst/>
          </c:spPr>
          <c:invertIfNegative val="0"/>
          <c:cat>
            <c:numRef>
              <c:f>'Fiche collective'!$B$81:$B$110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collective'!$C$81:$C$110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0-27CC-453E-9D2E-14C3B5468EC2}"/>
            </c:ext>
          </c:extLst>
        </c:ser>
        <c:ser>
          <c:idx val="1"/>
          <c:order val="1"/>
          <c:tx>
            <c:strRef>
              <c:f>'Fiche collective'!$D$80</c:f>
              <c:strCache>
                <c:ptCount val="1"/>
                <c:pt idx="0">
                  <c:v>U17</c:v>
                </c:pt>
              </c:strCache>
            </c:strRef>
          </c:tx>
          <c:spPr>
            <a:solidFill>
              <a:schemeClr val="accent4"/>
            </a:solidFill>
            <a:ln>
              <a:noFill/>
            </a:ln>
            <a:effectLst/>
          </c:spPr>
          <c:invertIfNegative val="0"/>
          <c:cat>
            <c:numRef>
              <c:f>'Fiche collective'!$B$81:$B$110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collective'!$D$81:$D$110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1-27CC-453E-9D2E-14C3B5468EC2}"/>
            </c:ext>
          </c:extLst>
        </c:ser>
        <c:ser>
          <c:idx val="2"/>
          <c:order val="2"/>
          <c:tx>
            <c:strRef>
              <c:f>'Fiche collective'!$E$80</c:f>
              <c:strCache>
                <c:ptCount val="1"/>
                <c:pt idx="0">
                  <c:v>Non joué</c:v>
                </c:pt>
              </c:strCache>
            </c:strRef>
          </c:tx>
          <c:spPr>
            <a:solidFill>
              <a:schemeClr val="accent6"/>
            </a:solidFill>
            <a:ln>
              <a:noFill/>
            </a:ln>
            <a:effectLst/>
          </c:spPr>
          <c:invertIfNegative val="0"/>
          <c:cat>
            <c:numRef>
              <c:f>'Fiche collective'!$B$81:$B$110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collective'!$E$81:$E$110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2-27CC-453E-9D2E-14C3B5468EC2}"/>
            </c:ext>
          </c:extLst>
        </c:ser>
        <c:dLbls>
          <c:showLegendKey val="0"/>
          <c:showVal val="0"/>
          <c:showCatName val="0"/>
          <c:showSerName val="0"/>
          <c:showPercent val="0"/>
          <c:showBubbleSize val="0"/>
        </c:dLbls>
        <c:gapWidth val="150"/>
        <c:overlap val="100"/>
        <c:axId val="1114145888"/>
        <c:axId val="1114148640"/>
      </c:barChart>
      <c:catAx>
        <c:axId val="11141458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48640"/>
        <c:crosses val="autoZero"/>
        <c:auto val="1"/>
        <c:lblAlgn val="ctr"/>
        <c:lblOffset val="100"/>
        <c:noMultiLvlLbl val="0"/>
      </c:catAx>
      <c:valAx>
        <c:axId val="111414864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4588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'Fiche collective'!$C$150</c:f>
              <c:strCache>
                <c:ptCount val="1"/>
                <c:pt idx="0">
                  <c:v>T. jeu moyen</c:v>
                </c:pt>
              </c:strCache>
            </c:strRef>
          </c:tx>
          <c:spPr>
            <a:solidFill>
              <a:schemeClr val="accent2"/>
            </a:solidFill>
            <a:ln>
              <a:noFill/>
            </a:ln>
            <a:effectLst/>
          </c:spPr>
          <c:invertIfNegative val="0"/>
          <c:cat>
            <c:numRef>
              <c:f>'Fiche collective'!$B$151:$B$181</c:f>
              <c:numCache>
                <c:formatCode>General</c:formatCode>
                <c:ptCount val="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numCache>
            </c:numRef>
          </c:cat>
          <c:val>
            <c:numRef>
              <c:f>'Fiche collective'!$C$151:$C$181</c:f>
              <c:numCache>
                <c:formatCode>0.00</c:formatCode>
                <c:ptCount val="3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numCache>
            </c:numRef>
          </c:val>
          <c:extLst>
            <c:ext xmlns:c16="http://schemas.microsoft.com/office/drawing/2014/chart" uri="{C3380CC4-5D6E-409C-BE32-E72D297353CC}">
              <c16:uniqueId val="{00000000-E64D-49F8-BA85-0B56C7ECC49E}"/>
            </c:ext>
          </c:extLst>
        </c:ser>
        <c:dLbls>
          <c:showLegendKey val="0"/>
          <c:showVal val="0"/>
          <c:showCatName val="0"/>
          <c:showSerName val="0"/>
          <c:showPercent val="0"/>
          <c:showBubbleSize val="0"/>
        </c:dLbls>
        <c:gapWidth val="182"/>
        <c:axId val="1114168912"/>
        <c:axId val="1114171664"/>
      </c:barChart>
      <c:catAx>
        <c:axId val="11141689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71664"/>
        <c:crosses val="autoZero"/>
        <c:auto val="1"/>
        <c:lblAlgn val="ctr"/>
        <c:lblOffset val="100"/>
        <c:noMultiLvlLbl val="0"/>
      </c:catAx>
      <c:valAx>
        <c:axId val="1114171664"/>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68912"/>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sz="1600" b="1">
                <a:latin typeface="+mj-lt"/>
              </a:rPr>
              <a:t>Cartons</a:t>
            </a:r>
            <a:r>
              <a:rPr lang="fr-FR" sz="1600" b="1" baseline="0">
                <a:latin typeface="+mj-lt"/>
              </a:rPr>
              <a:t> par joueur</a:t>
            </a:r>
            <a:endParaRPr lang="fr-FR"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'Fiche collective'!$C$185</c:f>
              <c:strCache>
                <c:ptCount val="1"/>
                <c:pt idx="0">
                  <c:v>Jaune</c:v>
                </c:pt>
              </c:strCache>
            </c:strRef>
          </c:tx>
          <c:spPr>
            <a:solidFill>
              <a:schemeClr val="accent2"/>
            </a:solidFill>
            <a:ln>
              <a:noFill/>
            </a:ln>
            <a:effectLst/>
          </c:spPr>
          <c:invertIfNegative val="0"/>
          <c:cat>
            <c:numRef>
              <c:f>'Fiche collective'!$B$186:$B$215</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collective'!$C$186:$C$215</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0-20BB-41F7-9CB0-D9200A5D7FCB}"/>
            </c:ext>
          </c:extLst>
        </c:ser>
        <c:ser>
          <c:idx val="1"/>
          <c:order val="1"/>
          <c:tx>
            <c:strRef>
              <c:f>'Fiche collective'!$D$185</c:f>
              <c:strCache>
                <c:ptCount val="1"/>
                <c:pt idx="0">
                  <c:v>Rouge</c:v>
                </c:pt>
              </c:strCache>
            </c:strRef>
          </c:tx>
          <c:spPr>
            <a:solidFill>
              <a:schemeClr val="accent4"/>
            </a:solidFill>
            <a:ln>
              <a:noFill/>
            </a:ln>
            <a:effectLst/>
          </c:spPr>
          <c:invertIfNegative val="0"/>
          <c:cat>
            <c:numRef>
              <c:f>'Fiche collective'!$B$186:$B$215</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collective'!$D$186:$D$215</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1-20BB-41F7-9CB0-D9200A5D7FCB}"/>
            </c:ext>
          </c:extLst>
        </c:ser>
        <c:dLbls>
          <c:showLegendKey val="0"/>
          <c:showVal val="0"/>
          <c:showCatName val="0"/>
          <c:showSerName val="0"/>
          <c:showPercent val="0"/>
          <c:showBubbleSize val="0"/>
        </c:dLbls>
        <c:gapWidth val="219"/>
        <c:overlap val="-27"/>
        <c:axId val="1112763824"/>
        <c:axId val="1112766576"/>
      </c:barChart>
      <c:catAx>
        <c:axId val="111276382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2766576"/>
        <c:crosses val="autoZero"/>
        <c:auto val="1"/>
        <c:lblAlgn val="ctr"/>
        <c:lblOffset val="100"/>
        <c:noMultiLvlLbl val="0"/>
      </c:catAx>
      <c:valAx>
        <c:axId val="11127665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2763824"/>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sz="1600" b="1">
                <a:latin typeface="+mj-lt"/>
              </a:rPr>
              <a:t>Présence aux entrainements</a:t>
            </a:r>
            <a:endParaRPr lang="fr-FR"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percentStacked"/>
        <c:varyColors val="0"/>
        <c:ser>
          <c:idx val="0"/>
          <c:order val="0"/>
          <c:tx>
            <c:strRef>
              <c:f>'Fiche collective'!$C$220</c:f>
              <c:strCache>
                <c:ptCount val="1"/>
                <c:pt idx="0">
                  <c:v>Présent</c:v>
                </c:pt>
              </c:strCache>
            </c:strRef>
          </c:tx>
          <c:spPr>
            <a:solidFill>
              <a:schemeClr val="accent6"/>
            </a:solidFill>
            <a:ln>
              <a:noFill/>
            </a:ln>
            <a:effectLst/>
          </c:spPr>
          <c:invertIfNegative val="0"/>
          <c:cat>
            <c:numRef>
              <c:f>'Fiche collective'!$B$221:$B$250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collective'!$C$221:$C$250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0-85EF-41F5-9497-2700092CE2DA}"/>
            </c:ext>
          </c:extLst>
        </c:ser>
        <c:ser>
          <c:idx val="1"/>
          <c:order val="1"/>
          <c:tx>
            <c:strRef>
              <c:f>'Fiche collective'!$D$220</c:f>
              <c:strCache>
                <c:ptCount val="1"/>
                <c:pt idx="0">
                  <c:v>Abs excusée</c:v>
                </c:pt>
              </c:strCache>
            </c:strRef>
          </c:tx>
          <c:spPr>
            <a:solidFill>
              <a:schemeClr val="accent5"/>
            </a:solidFill>
            <a:ln>
              <a:noFill/>
            </a:ln>
            <a:effectLst/>
          </c:spPr>
          <c:invertIfNegative val="0"/>
          <c:cat>
            <c:numRef>
              <c:f>'Fiche collective'!$B$221:$B$250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collective'!$D$221:$D$250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1-85EF-41F5-9497-2700092CE2DA}"/>
            </c:ext>
          </c:extLst>
        </c:ser>
        <c:ser>
          <c:idx val="2"/>
          <c:order val="2"/>
          <c:tx>
            <c:strRef>
              <c:f>'Fiche collective'!$E$220</c:f>
              <c:strCache>
                <c:ptCount val="1"/>
                <c:pt idx="0">
                  <c:v>Absent</c:v>
                </c:pt>
              </c:strCache>
            </c:strRef>
          </c:tx>
          <c:spPr>
            <a:solidFill>
              <a:schemeClr val="accent4"/>
            </a:solidFill>
            <a:ln>
              <a:noFill/>
            </a:ln>
            <a:effectLst/>
          </c:spPr>
          <c:invertIfNegative val="0"/>
          <c:cat>
            <c:numRef>
              <c:f>'Fiche collective'!$B$221:$B$250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cat>
          <c:val>
            <c:numRef>
              <c:f>'Fiche collective'!$E$221:$E$250</c:f>
              <c:numCache>
                <c:formatCode>General</c:formatCode>
                <c:ptCount val="3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numCache>
            </c:numRef>
          </c:val>
          <c:extLst>
            <c:ext xmlns:c16="http://schemas.microsoft.com/office/drawing/2014/chart" uri="{C3380CC4-5D6E-409C-BE32-E72D297353CC}">
              <c16:uniqueId val="{00000002-85EF-41F5-9497-2700092CE2DA}"/>
            </c:ext>
          </c:extLst>
        </c:ser>
        <c:dLbls>
          <c:showLegendKey val="0"/>
          <c:showVal val="0"/>
          <c:showCatName val="0"/>
          <c:showSerName val="0"/>
          <c:showPercent val="0"/>
          <c:showBubbleSize val="0"/>
        </c:dLbls>
        <c:gapWidth val="219"/>
        <c:overlap val="100"/>
        <c:axId val="1112806368"/>
        <c:axId val="1112809120"/>
      </c:barChart>
      <c:catAx>
        <c:axId val="111280636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2809120"/>
        <c:crosses val="autoZero"/>
        <c:auto val="1"/>
        <c:lblAlgn val="ctr"/>
        <c:lblOffset val="100"/>
        <c:noMultiLvlLbl val="0"/>
      </c:catAx>
      <c:valAx>
        <c:axId val="1112809120"/>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280636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600" b="1">
                <a:latin typeface="+mj-lt"/>
              </a:rPr>
              <a:t>Effectif</a:t>
            </a:r>
            <a:r>
              <a:rPr lang="en-US" sz="1600" b="1" baseline="0">
                <a:latin typeface="+mj-lt"/>
              </a:rPr>
              <a:t> par séance d'entrainement</a:t>
            </a:r>
            <a:endParaRPr lang="en-US" sz="1600" b="1">
              <a:latin typeface="+mj-l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Entrainement!$AH$6</c:f>
              <c:strCache>
                <c:ptCount val="1"/>
                <c:pt idx="0">
                  <c:v>Présent</c:v>
                </c:pt>
              </c:strCache>
            </c:strRef>
          </c:tx>
          <c:spPr>
            <a:solidFill>
              <a:schemeClr val="accent1"/>
            </a:solidFill>
            <a:ln>
              <a:noFill/>
            </a:ln>
            <a:effectLst/>
          </c:spPr>
          <c:invertIfNegative val="0"/>
          <c:cat>
            <c:strRef>
              <c:f>Entrainement!$B$7:$B$137</c:f>
              <c:strCache>
                <c:ptCount val="24"/>
                <c:pt idx="0">
                  <c:v>06/08/2018</c:v>
                </c:pt>
                <c:pt idx="1">
                  <c:v>07/08/2018</c:v>
                </c:pt>
                <c:pt idx="2">
                  <c:v>09/08/2018</c:v>
                </c:pt>
                <c:pt idx="3">
                  <c:v>10/08/2018</c:v>
                </c:pt>
                <c:pt idx="4">
                  <c:v>13/08/2018</c:v>
                </c:pt>
                <c:pt idx="5">
                  <c:v>14/08/2018</c:v>
                </c:pt>
                <c:pt idx="6">
                  <c:v>15/08/2018</c:v>
                </c:pt>
                <c:pt idx="7">
                  <c:v>16/08/2018</c:v>
                </c:pt>
                <c:pt idx="8">
                  <c:v>17/08/2018</c:v>
                </c:pt>
                <c:pt idx="9">
                  <c:v>18/08/2018</c:v>
                </c:pt>
                <c:pt idx="10">
                  <c:v>20/08/2018</c:v>
                </c:pt>
                <c:pt idx="11">
                  <c:v>21/08/2018</c:v>
                </c:pt>
                <c:pt idx="12">
                  <c:v>23/08/2018</c:v>
                </c:pt>
                <c:pt idx="13">
                  <c:v>24/08/2018</c:v>
                </c:pt>
                <c:pt idx="14">
                  <c:v>27/08/2018</c:v>
                </c:pt>
                <c:pt idx="15">
                  <c:v>28/08/2018</c:v>
                </c:pt>
                <c:pt idx="16">
                  <c:v>30/08/2018</c:v>
                </c:pt>
                <c:pt idx="17">
                  <c:v>31/08/2018</c:v>
                </c:pt>
                <c:pt idx="18">
                  <c:v>04/09/2018</c:v>
                </c:pt>
                <c:pt idx="19">
                  <c:v>06/09/2018</c:v>
                </c:pt>
                <c:pt idx="20">
                  <c:v>07/09/2018</c:v>
                </c:pt>
                <c:pt idx="21">
                  <c:v>11/09/2018</c:v>
                </c:pt>
                <c:pt idx="22">
                  <c:v>14/09/2018</c:v>
                </c:pt>
                <c:pt idx="23">
                  <c:v>15/09/2018</c:v>
                </c:pt>
              </c:strCache>
            </c:strRef>
          </c:cat>
          <c:val>
            <c:numRef>
              <c:f>Entrainement!$AH$7:$AH$137</c:f>
              <c:numCache>
                <c:formatCode>0</c:formatCode>
                <c:ptCount val="131"/>
                <c:pt idx="0">
                  <c:v>9</c:v>
                </c:pt>
                <c:pt idx="1">
                  <c:v>9</c:v>
                </c:pt>
                <c:pt idx="2">
                  <c:v>10</c:v>
                </c:pt>
                <c:pt idx="3">
                  <c:v>12</c:v>
                </c:pt>
                <c:pt idx="4">
                  <c:v>11</c:v>
                </c:pt>
                <c:pt idx="5">
                  <c:v>12</c:v>
                </c:pt>
                <c:pt idx="6">
                  <c:v>8</c:v>
                </c:pt>
                <c:pt idx="7">
                  <c:v>13</c:v>
                </c:pt>
                <c:pt idx="8">
                  <c:v>10</c:v>
                </c:pt>
                <c:pt idx="9">
                  <c:v>12</c:v>
                </c:pt>
                <c:pt idx="10">
                  <c:v>15</c:v>
                </c:pt>
                <c:pt idx="11">
                  <c:v>13</c:v>
                </c:pt>
                <c:pt idx="12">
                  <c:v>14</c:v>
                </c:pt>
                <c:pt idx="13">
                  <c:v>17</c:v>
                </c:pt>
                <c:pt idx="14">
                  <c:v>15</c:v>
                </c:pt>
                <c:pt idx="15">
                  <c:v>17</c:v>
                </c:pt>
                <c:pt idx="16">
                  <c:v>20</c:v>
                </c:pt>
                <c:pt idx="17">
                  <c:v>16</c:v>
                </c:pt>
                <c:pt idx="18">
                  <c:v>14</c:v>
                </c:pt>
                <c:pt idx="19">
                  <c:v>18</c:v>
                </c:pt>
                <c:pt idx="20">
                  <c:v>12</c:v>
                </c:pt>
                <c:pt idx="21">
                  <c:v>12</c:v>
                </c:pt>
                <c:pt idx="22">
                  <c:v>15</c:v>
                </c:pt>
                <c:pt idx="23">
                  <c:v>13</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pt idx="120">
                  <c:v>0</c:v>
                </c:pt>
                <c:pt idx="121">
                  <c:v>0</c:v>
                </c:pt>
                <c:pt idx="122">
                  <c:v>0</c:v>
                </c:pt>
                <c:pt idx="123">
                  <c:v>0</c:v>
                </c:pt>
                <c:pt idx="124">
                  <c:v>0</c:v>
                </c:pt>
                <c:pt idx="125">
                  <c:v>0</c:v>
                </c:pt>
                <c:pt idx="126">
                  <c:v>0</c:v>
                </c:pt>
                <c:pt idx="127">
                  <c:v>0</c:v>
                </c:pt>
                <c:pt idx="128">
                  <c:v>0</c:v>
                </c:pt>
                <c:pt idx="129">
                  <c:v>0</c:v>
                </c:pt>
                <c:pt idx="130">
                  <c:v>0</c:v>
                </c:pt>
              </c:numCache>
            </c:numRef>
          </c:val>
          <c:extLst>
            <c:ext xmlns:c16="http://schemas.microsoft.com/office/drawing/2014/chart" uri="{C3380CC4-5D6E-409C-BE32-E72D297353CC}">
              <c16:uniqueId val="{00000000-4A8B-4EB3-967A-AE8C1B24B605}"/>
            </c:ext>
          </c:extLst>
        </c:ser>
        <c:dLbls>
          <c:showLegendKey val="0"/>
          <c:showVal val="0"/>
          <c:showCatName val="0"/>
          <c:showSerName val="0"/>
          <c:showPercent val="0"/>
          <c:showBubbleSize val="0"/>
        </c:dLbls>
        <c:gapWidth val="219"/>
        <c:overlap val="-27"/>
        <c:axId val="1114190352"/>
        <c:axId val="1114192832"/>
      </c:barChart>
      <c:dateAx>
        <c:axId val="1114190352"/>
        <c:scaling>
          <c:orientation val="minMax"/>
        </c:scaling>
        <c:delete val="0"/>
        <c:axPos val="b"/>
        <c:numFmt formatCode="m/d/yy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92832"/>
        <c:crosses val="autoZero"/>
        <c:auto val="1"/>
        <c:lblOffset val="100"/>
        <c:baseTimeUnit val="days"/>
      </c:dateAx>
      <c:valAx>
        <c:axId val="1114192832"/>
        <c:scaling>
          <c:orientation val="minMax"/>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190352"/>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800" b="1" i="0" baseline="0">
                <a:effectLst/>
              </a:rPr>
              <a:t>Charge d'entrainement par joueur</a:t>
            </a:r>
            <a:endParaRPr lang="fr-FR">
              <a:effectLst/>
            </a:endParaRP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31"/>
          <c:order val="0"/>
          <c:spPr>
            <a:solidFill>
              <a:schemeClr val="accent2">
                <a:lumMod val="50000"/>
              </a:schemeClr>
            </a:solidFill>
            <a:ln>
              <a:noFill/>
            </a:ln>
            <a:effectLst/>
          </c:spPr>
          <c:invertIfNegative val="0"/>
          <c:dLbls>
            <c:spPr>
              <a:noFill/>
              <a:ln>
                <a:noFill/>
              </a:ln>
              <a:effectLst/>
            </c:spPr>
            <c:txPr>
              <a:bodyPr rot="-5400000" spcFirstLastPara="1" vertOverflow="ellipsis" wrap="square" lIns="38100" tIns="19050" rIns="38100" bIns="19050" anchor="b" anchorCtr="0">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0"/>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0-DEEB-4DEF-91D3-833A9B114D09}"/>
            </c:ext>
          </c:extLst>
        </c:ser>
        <c:ser>
          <c:idx val="32"/>
          <c:order val="1"/>
          <c:spPr>
            <a:solidFill>
              <a:schemeClr val="accent3">
                <a:lumMod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1-DEEB-4DEF-91D3-833A9B114D09}"/>
            </c:ext>
          </c:extLst>
        </c:ser>
        <c:ser>
          <c:idx val="33"/>
          <c:order val="2"/>
          <c:spPr>
            <a:solidFill>
              <a:schemeClr val="accent4">
                <a:lumMod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2-DEEB-4DEF-91D3-833A9B114D09}"/>
            </c:ext>
          </c:extLst>
        </c:ser>
        <c:ser>
          <c:idx val="34"/>
          <c:order val="3"/>
          <c:spPr>
            <a:solidFill>
              <a:schemeClr val="accent5">
                <a:lumMod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3-DEEB-4DEF-91D3-833A9B114D09}"/>
            </c:ext>
          </c:extLst>
        </c:ser>
        <c:ser>
          <c:idx val="35"/>
          <c:order val="4"/>
          <c:spPr>
            <a:solidFill>
              <a:schemeClr val="accent6">
                <a:lumMod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4-DEEB-4DEF-91D3-833A9B114D09}"/>
            </c:ext>
          </c:extLst>
        </c:ser>
        <c:ser>
          <c:idx val="36"/>
          <c:order val="5"/>
          <c:spPr>
            <a:solidFill>
              <a:schemeClr val="accent1">
                <a:lumMod val="70000"/>
                <a:lumOff val="30000"/>
              </a:schemeClr>
            </a:solidFill>
            <a:ln>
              <a:noFill/>
            </a:ln>
            <a:effectLst/>
          </c:spPr>
          <c:invertIfNegative val="0"/>
          <c:dLbls>
            <c:dLbl>
              <c:idx val="0"/>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extLst>
                <c:ext xmlns:c15="http://schemas.microsoft.com/office/drawing/2012/chart" uri="{CE6537A1-D6FC-4f65-9D91-7224C49458BB}"/>
                <c:ext xmlns:c16="http://schemas.microsoft.com/office/drawing/2014/chart" uri="{C3380CC4-5D6E-409C-BE32-E72D297353CC}">
                  <c16:uniqueId val="{00000000-DF05-4F76-A37D-185062D906A8}"/>
                </c:ext>
              </c:extLst>
            </c:dLbl>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5-DEEB-4DEF-91D3-833A9B114D09}"/>
            </c:ext>
          </c:extLst>
        </c:ser>
        <c:ser>
          <c:idx val="37"/>
          <c:order val="6"/>
          <c:spPr>
            <a:solidFill>
              <a:schemeClr val="accent2">
                <a:lumMod val="70000"/>
                <a:lumOff val="30000"/>
              </a:schemeClr>
            </a:solidFill>
            <a:ln>
              <a:noFill/>
            </a:ln>
            <a:effectLst/>
          </c:spPr>
          <c:invertIfNegative val="0"/>
          <c:dLbls>
            <c:dLbl>
              <c:idx val="0"/>
              <c:dLblPos val="inBase"/>
              <c:showLegendKey val="0"/>
              <c:showVal val="1"/>
              <c:showCatName val="0"/>
              <c:showSerName val="1"/>
              <c:showPercent val="0"/>
              <c:showBubbleSize val="0"/>
              <c:separator>
</c:separator>
              <c:extLst>
                <c:ext xmlns:c15="http://schemas.microsoft.com/office/drawing/2012/chart" uri="{CE6537A1-D6FC-4f65-9D91-7224C49458BB}"/>
                <c:ext xmlns:c16="http://schemas.microsoft.com/office/drawing/2014/chart" uri="{C3380CC4-5D6E-409C-BE32-E72D297353CC}">
                  <c16:uniqueId val="{00000045-DEEB-4DEF-91D3-833A9B114D09}"/>
                </c:ext>
              </c:extLst>
            </c:dLbl>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6-DEEB-4DEF-91D3-833A9B114D09}"/>
            </c:ext>
          </c:extLst>
        </c:ser>
        <c:ser>
          <c:idx val="38"/>
          <c:order val="7"/>
          <c:spPr>
            <a:solidFill>
              <a:schemeClr val="accent3">
                <a:lumMod val="70000"/>
                <a:lumOff val="3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7-DEEB-4DEF-91D3-833A9B114D09}"/>
            </c:ext>
          </c:extLst>
        </c:ser>
        <c:ser>
          <c:idx val="39"/>
          <c:order val="8"/>
          <c:spPr>
            <a:solidFill>
              <a:schemeClr val="accent4">
                <a:lumMod val="70000"/>
                <a:lumOff val="3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8-DEEB-4DEF-91D3-833A9B114D09}"/>
            </c:ext>
          </c:extLst>
        </c:ser>
        <c:ser>
          <c:idx val="40"/>
          <c:order val="9"/>
          <c:spPr>
            <a:solidFill>
              <a:schemeClr val="accent5">
                <a:lumMod val="70000"/>
                <a:lumOff val="3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9-DEEB-4DEF-91D3-833A9B114D09}"/>
            </c:ext>
          </c:extLst>
        </c:ser>
        <c:ser>
          <c:idx val="41"/>
          <c:order val="10"/>
          <c:spPr>
            <a:solidFill>
              <a:schemeClr val="accent6">
                <a:lumMod val="70000"/>
                <a:lumOff val="3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A-DEEB-4DEF-91D3-833A9B114D09}"/>
            </c:ext>
          </c:extLst>
        </c:ser>
        <c:ser>
          <c:idx val="42"/>
          <c:order val="11"/>
          <c:spPr>
            <a:solidFill>
              <a:schemeClr val="accent1">
                <a:lumMod val="7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B-DEEB-4DEF-91D3-833A9B114D09}"/>
            </c:ext>
          </c:extLst>
        </c:ser>
        <c:ser>
          <c:idx val="43"/>
          <c:order val="12"/>
          <c:spPr>
            <a:solidFill>
              <a:schemeClr val="accent2">
                <a:lumMod val="7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C-DEEB-4DEF-91D3-833A9B114D09}"/>
            </c:ext>
          </c:extLst>
        </c:ser>
        <c:ser>
          <c:idx val="44"/>
          <c:order val="13"/>
          <c:spPr>
            <a:solidFill>
              <a:schemeClr val="accent3">
                <a:lumMod val="7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D-DEEB-4DEF-91D3-833A9B114D09}"/>
            </c:ext>
          </c:extLst>
        </c:ser>
        <c:ser>
          <c:idx val="45"/>
          <c:order val="14"/>
          <c:spPr>
            <a:solidFill>
              <a:schemeClr val="accent4">
                <a:lumMod val="7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E-DEEB-4DEF-91D3-833A9B114D09}"/>
            </c:ext>
          </c:extLst>
        </c:ser>
        <c:ser>
          <c:idx val="46"/>
          <c:order val="15"/>
          <c:spPr>
            <a:solidFill>
              <a:schemeClr val="accent5">
                <a:lumMod val="7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F-DEEB-4DEF-91D3-833A9B114D09}"/>
            </c:ext>
          </c:extLst>
        </c:ser>
        <c:ser>
          <c:idx val="47"/>
          <c:order val="16"/>
          <c:spPr>
            <a:solidFill>
              <a:schemeClr val="accent6">
                <a:lumMod val="7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0-DEEB-4DEF-91D3-833A9B114D09}"/>
            </c:ext>
          </c:extLst>
        </c:ser>
        <c:ser>
          <c:idx val="48"/>
          <c:order val="17"/>
          <c:spPr>
            <a:solidFill>
              <a:schemeClr val="accent1">
                <a:lumMod val="50000"/>
                <a:lumOff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1-DEEB-4DEF-91D3-833A9B114D09}"/>
            </c:ext>
          </c:extLst>
        </c:ser>
        <c:ser>
          <c:idx val="49"/>
          <c:order val="18"/>
          <c:spPr>
            <a:solidFill>
              <a:schemeClr val="accent2">
                <a:lumMod val="50000"/>
                <a:lumOff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2-DEEB-4DEF-91D3-833A9B114D09}"/>
            </c:ext>
          </c:extLst>
        </c:ser>
        <c:ser>
          <c:idx val="50"/>
          <c:order val="19"/>
          <c:spPr>
            <a:solidFill>
              <a:schemeClr val="accent3">
                <a:lumMod val="50000"/>
                <a:lumOff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3-DEEB-4DEF-91D3-833A9B114D09}"/>
            </c:ext>
          </c:extLst>
        </c:ser>
        <c:ser>
          <c:idx val="51"/>
          <c:order val="20"/>
          <c:spPr>
            <a:solidFill>
              <a:schemeClr val="accent4">
                <a:lumMod val="50000"/>
                <a:lumOff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4-DEEB-4DEF-91D3-833A9B114D09}"/>
            </c:ext>
          </c:extLst>
        </c:ser>
        <c:ser>
          <c:idx val="52"/>
          <c:order val="21"/>
          <c:spPr>
            <a:solidFill>
              <a:schemeClr val="accent5">
                <a:lumMod val="50000"/>
                <a:lumOff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5-DEEB-4DEF-91D3-833A9B114D09}"/>
            </c:ext>
          </c:extLst>
        </c:ser>
        <c:ser>
          <c:idx val="53"/>
          <c:order val="22"/>
          <c:spPr>
            <a:solidFill>
              <a:schemeClr val="accent6">
                <a:lumMod val="50000"/>
                <a:lumOff val="5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6-DEEB-4DEF-91D3-833A9B114D09}"/>
            </c:ext>
          </c:extLst>
        </c:ser>
        <c:ser>
          <c:idx val="54"/>
          <c:order val="23"/>
          <c:spPr>
            <a:solidFill>
              <a:schemeClr val="accent1"/>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7-DEEB-4DEF-91D3-833A9B114D09}"/>
            </c:ext>
          </c:extLst>
        </c:ser>
        <c:ser>
          <c:idx val="55"/>
          <c:order val="24"/>
          <c:spPr>
            <a:solidFill>
              <a:schemeClr val="accent2"/>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8-DEEB-4DEF-91D3-833A9B114D09}"/>
            </c:ext>
          </c:extLst>
        </c:ser>
        <c:ser>
          <c:idx val="56"/>
          <c:order val="25"/>
          <c:spPr>
            <a:solidFill>
              <a:schemeClr val="accent3"/>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9-DEEB-4DEF-91D3-833A9B114D09}"/>
            </c:ext>
          </c:extLst>
        </c:ser>
        <c:ser>
          <c:idx val="57"/>
          <c:order val="26"/>
          <c:spPr>
            <a:solidFill>
              <a:schemeClr val="accent4"/>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A-DEEB-4DEF-91D3-833A9B114D09}"/>
            </c:ext>
          </c:extLst>
        </c:ser>
        <c:ser>
          <c:idx val="58"/>
          <c:order val="27"/>
          <c:spPr>
            <a:solidFill>
              <a:schemeClr val="accent5"/>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B-DEEB-4DEF-91D3-833A9B114D09}"/>
            </c:ext>
          </c:extLst>
        </c:ser>
        <c:ser>
          <c:idx val="59"/>
          <c:order val="28"/>
          <c:spPr>
            <a:solidFill>
              <a:schemeClr val="accent6"/>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C-DEEB-4DEF-91D3-833A9B114D09}"/>
            </c:ext>
          </c:extLst>
        </c:ser>
        <c:ser>
          <c:idx val="60"/>
          <c:order val="29"/>
          <c:spPr>
            <a:solidFill>
              <a:schemeClr val="accent1">
                <a:lumMod val="60000"/>
              </a:schemeClr>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0" i="0" u="none" strike="noStrike" kern="1200" baseline="0">
                    <a:solidFill>
                      <a:schemeClr val="tx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1D-DEEB-4DEF-91D3-833A9B114D09}"/>
            </c:ext>
          </c:extLst>
        </c:ser>
        <c:ser>
          <c:idx val="0"/>
          <c:order val="30"/>
          <c:spPr>
            <a:solidFill>
              <a:srgbClr val="002060"/>
            </a:solidFill>
            <a:ln>
              <a:noFill/>
            </a:ln>
            <a:effectLst/>
          </c:spPr>
          <c:invertIfNegative val="0"/>
          <c:dLbls>
            <c:spPr>
              <a:noFill/>
              <a:ln>
                <a:noFill/>
              </a:ln>
              <a:effectLst/>
            </c:spPr>
            <c:txPr>
              <a:bodyPr rot="-5400000" spcFirstLastPara="1" vertOverflow="ellipsis"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1"/>
            <c:showCatName val="0"/>
            <c:showSerName val="1"/>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0"/>
          </c:trendline>
          <c:val>
            <c:numRef>
              <c:f>#REF!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#REF!</c15:sqref>
                        </c15:formulaRef>
                      </c:ext>
                    </c:extLst>
                    <c:strCache>
                      <c:ptCount val="1"/>
                      <c:pt idx="0">
                        <c:v>#REF!</c:v>
                      </c:pt>
                    </c:strCache>
                  </c:strRef>
                </c15:tx>
              </c15:filteredSeriesTitle>
            </c:ext>
            <c:ext xmlns:c16="http://schemas.microsoft.com/office/drawing/2014/chart" uri="{C3380CC4-5D6E-409C-BE32-E72D297353CC}">
              <c16:uniqueId val="{00000002-DF05-4F76-A37D-185062D906A8}"/>
            </c:ext>
          </c:extLst>
        </c:ser>
        <c:dLbls>
          <c:dLblPos val="outEnd"/>
          <c:showLegendKey val="0"/>
          <c:showVal val="1"/>
          <c:showCatName val="0"/>
          <c:showSerName val="0"/>
          <c:showPercent val="0"/>
          <c:showBubbleSize val="0"/>
        </c:dLbls>
        <c:gapWidth val="219"/>
        <c:overlap val="-27"/>
        <c:axId val="1114240160"/>
        <c:axId val="1114242640"/>
      </c:barChart>
      <c:catAx>
        <c:axId val="1114240160"/>
        <c:scaling>
          <c:orientation val="minMax"/>
        </c:scaling>
        <c:delete val="1"/>
        <c:axPos val="b"/>
        <c:majorTickMark val="none"/>
        <c:minorTickMark val="none"/>
        <c:tickLblPos val="nextTo"/>
        <c:crossAx val="1114242640"/>
        <c:crosses val="autoZero"/>
        <c:auto val="1"/>
        <c:lblAlgn val="ctr"/>
        <c:lblOffset val="100"/>
        <c:noMultiLvlLbl val="0"/>
      </c:catAx>
      <c:valAx>
        <c:axId val="1114242640"/>
        <c:scaling>
          <c:orientation val="minMax"/>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14240160"/>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withinLinear" id="17">
  <a:schemeClr val="accent4"/>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9.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0.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2.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3.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4.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5.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6.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7.xml><?xml version="1.0" encoding="utf-8"?>
<cs:colorStyle xmlns:cs="http://schemas.microsoft.com/office/drawing/2012/chartStyle" xmlns:a="http://schemas.openxmlformats.org/drawingml/2006/main" meth="cycle" id="13">
  <a:schemeClr val="accent6"/>
  <a:schemeClr val="accent5"/>
  <a:schemeClr val="accent4"/>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9.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9.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0.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4.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5.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6.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7.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8.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9.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1" Type="http://schemas.openxmlformats.org/officeDocument/2006/relationships/chart" Target="../charts/chart1.xml"/></Relationships>
</file>

<file path=xl/drawings/_rels/drawing7.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12" Type="http://schemas.openxmlformats.org/officeDocument/2006/relationships/chart" Target="../charts/chart12.xml"/><Relationship Id="rId2" Type="http://schemas.openxmlformats.org/officeDocument/2006/relationships/chart" Target="../charts/chart2.xml"/><Relationship Id="rId1" Type="http://schemas.openxmlformats.org/officeDocument/2006/relationships/hyperlink" Target="#r&#233;sum&#233;!A1"/><Relationship Id="rId6" Type="http://schemas.openxmlformats.org/officeDocument/2006/relationships/chart" Target="../charts/chart6.xml"/><Relationship Id="rId11" Type="http://schemas.openxmlformats.org/officeDocument/2006/relationships/chart" Target="../charts/chart11.xml"/><Relationship Id="rId5" Type="http://schemas.openxmlformats.org/officeDocument/2006/relationships/chart" Target="../charts/chart5.xml"/><Relationship Id="rId10" Type="http://schemas.openxmlformats.org/officeDocument/2006/relationships/chart" Target="../charts/chart10.xml"/><Relationship Id="rId4" Type="http://schemas.openxmlformats.org/officeDocument/2006/relationships/chart" Target="../charts/chart4.xml"/><Relationship Id="rId9" Type="http://schemas.openxmlformats.org/officeDocument/2006/relationships/chart" Target="../charts/chart9.xml"/></Relationships>
</file>

<file path=xl/drawings/_rels/drawing8.xml.rels><?xml version="1.0" encoding="UTF-8" standalone="yes"?>
<Relationships xmlns="http://schemas.openxmlformats.org/package/2006/relationships"><Relationship Id="rId2" Type="http://schemas.openxmlformats.org/officeDocument/2006/relationships/image" Target="../media/image2.JPG"/><Relationship Id="rId1" Type="http://schemas.openxmlformats.org/officeDocument/2006/relationships/image" Target="../media/image1.JPG"/></Relationships>
</file>

<file path=xl/drawings/_rels/drawing11.xml.rels><?xml version="1.0" encoding="UTF-8" standalone="yes"?>
<Relationships xmlns="http://schemas.openxmlformats.org/package/2006/relationships"><Relationship Id="rId8" Type="http://schemas.openxmlformats.org/officeDocument/2006/relationships/chart" Target="../charts/chart20.xml"/><Relationship Id="rId3" Type="http://schemas.openxmlformats.org/officeDocument/2006/relationships/chart" Target="../charts/chart15.xml"/><Relationship Id="rId7" Type="http://schemas.openxmlformats.org/officeDocument/2006/relationships/chart" Target="../charts/chart19.xml"/><Relationship Id="rId2" Type="http://schemas.openxmlformats.org/officeDocument/2006/relationships/chart" Target="../charts/chart14.xml"/><Relationship Id="rId1" Type="http://schemas.openxmlformats.org/officeDocument/2006/relationships/chart" Target="../charts/chart13.xml"/><Relationship Id="rId6" Type="http://schemas.openxmlformats.org/officeDocument/2006/relationships/chart" Target="../charts/chart18.xml"/><Relationship Id="rId5" Type="http://schemas.openxmlformats.org/officeDocument/2006/relationships/chart" Target="../charts/chart17.xml"/><Relationship Id="rId4" Type="http://schemas.openxmlformats.org/officeDocument/2006/relationships/chart" Target="../charts/chart16.xml"/><Relationship Id="rId9" Type="http://schemas.openxmlformats.org/officeDocument/2006/relationships/chart" Target="../charts/chart2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257175</xdr:colOff>
          <xdr:row>1</xdr:row>
          <xdr:rowOff>28575</xdr:rowOff>
        </xdr:from>
        <xdr:to>
          <xdr:col>19</xdr:col>
          <xdr:colOff>342900</xdr:colOff>
          <xdr:row>1</xdr:row>
          <xdr:rowOff>409575</xdr:rowOff>
        </xdr:to>
        <xdr:sp macro="" textlink="">
          <xdr:nvSpPr>
            <xdr:cNvPr id="22530" name="Button 2" hidden="1">
              <a:extLst>
                <a:ext uri="{63B3BB69-23CF-44E3-9099-C40C66FF867C}">
                  <a14:compatExt spid="_x0000_s22530"/>
                </a:ext>
                <a:ext uri="{FF2B5EF4-FFF2-40B4-BE49-F238E27FC236}">
                  <a16:creationId xmlns:a16="http://schemas.microsoft.com/office/drawing/2014/main" id="{00000000-0008-0000-0000-0000025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31750</xdr:colOff>
      <xdr:row>23</xdr:row>
      <xdr:rowOff>53974</xdr:rowOff>
    </xdr:from>
    <xdr:to>
      <xdr:col>11</xdr:col>
      <xdr:colOff>693209</xdr:colOff>
      <xdr:row>38</xdr:row>
      <xdr:rowOff>90617</xdr:rowOff>
    </xdr:to>
    <xdr:sp macro="" textlink="">
      <xdr:nvSpPr>
        <xdr:cNvPr id="41" name="Rectangle 40">
          <a:extLst>
            <a:ext uri="{FF2B5EF4-FFF2-40B4-BE49-F238E27FC236}">
              <a16:creationId xmlns:a16="http://schemas.microsoft.com/office/drawing/2014/main" id="{00000000-0008-0000-0100-000029000000}"/>
            </a:ext>
          </a:extLst>
        </xdr:cNvPr>
        <xdr:cNvSpPr/>
      </xdr:nvSpPr>
      <xdr:spPr>
        <a:xfrm>
          <a:off x="5958417" y="4453865"/>
          <a:ext cx="2063317" cy="2743200"/>
        </a:xfrm>
        <a:prstGeom prst="rect">
          <a:avLst/>
        </a:prstGeom>
        <a:solidFill>
          <a:schemeClr val="accent3">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31750</xdr:colOff>
      <xdr:row>23</xdr:row>
      <xdr:rowOff>53975</xdr:rowOff>
    </xdr:from>
    <xdr:to>
      <xdr:col>11</xdr:col>
      <xdr:colOff>717550</xdr:colOff>
      <xdr:row>25</xdr:row>
      <xdr:rowOff>28575</xdr:rowOff>
    </xdr:to>
    <xdr:sp macro="" textlink="">
      <xdr:nvSpPr>
        <xdr:cNvPr id="42" name="Text Box 2">
          <a:extLst>
            <a:ext uri="{FF2B5EF4-FFF2-40B4-BE49-F238E27FC236}">
              <a16:creationId xmlns:a16="http://schemas.microsoft.com/office/drawing/2014/main" id="{00000000-0008-0000-0100-00002A000000}"/>
            </a:ext>
          </a:extLst>
        </xdr:cNvPr>
        <xdr:cNvSpPr txBox="1">
          <a:spLocks noChangeArrowheads="1"/>
        </xdr:cNvSpPr>
      </xdr:nvSpPr>
      <xdr:spPr bwMode="auto">
        <a:xfrm>
          <a:off x="6232525" y="4064000"/>
          <a:ext cx="2152650" cy="298450"/>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Données mental</a:t>
          </a:r>
        </a:p>
      </xdr:txBody>
    </xdr:sp>
    <xdr:clientData/>
  </xdr:twoCellAnchor>
  <xdr:twoCellAnchor>
    <xdr:from>
      <xdr:col>1</xdr:col>
      <xdr:colOff>0</xdr:colOff>
      <xdr:row>2</xdr:row>
      <xdr:rowOff>124916</xdr:rowOff>
    </xdr:from>
    <xdr:to>
      <xdr:col>3</xdr:col>
      <xdr:colOff>686859</xdr:colOff>
      <xdr:row>38</xdr:row>
      <xdr:rowOff>88600</xdr:rowOff>
    </xdr:to>
    <xdr:sp macro="" textlink="">
      <xdr:nvSpPr>
        <xdr:cNvPr id="4" name="Rectangle 3">
          <a:extLst>
            <a:ext uri="{FF2B5EF4-FFF2-40B4-BE49-F238E27FC236}">
              <a16:creationId xmlns:a16="http://schemas.microsoft.com/office/drawing/2014/main" id="{00000000-0008-0000-0100-000004000000}"/>
            </a:ext>
          </a:extLst>
        </xdr:cNvPr>
        <xdr:cNvSpPr/>
      </xdr:nvSpPr>
      <xdr:spPr>
        <a:xfrm>
          <a:off x="316558" y="784412"/>
          <a:ext cx="2081221" cy="6291072"/>
        </a:xfrm>
        <a:prstGeom prst="rect">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12700</xdr:colOff>
      <xdr:row>3</xdr:row>
      <xdr:rowOff>12700</xdr:rowOff>
    </xdr:from>
    <xdr:to>
      <xdr:col>3</xdr:col>
      <xdr:colOff>660400</xdr:colOff>
      <xdr:row>4</xdr:row>
      <xdr:rowOff>165100</xdr:rowOff>
    </xdr:to>
    <xdr:sp macro="" textlink="">
      <xdr:nvSpPr>
        <xdr:cNvPr id="21506" name="Text Box 2">
          <a:extLst>
            <a:ext uri="{FF2B5EF4-FFF2-40B4-BE49-F238E27FC236}">
              <a16:creationId xmlns:a16="http://schemas.microsoft.com/office/drawing/2014/main" id="{00000000-0008-0000-0100-000002540000}"/>
            </a:ext>
          </a:extLst>
        </xdr:cNvPr>
        <xdr:cNvSpPr txBox="1">
          <a:spLocks noChangeArrowheads="1"/>
        </xdr:cNvSpPr>
      </xdr:nvSpPr>
      <xdr:spPr bwMode="auto">
        <a:xfrm>
          <a:off x="711200" y="1079500"/>
          <a:ext cx="2044700" cy="330200"/>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Entrainement</a:t>
          </a:r>
        </a:p>
      </xdr:txBody>
    </xdr:sp>
    <xdr:clientData/>
  </xdr:twoCellAnchor>
  <mc:AlternateContent xmlns:mc="http://schemas.openxmlformats.org/markup-compatibility/2006">
    <mc:Choice xmlns:a14="http://schemas.microsoft.com/office/drawing/2010/main" Requires="a14">
      <xdr:twoCellAnchor>
        <xdr:from>
          <xdr:col>1</xdr:col>
          <xdr:colOff>266700</xdr:colOff>
          <xdr:row>8</xdr:row>
          <xdr:rowOff>142875</xdr:rowOff>
        </xdr:from>
        <xdr:to>
          <xdr:col>3</xdr:col>
          <xdr:colOff>390525</xdr:colOff>
          <xdr:row>11</xdr:row>
          <xdr:rowOff>0</xdr:rowOff>
        </xdr:to>
        <xdr:sp macro="" textlink="">
          <xdr:nvSpPr>
            <xdr:cNvPr id="21507" name="Entrainement" descr="Entrainement" hidden="1">
              <a:extLst>
                <a:ext uri="{63B3BB69-23CF-44E3-9099-C40C66FF867C}">
                  <a14:compatExt spid="_x0000_s21507"/>
                </a:ext>
                <a:ext uri="{FF2B5EF4-FFF2-40B4-BE49-F238E27FC236}">
                  <a16:creationId xmlns:a16="http://schemas.microsoft.com/office/drawing/2014/main" id="{00000000-0008-0000-0100-000003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Saisir les présence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276225</xdr:colOff>
          <xdr:row>11</xdr:row>
          <xdr:rowOff>152400</xdr:rowOff>
        </xdr:from>
        <xdr:to>
          <xdr:col>3</xdr:col>
          <xdr:colOff>409575</xdr:colOff>
          <xdr:row>14</xdr:row>
          <xdr:rowOff>0</xdr:rowOff>
        </xdr:to>
        <xdr:sp macro="" textlink="">
          <xdr:nvSpPr>
            <xdr:cNvPr id="21511" name="Forme" hidden="1">
              <a:extLst>
                <a:ext uri="{63B3BB69-23CF-44E3-9099-C40C66FF867C}">
                  <a14:compatExt spid="_x0000_s21511"/>
                </a:ext>
                <a:ext uri="{FF2B5EF4-FFF2-40B4-BE49-F238E27FC236}">
                  <a16:creationId xmlns:a16="http://schemas.microsoft.com/office/drawing/2014/main" id="{00000000-0008-0000-0100-000007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Note de Forme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276225</xdr:colOff>
          <xdr:row>15</xdr:row>
          <xdr:rowOff>0</xdr:rowOff>
        </xdr:from>
        <xdr:to>
          <xdr:col>3</xdr:col>
          <xdr:colOff>409575</xdr:colOff>
          <xdr:row>17</xdr:row>
          <xdr:rowOff>28575</xdr:rowOff>
        </xdr:to>
        <xdr:sp macro="" textlink="">
          <xdr:nvSpPr>
            <xdr:cNvPr id="21512" name="RPE" descr="Note RPE" hidden="1">
              <a:extLst>
                <a:ext uri="{63B3BB69-23CF-44E3-9099-C40C66FF867C}">
                  <a14:compatExt spid="_x0000_s21512"/>
                </a:ext>
                <a:ext uri="{FF2B5EF4-FFF2-40B4-BE49-F238E27FC236}">
                  <a16:creationId xmlns:a16="http://schemas.microsoft.com/office/drawing/2014/main" id="{00000000-0008-0000-0100-000008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Note RPE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276225</xdr:colOff>
          <xdr:row>18</xdr:row>
          <xdr:rowOff>9525</xdr:rowOff>
        </xdr:from>
        <xdr:to>
          <xdr:col>3</xdr:col>
          <xdr:colOff>409575</xdr:colOff>
          <xdr:row>20</xdr:row>
          <xdr:rowOff>38100</xdr:rowOff>
        </xdr:to>
        <xdr:sp macro="" textlink="">
          <xdr:nvSpPr>
            <xdr:cNvPr id="21513" name="Bilan Entrainement - Annuel" hidden="1">
              <a:extLst>
                <a:ext uri="{63B3BB69-23CF-44E3-9099-C40C66FF867C}">
                  <a14:compatExt spid="_x0000_s21513"/>
                </a:ext>
                <a:ext uri="{FF2B5EF4-FFF2-40B4-BE49-F238E27FC236}">
                  <a16:creationId xmlns:a16="http://schemas.microsoft.com/office/drawing/2014/main" id="{00000000-0008-0000-0100-000009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Bilan annuel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276225</xdr:colOff>
          <xdr:row>21</xdr:row>
          <xdr:rowOff>9525</xdr:rowOff>
        </xdr:from>
        <xdr:to>
          <xdr:col>3</xdr:col>
          <xdr:colOff>409575</xdr:colOff>
          <xdr:row>23</xdr:row>
          <xdr:rowOff>38100</xdr:rowOff>
        </xdr:to>
        <xdr:sp macro="" textlink="">
          <xdr:nvSpPr>
            <xdr:cNvPr id="21514" name="Bilan Entrainement - Mensuel" hidden="1">
              <a:extLst>
                <a:ext uri="{63B3BB69-23CF-44E3-9099-C40C66FF867C}">
                  <a14:compatExt spid="_x0000_s21514"/>
                </a:ext>
                <a:ext uri="{FF2B5EF4-FFF2-40B4-BE49-F238E27FC236}">
                  <a16:creationId xmlns:a16="http://schemas.microsoft.com/office/drawing/2014/main" id="{00000000-0008-0000-0100-00000A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Bilan mensuel</a:t>
              </a:r>
            </a:p>
          </xdr:txBody>
        </xdr:sp>
        <xdr:clientData fPrintsWithSheet="0"/>
      </xdr:twoCellAnchor>
    </mc:Choice>
    <mc:Fallback/>
  </mc:AlternateContent>
  <xdr:twoCellAnchor>
    <xdr:from>
      <xdr:col>13</xdr:col>
      <xdr:colOff>14104</xdr:colOff>
      <xdr:row>3</xdr:row>
      <xdr:rowOff>0</xdr:rowOff>
    </xdr:from>
    <xdr:to>
      <xdr:col>16</xdr:col>
      <xdr:colOff>2463</xdr:colOff>
      <xdr:row>22</xdr:row>
      <xdr:rowOff>0</xdr:rowOff>
    </xdr:to>
    <xdr:sp macro="" textlink="">
      <xdr:nvSpPr>
        <xdr:cNvPr id="16" name="Rectangle 15">
          <a:extLst>
            <a:ext uri="{FF2B5EF4-FFF2-40B4-BE49-F238E27FC236}">
              <a16:creationId xmlns:a16="http://schemas.microsoft.com/office/drawing/2014/main" id="{00000000-0008-0000-0100-000010000000}"/>
            </a:ext>
          </a:extLst>
        </xdr:cNvPr>
        <xdr:cNvSpPr/>
      </xdr:nvSpPr>
      <xdr:spPr>
        <a:xfrm>
          <a:off x="8686238" y="786444"/>
          <a:ext cx="2076685" cy="3331757"/>
        </a:xfrm>
        <a:prstGeom prst="rect">
          <a:avLst/>
        </a:prstGeom>
        <a:solidFill>
          <a:schemeClr val="accent4"/>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14104</xdr:colOff>
      <xdr:row>3</xdr:row>
      <xdr:rowOff>0</xdr:rowOff>
    </xdr:from>
    <xdr:to>
      <xdr:col>16</xdr:col>
      <xdr:colOff>1404</xdr:colOff>
      <xdr:row>4</xdr:row>
      <xdr:rowOff>152400</xdr:rowOff>
    </xdr:to>
    <xdr:sp macro="" textlink="">
      <xdr:nvSpPr>
        <xdr:cNvPr id="17" name="Text Box 2">
          <a:extLst>
            <a:ext uri="{FF2B5EF4-FFF2-40B4-BE49-F238E27FC236}">
              <a16:creationId xmlns:a16="http://schemas.microsoft.com/office/drawing/2014/main" id="{00000000-0008-0000-0100-000011000000}"/>
            </a:ext>
          </a:extLst>
        </xdr:cNvPr>
        <xdr:cNvSpPr txBox="1">
          <a:spLocks noChangeArrowheads="1"/>
        </xdr:cNvSpPr>
      </xdr:nvSpPr>
      <xdr:spPr bwMode="auto">
        <a:xfrm>
          <a:off x="8686238" y="786444"/>
          <a:ext cx="2075626" cy="327755"/>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Contrôle des charges</a:t>
          </a:r>
        </a:p>
      </xdr:txBody>
    </xdr:sp>
    <xdr:clientData/>
  </xdr:twoCellAnchor>
  <mc:AlternateContent xmlns:mc="http://schemas.openxmlformats.org/markup-compatibility/2006">
    <mc:Choice xmlns:a14="http://schemas.microsoft.com/office/drawing/2010/main" Requires="a14">
      <xdr:twoCellAnchor>
        <xdr:from>
          <xdr:col>13</xdr:col>
          <xdr:colOff>304800</xdr:colOff>
          <xdr:row>5</xdr:row>
          <xdr:rowOff>142875</xdr:rowOff>
        </xdr:from>
        <xdr:to>
          <xdr:col>15</xdr:col>
          <xdr:colOff>428625</xdr:colOff>
          <xdr:row>7</xdr:row>
          <xdr:rowOff>161925</xdr:rowOff>
        </xdr:to>
        <xdr:sp macro="" textlink="">
          <xdr:nvSpPr>
            <xdr:cNvPr id="21515" name="Charges collective" hidden="1">
              <a:extLst>
                <a:ext uri="{63B3BB69-23CF-44E3-9099-C40C66FF867C}">
                  <a14:compatExt spid="_x0000_s21515"/>
                </a:ext>
                <a:ext uri="{FF2B5EF4-FFF2-40B4-BE49-F238E27FC236}">
                  <a16:creationId xmlns:a16="http://schemas.microsoft.com/office/drawing/2014/main" id="{00000000-0008-0000-0100-00000B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Charges collective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304800</xdr:colOff>
          <xdr:row>8</xdr:row>
          <xdr:rowOff>152400</xdr:rowOff>
        </xdr:from>
        <xdr:to>
          <xdr:col>15</xdr:col>
          <xdr:colOff>428625</xdr:colOff>
          <xdr:row>11</xdr:row>
          <xdr:rowOff>0</xdr:rowOff>
        </xdr:to>
        <xdr:sp macro="" textlink="">
          <xdr:nvSpPr>
            <xdr:cNvPr id="21516" name="Charges individuel" hidden="1">
              <a:extLst>
                <a:ext uri="{63B3BB69-23CF-44E3-9099-C40C66FF867C}">
                  <a14:compatExt spid="_x0000_s21516"/>
                </a:ext>
                <a:ext uri="{FF2B5EF4-FFF2-40B4-BE49-F238E27FC236}">
                  <a16:creationId xmlns:a16="http://schemas.microsoft.com/office/drawing/2014/main" id="{00000000-0008-0000-0100-00000C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Charges individuel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304800</xdr:colOff>
          <xdr:row>11</xdr:row>
          <xdr:rowOff>180975</xdr:rowOff>
        </xdr:from>
        <xdr:to>
          <xdr:col>15</xdr:col>
          <xdr:colOff>428625</xdr:colOff>
          <xdr:row>14</xdr:row>
          <xdr:rowOff>28575</xdr:rowOff>
        </xdr:to>
        <xdr:sp macro="" textlink="">
          <xdr:nvSpPr>
            <xdr:cNvPr id="21517" name="Graphique des charges" hidden="1">
              <a:extLst>
                <a:ext uri="{63B3BB69-23CF-44E3-9099-C40C66FF867C}">
                  <a14:compatExt spid="_x0000_s21517"/>
                </a:ext>
                <a:ext uri="{FF2B5EF4-FFF2-40B4-BE49-F238E27FC236}">
                  <a16:creationId xmlns:a16="http://schemas.microsoft.com/office/drawing/2014/main" id="{00000000-0008-0000-0100-00000D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Graphique des charges</a:t>
              </a:r>
            </a:p>
          </xdr:txBody>
        </xdr:sp>
        <xdr:clientData fPrintsWithSheet="0"/>
      </xdr:twoCellAnchor>
    </mc:Choice>
    <mc:Fallback/>
  </mc:AlternateContent>
  <xdr:twoCellAnchor>
    <xdr:from>
      <xdr:col>9</xdr:col>
      <xdr:colOff>12700</xdr:colOff>
      <xdr:row>3</xdr:row>
      <xdr:rowOff>0</xdr:rowOff>
    </xdr:from>
    <xdr:to>
      <xdr:col>12</xdr:col>
      <xdr:colOff>1059</xdr:colOff>
      <xdr:row>22</xdr:row>
      <xdr:rowOff>0</xdr:rowOff>
    </xdr:to>
    <xdr:sp macro="" textlink="">
      <xdr:nvSpPr>
        <xdr:cNvPr id="22" name="Rectangle 21">
          <a:extLst>
            <a:ext uri="{FF2B5EF4-FFF2-40B4-BE49-F238E27FC236}">
              <a16:creationId xmlns:a16="http://schemas.microsoft.com/office/drawing/2014/main" id="{00000000-0008-0000-0100-000016000000}"/>
            </a:ext>
          </a:extLst>
        </xdr:cNvPr>
        <xdr:cNvSpPr/>
      </xdr:nvSpPr>
      <xdr:spPr>
        <a:xfrm>
          <a:off x="6299200" y="1066800"/>
          <a:ext cx="2083859" cy="3378200"/>
        </a:xfrm>
        <a:prstGeom prst="rect">
          <a:avLst/>
        </a:prstGeom>
        <a:solidFill>
          <a:schemeClr val="accent3">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12700</xdr:colOff>
      <xdr:row>3</xdr:row>
      <xdr:rowOff>0</xdr:rowOff>
    </xdr:from>
    <xdr:to>
      <xdr:col>12</xdr:col>
      <xdr:colOff>0</xdr:colOff>
      <xdr:row>4</xdr:row>
      <xdr:rowOff>152400</xdr:rowOff>
    </xdr:to>
    <xdr:sp macro="" textlink="">
      <xdr:nvSpPr>
        <xdr:cNvPr id="23" name="Text Box 2">
          <a:extLst>
            <a:ext uri="{FF2B5EF4-FFF2-40B4-BE49-F238E27FC236}">
              <a16:creationId xmlns:a16="http://schemas.microsoft.com/office/drawing/2014/main" id="{00000000-0008-0000-0100-000017000000}"/>
            </a:ext>
          </a:extLst>
        </xdr:cNvPr>
        <xdr:cNvSpPr txBox="1">
          <a:spLocks noChangeArrowheads="1"/>
        </xdr:cNvSpPr>
      </xdr:nvSpPr>
      <xdr:spPr bwMode="auto">
        <a:xfrm>
          <a:off x="6299200" y="1066800"/>
          <a:ext cx="2082800" cy="330200"/>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Mental</a:t>
          </a:r>
        </a:p>
      </xdr:txBody>
    </xdr:sp>
    <xdr:clientData/>
  </xdr:twoCellAnchor>
  <mc:AlternateContent xmlns:mc="http://schemas.openxmlformats.org/markup-compatibility/2006">
    <mc:Choice xmlns:a14="http://schemas.microsoft.com/office/drawing/2010/main" Requires="a14">
      <xdr:twoCellAnchor>
        <xdr:from>
          <xdr:col>9</xdr:col>
          <xdr:colOff>314325</xdr:colOff>
          <xdr:row>5</xdr:row>
          <xdr:rowOff>142875</xdr:rowOff>
        </xdr:from>
        <xdr:to>
          <xdr:col>11</xdr:col>
          <xdr:colOff>447675</xdr:colOff>
          <xdr:row>7</xdr:row>
          <xdr:rowOff>161925</xdr:rowOff>
        </xdr:to>
        <xdr:sp macro="" textlink="">
          <xdr:nvSpPr>
            <xdr:cNvPr id="21518" name="Victoire" hidden="1">
              <a:extLst>
                <a:ext uri="{63B3BB69-23CF-44E3-9099-C40C66FF867C}">
                  <a14:compatExt spid="_x0000_s21518"/>
                </a:ext>
                <a:ext uri="{FF2B5EF4-FFF2-40B4-BE49-F238E27FC236}">
                  <a16:creationId xmlns:a16="http://schemas.microsoft.com/office/drawing/2014/main" id="{00000000-0008-0000-0100-00000E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Saisir les victoires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314325</xdr:colOff>
          <xdr:row>12</xdr:row>
          <xdr:rowOff>28575</xdr:rowOff>
        </xdr:from>
        <xdr:to>
          <xdr:col>11</xdr:col>
          <xdr:colOff>447675</xdr:colOff>
          <xdr:row>14</xdr:row>
          <xdr:rowOff>38100</xdr:rowOff>
        </xdr:to>
        <xdr:sp macro="" textlink="">
          <xdr:nvSpPr>
            <xdr:cNvPr id="21519" name="Plaisir" hidden="1">
              <a:extLst>
                <a:ext uri="{63B3BB69-23CF-44E3-9099-C40C66FF867C}">
                  <a14:compatExt spid="_x0000_s21519"/>
                </a:ext>
                <a:ext uri="{FF2B5EF4-FFF2-40B4-BE49-F238E27FC236}">
                  <a16:creationId xmlns:a16="http://schemas.microsoft.com/office/drawing/2014/main" id="{00000000-0008-0000-0100-00000F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Note de Plaisir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314325</xdr:colOff>
          <xdr:row>15</xdr:row>
          <xdr:rowOff>38100</xdr:rowOff>
        </xdr:from>
        <xdr:to>
          <xdr:col>11</xdr:col>
          <xdr:colOff>447675</xdr:colOff>
          <xdr:row>17</xdr:row>
          <xdr:rowOff>66675</xdr:rowOff>
        </xdr:to>
        <xdr:sp macro="" textlink="">
          <xdr:nvSpPr>
            <xdr:cNvPr id="21520" name="Perfo." hidden="1">
              <a:extLst>
                <a:ext uri="{63B3BB69-23CF-44E3-9099-C40C66FF867C}">
                  <a14:compatExt spid="_x0000_s21520"/>
                </a:ext>
                <a:ext uri="{FF2B5EF4-FFF2-40B4-BE49-F238E27FC236}">
                  <a16:creationId xmlns:a16="http://schemas.microsoft.com/office/drawing/2014/main" id="{00000000-0008-0000-0100-000010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Note de Performance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333375</xdr:colOff>
          <xdr:row>26</xdr:row>
          <xdr:rowOff>9525</xdr:rowOff>
        </xdr:from>
        <xdr:to>
          <xdr:col>11</xdr:col>
          <xdr:colOff>457200</xdr:colOff>
          <xdr:row>28</xdr:row>
          <xdr:rowOff>38100</xdr:rowOff>
        </xdr:to>
        <xdr:sp macro="" textlink="">
          <xdr:nvSpPr>
            <xdr:cNvPr id="21521" name="VAK" hidden="1">
              <a:extLst>
                <a:ext uri="{63B3BB69-23CF-44E3-9099-C40C66FF867C}">
                  <a14:compatExt spid="_x0000_s21521"/>
                </a:ext>
                <a:ext uri="{FF2B5EF4-FFF2-40B4-BE49-F238E27FC236}">
                  <a16:creationId xmlns:a16="http://schemas.microsoft.com/office/drawing/2014/main" id="{00000000-0008-0000-0100-000011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Données VAK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333375</xdr:colOff>
          <xdr:row>29</xdr:row>
          <xdr:rowOff>9525</xdr:rowOff>
        </xdr:from>
        <xdr:to>
          <xdr:col>11</xdr:col>
          <xdr:colOff>457200</xdr:colOff>
          <xdr:row>31</xdr:row>
          <xdr:rowOff>38100</xdr:rowOff>
        </xdr:to>
        <xdr:sp macro="" textlink="">
          <xdr:nvSpPr>
            <xdr:cNvPr id="21522" name="Mentaux" hidden="1">
              <a:extLst>
                <a:ext uri="{63B3BB69-23CF-44E3-9099-C40C66FF867C}">
                  <a14:compatExt spid="_x0000_s21522"/>
                </a:ext>
                <a:ext uri="{FF2B5EF4-FFF2-40B4-BE49-F238E27FC236}">
                  <a16:creationId xmlns:a16="http://schemas.microsoft.com/office/drawing/2014/main" id="{00000000-0008-0000-0100-000012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Données QPF</a:t>
              </a:r>
            </a:p>
          </xdr:txBody>
        </xdr:sp>
        <xdr:clientData fPrintsWithSheet="0"/>
      </xdr:twoCellAnchor>
    </mc:Choice>
    <mc:Fallback/>
  </mc:AlternateContent>
  <xdr:twoCellAnchor>
    <xdr:from>
      <xdr:col>5</xdr:col>
      <xdr:colOff>21854</xdr:colOff>
      <xdr:row>3</xdr:row>
      <xdr:rowOff>0</xdr:rowOff>
    </xdr:from>
    <xdr:to>
      <xdr:col>8</xdr:col>
      <xdr:colOff>13808</xdr:colOff>
      <xdr:row>38</xdr:row>
      <xdr:rowOff>91814</xdr:rowOff>
    </xdr:to>
    <xdr:sp macro="" textlink="">
      <xdr:nvSpPr>
        <xdr:cNvPr id="29" name="Rectangle 28">
          <a:extLst>
            <a:ext uri="{FF2B5EF4-FFF2-40B4-BE49-F238E27FC236}">
              <a16:creationId xmlns:a16="http://schemas.microsoft.com/office/drawing/2014/main" id="{00000000-0008-0000-0100-00001D000000}"/>
            </a:ext>
          </a:extLst>
        </xdr:cNvPr>
        <xdr:cNvSpPr/>
      </xdr:nvSpPr>
      <xdr:spPr>
        <a:xfrm>
          <a:off x="3127136" y="787626"/>
          <a:ext cx="2083497" cy="6291072"/>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21854</xdr:colOff>
      <xdr:row>3</xdr:row>
      <xdr:rowOff>0</xdr:rowOff>
    </xdr:from>
    <xdr:to>
      <xdr:col>8</xdr:col>
      <xdr:colOff>12749</xdr:colOff>
      <xdr:row>4</xdr:row>
      <xdr:rowOff>152400</xdr:rowOff>
    </xdr:to>
    <xdr:sp macro="" textlink="">
      <xdr:nvSpPr>
        <xdr:cNvPr id="30" name="Text Box 2">
          <a:extLst>
            <a:ext uri="{FF2B5EF4-FFF2-40B4-BE49-F238E27FC236}">
              <a16:creationId xmlns:a16="http://schemas.microsoft.com/office/drawing/2014/main" id="{00000000-0008-0000-0100-00001E000000}"/>
            </a:ext>
          </a:extLst>
        </xdr:cNvPr>
        <xdr:cNvSpPr txBox="1">
          <a:spLocks noChangeArrowheads="1"/>
        </xdr:cNvSpPr>
      </xdr:nvSpPr>
      <xdr:spPr bwMode="auto">
        <a:xfrm>
          <a:off x="3140974" y="792480"/>
          <a:ext cx="2094015" cy="335280"/>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Match</a:t>
          </a:r>
        </a:p>
      </xdr:txBody>
    </xdr:sp>
    <xdr:clientData/>
  </xdr:twoCellAnchor>
  <mc:AlternateContent xmlns:mc="http://schemas.openxmlformats.org/markup-compatibility/2006">
    <mc:Choice xmlns:a14="http://schemas.microsoft.com/office/drawing/2010/main" Requires="a14">
      <xdr:twoCellAnchor>
        <xdr:from>
          <xdr:col>5</xdr:col>
          <xdr:colOff>314325</xdr:colOff>
          <xdr:row>5</xdr:row>
          <xdr:rowOff>142875</xdr:rowOff>
        </xdr:from>
        <xdr:to>
          <xdr:col>7</xdr:col>
          <xdr:colOff>447675</xdr:colOff>
          <xdr:row>7</xdr:row>
          <xdr:rowOff>161925</xdr:rowOff>
        </xdr:to>
        <xdr:sp macro="" textlink="">
          <xdr:nvSpPr>
            <xdr:cNvPr id="21523" name="Match" hidden="1">
              <a:extLst>
                <a:ext uri="{63B3BB69-23CF-44E3-9099-C40C66FF867C}">
                  <a14:compatExt spid="_x0000_s21523"/>
                </a:ext>
                <a:ext uri="{FF2B5EF4-FFF2-40B4-BE49-F238E27FC236}">
                  <a16:creationId xmlns:a16="http://schemas.microsoft.com/office/drawing/2014/main" id="{00000000-0008-0000-0100-000013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Ajouter un match</a:t>
              </a:r>
            </a:p>
          </xdr:txBody>
        </xdr:sp>
        <xdr:clientData fPrintsWithSheet="0"/>
      </xdr:twoCellAnchor>
    </mc:Choice>
    <mc:Fallback/>
  </mc:AlternateContent>
  <xdr:twoCellAnchor>
    <xdr:from>
      <xdr:col>17</xdr:col>
      <xdr:colOff>12700</xdr:colOff>
      <xdr:row>3</xdr:row>
      <xdr:rowOff>0</xdr:rowOff>
    </xdr:from>
    <xdr:to>
      <xdr:col>20</xdr:col>
      <xdr:colOff>1059</xdr:colOff>
      <xdr:row>22</xdr:row>
      <xdr:rowOff>0</xdr:rowOff>
    </xdr:to>
    <xdr:sp macro="" textlink="">
      <xdr:nvSpPr>
        <xdr:cNvPr id="35" name="Rectangle 34">
          <a:extLst>
            <a:ext uri="{FF2B5EF4-FFF2-40B4-BE49-F238E27FC236}">
              <a16:creationId xmlns:a16="http://schemas.microsoft.com/office/drawing/2014/main" id="{00000000-0008-0000-0100-000023000000}"/>
            </a:ext>
          </a:extLst>
        </xdr:cNvPr>
        <xdr:cNvSpPr/>
      </xdr:nvSpPr>
      <xdr:spPr>
        <a:xfrm>
          <a:off x="11887200" y="1066800"/>
          <a:ext cx="2083859" cy="3378200"/>
        </a:xfrm>
        <a:prstGeom prst="rect">
          <a:avLst/>
        </a:prstGeom>
        <a:solidFill>
          <a:schemeClr val="accent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xdr:col>
      <xdr:colOff>12700</xdr:colOff>
      <xdr:row>3</xdr:row>
      <xdr:rowOff>0</xdr:rowOff>
    </xdr:from>
    <xdr:to>
      <xdr:col>20</xdr:col>
      <xdr:colOff>0</xdr:colOff>
      <xdr:row>4</xdr:row>
      <xdr:rowOff>152400</xdr:rowOff>
    </xdr:to>
    <xdr:sp macro="" textlink="">
      <xdr:nvSpPr>
        <xdr:cNvPr id="36" name="Text Box 2">
          <a:extLst>
            <a:ext uri="{FF2B5EF4-FFF2-40B4-BE49-F238E27FC236}">
              <a16:creationId xmlns:a16="http://schemas.microsoft.com/office/drawing/2014/main" id="{00000000-0008-0000-0100-000024000000}"/>
            </a:ext>
          </a:extLst>
        </xdr:cNvPr>
        <xdr:cNvSpPr txBox="1">
          <a:spLocks noChangeArrowheads="1"/>
        </xdr:cNvSpPr>
      </xdr:nvSpPr>
      <xdr:spPr bwMode="auto">
        <a:xfrm>
          <a:off x="11887200" y="1066800"/>
          <a:ext cx="2082800" cy="330200"/>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Statistiques</a:t>
          </a:r>
        </a:p>
      </xdr:txBody>
    </xdr:sp>
    <xdr:clientData/>
  </xdr:twoCellAnchor>
  <xdr:twoCellAnchor>
    <xdr:from>
      <xdr:col>17</xdr:col>
      <xdr:colOff>25400</xdr:colOff>
      <xdr:row>23</xdr:row>
      <xdr:rowOff>25400</xdr:rowOff>
    </xdr:from>
    <xdr:to>
      <xdr:col>20</xdr:col>
      <xdr:colOff>13759</xdr:colOff>
      <xdr:row>38</xdr:row>
      <xdr:rowOff>62043</xdr:rowOff>
    </xdr:to>
    <xdr:sp macro="" textlink="">
      <xdr:nvSpPr>
        <xdr:cNvPr id="39" name="Rectangle 38">
          <a:extLst>
            <a:ext uri="{FF2B5EF4-FFF2-40B4-BE49-F238E27FC236}">
              <a16:creationId xmlns:a16="http://schemas.microsoft.com/office/drawing/2014/main" id="{00000000-0008-0000-0100-000027000000}"/>
            </a:ext>
          </a:extLst>
        </xdr:cNvPr>
        <xdr:cNvSpPr/>
      </xdr:nvSpPr>
      <xdr:spPr>
        <a:xfrm>
          <a:off x="11559498" y="4425291"/>
          <a:ext cx="2091146" cy="2743200"/>
        </a:xfrm>
        <a:prstGeom prst="rect">
          <a:avLst/>
        </a:prstGeom>
        <a:solidFill>
          <a:schemeClr val="tx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xdr:col>
      <xdr:colOff>25400</xdr:colOff>
      <xdr:row>23</xdr:row>
      <xdr:rowOff>25400</xdr:rowOff>
    </xdr:from>
    <xdr:to>
      <xdr:col>20</xdr:col>
      <xdr:colOff>12700</xdr:colOff>
      <xdr:row>25</xdr:row>
      <xdr:rowOff>0</xdr:rowOff>
    </xdr:to>
    <xdr:sp macro="" textlink="">
      <xdr:nvSpPr>
        <xdr:cNvPr id="40" name="Text Box 2">
          <a:extLst>
            <a:ext uri="{FF2B5EF4-FFF2-40B4-BE49-F238E27FC236}">
              <a16:creationId xmlns:a16="http://schemas.microsoft.com/office/drawing/2014/main" id="{00000000-0008-0000-0100-000028000000}"/>
            </a:ext>
          </a:extLst>
        </xdr:cNvPr>
        <xdr:cNvSpPr txBox="1">
          <a:spLocks noChangeArrowheads="1"/>
        </xdr:cNvSpPr>
      </xdr:nvSpPr>
      <xdr:spPr bwMode="auto">
        <a:xfrm>
          <a:off x="11518900" y="4826000"/>
          <a:ext cx="2082800" cy="330200"/>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Paramétrage</a:t>
          </a:r>
        </a:p>
      </xdr:txBody>
    </xdr:sp>
    <xdr:clientData/>
  </xdr:twoCellAnchor>
  <mc:AlternateContent xmlns:mc="http://schemas.openxmlformats.org/markup-compatibility/2006">
    <mc:Choice xmlns:a14="http://schemas.microsoft.com/office/drawing/2010/main" Requires="a14">
      <xdr:twoCellAnchor>
        <xdr:from>
          <xdr:col>17</xdr:col>
          <xdr:colOff>314325</xdr:colOff>
          <xdr:row>26</xdr:row>
          <xdr:rowOff>0</xdr:rowOff>
        </xdr:from>
        <xdr:to>
          <xdr:col>19</xdr:col>
          <xdr:colOff>447675</xdr:colOff>
          <xdr:row>28</xdr:row>
          <xdr:rowOff>28575</xdr:rowOff>
        </xdr:to>
        <xdr:sp macro="" textlink="">
          <xdr:nvSpPr>
            <xdr:cNvPr id="21524" name="BDD - Joueurs" hidden="1">
              <a:extLst>
                <a:ext uri="{63B3BB69-23CF-44E3-9099-C40C66FF867C}">
                  <a14:compatExt spid="_x0000_s21524"/>
                </a:ext>
                <a:ext uri="{FF2B5EF4-FFF2-40B4-BE49-F238E27FC236}">
                  <a16:creationId xmlns:a16="http://schemas.microsoft.com/office/drawing/2014/main" id="{00000000-0008-0000-0100-000014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Données joueurs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314325</xdr:colOff>
          <xdr:row>29</xdr:row>
          <xdr:rowOff>0</xdr:rowOff>
        </xdr:from>
        <xdr:to>
          <xdr:col>19</xdr:col>
          <xdr:colOff>447675</xdr:colOff>
          <xdr:row>31</xdr:row>
          <xdr:rowOff>28575</xdr:rowOff>
        </xdr:to>
        <xdr:sp macro="" textlink="">
          <xdr:nvSpPr>
            <xdr:cNvPr id="21525" name="Paramétres" hidden="1">
              <a:extLst>
                <a:ext uri="{63B3BB69-23CF-44E3-9099-C40C66FF867C}">
                  <a14:compatExt spid="_x0000_s21525"/>
                </a:ext>
                <a:ext uri="{FF2B5EF4-FFF2-40B4-BE49-F238E27FC236}">
                  <a16:creationId xmlns:a16="http://schemas.microsoft.com/office/drawing/2014/main" id="{00000000-0008-0000-0100-000015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Paramétres généraux</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304800</xdr:colOff>
          <xdr:row>9</xdr:row>
          <xdr:rowOff>0</xdr:rowOff>
        </xdr:from>
        <xdr:to>
          <xdr:col>19</xdr:col>
          <xdr:colOff>447675</xdr:colOff>
          <xdr:row>11</xdr:row>
          <xdr:rowOff>28575</xdr:rowOff>
        </xdr:to>
        <xdr:sp macro="" textlink="">
          <xdr:nvSpPr>
            <xdr:cNvPr id="21526" name="Fiche joueur" hidden="1">
              <a:extLst>
                <a:ext uri="{63B3BB69-23CF-44E3-9099-C40C66FF867C}">
                  <a14:compatExt spid="_x0000_s21526"/>
                </a:ext>
                <a:ext uri="{FF2B5EF4-FFF2-40B4-BE49-F238E27FC236}">
                  <a16:creationId xmlns:a16="http://schemas.microsoft.com/office/drawing/2014/main" id="{00000000-0008-0000-0100-000016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Bilan individuel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314325</xdr:colOff>
          <xdr:row>5</xdr:row>
          <xdr:rowOff>142875</xdr:rowOff>
        </xdr:from>
        <xdr:to>
          <xdr:col>19</xdr:col>
          <xdr:colOff>447675</xdr:colOff>
          <xdr:row>7</xdr:row>
          <xdr:rowOff>161925</xdr:rowOff>
        </xdr:to>
        <xdr:sp macro="" textlink="">
          <xdr:nvSpPr>
            <xdr:cNvPr id="21527" name="Poid - Taille" hidden="1">
              <a:extLst>
                <a:ext uri="{63B3BB69-23CF-44E3-9099-C40C66FF867C}">
                  <a14:compatExt spid="_x0000_s21527"/>
                </a:ext>
                <a:ext uri="{FF2B5EF4-FFF2-40B4-BE49-F238E27FC236}">
                  <a16:creationId xmlns:a16="http://schemas.microsoft.com/office/drawing/2014/main" id="{00000000-0008-0000-0100-000017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Poid / Taille</a:t>
              </a:r>
            </a:p>
          </xdr:txBody>
        </xdr:sp>
        <xdr:clientData fPrintsWithSheet="0"/>
      </xdr:twoCellAnchor>
    </mc:Choice>
    <mc:Fallback/>
  </mc:AlternateContent>
  <xdr:twoCellAnchor>
    <xdr:from>
      <xdr:col>13</xdr:col>
      <xdr:colOff>15941</xdr:colOff>
      <xdr:row>23</xdr:row>
      <xdr:rowOff>25399</xdr:rowOff>
    </xdr:from>
    <xdr:to>
      <xdr:col>16</xdr:col>
      <xdr:colOff>6691</xdr:colOff>
      <xdr:row>38</xdr:row>
      <xdr:rowOff>62042</xdr:rowOff>
    </xdr:to>
    <xdr:sp macro="" textlink="">
      <xdr:nvSpPr>
        <xdr:cNvPr id="47" name="Rectangle 46">
          <a:extLst>
            <a:ext uri="{FF2B5EF4-FFF2-40B4-BE49-F238E27FC236}">
              <a16:creationId xmlns:a16="http://schemas.microsoft.com/office/drawing/2014/main" id="{00000000-0008-0000-0100-00002F000000}"/>
            </a:ext>
          </a:extLst>
        </xdr:cNvPr>
        <xdr:cNvSpPr/>
      </xdr:nvSpPr>
      <xdr:spPr>
        <a:xfrm>
          <a:off x="8688075" y="4318955"/>
          <a:ext cx="2079076" cy="2666978"/>
        </a:xfrm>
        <a:prstGeom prst="rect">
          <a:avLst/>
        </a:prstGeom>
        <a:solidFill>
          <a:schemeClr val="accent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15941</xdr:colOff>
      <xdr:row>23</xdr:row>
      <xdr:rowOff>25400</xdr:rowOff>
    </xdr:from>
    <xdr:to>
      <xdr:col>16</xdr:col>
      <xdr:colOff>5632</xdr:colOff>
      <xdr:row>25</xdr:row>
      <xdr:rowOff>0</xdr:rowOff>
    </xdr:to>
    <xdr:sp macro="" textlink="">
      <xdr:nvSpPr>
        <xdr:cNvPr id="48" name="Text Box 2">
          <a:extLst>
            <a:ext uri="{FF2B5EF4-FFF2-40B4-BE49-F238E27FC236}">
              <a16:creationId xmlns:a16="http://schemas.microsoft.com/office/drawing/2014/main" id="{00000000-0008-0000-0100-000030000000}"/>
            </a:ext>
          </a:extLst>
        </xdr:cNvPr>
        <xdr:cNvSpPr txBox="1">
          <a:spLocks noChangeArrowheads="1"/>
        </xdr:cNvSpPr>
      </xdr:nvSpPr>
      <xdr:spPr bwMode="auto">
        <a:xfrm>
          <a:off x="8688075" y="4318956"/>
          <a:ext cx="2078017" cy="325312"/>
        </a:xfrm>
        <a:prstGeom prst="rect">
          <a:avLst/>
        </a:prstGeom>
        <a:noFill/>
        <a:ln w="9525">
          <a:noFill/>
          <a:miter lim="800000"/>
          <a:headEnd/>
          <a:tailEnd/>
        </a:ln>
      </xdr:spPr>
      <xdr:txBody>
        <a:bodyPr vertOverflow="clip" wrap="square" lIns="91440" tIns="91440" rIns="0" bIns="0" anchor="t" upright="1"/>
        <a:lstStyle/>
        <a:p>
          <a:pPr algn="l" rtl="0">
            <a:defRPr sz="1000"/>
          </a:pPr>
          <a:r>
            <a:rPr lang="fr-FR" sz="1200" b="1" i="0" u="none" strike="noStrike" baseline="0">
              <a:solidFill>
                <a:schemeClr val="bg1"/>
              </a:solidFill>
              <a:latin typeface="+mj-lt"/>
              <a:cs typeface="Calibri" pitchFamily="2" charset="0"/>
            </a:rPr>
            <a:t>Entretien</a:t>
          </a:r>
        </a:p>
      </xdr:txBody>
    </xdr:sp>
    <xdr:clientData/>
  </xdr:twoCellAnchor>
  <mc:AlternateContent xmlns:mc="http://schemas.openxmlformats.org/markup-compatibility/2006">
    <mc:Choice xmlns:a14="http://schemas.microsoft.com/office/drawing/2010/main" Requires="a14">
      <xdr:twoCellAnchor>
        <xdr:from>
          <xdr:col>17</xdr:col>
          <xdr:colOff>314325</xdr:colOff>
          <xdr:row>32</xdr:row>
          <xdr:rowOff>9525</xdr:rowOff>
        </xdr:from>
        <xdr:to>
          <xdr:col>19</xdr:col>
          <xdr:colOff>447675</xdr:colOff>
          <xdr:row>34</xdr:row>
          <xdr:rowOff>38100</xdr:rowOff>
        </xdr:to>
        <xdr:sp macro="" textlink="">
          <xdr:nvSpPr>
            <xdr:cNvPr id="21528" name="Parametre model de jeu" hidden="1">
              <a:extLst>
                <a:ext uri="{63B3BB69-23CF-44E3-9099-C40C66FF867C}">
                  <a14:compatExt spid="_x0000_s21528"/>
                </a:ext>
                <a:ext uri="{FF2B5EF4-FFF2-40B4-BE49-F238E27FC236}">
                  <a16:creationId xmlns:a16="http://schemas.microsoft.com/office/drawing/2014/main" id="{00000000-0008-0000-0100-000018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Paramétres model de jeu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304800</xdr:colOff>
          <xdr:row>25</xdr:row>
          <xdr:rowOff>180975</xdr:rowOff>
        </xdr:from>
        <xdr:to>
          <xdr:col>15</xdr:col>
          <xdr:colOff>428625</xdr:colOff>
          <xdr:row>28</xdr:row>
          <xdr:rowOff>28575</xdr:rowOff>
        </xdr:to>
        <xdr:sp macro="" textlink="">
          <xdr:nvSpPr>
            <xdr:cNvPr id="21530" name="Bilan entretiens" hidden="1">
              <a:extLst>
                <a:ext uri="{63B3BB69-23CF-44E3-9099-C40C66FF867C}">
                  <a14:compatExt spid="_x0000_s21530"/>
                </a:ext>
                <a:ext uri="{FF2B5EF4-FFF2-40B4-BE49-F238E27FC236}">
                  <a16:creationId xmlns:a16="http://schemas.microsoft.com/office/drawing/2014/main" id="{00000000-0008-0000-0100-00001A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Bilan entretien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314325</xdr:colOff>
          <xdr:row>28</xdr:row>
          <xdr:rowOff>180975</xdr:rowOff>
        </xdr:from>
        <xdr:to>
          <xdr:col>15</xdr:col>
          <xdr:colOff>447675</xdr:colOff>
          <xdr:row>31</xdr:row>
          <xdr:rowOff>28575</xdr:rowOff>
        </xdr:to>
        <xdr:sp macro="" textlink="">
          <xdr:nvSpPr>
            <xdr:cNvPr id="21531" name="Fiche entretien" hidden="1">
              <a:extLst>
                <a:ext uri="{63B3BB69-23CF-44E3-9099-C40C66FF867C}">
                  <a14:compatExt spid="_x0000_s21531"/>
                </a:ext>
                <a:ext uri="{FF2B5EF4-FFF2-40B4-BE49-F238E27FC236}">
                  <a16:creationId xmlns:a16="http://schemas.microsoft.com/office/drawing/2014/main" id="{00000000-0008-0000-0100-00001B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Fiche entretien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333375</xdr:colOff>
          <xdr:row>35</xdr:row>
          <xdr:rowOff>28575</xdr:rowOff>
        </xdr:from>
        <xdr:to>
          <xdr:col>19</xdr:col>
          <xdr:colOff>457200</xdr:colOff>
          <xdr:row>37</xdr:row>
          <xdr:rowOff>47625</xdr:rowOff>
        </xdr:to>
        <xdr:sp macro="" textlink="">
          <xdr:nvSpPr>
            <xdr:cNvPr id="21533" name="Guide" hidden="1">
              <a:extLst>
                <a:ext uri="{63B3BB69-23CF-44E3-9099-C40C66FF867C}">
                  <a14:compatExt spid="_x0000_s21533"/>
                </a:ext>
                <a:ext uri="{FF2B5EF4-FFF2-40B4-BE49-F238E27FC236}">
                  <a16:creationId xmlns:a16="http://schemas.microsoft.com/office/drawing/2014/main" id="{00000000-0008-0000-0100-00001D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Aide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266700</xdr:colOff>
          <xdr:row>5</xdr:row>
          <xdr:rowOff>142875</xdr:rowOff>
        </xdr:from>
        <xdr:to>
          <xdr:col>3</xdr:col>
          <xdr:colOff>390525</xdr:colOff>
          <xdr:row>7</xdr:row>
          <xdr:rowOff>152400</xdr:rowOff>
        </xdr:to>
        <xdr:sp macro="" textlink="">
          <xdr:nvSpPr>
            <xdr:cNvPr id="21534" name="Seance" descr="Entrainement" hidden="1">
              <a:extLst>
                <a:ext uri="{63B3BB69-23CF-44E3-9099-C40C66FF867C}">
                  <a14:compatExt spid="_x0000_s21534"/>
                </a:ext>
                <a:ext uri="{FF2B5EF4-FFF2-40B4-BE49-F238E27FC236}">
                  <a16:creationId xmlns:a16="http://schemas.microsoft.com/office/drawing/2014/main" id="{00000000-0008-0000-0100-00001E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Ajouter un entrainement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266700</xdr:colOff>
          <xdr:row>24</xdr:row>
          <xdr:rowOff>9525</xdr:rowOff>
        </xdr:from>
        <xdr:to>
          <xdr:col>3</xdr:col>
          <xdr:colOff>409575</xdr:colOff>
          <xdr:row>26</xdr:row>
          <xdr:rowOff>38100</xdr:rowOff>
        </xdr:to>
        <xdr:sp macro="" textlink="">
          <xdr:nvSpPr>
            <xdr:cNvPr id="21535" name="Fiche pointage" hidden="1">
              <a:extLst>
                <a:ext uri="{63B3BB69-23CF-44E3-9099-C40C66FF867C}">
                  <a14:compatExt spid="_x0000_s21535"/>
                </a:ext>
                <a:ext uri="{FF2B5EF4-FFF2-40B4-BE49-F238E27FC236}">
                  <a16:creationId xmlns:a16="http://schemas.microsoft.com/office/drawing/2014/main" id="{00000000-0008-0000-0100-00001F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Fiche pointage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314325</xdr:colOff>
          <xdr:row>8</xdr:row>
          <xdr:rowOff>152400</xdr:rowOff>
        </xdr:from>
        <xdr:to>
          <xdr:col>11</xdr:col>
          <xdr:colOff>447675</xdr:colOff>
          <xdr:row>11</xdr:row>
          <xdr:rowOff>28575</xdr:rowOff>
        </xdr:to>
        <xdr:sp macro="" textlink="">
          <xdr:nvSpPr>
            <xdr:cNvPr id="21536" name="Bilan Victoire - Mensuel" hidden="1">
              <a:extLst>
                <a:ext uri="{63B3BB69-23CF-44E3-9099-C40C66FF867C}">
                  <a14:compatExt spid="_x0000_s21536"/>
                </a:ext>
                <a:ext uri="{FF2B5EF4-FFF2-40B4-BE49-F238E27FC236}">
                  <a16:creationId xmlns:a16="http://schemas.microsoft.com/office/drawing/2014/main" id="{00000000-0008-0000-0100-000020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Bilan victoires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5</xdr:col>
      <xdr:colOff>1593850</xdr:colOff>
      <xdr:row>1</xdr:row>
      <xdr:rowOff>73025</xdr:rowOff>
    </xdr:from>
    <xdr:to>
      <xdr:col>5</xdr:col>
      <xdr:colOff>1881850</xdr:colOff>
      <xdr:row>1</xdr:row>
      <xdr:rowOff>361025</xdr:rowOff>
    </xdr:to>
    <xdr:sp macro="" textlink="">
      <xdr:nvSpPr>
        <xdr:cNvPr id="2" name="Ellipse 1">
          <a:extLst>
            <a:ext uri="{FF2B5EF4-FFF2-40B4-BE49-F238E27FC236}">
              <a16:creationId xmlns:a16="http://schemas.microsoft.com/office/drawing/2014/main" id="{00000000-0008-0000-0400-000002000000}"/>
            </a:ext>
          </a:extLst>
        </xdr:cNvPr>
        <xdr:cNvSpPr>
          <a:spLocks/>
        </xdr:cNvSpPr>
      </xdr:nvSpPr>
      <xdr:spPr>
        <a:xfrm>
          <a:off x="4270375" y="282575"/>
          <a:ext cx="288000" cy="288000"/>
        </a:xfrm>
        <a:prstGeom prst="ellipse">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22</xdr:col>
          <xdr:colOff>342900</xdr:colOff>
          <xdr:row>1</xdr:row>
          <xdr:rowOff>38100</xdr:rowOff>
        </xdr:from>
        <xdr:to>
          <xdr:col>25</xdr:col>
          <xdr:colOff>0</xdr:colOff>
          <xdr:row>2</xdr:row>
          <xdr:rowOff>28575</xdr:rowOff>
        </xdr:to>
        <xdr:sp macro="" textlink="">
          <xdr:nvSpPr>
            <xdr:cNvPr id="47105" name="Button 1" hidden="1">
              <a:extLst>
                <a:ext uri="{63B3BB69-23CF-44E3-9099-C40C66FF867C}">
                  <a14:compatExt spid="_x0000_s47105"/>
                </a:ext>
                <a:ext uri="{FF2B5EF4-FFF2-40B4-BE49-F238E27FC236}">
                  <a16:creationId xmlns:a16="http://schemas.microsoft.com/office/drawing/2014/main" id="{00000000-0008-0000-0400-000001B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19</xdr:col>
          <xdr:colOff>371475</xdr:colOff>
          <xdr:row>1</xdr:row>
          <xdr:rowOff>47625</xdr:rowOff>
        </xdr:from>
        <xdr:to>
          <xdr:col>22</xdr:col>
          <xdr:colOff>28575</xdr:colOff>
          <xdr:row>2</xdr:row>
          <xdr:rowOff>38100</xdr:rowOff>
        </xdr:to>
        <xdr:sp macro="" textlink="">
          <xdr:nvSpPr>
            <xdr:cNvPr id="47106" name="Forme" hidden="1">
              <a:extLst>
                <a:ext uri="{63B3BB69-23CF-44E3-9099-C40C66FF867C}">
                  <a14:compatExt spid="_x0000_s47106"/>
                </a:ext>
                <a:ext uri="{FF2B5EF4-FFF2-40B4-BE49-F238E27FC236}">
                  <a16:creationId xmlns:a16="http://schemas.microsoft.com/office/drawing/2014/main" id="{00000000-0008-0000-0400-000002B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Saisir les notes de forme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1104900</xdr:colOff>
          <xdr:row>1</xdr:row>
          <xdr:rowOff>28575</xdr:rowOff>
        </xdr:from>
        <xdr:to>
          <xdr:col>13</xdr:col>
          <xdr:colOff>9525</xdr:colOff>
          <xdr:row>2</xdr:row>
          <xdr:rowOff>9525</xdr:rowOff>
        </xdr:to>
        <xdr:sp macro="" textlink="">
          <xdr:nvSpPr>
            <xdr:cNvPr id="47113" name="Button 9" hidden="1">
              <a:extLst>
                <a:ext uri="{63B3BB69-23CF-44E3-9099-C40C66FF867C}">
                  <a14:compatExt spid="_x0000_s47113"/>
                </a:ext>
                <a:ext uri="{FF2B5EF4-FFF2-40B4-BE49-F238E27FC236}">
                  <a16:creationId xmlns:a16="http://schemas.microsoft.com/office/drawing/2014/main" id="{00000000-0008-0000-0400-000009B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295275</xdr:colOff>
          <xdr:row>1</xdr:row>
          <xdr:rowOff>28575</xdr:rowOff>
        </xdr:from>
        <xdr:to>
          <xdr:col>10</xdr:col>
          <xdr:colOff>790575</xdr:colOff>
          <xdr:row>2</xdr:row>
          <xdr:rowOff>28575</xdr:rowOff>
        </xdr:to>
        <xdr:sp macro="" textlink="">
          <xdr:nvSpPr>
            <xdr:cNvPr id="47114" name="Entrainement" hidden="1">
              <a:extLst>
                <a:ext uri="{63B3BB69-23CF-44E3-9099-C40C66FF867C}">
                  <a14:compatExt spid="_x0000_s47114"/>
                </a:ext>
                <a:ext uri="{FF2B5EF4-FFF2-40B4-BE49-F238E27FC236}">
                  <a16:creationId xmlns:a16="http://schemas.microsoft.com/office/drawing/2014/main" id="{00000000-0008-0000-0400-00000AB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Saisir les présences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7</xdr:col>
      <xdr:colOff>79375</xdr:colOff>
      <xdr:row>1</xdr:row>
      <xdr:rowOff>63500</xdr:rowOff>
    </xdr:from>
    <xdr:to>
      <xdr:col>7</xdr:col>
      <xdr:colOff>335625</xdr:colOff>
      <xdr:row>1</xdr:row>
      <xdr:rowOff>351500</xdr:rowOff>
    </xdr:to>
    <xdr:sp macro="" textlink="">
      <xdr:nvSpPr>
        <xdr:cNvPr id="5" name="Ellipse 4">
          <a:extLst>
            <a:ext uri="{FF2B5EF4-FFF2-40B4-BE49-F238E27FC236}">
              <a16:creationId xmlns:a16="http://schemas.microsoft.com/office/drawing/2014/main" id="{00000000-0008-0000-0600-000005000000}"/>
            </a:ext>
          </a:extLst>
        </xdr:cNvPr>
        <xdr:cNvSpPr>
          <a:spLocks noChangeAspect="1"/>
        </xdr:cNvSpPr>
      </xdr:nvSpPr>
      <xdr:spPr>
        <a:xfrm>
          <a:off x="4448175" y="266700"/>
          <a:ext cx="256250" cy="288000"/>
        </a:xfrm>
        <a:prstGeom prst="ellipse">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21</xdr:col>
          <xdr:colOff>342900</xdr:colOff>
          <xdr:row>1</xdr:row>
          <xdr:rowOff>38100</xdr:rowOff>
        </xdr:from>
        <xdr:to>
          <xdr:col>24</xdr:col>
          <xdr:colOff>0</xdr:colOff>
          <xdr:row>2</xdr:row>
          <xdr:rowOff>28575</xdr:rowOff>
        </xdr:to>
        <xdr:sp macro="" textlink="">
          <xdr:nvSpPr>
            <xdr:cNvPr id="2051" name="Button 3" hidden="1">
              <a:extLst>
                <a:ext uri="{63B3BB69-23CF-44E3-9099-C40C66FF867C}">
                  <a14:compatExt spid="_x0000_s2051"/>
                </a:ext>
                <a:ext uri="{FF2B5EF4-FFF2-40B4-BE49-F238E27FC236}">
                  <a16:creationId xmlns:a16="http://schemas.microsoft.com/office/drawing/2014/main" id="{00000000-0008-0000-0600-000003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371475</xdr:colOff>
          <xdr:row>1</xdr:row>
          <xdr:rowOff>47625</xdr:rowOff>
        </xdr:from>
        <xdr:to>
          <xdr:col>21</xdr:col>
          <xdr:colOff>28575</xdr:colOff>
          <xdr:row>2</xdr:row>
          <xdr:rowOff>38100</xdr:rowOff>
        </xdr:to>
        <xdr:sp macro="" textlink="">
          <xdr:nvSpPr>
            <xdr:cNvPr id="2052" name="Forme" hidden="1">
              <a:extLst>
                <a:ext uri="{63B3BB69-23CF-44E3-9099-C40C66FF867C}">
                  <a14:compatExt spid="_x0000_s2052"/>
                </a:ext>
                <a:ext uri="{FF2B5EF4-FFF2-40B4-BE49-F238E27FC236}">
                  <a16:creationId xmlns:a16="http://schemas.microsoft.com/office/drawing/2014/main" id="{00000000-0008-0000-0600-000004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Saisir les notes de forme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1</xdr:col>
      <xdr:colOff>0</xdr:colOff>
      <xdr:row>4</xdr:row>
      <xdr:rowOff>120650</xdr:rowOff>
    </xdr:from>
    <xdr:to>
      <xdr:col>35</xdr:col>
      <xdr:colOff>6350</xdr:colOff>
      <xdr:row>16</xdr:row>
      <xdr:rowOff>0</xdr:rowOff>
    </xdr:to>
    <xdr:graphicFrame macro="">
      <xdr:nvGraphicFramePr>
        <xdr:cNvPr id="5" name="Graphique 4">
          <a:extLst>
            <a:ext uri="{FF2B5EF4-FFF2-40B4-BE49-F238E27FC236}">
              <a16:creationId xmlns:a16="http://schemas.microsoft.com/office/drawing/2014/main" id="{00000000-0008-0000-0A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xdr:col>
      <xdr:colOff>228600</xdr:colOff>
      <xdr:row>1</xdr:row>
      <xdr:rowOff>76200</xdr:rowOff>
    </xdr:from>
    <xdr:to>
      <xdr:col>3</xdr:col>
      <xdr:colOff>515652</xdr:colOff>
      <xdr:row>1</xdr:row>
      <xdr:rowOff>359664</xdr:rowOff>
    </xdr:to>
    <xdr:sp macro="" textlink="">
      <xdr:nvSpPr>
        <xdr:cNvPr id="6" name="Ellipse 5">
          <a:extLst>
            <a:ext uri="{FF2B5EF4-FFF2-40B4-BE49-F238E27FC236}">
              <a16:creationId xmlns:a16="http://schemas.microsoft.com/office/drawing/2014/main" id="{00000000-0008-0000-0A00-000006000000}"/>
            </a:ext>
          </a:extLst>
        </xdr:cNvPr>
        <xdr:cNvSpPr>
          <a:spLocks noChangeAspect="1"/>
        </xdr:cNvSpPr>
      </xdr:nvSpPr>
      <xdr:spPr>
        <a:xfrm>
          <a:off x="1841500" y="254000"/>
          <a:ext cx="287052" cy="283464"/>
        </a:xfrm>
        <a:prstGeom prst="ellipse">
          <a:avLst/>
        </a:prstGeom>
        <a:solidFill>
          <a:schemeClr val="accent4">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19</xdr:col>
          <xdr:colOff>600075</xdr:colOff>
          <xdr:row>1</xdr:row>
          <xdr:rowOff>47625</xdr:rowOff>
        </xdr:from>
        <xdr:to>
          <xdr:col>22</xdr:col>
          <xdr:colOff>28575</xdr:colOff>
          <xdr:row>2</xdr:row>
          <xdr:rowOff>9525</xdr:rowOff>
        </xdr:to>
        <xdr:sp macro="" textlink="">
          <xdr:nvSpPr>
            <xdr:cNvPr id="6145" name="Button 1" hidden="1">
              <a:extLst>
                <a:ext uri="{63B3BB69-23CF-44E3-9099-C40C66FF867C}">
                  <a14:compatExt spid="_x0000_s6145"/>
                </a:ext>
                <a:ext uri="{FF2B5EF4-FFF2-40B4-BE49-F238E27FC236}">
                  <a16:creationId xmlns:a16="http://schemas.microsoft.com/office/drawing/2014/main" id="{00000000-0008-0000-0A00-0000011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8</xdr:col>
      <xdr:colOff>304800</xdr:colOff>
      <xdr:row>1</xdr:row>
      <xdr:rowOff>76200</xdr:rowOff>
    </xdr:from>
    <xdr:to>
      <xdr:col>9</xdr:col>
      <xdr:colOff>144177</xdr:colOff>
      <xdr:row>1</xdr:row>
      <xdr:rowOff>359664</xdr:rowOff>
    </xdr:to>
    <xdr:sp macro="" textlink="">
      <xdr:nvSpPr>
        <xdr:cNvPr id="3" name="Ellipse 2">
          <a:extLst>
            <a:ext uri="{FF2B5EF4-FFF2-40B4-BE49-F238E27FC236}">
              <a16:creationId xmlns:a16="http://schemas.microsoft.com/office/drawing/2014/main" id="{00000000-0008-0000-1300-000003000000}"/>
            </a:ext>
          </a:extLst>
        </xdr:cNvPr>
        <xdr:cNvSpPr>
          <a:spLocks noChangeAspect="1"/>
        </xdr:cNvSpPr>
      </xdr:nvSpPr>
      <xdr:spPr>
        <a:xfrm>
          <a:off x="4695825" y="247650"/>
          <a:ext cx="287052" cy="283464"/>
        </a:xfrm>
        <a:prstGeom prst="ellipse">
          <a:avLst/>
        </a:prstGeom>
        <a:solidFill>
          <a:schemeClr val="accent2">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28</xdr:col>
          <xdr:colOff>152400</xdr:colOff>
          <xdr:row>1</xdr:row>
          <xdr:rowOff>28575</xdr:rowOff>
        </xdr:from>
        <xdr:to>
          <xdr:col>31</xdr:col>
          <xdr:colOff>381000</xdr:colOff>
          <xdr:row>1</xdr:row>
          <xdr:rowOff>409575</xdr:rowOff>
        </xdr:to>
        <xdr:sp macro="" textlink="">
          <xdr:nvSpPr>
            <xdr:cNvPr id="14337" name="Button 1" hidden="1">
              <a:extLst>
                <a:ext uri="{63B3BB69-23CF-44E3-9099-C40C66FF867C}">
                  <a14:compatExt spid="_x0000_s14337"/>
                </a:ext>
                <a:ext uri="{FF2B5EF4-FFF2-40B4-BE49-F238E27FC236}">
                  <a16:creationId xmlns:a16="http://schemas.microsoft.com/office/drawing/2014/main" id="{00000000-0008-0000-1300-0000013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5</xdr:col>
      <xdr:colOff>1485900</xdr:colOff>
      <xdr:row>1</xdr:row>
      <xdr:rowOff>28575</xdr:rowOff>
    </xdr:from>
    <xdr:to>
      <xdr:col>6</xdr:col>
      <xdr:colOff>0</xdr:colOff>
      <xdr:row>1</xdr:row>
      <xdr:rowOff>304800</xdr:rowOff>
    </xdr:to>
    <xdr:sp macro="" textlink="">
      <xdr:nvSpPr>
        <xdr:cNvPr id="4" name="btnSynthèse" descr="Cliquez pour afficher la feuille de synthèse des dépenses" title="résumé">
          <a:hlinkClick xmlns:r="http://schemas.openxmlformats.org/officeDocument/2006/relationships" r:id="rId1" tooltip="Click to view Expense Summary"/>
          <a:extLst>
            <a:ext uri="{FF2B5EF4-FFF2-40B4-BE49-F238E27FC236}">
              <a16:creationId xmlns:a16="http://schemas.microsoft.com/office/drawing/2014/main" id="{00000000-0008-0000-1500-000004000000}"/>
            </a:ext>
          </a:extLst>
        </xdr:cNvPr>
        <xdr:cNvSpPr/>
      </xdr:nvSpPr>
      <xdr:spPr>
        <a:xfrm>
          <a:off x="5200650" y="238125"/>
          <a:ext cx="1371600" cy="276225"/>
        </a:xfrm>
        <a:prstGeom prst="rect">
          <a:avLst/>
        </a:prstGeom>
        <a:solidFill>
          <a:schemeClr val="tx1">
            <a:lumMod val="65000"/>
            <a:lumOff val="3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en-US" sz="1050" b="1">
              <a:solidFill>
                <a:schemeClr val="bg1"/>
              </a:solidFill>
            </a:rPr>
            <a:t>Résumé</a:t>
          </a:r>
        </a:p>
      </xdr:txBody>
    </xdr:sp>
    <xdr:clientData fPrintsWithSheet="0"/>
  </xdr:twoCellAnchor>
  <xdr:twoCellAnchor>
    <xdr:from>
      <xdr:col>7</xdr:col>
      <xdr:colOff>569910</xdr:colOff>
      <xdr:row>21</xdr:row>
      <xdr:rowOff>104774</xdr:rowOff>
    </xdr:from>
    <xdr:to>
      <xdr:col>17</xdr:col>
      <xdr:colOff>76200</xdr:colOff>
      <xdr:row>37</xdr:row>
      <xdr:rowOff>139699</xdr:rowOff>
    </xdr:to>
    <xdr:graphicFrame macro="">
      <xdr:nvGraphicFramePr>
        <xdr:cNvPr id="5" name="Graphique 4">
          <a:extLst>
            <a:ext uri="{FF2B5EF4-FFF2-40B4-BE49-F238E27FC236}">
              <a16:creationId xmlns:a16="http://schemas.microsoft.com/office/drawing/2014/main" id="{00000000-0008-0000-1500-000005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7</xdr:col>
      <xdr:colOff>577850</xdr:colOff>
      <xdr:row>171</xdr:row>
      <xdr:rowOff>57150</xdr:rowOff>
    </xdr:from>
    <xdr:to>
      <xdr:col>17</xdr:col>
      <xdr:colOff>25400</xdr:colOff>
      <xdr:row>187</xdr:row>
      <xdr:rowOff>25400</xdr:rowOff>
    </xdr:to>
    <xdr:graphicFrame macro="">
      <xdr:nvGraphicFramePr>
        <xdr:cNvPr id="3" name="Graphique 2">
          <a:extLst>
            <a:ext uri="{FF2B5EF4-FFF2-40B4-BE49-F238E27FC236}">
              <a16:creationId xmlns:a16="http://schemas.microsoft.com/office/drawing/2014/main" id="{00000000-0008-0000-15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7</xdr:col>
      <xdr:colOff>577850</xdr:colOff>
      <xdr:row>188</xdr:row>
      <xdr:rowOff>107950</xdr:rowOff>
    </xdr:from>
    <xdr:to>
      <xdr:col>17</xdr:col>
      <xdr:colOff>25400</xdr:colOff>
      <xdr:row>205</xdr:row>
      <xdr:rowOff>88900</xdr:rowOff>
    </xdr:to>
    <xdr:graphicFrame macro="">
      <xdr:nvGraphicFramePr>
        <xdr:cNvPr id="7" name="Graphique 6">
          <a:extLst>
            <a:ext uri="{FF2B5EF4-FFF2-40B4-BE49-F238E27FC236}">
              <a16:creationId xmlns:a16="http://schemas.microsoft.com/office/drawing/2014/main" id="{00000000-0008-0000-1500-000007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8</xdr:col>
      <xdr:colOff>19049</xdr:colOff>
      <xdr:row>90</xdr:row>
      <xdr:rowOff>157161</xdr:rowOff>
    </xdr:from>
    <xdr:to>
      <xdr:col>17</xdr:col>
      <xdr:colOff>31574</xdr:colOff>
      <xdr:row>104</xdr:row>
      <xdr:rowOff>56811</xdr:rowOff>
    </xdr:to>
    <xdr:graphicFrame macro="">
      <xdr:nvGraphicFramePr>
        <xdr:cNvPr id="8" name="Graphique 7">
          <a:extLst>
            <a:ext uri="{FF2B5EF4-FFF2-40B4-BE49-F238E27FC236}">
              <a16:creationId xmlns:a16="http://schemas.microsoft.com/office/drawing/2014/main" id="{00000000-0008-0000-15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8</xdr:col>
      <xdr:colOff>9525</xdr:colOff>
      <xdr:row>105</xdr:row>
      <xdr:rowOff>71436</xdr:rowOff>
    </xdr:from>
    <xdr:to>
      <xdr:col>17</xdr:col>
      <xdr:colOff>58050</xdr:colOff>
      <xdr:row>118</xdr:row>
      <xdr:rowOff>171111</xdr:rowOff>
    </xdr:to>
    <xdr:graphicFrame macro="">
      <xdr:nvGraphicFramePr>
        <xdr:cNvPr id="9" name="Graphique 8">
          <a:extLst>
            <a:ext uri="{FF2B5EF4-FFF2-40B4-BE49-F238E27FC236}">
              <a16:creationId xmlns:a16="http://schemas.microsoft.com/office/drawing/2014/main" id="{00000000-0008-0000-15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8</xdr:col>
      <xdr:colOff>6349</xdr:colOff>
      <xdr:row>126</xdr:row>
      <xdr:rowOff>4762</xdr:rowOff>
    </xdr:from>
    <xdr:to>
      <xdr:col>16</xdr:col>
      <xdr:colOff>584199</xdr:colOff>
      <xdr:row>143</xdr:row>
      <xdr:rowOff>9525</xdr:rowOff>
    </xdr:to>
    <xdr:graphicFrame macro="">
      <xdr:nvGraphicFramePr>
        <xdr:cNvPr id="6" name="Graphique 5">
          <a:extLst>
            <a:ext uri="{FF2B5EF4-FFF2-40B4-BE49-F238E27FC236}">
              <a16:creationId xmlns:a16="http://schemas.microsoft.com/office/drawing/2014/main" id="{00000000-0008-0000-1500-000006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7</xdr:col>
      <xdr:colOff>571499</xdr:colOff>
      <xdr:row>207</xdr:row>
      <xdr:rowOff>90487</xdr:rowOff>
    </xdr:from>
    <xdr:to>
      <xdr:col>17</xdr:col>
      <xdr:colOff>57149</xdr:colOff>
      <xdr:row>221</xdr:row>
      <xdr:rowOff>200025</xdr:rowOff>
    </xdr:to>
    <xdr:graphicFrame macro="">
      <xdr:nvGraphicFramePr>
        <xdr:cNvPr id="16" name="Graphique 15">
          <a:extLst>
            <a:ext uri="{FF2B5EF4-FFF2-40B4-BE49-F238E27FC236}">
              <a16:creationId xmlns:a16="http://schemas.microsoft.com/office/drawing/2014/main" id="{00000000-0008-0000-1500-000010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7</xdr:col>
      <xdr:colOff>581024</xdr:colOff>
      <xdr:row>38</xdr:row>
      <xdr:rowOff>65087</xdr:rowOff>
    </xdr:from>
    <xdr:to>
      <xdr:col>17</xdr:col>
      <xdr:colOff>85724</xdr:colOff>
      <xdr:row>56</xdr:row>
      <xdr:rowOff>177800</xdr:rowOff>
    </xdr:to>
    <xdr:graphicFrame macro="">
      <xdr:nvGraphicFramePr>
        <xdr:cNvPr id="10" name="Graphique 9">
          <a:extLst>
            <a:ext uri="{FF2B5EF4-FFF2-40B4-BE49-F238E27FC236}">
              <a16:creationId xmlns:a16="http://schemas.microsoft.com/office/drawing/2014/main" id="{00000000-0008-0000-1500-00000A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8</xdr:col>
      <xdr:colOff>0</xdr:colOff>
      <xdr:row>57</xdr:row>
      <xdr:rowOff>88901</xdr:rowOff>
    </xdr:from>
    <xdr:to>
      <xdr:col>17</xdr:col>
      <xdr:colOff>114300</xdr:colOff>
      <xdr:row>75</xdr:row>
      <xdr:rowOff>190500</xdr:rowOff>
    </xdr:to>
    <xdr:graphicFrame macro="">
      <xdr:nvGraphicFramePr>
        <xdr:cNvPr id="11" name="Graphique 10">
          <a:extLst>
            <a:ext uri="{FF2B5EF4-FFF2-40B4-BE49-F238E27FC236}">
              <a16:creationId xmlns:a16="http://schemas.microsoft.com/office/drawing/2014/main" id="{00000000-0008-0000-15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1</xdr:col>
      <xdr:colOff>9526</xdr:colOff>
      <xdr:row>207</xdr:row>
      <xdr:rowOff>66675</xdr:rowOff>
    </xdr:from>
    <xdr:to>
      <xdr:col>7</xdr:col>
      <xdr:colOff>1</xdr:colOff>
      <xdr:row>221</xdr:row>
      <xdr:rowOff>180975</xdr:rowOff>
    </xdr:to>
    <xdr:graphicFrame macro="">
      <xdr:nvGraphicFramePr>
        <xdr:cNvPr id="17" name="Graphique 16">
          <a:extLst>
            <a:ext uri="{FF2B5EF4-FFF2-40B4-BE49-F238E27FC236}">
              <a16:creationId xmlns:a16="http://schemas.microsoft.com/office/drawing/2014/main" id="{00000000-0008-0000-1500-000011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1"/>
        </a:graphicData>
      </a:graphic>
    </xdr:graphicFrame>
    <xdr:clientData/>
  </xdr:twoCellAnchor>
  <xdr:twoCellAnchor>
    <xdr:from>
      <xdr:col>0</xdr:col>
      <xdr:colOff>200025</xdr:colOff>
      <xdr:row>222</xdr:row>
      <xdr:rowOff>85726</xdr:rowOff>
    </xdr:from>
    <xdr:to>
      <xdr:col>17</xdr:col>
      <xdr:colOff>70773</xdr:colOff>
      <xdr:row>238</xdr:row>
      <xdr:rowOff>171450</xdr:rowOff>
    </xdr:to>
    <xdr:graphicFrame macro="">
      <xdr:nvGraphicFramePr>
        <xdr:cNvPr id="18" name="Graphique 17">
          <a:extLst>
            <a:ext uri="{FF2B5EF4-FFF2-40B4-BE49-F238E27FC236}">
              <a16:creationId xmlns:a16="http://schemas.microsoft.com/office/drawing/2014/main" id="{00000000-0008-0000-1500-00001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2"/>
        </a:graphicData>
      </a:graphic>
    </xdr:graphicFrame>
    <xdr:clientData/>
  </xdr:twoCellAnchor>
  <mc:AlternateContent xmlns:mc="http://schemas.openxmlformats.org/markup-compatibility/2006">
    <mc:Choice xmlns:a14="http://schemas.microsoft.com/office/drawing/2010/main" Requires="a14">
      <xdr:twoCellAnchor>
        <xdr:from>
          <xdr:col>7</xdr:col>
          <xdr:colOff>266700</xdr:colOff>
          <xdr:row>1</xdr:row>
          <xdr:rowOff>0</xdr:rowOff>
        </xdr:from>
        <xdr:to>
          <xdr:col>8</xdr:col>
          <xdr:colOff>1209675</xdr:colOff>
          <xdr:row>1</xdr:row>
          <xdr:rowOff>381000</xdr:rowOff>
        </xdr:to>
        <xdr:sp macro="" textlink="">
          <xdr:nvSpPr>
            <xdr:cNvPr id="16387" name="Button 3" hidden="1">
              <a:extLst>
                <a:ext uri="{63B3BB69-23CF-44E3-9099-C40C66FF867C}">
                  <a14:compatExt spid="_x0000_s16387"/>
                </a:ext>
                <a:ext uri="{FF2B5EF4-FFF2-40B4-BE49-F238E27FC236}">
                  <a16:creationId xmlns:a16="http://schemas.microsoft.com/office/drawing/2014/main" id="{00000000-0008-0000-1500-0000034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xdr:twoCellAnchor editAs="oneCell">
    <xdr:from>
      <xdr:col>6</xdr:col>
      <xdr:colOff>533400</xdr:colOff>
      <xdr:row>26</xdr:row>
      <xdr:rowOff>85725</xdr:rowOff>
    </xdr:from>
    <xdr:to>
      <xdr:col>12</xdr:col>
      <xdr:colOff>285750</xdr:colOff>
      <xdr:row>38</xdr:row>
      <xdr:rowOff>142875</xdr:rowOff>
    </xdr:to>
    <xdr:pic>
      <xdr:nvPicPr>
        <xdr:cNvPr id="2" name="Image 1">
          <a:extLst>
            <a:ext uri="{FF2B5EF4-FFF2-40B4-BE49-F238E27FC236}">
              <a16:creationId xmlns:a16="http://schemas.microsoft.com/office/drawing/2014/main" id="{00000000-0008-0000-16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962275" y="6248400"/>
          <a:ext cx="2819400" cy="2733675"/>
        </a:xfrm>
        <a:prstGeom prst="rect">
          <a:avLst/>
        </a:prstGeom>
      </xdr:spPr>
    </xdr:pic>
    <xdr:clientData/>
  </xdr:twoCellAnchor>
  <xdr:twoCellAnchor editAs="oneCell">
    <xdr:from>
      <xdr:col>0</xdr:col>
      <xdr:colOff>257175</xdr:colOff>
      <xdr:row>27</xdr:row>
      <xdr:rowOff>219075</xdr:rowOff>
    </xdr:from>
    <xdr:to>
      <xdr:col>4</xdr:col>
      <xdr:colOff>381000</xdr:colOff>
      <xdr:row>35</xdr:row>
      <xdr:rowOff>109849</xdr:rowOff>
    </xdr:to>
    <xdr:pic>
      <xdr:nvPicPr>
        <xdr:cNvPr id="3" name="Image 2">
          <a:extLst>
            <a:ext uri="{FF2B5EF4-FFF2-40B4-BE49-F238E27FC236}">
              <a16:creationId xmlns:a16="http://schemas.microsoft.com/office/drawing/2014/main" id="{00000000-0008-0000-16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571500" y="6648450"/>
          <a:ext cx="2028825" cy="1814824"/>
        </a:xfrm>
        <a:prstGeom prst="rect">
          <a:avLst/>
        </a:prstGeom>
      </xdr:spPr>
    </xdr:pic>
    <xdr:clientData/>
  </xdr:twoCellAnchor>
  <mc:AlternateContent xmlns:mc="http://schemas.openxmlformats.org/markup-compatibility/2006">
    <mc:Choice xmlns:a14="http://schemas.microsoft.com/office/drawing/2010/main" Requires="a14">
      <xdr:twoCellAnchor>
        <xdr:from>
          <xdr:col>13</xdr:col>
          <xdr:colOff>142875</xdr:colOff>
          <xdr:row>0</xdr:row>
          <xdr:rowOff>219075</xdr:rowOff>
        </xdr:from>
        <xdr:to>
          <xdr:col>15</xdr:col>
          <xdr:colOff>257175</xdr:colOff>
          <xdr:row>2</xdr:row>
          <xdr:rowOff>152400</xdr:rowOff>
        </xdr:to>
        <xdr:sp macro="" textlink="">
          <xdr:nvSpPr>
            <xdr:cNvPr id="96257" name="Button 1" hidden="1">
              <a:extLst>
                <a:ext uri="{63B3BB69-23CF-44E3-9099-C40C66FF867C}">
                  <a14:compatExt spid="_x0000_s96257"/>
                </a:ext>
                <a:ext uri="{FF2B5EF4-FFF2-40B4-BE49-F238E27FC236}">
                  <a16:creationId xmlns:a16="http://schemas.microsoft.com/office/drawing/2014/main" id="{00000000-0008-0000-1600-0000017801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4</xdr:col>
      <xdr:colOff>619125</xdr:colOff>
      <xdr:row>1</xdr:row>
      <xdr:rowOff>95250</xdr:rowOff>
    </xdr:from>
    <xdr:to>
      <xdr:col>4</xdr:col>
      <xdr:colOff>906177</xdr:colOff>
      <xdr:row>1</xdr:row>
      <xdr:rowOff>378714</xdr:rowOff>
    </xdr:to>
    <xdr:sp macro="" textlink="">
      <xdr:nvSpPr>
        <xdr:cNvPr id="2" name="Ellipse 1">
          <a:extLst>
            <a:ext uri="{FF2B5EF4-FFF2-40B4-BE49-F238E27FC236}">
              <a16:creationId xmlns:a16="http://schemas.microsoft.com/office/drawing/2014/main" id="{00000000-0008-0000-1700-000002000000}"/>
            </a:ext>
          </a:extLst>
        </xdr:cNvPr>
        <xdr:cNvSpPr>
          <a:spLocks noChangeAspect="1"/>
        </xdr:cNvSpPr>
      </xdr:nvSpPr>
      <xdr:spPr>
        <a:xfrm>
          <a:off x="4981575" y="247650"/>
          <a:ext cx="287052" cy="283464"/>
        </a:xfrm>
        <a:prstGeom prst="ellipse">
          <a:avLst/>
        </a:prstGeom>
        <a:solidFill>
          <a:schemeClr val="accent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4</xdr:col>
          <xdr:colOff>1181100</xdr:colOff>
          <xdr:row>1</xdr:row>
          <xdr:rowOff>28575</xdr:rowOff>
        </xdr:from>
        <xdr:to>
          <xdr:col>6</xdr:col>
          <xdr:colOff>0</xdr:colOff>
          <xdr:row>1</xdr:row>
          <xdr:rowOff>409575</xdr:rowOff>
        </xdr:to>
        <xdr:sp macro="" textlink="">
          <xdr:nvSpPr>
            <xdr:cNvPr id="18433" name="Button 1" hidden="1">
              <a:extLst>
                <a:ext uri="{63B3BB69-23CF-44E3-9099-C40C66FF867C}">
                  <a14:compatExt spid="_x0000_s18433"/>
                </a:ext>
                <a:ext uri="{FF2B5EF4-FFF2-40B4-BE49-F238E27FC236}">
                  <a16:creationId xmlns:a16="http://schemas.microsoft.com/office/drawing/2014/main" id="{00000000-0008-0000-1700-0000014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xdr:twoCellAnchor>
    <xdr:from>
      <xdr:col>2</xdr:col>
      <xdr:colOff>628650</xdr:colOff>
      <xdr:row>1</xdr:row>
      <xdr:rowOff>76200</xdr:rowOff>
    </xdr:from>
    <xdr:to>
      <xdr:col>3</xdr:col>
      <xdr:colOff>144177</xdr:colOff>
      <xdr:row>1</xdr:row>
      <xdr:rowOff>359664</xdr:rowOff>
    </xdr:to>
    <xdr:sp macro="" textlink="">
      <xdr:nvSpPr>
        <xdr:cNvPr id="3" name="Ellipse 2">
          <a:extLst>
            <a:ext uri="{FF2B5EF4-FFF2-40B4-BE49-F238E27FC236}">
              <a16:creationId xmlns:a16="http://schemas.microsoft.com/office/drawing/2014/main" id="{00000000-0008-0000-1800-000003000000}"/>
            </a:ext>
          </a:extLst>
        </xdr:cNvPr>
        <xdr:cNvSpPr>
          <a:spLocks noChangeAspect="1"/>
        </xdr:cNvSpPr>
      </xdr:nvSpPr>
      <xdr:spPr>
        <a:xfrm>
          <a:off x="2209800" y="228600"/>
          <a:ext cx="287052" cy="283464"/>
        </a:xfrm>
        <a:prstGeom prst="ellipse">
          <a:avLst/>
        </a:prstGeom>
        <a:solidFill>
          <a:schemeClr val="accent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5</xdr:col>
          <xdr:colOff>685800</xdr:colOff>
          <xdr:row>1</xdr:row>
          <xdr:rowOff>0</xdr:rowOff>
        </xdr:from>
        <xdr:to>
          <xdr:col>8</xdr:col>
          <xdr:colOff>0</xdr:colOff>
          <xdr:row>1</xdr:row>
          <xdr:rowOff>381000</xdr:rowOff>
        </xdr:to>
        <xdr:sp macro="" textlink="">
          <xdr:nvSpPr>
            <xdr:cNvPr id="19458" name="Button 2" hidden="1">
              <a:extLst>
                <a:ext uri="{63B3BB69-23CF-44E3-9099-C40C66FF867C}">
                  <a14:compatExt spid="_x0000_s19458"/>
                </a:ext>
                <a:ext uri="{FF2B5EF4-FFF2-40B4-BE49-F238E27FC236}">
                  <a16:creationId xmlns:a16="http://schemas.microsoft.com/office/drawing/2014/main" id="{00000000-0008-0000-1800-0000024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Retour</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xdr:twoCellAnchor>
    <xdr:from>
      <xdr:col>4</xdr:col>
      <xdr:colOff>0</xdr:colOff>
      <xdr:row>9</xdr:row>
      <xdr:rowOff>0</xdr:rowOff>
    </xdr:from>
    <xdr:to>
      <xdr:col>17</xdr:col>
      <xdr:colOff>0</xdr:colOff>
      <xdr:row>41</xdr:row>
      <xdr:rowOff>0</xdr:rowOff>
    </xdr:to>
    <xdr:graphicFrame macro="">
      <xdr:nvGraphicFramePr>
        <xdr:cNvPr id="2" name="Graphique 1">
          <a:extLst>
            <a:ext uri="{FF2B5EF4-FFF2-40B4-BE49-F238E27FC236}">
              <a16:creationId xmlns:a16="http://schemas.microsoft.com/office/drawing/2014/main" id="{00000000-0008-0000-19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0</xdr:colOff>
      <xdr:row>44</xdr:row>
      <xdr:rowOff>0</xdr:rowOff>
    </xdr:from>
    <xdr:to>
      <xdr:col>17</xdr:col>
      <xdr:colOff>0</xdr:colOff>
      <xdr:row>76</xdr:row>
      <xdr:rowOff>0</xdr:rowOff>
    </xdr:to>
    <xdr:graphicFrame macro="">
      <xdr:nvGraphicFramePr>
        <xdr:cNvPr id="3" name="Graphique 2">
          <a:extLst>
            <a:ext uri="{FF2B5EF4-FFF2-40B4-BE49-F238E27FC236}">
              <a16:creationId xmlns:a16="http://schemas.microsoft.com/office/drawing/2014/main" id="{00000000-0008-0000-19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4</xdr:col>
      <xdr:colOff>0</xdr:colOff>
      <xdr:row>114</xdr:row>
      <xdr:rowOff>0</xdr:rowOff>
    </xdr:from>
    <xdr:to>
      <xdr:col>18</xdr:col>
      <xdr:colOff>0</xdr:colOff>
      <xdr:row>146</xdr:row>
      <xdr:rowOff>0</xdr:rowOff>
    </xdr:to>
    <xdr:graphicFrame macro="">
      <xdr:nvGraphicFramePr>
        <xdr:cNvPr id="4" name="Graphique 3">
          <a:extLst>
            <a:ext uri="{FF2B5EF4-FFF2-40B4-BE49-F238E27FC236}">
              <a16:creationId xmlns:a16="http://schemas.microsoft.com/office/drawing/2014/main" id="{00000000-0008-0000-19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0</xdr:colOff>
      <xdr:row>79</xdr:row>
      <xdr:rowOff>0</xdr:rowOff>
    </xdr:from>
    <xdr:to>
      <xdr:col>17</xdr:col>
      <xdr:colOff>0</xdr:colOff>
      <xdr:row>111</xdr:row>
      <xdr:rowOff>0</xdr:rowOff>
    </xdr:to>
    <xdr:graphicFrame macro="">
      <xdr:nvGraphicFramePr>
        <xdr:cNvPr id="5" name="Graphique 4">
          <a:extLst>
            <a:ext uri="{FF2B5EF4-FFF2-40B4-BE49-F238E27FC236}">
              <a16:creationId xmlns:a16="http://schemas.microsoft.com/office/drawing/2014/main" id="{00000000-0008-0000-19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4</xdr:col>
      <xdr:colOff>0</xdr:colOff>
      <xdr:row>149</xdr:row>
      <xdr:rowOff>0</xdr:rowOff>
    </xdr:from>
    <xdr:to>
      <xdr:col>18</xdr:col>
      <xdr:colOff>12700</xdr:colOff>
      <xdr:row>181</xdr:row>
      <xdr:rowOff>0</xdr:rowOff>
    </xdr:to>
    <xdr:graphicFrame macro="">
      <xdr:nvGraphicFramePr>
        <xdr:cNvPr id="6" name="Graphique 5">
          <a:extLst>
            <a:ext uri="{FF2B5EF4-FFF2-40B4-BE49-F238E27FC236}">
              <a16:creationId xmlns:a16="http://schemas.microsoft.com/office/drawing/2014/main" id="{00000000-0008-0000-1900-000006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5</xdr:col>
      <xdr:colOff>0</xdr:colOff>
      <xdr:row>184</xdr:row>
      <xdr:rowOff>0</xdr:rowOff>
    </xdr:from>
    <xdr:to>
      <xdr:col>17</xdr:col>
      <xdr:colOff>685800</xdr:colOff>
      <xdr:row>215</xdr:row>
      <xdr:rowOff>0</xdr:rowOff>
    </xdr:to>
    <xdr:graphicFrame macro="">
      <xdr:nvGraphicFramePr>
        <xdr:cNvPr id="7" name="Graphique 6">
          <a:extLst>
            <a:ext uri="{FF2B5EF4-FFF2-40B4-BE49-F238E27FC236}">
              <a16:creationId xmlns:a16="http://schemas.microsoft.com/office/drawing/2014/main" id="{00000000-0008-0000-1900-000007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5</xdr:col>
      <xdr:colOff>292100</xdr:colOff>
      <xdr:row>1</xdr:row>
      <xdr:rowOff>101600</xdr:rowOff>
    </xdr:from>
    <xdr:to>
      <xdr:col>5</xdr:col>
      <xdr:colOff>579152</xdr:colOff>
      <xdr:row>1</xdr:row>
      <xdr:rowOff>385064</xdr:rowOff>
    </xdr:to>
    <xdr:sp macro="" textlink="">
      <xdr:nvSpPr>
        <xdr:cNvPr id="8" name="Ellipse 7">
          <a:extLst>
            <a:ext uri="{FF2B5EF4-FFF2-40B4-BE49-F238E27FC236}">
              <a16:creationId xmlns:a16="http://schemas.microsoft.com/office/drawing/2014/main" id="{00000000-0008-0000-1900-000008000000}"/>
            </a:ext>
          </a:extLst>
        </xdr:cNvPr>
        <xdr:cNvSpPr>
          <a:spLocks noChangeAspect="1"/>
        </xdr:cNvSpPr>
      </xdr:nvSpPr>
      <xdr:spPr>
        <a:xfrm>
          <a:off x="4178300" y="279400"/>
          <a:ext cx="287052" cy="283464"/>
        </a:xfrm>
        <a:prstGeom prst="ellipse">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228600</xdr:colOff>
      <xdr:row>219</xdr:row>
      <xdr:rowOff>0</xdr:rowOff>
    </xdr:from>
    <xdr:to>
      <xdr:col>18</xdr:col>
      <xdr:colOff>0</xdr:colOff>
      <xdr:row>250</xdr:row>
      <xdr:rowOff>0</xdr:rowOff>
    </xdr:to>
    <xdr:graphicFrame macro="">
      <xdr:nvGraphicFramePr>
        <xdr:cNvPr id="9" name="Graphique 8">
          <a:extLst>
            <a:ext uri="{FF2B5EF4-FFF2-40B4-BE49-F238E27FC236}">
              <a16:creationId xmlns:a16="http://schemas.microsoft.com/office/drawing/2014/main" id="{00000000-0008-0000-1900-000009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9525</xdr:colOff>
      <xdr:row>254</xdr:row>
      <xdr:rowOff>0</xdr:rowOff>
    </xdr:from>
    <xdr:to>
      <xdr:col>18</xdr:col>
      <xdr:colOff>19050</xdr:colOff>
      <xdr:row>288</xdr:row>
      <xdr:rowOff>133350</xdr:rowOff>
    </xdr:to>
    <xdr:graphicFrame macro="">
      <xdr:nvGraphicFramePr>
        <xdr:cNvPr id="13" name="Graphique 12">
          <a:extLst>
            <a:ext uri="{FF2B5EF4-FFF2-40B4-BE49-F238E27FC236}">
              <a16:creationId xmlns:a16="http://schemas.microsoft.com/office/drawing/2014/main" id="{00000000-0008-0000-1900-00000D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xdr:col>
      <xdr:colOff>0</xdr:colOff>
      <xdr:row>294</xdr:row>
      <xdr:rowOff>0</xdr:rowOff>
    </xdr:from>
    <xdr:to>
      <xdr:col>18</xdr:col>
      <xdr:colOff>19050</xdr:colOff>
      <xdr:row>332</xdr:row>
      <xdr:rowOff>0</xdr:rowOff>
    </xdr:to>
    <xdr:graphicFrame macro="">
      <xdr:nvGraphicFramePr>
        <xdr:cNvPr id="11" name="Graphique 10">
          <a:extLst>
            <a:ext uri="{FF2B5EF4-FFF2-40B4-BE49-F238E27FC236}">
              <a16:creationId xmlns:a16="http://schemas.microsoft.com/office/drawing/2014/main" id="{00000000-0008-0000-19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447675</xdr:colOff>
          <xdr:row>0</xdr:row>
          <xdr:rowOff>123825</xdr:rowOff>
        </xdr:from>
        <xdr:to>
          <xdr:col>17</xdr:col>
          <xdr:colOff>752475</xdr:colOff>
          <xdr:row>0</xdr:row>
          <xdr:rowOff>457200</xdr:rowOff>
        </xdr:to>
        <xdr:sp macro="" textlink="">
          <xdr:nvSpPr>
            <xdr:cNvPr id="28673" name="Button 1" hidden="1">
              <a:extLst>
                <a:ext uri="{63B3BB69-23CF-44E3-9099-C40C66FF867C}">
                  <a14:compatExt spid="_x0000_s28673"/>
                </a:ext>
                <a:ext uri="{FF2B5EF4-FFF2-40B4-BE49-F238E27FC236}">
                  <a16:creationId xmlns:a16="http://schemas.microsoft.com/office/drawing/2014/main" id="{00000000-0008-0000-1D00-0000017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Retour</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A902BBF9-1236-934F-8F52-AD92FEEF694B}" name="TabSeance" displayName="TabSeance" ref="B4:M136" totalsRowCount="1">
  <autoFilter ref="B4:M135" xr:uid="{5583C3D7-E435-8C44-BE2F-C4BE012F3F94}"/>
  <tableColumns count="12">
    <tableColumn id="1" xr3:uid="{4AAE6EEF-936C-894C-BE63-340418D3BE30}" name="N°" totalsRowLabel="Total" dataDxfId="251"/>
    <tableColumn id="2" xr3:uid="{0ADCC2E2-6117-ED4D-8562-1BF673B53C85}" name="Date" dataDxfId="250" totalsRowDxfId="249"/>
    <tableColumn id="12" xr3:uid="{11E4E5CA-5E95-134B-BB04-FA8A86A7D154}" name="Durée" totalsRowFunction="average" dataDxfId="248" totalsRowDxfId="247"/>
    <tableColumn id="3" xr3:uid="{665D078C-012C-A545-A627-7CFFCFB82EBE}" name="Phase" dataDxfId="246" totalsRowDxfId="245"/>
    <tableColumn id="4" xr3:uid="{BB10D260-CEEB-A84C-B178-F1245F1C290F}" name="Phase de jeu" dataDxfId="244"/>
    <tableColumn id="9" xr3:uid="{1089810E-00AC-4CCC-9E5A-3D960785539E}" name="Principe" dataDxfId="243"/>
    <tableColumn id="5" xr3:uid="{039B0860-1D5F-C94A-89F9-2A2EDDE4DA38}" name="Sous-Principe" dataDxfId="242" totalsRowDxfId="241"/>
    <tableColumn id="6" xr3:uid="{9CD1588F-6F1C-4041-B2C4-597D0650085F}" name="Sous-Sous-Principe" dataDxfId="240"/>
    <tableColumn id="7" xr3:uid="{ECCD203D-1262-5549-9C3C-E38E9C1B5039}" name="Athlétique" dataDxfId="239" totalsRowDxfId="238"/>
    <tableColumn id="8" xr3:uid="{3E764AE8-63E9-E04D-8EB3-8EE13FD5B25D}" name="Mental" dataDxfId="237"/>
    <tableColumn id="10" xr3:uid="{F46D5C5A-170B-814B-9FC2-EEEFAECB09E8}" name="Charge" dataDxfId="236" totalsRowDxfId="235"/>
    <tableColumn id="11" xr3:uid="{10AF5E43-E0C9-7142-8DA6-D04114D8A1A6}" name="Nb joueur" totalsRowFunction="average" dataDxfId="234" totalsRowDxfId="233">
      <calculatedColumnFormula>IF(Entrainement!AH7&lt;&gt;0,Entrainement!AH7,"")</calculatedColumnFormula>
    </tableColumn>
  </tableColumns>
  <tableStyleInfo name="Summary Table"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Entrainement" displayName="TabEntrainement" ref="B6:AG138" totalsRowCount="1" headerRowDxfId="232" dataDxfId="231" totalsRowDxfId="230">
  <autoFilter ref="B6:AG137" xr:uid="{00000000-0009-0000-0100-000003000000}"/>
  <tableColumns count="32">
    <tableColumn id="1" xr3:uid="{00000000-0010-0000-0000-000001000000}" name="Seance" totalsRowLabel="Total" dataDxfId="229" totalsRowDxfId="228">
      <calculatedColumnFormula>IF(INDEX(TabSeance[Date],ROW()-6)&lt;&gt;0,INDEX(TabSeance[Date],ROW()-6),"")</calculatedColumnFormula>
    </tableColumn>
    <tableColumn id="14" xr3:uid="{00000000-0010-0000-0000-00000E000000}" name="Durée" dataDxfId="227" totalsRowDxfId="226">
      <calculatedColumnFormula>IF(INDEX(TabSeance[Durée],ROW()-6)&lt;&gt;0,INDEX(TabSeance[Durée],ROW()-6),"")</calculatedColumnFormula>
    </tableColumn>
    <tableColumn id="2" xr3:uid="{00000000-0010-0000-0000-000002000000}" name="J1" totalsRowFunction="custom" dataDxfId="225" totalsRowDxfId="224">
      <totalsRowFormula>COUNTIF(TabEntrainement[J1],"Présent")</totalsRowFormula>
    </tableColumn>
    <tableColumn id="19" xr3:uid="{00000000-0010-0000-0000-000013000000}" name="J2" dataDxfId="223" totalsRowDxfId="222"/>
    <tableColumn id="20" xr3:uid="{00000000-0010-0000-0000-000014000000}" name="J3" dataDxfId="221" totalsRowDxfId="220"/>
    <tableColumn id="21" xr3:uid="{00000000-0010-0000-0000-000015000000}" name="J4" dataDxfId="219" totalsRowDxfId="218"/>
    <tableColumn id="22" xr3:uid="{00000000-0010-0000-0000-000016000000}" name="J5" dataDxfId="217" totalsRowDxfId="216"/>
    <tableColumn id="23" xr3:uid="{00000000-0010-0000-0000-000017000000}" name="J6" dataDxfId="215" totalsRowDxfId="214"/>
    <tableColumn id="24" xr3:uid="{00000000-0010-0000-0000-000018000000}" name="J7" dataDxfId="213" totalsRowDxfId="212"/>
    <tableColumn id="25" xr3:uid="{00000000-0010-0000-0000-000019000000}" name="J8" dataDxfId="211" totalsRowDxfId="210"/>
    <tableColumn id="26" xr3:uid="{00000000-0010-0000-0000-00001A000000}" name="J9" dataDxfId="209" totalsRowDxfId="208"/>
    <tableColumn id="27" xr3:uid="{00000000-0010-0000-0000-00001B000000}" name="J10" dataDxfId="207" totalsRowDxfId="206"/>
    <tableColumn id="28" xr3:uid="{00000000-0010-0000-0000-00001C000000}" name="J11" dataDxfId="205" totalsRowDxfId="204"/>
    <tableColumn id="29" xr3:uid="{00000000-0010-0000-0000-00001D000000}" name="J12" dataDxfId="203" totalsRowDxfId="202"/>
    <tableColumn id="3" xr3:uid="{00000000-0010-0000-0000-000003000000}" name="J13" dataDxfId="201" totalsRowDxfId="200">
      <calculatedColumnFormula>'Fiche joueur'!G12</calculatedColumnFormula>
    </tableColumn>
    <tableColumn id="4" xr3:uid="{00000000-0010-0000-0000-000004000000}" name="J14" dataDxfId="199" totalsRowDxfId="198">
      <calculatedColumnFormula>#REF!</calculatedColumnFormula>
    </tableColumn>
    <tableColumn id="5" xr3:uid="{00000000-0010-0000-0000-000005000000}" name="J15" dataDxfId="197" totalsRowDxfId="196">
      <calculatedColumnFormula>#REF!</calculatedColumnFormula>
    </tableColumn>
    <tableColumn id="6" xr3:uid="{00000000-0010-0000-0000-000006000000}" name="J16" dataDxfId="195" totalsRowDxfId="194">
      <calculatedColumnFormula>#REF!</calculatedColumnFormula>
    </tableColumn>
    <tableColumn id="30" xr3:uid="{00000000-0010-0000-0000-00001E000000}" name="J17" dataDxfId="193" totalsRowDxfId="192"/>
    <tableColumn id="31" xr3:uid="{00000000-0010-0000-0000-00001F000000}" name="J18" dataDxfId="191" totalsRowDxfId="190"/>
    <tableColumn id="32" xr3:uid="{00000000-0010-0000-0000-000020000000}" name="J19" dataDxfId="189" totalsRowDxfId="188"/>
    <tableColumn id="33" xr3:uid="{00000000-0010-0000-0000-000021000000}" name="J20" dataDxfId="187" totalsRowDxfId="186"/>
    <tableColumn id="34" xr3:uid="{00000000-0010-0000-0000-000022000000}" name="J21" dataDxfId="185" totalsRowDxfId="184"/>
    <tableColumn id="35" xr3:uid="{00000000-0010-0000-0000-000023000000}" name="J22" dataDxfId="183" totalsRowDxfId="182"/>
    <tableColumn id="36" xr3:uid="{00000000-0010-0000-0000-000024000000}" name="J23" dataDxfId="181" totalsRowDxfId="180"/>
    <tableColumn id="7" xr3:uid="{00000000-0010-0000-0000-000007000000}" name="J24" dataDxfId="179" totalsRowDxfId="178">
      <calculatedColumnFormula>#REF!</calculatedColumnFormula>
    </tableColumn>
    <tableColumn id="8" xr3:uid="{00000000-0010-0000-0000-000008000000}" name="J25" dataDxfId="177" totalsRowDxfId="176">
      <calculatedColumnFormula>#REF!</calculatedColumnFormula>
    </tableColumn>
    <tableColumn id="9" xr3:uid="{00000000-0010-0000-0000-000009000000}" name="J26" dataDxfId="175" totalsRowDxfId="174">
      <calculatedColumnFormula>#REF!</calculatedColumnFormula>
    </tableColumn>
    <tableColumn id="10" xr3:uid="{00000000-0010-0000-0000-00000A000000}" name="J27" dataDxfId="173" totalsRowDxfId="172">
      <calculatedColumnFormula>#REF!</calculatedColumnFormula>
    </tableColumn>
    <tableColumn id="11" xr3:uid="{00000000-0010-0000-0000-00000B000000}" name="J28" dataDxfId="171" totalsRowDxfId="170">
      <calculatedColumnFormula>#REF!</calculatedColumnFormula>
    </tableColumn>
    <tableColumn id="12" xr3:uid="{00000000-0010-0000-0000-00000C000000}" name="J29" dataDxfId="169" totalsRowDxfId="168">
      <calculatedColumnFormula>#REF!</calculatedColumnFormula>
    </tableColumn>
    <tableColumn id="13" xr3:uid="{00000000-0010-0000-0000-00000D000000}" name="J30" dataDxfId="167" totalsRowDxfId="166">
      <calculatedColumnFormula>#REF!</calculatedColumnFormula>
    </tableColumn>
  </tableColumns>
  <tableStyleInfo name="Summary Table" showFirstColumn="0" showLastColumn="0" showRowStripes="0" showColumnStripes="1"/>
  <extLst>
    <ext xmlns:x14="http://schemas.microsoft.com/office/spreadsheetml/2009/9/main" uri="{504A1905-F514-4f6f-8877-14C23A59335A}">
      <x14:table altText="Tableau Tendances des dépenses" altTextSummary="Le tableau répertorie le total des dépenses mensuelles par catégorie pour chaque mois d’une année, à commencer par janvier. Le tableau est mis en forme de telle sorte qu’il est aligné verticalement avec un graphique situé directement au-dessus. Ainsi, chaque mois du tableau est aligné avec chaque regroupement de mois dans le graphique."/>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5000000}" name="TabREP" displayName="TabREP" ref="B18:AI150" totalsRowCount="1" headerRowDxfId="165" dataDxfId="164" totalsRowDxfId="163">
  <autoFilter ref="B18:AI149" xr:uid="{00000000-0009-0000-0100-000008000000}"/>
  <tableColumns count="34">
    <tableColumn id="1" xr3:uid="{00000000-0010-0000-0500-000001000000}" name="Date" dataDxfId="162" totalsRowDxfId="161">
      <calculatedColumnFormula>IF(INDEX(TabEntrainement[Seance],ROW()-18)&lt;&gt;0,INDEX(TabEntrainement[Seance],ROW()-18),"")</calculatedColumnFormula>
    </tableColumn>
    <tableColumn id="2" xr3:uid="{00000000-0010-0000-0500-000002000000}" name="J1" totalsRowFunction="average" dataDxfId="160" totalsRowDxfId="159"/>
    <tableColumn id="19" xr3:uid="{00000000-0010-0000-0500-000013000000}" name="J2" totalsRowFunction="average" dataDxfId="158" totalsRowDxfId="157"/>
    <tableColumn id="20" xr3:uid="{00000000-0010-0000-0500-000014000000}" name="J3" totalsRowFunction="average" dataDxfId="156" totalsRowDxfId="155"/>
    <tableColumn id="21" xr3:uid="{00000000-0010-0000-0500-000015000000}" name="J4" totalsRowFunction="average" dataDxfId="154" totalsRowDxfId="153"/>
    <tableColumn id="22" xr3:uid="{00000000-0010-0000-0500-000016000000}" name="J5" totalsRowFunction="average" dataDxfId="152" totalsRowDxfId="151"/>
    <tableColumn id="23" xr3:uid="{00000000-0010-0000-0500-000017000000}" name="J6" totalsRowFunction="average" dataDxfId="150" totalsRowDxfId="149"/>
    <tableColumn id="24" xr3:uid="{00000000-0010-0000-0500-000018000000}" name="J7" totalsRowFunction="average" dataDxfId="148" totalsRowDxfId="147"/>
    <tableColumn id="25" xr3:uid="{00000000-0010-0000-0500-000019000000}" name="J8" totalsRowFunction="average" dataDxfId="146" totalsRowDxfId="145"/>
    <tableColumn id="26" xr3:uid="{00000000-0010-0000-0500-00001A000000}" name="J9" totalsRowFunction="average" dataDxfId="144" totalsRowDxfId="143"/>
    <tableColumn id="27" xr3:uid="{00000000-0010-0000-0500-00001B000000}" name="J10" totalsRowFunction="average" dataDxfId="142" totalsRowDxfId="141"/>
    <tableColumn id="28" xr3:uid="{00000000-0010-0000-0500-00001C000000}" name="J11" totalsRowFunction="average" dataDxfId="140" totalsRowDxfId="139"/>
    <tableColumn id="29" xr3:uid="{00000000-0010-0000-0500-00001D000000}" name="J12" totalsRowFunction="average" dataDxfId="138" totalsRowDxfId="137"/>
    <tableColumn id="3" xr3:uid="{00000000-0010-0000-0500-000003000000}" name="J13" totalsRowFunction="average" dataDxfId="136" totalsRowDxfId="135">
      <calculatedColumnFormula>'Fiche joueur'!F12</calculatedColumnFormula>
    </tableColumn>
    <tableColumn id="4" xr3:uid="{00000000-0010-0000-0500-000004000000}" name="J14" totalsRowFunction="average" dataDxfId="134" totalsRowDxfId="133">
      <calculatedColumnFormula>#REF!</calculatedColumnFormula>
    </tableColumn>
    <tableColumn id="5" xr3:uid="{00000000-0010-0000-0500-000005000000}" name="J15" totalsRowFunction="average" dataDxfId="132" totalsRowDxfId="131">
      <calculatedColumnFormula>#REF!</calculatedColumnFormula>
    </tableColumn>
    <tableColumn id="6" xr3:uid="{00000000-0010-0000-0500-000006000000}" name="J16" totalsRowFunction="average" dataDxfId="130" totalsRowDxfId="129">
      <calculatedColumnFormula>#REF!</calculatedColumnFormula>
    </tableColumn>
    <tableColumn id="30" xr3:uid="{00000000-0010-0000-0500-00001E000000}" name="J17" totalsRowFunction="average" dataDxfId="128" totalsRowDxfId="127"/>
    <tableColumn id="31" xr3:uid="{00000000-0010-0000-0500-00001F000000}" name="J18" totalsRowFunction="average" dataDxfId="126" totalsRowDxfId="125"/>
    <tableColumn id="32" xr3:uid="{00000000-0010-0000-0500-000020000000}" name="J19" totalsRowFunction="average" dataDxfId="124" totalsRowDxfId="123"/>
    <tableColumn id="33" xr3:uid="{00000000-0010-0000-0500-000021000000}" name="J20" totalsRowFunction="average" dataDxfId="122" totalsRowDxfId="121"/>
    <tableColumn id="34" xr3:uid="{00000000-0010-0000-0500-000022000000}" name="J21" totalsRowFunction="average" dataDxfId="120" totalsRowDxfId="119"/>
    <tableColumn id="35" xr3:uid="{00000000-0010-0000-0500-000023000000}" name="J22" totalsRowFunction="average" dataDxfId="118" totalsRowDxfId="117"/>
    <tableColumn id="36" xr3:uid="{00000000-0010-0000-0500-000024000000}" name="J23" totalsRowFunction="average" dataDxfId="116" totalsRowDxfId="115"/>
    <tableColumn id="7" xr3:uid="{00000000-0010-0000-0500-000007000000}" name="J24" totalsRowFunction="average" dataDxfId="114" totalsRowDxfId="113">
      <calculatedColumnFormula>#REF!</calculatedColumnFormula>
    </tableColumn>
    <tableColumn id="8" xr3:uid="{00000000-0010-0000-0500-000008000000}" name="J25" totalsRowFunction="average" dataDxfId="112" totalsRowDxfId="111">
      <calculatedColumnFormula>#REF!</calculatedColumnFormula>
    </tableColumn>
    <tableColumn id="9" xr3:uid="{00000000-0010-0000-0500-000009000000}" name="J26" totalsRowFunction="average" dataDxfId="110" totalsRowDxfId="109">
      <calculatedColumnFormula>#REF!</calculatedColumnFormula>
    </tableColumn>
    <tableColumn id="10" xr3:uid="{00000000-0010-0000-0500-00000A000000}" name="J27" totalsRowFunction="average" dataDxfId="108" totalsRowDxfId="107">
      <calculatedColumnFormula>#REF!</calculatedColumnFormula>
    </tableColumn>
    <tableColumn id="11" xr3:uid="{00000000-0010-0000-0500-00000B000000}" name="J28" totalsRowFunction="average" dataDxfId="106" totalsRowDxfId="105">
      <calculatedColumnFormula>#REF!</calculatedColumnFormula>
    </tableColumn>
    <tableColumn id="12" xr3:uid="{00000000-0010-0000-0500-00000C000000}" name="J29" totalsRowFunction="average" dataDxfId="104" totalsRowDxfId="103">
      <calculatedColumnFormula>#REF!</calculatedColumnFormula>
    </tableColumn>
    <tableColumn id="13" xr3:uid="{00000000-0010-0000-0500-00000D000000}" name="J30" totalsRowFunction="average" dataDxfId="102" totalsRowDxfId="101">
      <calculatedColumnFormula>#REF!</calculatedColumnFormula>
    </tableColumn>
    <tableColumn id="37" xr3:uid="{00000000-0010-0000-0500-000025000000}" name="Moyenne" dataDxfId="100" totalsRowDxfId="99">
      <calculatedColumnFormula>IF(COUNTA(TabREP[[#This Row],[J1]:[J30]])&lt;&gt;0,AVERAGE(TabREP[[#This Row],[J1]:[J30]]),"")</calculatedColumnFormula>
    </tableColumn>
    <tableColumn id="38" xr3:uid="{00000000-0010-0000-0500-000026000000}" name="Ressenti" dataDxfId="98" totalsRowDxfId="97">
      <calculatedColumnFormula>TabREP[[#This Row],[Moyenne]]</calculatedColumnFormula>
    </tableColumn>
    <tableColumn id="39" xr3:uid="{00000000-0010-0000-0500-000027000000}" name="Tendance" dataDxfId="96" totalsRowDxfId="95"/>
  </tableColumns>
  <tableStyleInfo name="Summary Table" showFirstColumn="0" showLastColumn="0" showRowStripes="0" showColumnStripes="1"/>
  <extLst>
    <ext xmlns:x14="http://schemas.microsoft.com/office/spreadsheetml/2009/9/main" uri="{504A1905-F514-4f6f-8877-14C23A59335A}">
      <x14:table altText="Tableau Tendances des dépenses" altTextSummary="Le tableau répertorie le total des dépenses mensuelles par catégorie pour chaque mois d’une année, à commencer par janvier. Le tableau est mis en forme de telle sorte qu’il est aligné verticalement avec un graphique situé directement au-dessus. Ainsi, chaque mois du tableau est aligné avec chaque regroupement de mois dans le graphique."/>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B000000}" name="BilanIndivSeance" displayName="BilanIndivSeance" ref="B11:G143" totalsRowCount="1" headerRowDxfId="89" dataDxfId="88" totalsRowDxfId="87">
  <autoFilter ref="B11:G142" xr:uid="{00000000-0009-0000-0100-00000F000000}"/>
  <tableColumns count="6">
    <tableColumn id="1" xr3:uid="{00000000-0010-0000-0B00-000001000000}" name="Seance" totalsRowLabel="Moyenne" dataDxfId="86" totalsRowDxfId="85">
      <calculatedColumnFormula>IF(INDEX(TabEntrainement[Seance],ROW()-11)&lt;&gt;0,INDEX(TabEntrainement[Seance],ROW()-11),"")</calculatedColumnFormula>
    </tableColumn>
    <tableColumn id="2" xr3:uid="{00000000-0010-0000-0B00-000002000000}" name="Présence entrainement" dataDxfId="84" totalsRowDxfId="83">
      <calculatedColumnFormula>IF((INDEX(TabEntrainement[[J1]:[J30]],ROW()-11,$G$2))=0,"",INDEX(TabEntrainement[[J1]:[J30]],ROW()-11,$G$2))</calculatedColumnFormula>
    </tableColumn>
    <tableColumn id="3" xr3:uid="{00000000-0010-0000-0B00-000003000000}" name="Forme" totalsRowFunction="average" dataDxfId="82" totalsRowDxfId="81">
      <calculatedColumnFormula>IF(INDEX(#REF!,ROW()-11,$G$2)=0,"",INDEX(#REF!,ROW()-11,$G$2))</calculatedColumnFormula>
    </tableColumn>
    <tableColumn id="4" xr3:uid="{00000000-0010-0000-0B00-000004000000}" name="RPE" totalsRowFunction="average" dataDxfId="80" totalsRowDxfId="79">
      <calculatedColumnFormula>IF(INDEX(TabREP[[J1]:[J30]],ROW()-11,$G$2)=0,"",INDEX(TabREP[[J1]:[J30]],ROW()-11,$G$2))</calculatedColumnFormula>
    </tableColumn>
    <tableColumn id="5" xr3:uid="{00000000-0010-0000-0B00-000005000000}" name="Charge" totalsRowFunction="average" dataDxfId="78" totalsRowDxfId="77">
      <calculatedColumnFormula>IF(INDEX(#REF!,ROW()-11,$G$2)=0,"",INDEX(#REF!,ROW()-11,$G$2))</calculatedColumnFormula>
    </tableColumn>
    <tableColumn id="6" xr3:uid="{00000000-0010-0000-0B00-000006000000}" name="Groupe" totalsRowFunction="average" dataDxfId="76" totalsRowDxfId="75">
      <calculatedColumnFormula>INDEX(#REF!,ROW()-11,4)</calculatedColumnFormula>
    </tableColumn>
  </tableColumns>
  <tableStyleInfo name="Summary Table" showFirstColumn="0" showLastColumn="0" showRowStripes="0" showColumnStripes="1"/>
  <extLst>
    <ext xmlns:x14="http://schemas.microsoft.com/office/spreadsheetml/2009/9/main" uri="{504A1905-F514-4f6f-8877-14C23A59335A}">
      <x14:table altText="Tableau des dépenses en janvier" altTextSummary="Liste des détails des dépenses mensuelles, notamment la date, le numéro du bon de commande, le montant, la catégorie et la description. "/>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C000000}" name="BilanIndivMatch" displayName="BilanIndivMatch" ref="B162:G195" totalsRowCount="1" headerRowDxfId="74" dataDxfId="73" totalsRowDxfId="72">
  <autoFilter ref="B162:G194" xr:uid="{00000000-0009-0000-0100-000015000000}"/>
  <tableColumns count="6">
    <tableColumn id="1" xr3:uid="{00000000-0010-0000-0C00-000001000000}" name="   Type" dataDxfId="71" totalsRowDxfId="70">
      <calculatedColumnFormula>IF(INDEX(TabEntrainement[Seance],ROW()-10)&lt;&gt;0,INDEX(TabEntrainement[Seance],ROW()-10),"")</calculatedColumnFormula>
    </tableColumn>
    <tableColumn id="2" xr3:uid="{00000000-0010-0000-0C00-000002000000}" name="Adversaire" dataDxfId="69" totalsRowDxfId="68">
      <calculatedColumnFormula>IF((INDEX(TabEntrainement[[J1]:[J30]],ROW()-10,AAA))=0,"",INDEX(TabEntrainement[[J1]:[J30]],ROW()-10,AAA))</calculatedColumnFormula>
    </tableColumn>
    <tableColumn id="3" xr3:uid="{00000000-0010-0000-0C00-000003000000}" name="Equipe" dataDxfId="67" totalsRowDxfId="66"/>
    <tableColumn id="4" xr3:uid="{00000000-0010-0000-0C00-000004000000}" name="T. Jeu" totalsRowFunction="average" totalsRowDxfId="65">
      <calculatedColumnFormula>IF(INDEX(#REF!,$G$2)=0,"",INDEX(#REF!,$G$2))</calculatedColumnFormula>
    </tableColumn>
    <tableColumn id="5" xr3:uid="{00000000-0010-0000-0C00-000005000000}" name="RPE" totalsRowFunction="average" dataDxfId="64" totalsRowDxfId="63"/>
    <tableColumn id="6" xr3:uid="{00000000-0010-0000-0C00-000006000000}" name="Charge" totalsRowFunction="average" dataDxfId="62" totalsRowDxfId="61"/>
  </tableColumns>
  <tableStyleInfo name="Summary Table" showFirstColumn="0" showLastColumn="0" showRowStripes="0" showColumnStripes="1"/>
  <extLst>
    <ext xmlns:x14="http://schemas.microsoft.com/office/spreadsheetml/2009/9/main" uri="{504A1905-F514-4f6f-8877-14C23A59335A}">
      <x14:table altText="Tableau des dépenses en janvier" altTextSummary="Liste des détails des dépenses mensuelles, notamment la date, le numéro du bon de commande, le montant, la catégorie et la description. "/>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0D000000}" name="Tableau33" displayName="Tableau33" ref="I80:L90" totalsRowShown="0">
  <autoFilter ref="I80:L90" xr:uid="{00000000-0009-0000-0100-000021000000}"/>
  <tableColumns count="4">
    <tableColumn id="1" xr3:uid="{00000000-0010-0000-0D00-000001000000}" name="Date" dataDxfId="60"/>
    <tableColumn id="2" xr3:uid="{00000000-0010-0000-0D00-000002000000}" name="Taille" dataDxfId="59">
      <calculatedColumnFormula>INDEX('Poid - Taille'!$C$6:$AF$35,'Fiche joueur'!$G$2,1)</calculatedColumnFormula>
    </tableColumn>
    <tableColumn id="3" xr3:uid="{00000000-0010-0000-0D00-000003000000}" name="Poid" dataDxfId="58">
      <calculatedColumnFormula>INDEX('Poid - Taille'!$C$6:$AF$35,'Fiche joueur'!$G$2,2)</calculatedColumnFormula>
    </tableColumn>
    <tableColumn id="4" xr3:uid="{00000000-0010-0000-0D00-000004000000}" name="IMC" dataDxfId="57">
      <calculatedColumnFormula>INDEX('Poid - Taille'!$C$6:$AF$35,'Fiche joueur'!$G$2,3)</calculatedColumnFormula>
    </tableColumn>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0E000000}" name="Tableau3338" displayName="Tableau3338" ref="I123:O124" totalsRowShown="0">
  <autoFilter ref="I123:O124" xr:uid="{00000000-0009-0000-0100-000025000000}"/>
  <tableColumns count="7">
    <tableColumn id="1" xr3:uid="{00000000-0010-0000-0E00-000001000000}" name="." dataDxfId="56">
      <calculatedColumnFormula>INDEX(TabMentaux[],G2,1)</calculatedColumnFormula>
    </tableColumn>
    <tableColumn id="2" xr3:uid="{00000000-0010-0000-0E00-000002000000}" name="Motivation" dataDxfId="55">
      <calculatedColumnFormula>INDEX(TabMentaux[],G2,2)</calculatedColumnFormula>
    </tableColumn>
    <tableColumn id="3" xr3:uid="{00000000-0010-0000-0E00-000003000000}" name="Concentration" dataDxfId="54">
      <calculatedColumnFormula>INDEX(TabMentaux[],G2,3)</calculatedColumnFormula>
    </tableColumn>
    <tableColumn id="4" xr3:uid="{00000000-0010-0000-0E00-000004000000}" name="Maitrise de soi" dataDxfId="53">
      <calculatedColumnFormula>INDEX(TabMentaux[],G2,4)</calculatedColumnFormula>
    </tableColumn>
    <tableColumn id="5" xr3:uid="{00000000-0010-0000-0E00-000005000000}" name="Confiance en soi" dataDxfId="52">
      <calculatedColumnFormula>INDEX(TabMentaux[],G2,5)</calculatedColumnFormula>
    </tableColumn>
    <tableColumn id="6" xr3:uid="{00000000-0010-0000-0E00-000006000000}" name="Intégration sociale" dataDxfId="51">
      <calculatedColumnFormula>INDEX(TabMentaux[],G2,6)</calculatedColumnFormula>
    </tableColumn>
    <tableColumn id="7" xr3:uid="{00000000-0010-0000-0E00-000007000000}" name="Autonomie" dataDxfId="50">
      <calculatedColumnFormula>INDEX(TabMentaux[],G2,7)</calculatedColumnFormula>
    </tableColumn>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8000000}" name="Tableau23" displayName="Tableau23" ref="B4:F34" totalsRowShown="0" dataDxfId="45">
  <autoFilter ref="B4:F34" xr:uid="{00000000-0009-0000-0100-000017000000}"/>
  <tableColumns count="5">
    <tableColumn id="1" xr3:uid="{00000000-0010-0000-1800-000001000000}" name="Nom" dataDxfId="44">
      <calculatedColumnFormula>#REF!</calculatedColumnFormula>
    </tableColumn>
    <tableColumn id="2" xr3:uid="{00000000-0010-0000-1800-000002000000}" name="Auditif" dataDxfId="43"/>
    <tableColumn id="3" xr3:uid="{00000000-0010-0000-1800-000003000000}" name="Kinesthesique" dataDxfId="42"/>
    <tableColumn id="4" xr3:uid="{00000000-0010-0000-1800-000004000000}" name="Visuel" dataDxfId="41"/>
    <tableColumn id="5" xr3:uid="{00000000-0010-0000-1800-000005000000}" name="Bilan" dataDxfId="40"/>
  </tableColumns>
  <tableStyleInfo name="TableStyleLight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19000000}" name="TabMentaux" displayName="TabMentaux" ref="B4:H34" totalsRowShown="0" dataDxfId="39">
  <autoFilter ref="B4:H34" xr:uid="{00000000-0009-0000-0100-000024000000}"/>
  <tableColumns count="7">
    <tableColumn id="1" xr3:uid="{00000000-0010-0000-1900-000001000000}" name="Nom" dataDxfId="38">
      <calculatedColumnFormula>#REF!</calculatedColumnFormula>
    </tableColumn>
    <tableColumn id="2" xr3:uid="{00000000-0010-0000-1900-000002000000}" name="Motivation" dataDxfId="37"/>
    <tableColumn id="3" xr3:uid="{00000000-0010-0000-1900-000003000000}" name="Concentration" dataDxfId="36"/>
    <tableColumn id="4" xr3:uid="{00000000-0010-0000-1900-000004000000}" name="Maitrise de soi" dataDxfId="35"/>
    <tableColumn id="5" xr3:uid="{00000000-0010-0000-1900-000005000000}" name="Confiance en soi" dataDxfId="34"/>
    <tableColumn id="6" xr3:uid="{00000000-0010-0000-1900-000006000000}" name="Intégration sociale" dataDxfId="33"/>
    <tableColumn id="7" xr3:uid="{00000000-0010-0000-1900-000007000000}" name="Autonomie" dataDxfId="32"/>
  </tableColumns>
  <tableStyleInfo name="TableStyleLight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0F000000}" name="TabButeurs" displayName="TabButeurs" ref="B10:C40" totalsRowShown="0">
  <autoFilter ref="B10:C40" xr:uid="{00000000-0009-0000-0100-000019000000}"/>
  <sortState ref="B11:C40">
    <sortCondition descending="1" ref="C10:C40"/>
  </sortState>
  <tableColumns count="2">
    <tableColumn id="1" xr3:uid="{00000000-0010-0000-0F00-000001000000}" name="Nom" dataDxfId="31">
      <calculatedColumnFormula>INDEX(#REF!,1,1)</calculatedColumnFormula>
    </tableColumn>
    <tableColumn id="2" xr3:uid="{00000000-0010-0000-0F00-000002000000}" name="But" dataDxfId="30">
      <calculatedColumnFormula>INDEX(#REF!,1,16)</calculatedColumnFormula>
    </tableColumn>
  </tableColumns>
  <tableStyleInfo name="TableStyleLight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0000000}" name="Tableau27" displayName="Tableau27" ref="B45:C75" totalsRowShown="0">
  <autoFilter ref="B45:C75" xr:uid="{00000000-0009-0000-0100-00001B000000}"/>
  <sortState ref="B46:C75">
    <sortCondition descending="1" ref="C45:C75"/>
  </sortState>
  <tableColumns count="2">
    <tableColumn id="1" xr3:uid="{00000000-0010-0000-1000-000001000000}" name="Nom">
      <calculatedColumnFormula>INDEX(#REF!,1,1)</calculatedColumnFormula>
    </tableColumn>
    <tableColumn id="2" xr3:uid="{00000000-0010-0000-1000-000002000000}" name="Passe" dataDxfId="29">
      <calculatedColumnFormula>INDEX(#REF!,1,17)</calculatedColumnFormula>
    </tableColumn>
  </tableColumns>
  <tableStyleInfo name="TableStyleLight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1000000}" name="Tableau28" displayName="Tableau28" ref="B115:C146" totalsRowShown="0">
  <autoFilter ref="B115:C146" xr:uid="{00000000-0009-0000-0100-00001C000000}"/>
  <sortState ref="B116:C146">
    <sortCondition descending="1" ref="C115:C146"/>
  </sortState>
  <tableColumns count="2">
    <tableColumn id="1" xr3:uid="{00000000-0010-0000-1100-000001000000}" name="Nom" dataDxfId="28">
      <calculatedColumnFormula>INDEX(#REF!,1,1)</calculatedColumnFormula>
    </tableColumn>
    <tableColumn id="2" xr3:uid="{00000000-0010-0000-1100-000002000000}" name="T. jeu" dataDxfId="27">
      <calculatedColumnFormula>INDEX(#REF!,1,13)</calculatedColumnFormula>
    </tableColumn>
  </tableColumns>
  <tableStyleInfo name="TableStyleLight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2000000}" name="Tableau29" displayName="Tableau29" ref="B80:E110" totalsRowShown="0" dataDxfId="26">
  <autoFilter ref="B80:E110" xr:uid="{00000000-0009-0000-0100-00001D000000}"/>
  <tableColumns count="4">
    <tableColumn id="1" xr3:uid="{00000000-0010-0000-1200-000001000000}" name="Nom" dataDxfId="25">
      <calculatedColumnFormula>INDEX(#REF!,1,1)</calculatedColumnFormula>
    </tableColumn>
    <tableColumn id="2" xr3:uid="{00000000-0010-0000-1200-000002000000}" name="U16" dataDxfId="24">
      <calculatedColumnFormula>INDEX(#REF!,1,6)</calculatedColumnFormula>
    </tableColumn>
    <tableColumn id="3" xr3:uid="{00000000-0010-0000-1200-000003000000}" name="U17" dataDxfId="23">
      <calculatedColumnFormula>INDEX(#REF!,1,7)</calculatedColumnFormula>
    </tableColumn>
    <tableColumn id="4" xr3:uid="{00000000-0010-0000-1200-000004000000}" name="Non joué" dataDxfId="22">
      <calculatedColumnFormula>INDEX(#REF!,1,12)</calculatedColumnFormula>
    </tableColumn>
  </tableColumns>
  <tableStyleInfo name="TableStyleLight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13000000}" name="Tableau30" displayName="Tableau30" ref="B150:C181" totalsRowShown="0">
  <autoFilter ref="B150:C181" xr:uid="{00000000-0009-0000-0100-00001E000000}"/>
  <sortState ref="B151:C181">
    <sortCondition descending="1" ref="C150:C181"/>
  </sortState>
  <tableColumns count="2">
    <tableColumn id="1" xr3:uid="{00000000-0010-0000-1300-000001000000}" name="Nom" dataDxfId="21">
      <calculatedColumnFormula>INDEX(#REF!,1,1)</calculatedColumnFormula>
    </tableColumn>
    <tableColumn id="2" xr3:uid="{00000000-0010-0000-1300-000002000000}" name="T. jeu moyen" dataDxfId="20">
      <calculatedColumnFormula>IF(INDEX(#REF!,1,6)=0,0,INDEX(#REF!,1,13)/INDEX(#REF!,1,6))</calculatedColumnFormula>
    </tableColumn>
  </tableColumns>
  <tableStyleInfo name="TableStyleLight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14000000}" name="Tableau31" displayName="Tableau31" ref="B185:D215" totalsRowShown="0">
  <autoFilter ref="B185:D215" xr:uid="{00000000-0009-0000-0100-00001F000000}"/>
  <sortState ref="B186:D215">
    <sortCondition descending="1" ref="C185:C215"/>
  </sortState>
  <tableColumns count="3">
    <tableColumn id="1" xr3:uid="{00000000-0010-0000-1400-000001000000}" name="Nom" dataDxfId="19">
      <calculatedColumnFormula>INDEX(#REF!,1,1)</calculatedColumnFormula>
    </tableColumn>
    <tableColumn id="2" xr3:uid="{00000000-0010-0000-1400-000002000000}" name="Jaune" dataDxfId="18">
      <calculatedColumnFormula>INDEX(#REF!,1,18)</calculatedColumnFormula>
    </tableColumn>
    <tableColumn id="3" xr3:uid="{00000000-0010-0000-1400-000003000000}" name="Rouge" dataDxfId="17">
      <calculatedColumnFormula>INDEX(#REF!,1,19)</calculatedColumnFormula>
    </tableColumn>
  </tableColumns>
  <tableStyleInfo name="TableStyleLight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5000000}" name="Tableau3127" displayName="Tableau3127" ref="B220:E250" totalsRowShown="0">
  <autoFilter ref="B220:E250" xr:uid="{00000000-0009-0000-0100-00001A000000}"/>
  <tableColumns count="4">
    <tableColumn id="1" xr3:uid="{00000000-0010-0000-1500-000001000000}" name="Nom" dataDxfId="16">
      <calculatedColumnFormula>INDEX(#REF!,1)</calculatedColumnFormula>
    </tableColumn>
    <tableColumn id="2" xr3:uid="{00000000-0010-0000-1500-000002000000}" name="Présent" dataDxfId="15">
      <calculatedColumnFormula>INDEX(#REF!,1,18)</calculatedColumnFormula>
    </tableColumn>
    <tableColumn id="3" xr3:uid="{00000000-0010-0000-1500-000003000000}" name="Abs excusée" dataDxfId="14">
      <calculatedColumnFormula>SUM(INDEX(Entrainement!#REF!,1),INDEX(Entrainement!#REF!,1),INDEX(Entrainement!#REF!,1),INDEX(Entrainement!#REF!,1),INDEX(Entrainement!#REF!,1))</calculatedColumnFormula>
    </tableColumn>
    <tableColumn id="4" xr3:uid="{00000000-0010-0000-1500-000004000000}" name="Absent" dataDxfId="13">
      <calculatedColumnFormula>INDEX(Entrainement!#REF!,1)</calculatedColumnFormula>
    </tableColumn>
  </tableColumns>
  <tableStyleInfo name="TableStyleLight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1C000000}" name="ParamPresence" displayName="ParamPresence" ref="B4:B13" totalsRowShown="0" headerRowDxfId="9">
  <autoFilter ref="B4:B13" xr:uid="{00000000-0009-0000-0100-000001000000}"/>
  <sortState ref="B5:B13">
    <sortCondition ref="B5"/>
  </sortState>
  <tableColumns count="1">
    <tableColumn id="1" xr3:uid="{00000000-0010-0000-1C00-000001000000}" name="Présence entrainement"/>
  </tableColumns>
  <tableStyleInfo name="Summary Table"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1D000000}" name="ParamPied" displayName="ParamPied" ref="D4:D7" totalsRowShown="0">
  <autoFilter ref="D4:D7" xr:uid="{00000000-0009-0000-0100-000004000000}"/>
  <tableColumns count="1">
    <tableColumn id="1" xr3:uid="{00000000-0010-0000-1D00-000001000000}" name="Pied"/>
  </tableColumns>
  <tableStyleInfo name="Summary Table"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1E000000}" name="ParamPoste" displayName="ParamPoste" ref="F4:F8" totalsRowShown="0">
  <autoFilter ref="F4:F8" xr:uid="{00000000-0009-0000-0100-000005000000}"/>
  <tableColumns count="1">
    <tableColumn id="1" xr3:uid="{00000000-0010-0000-1E00-000001000000}" name="Poste"/>
  </tableColumns>
  <tableStyleInfo name="Summary Table"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1F000000}" name="ParamBORG" displayName="ParamBORG" ref="H4:J14" totalsRowShown="0">
  <autoFilter ref="H4:J14" xr:uid="{00000000-0009-0000-0100-00000A000000}"/>
  <tableColumns count="3">
    <tableColumn id="1" xr3:uid="{00000000-0010-0000-1F00-000001000000}" name="Borg" dataDxfId="8"/>
    <tableColumn id="2" xr3:uid="{00000000-0010-0000-1F00-000002000000}" name="Colonne1"/>
    <tableColumn id="3" xr3:uid="{00000000-0010-0000-1F00-000003000000}" name="Colonne2"/>
  </tableColumns>
  <tableStyleInfo name="Summary Table"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22000000}" name="ParamBORG14" displayName="ParamBORG14" ref="L4:N9" totalsRowShown="0">
  <autoFilter ref="L4:N9" xr:uid="{00000000-0009-0000-0100-00000D000000}"/>
  <tableColumns count="3">
    <tableColumn id="1" xr3:uid="{00000000-0010-0000-2200-000001000000}" name="Charge -" dataDxfId="7"/>
    <tableColumn id="3" xr3:uid="{00000000-0010-0000-2200-000003000000}" name="Charge +" dataDxfId="6"/>
    <tableColumn id="2" xr3:uid="{00000000-0010-0000-2200-000002000000}" name="Resenti"/>
  </tableColumns>
  <tableStyleInfo name="Summary Table"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23000000}" name="Tableau9" displayName="Tableau9" ref="P4:P15" totalsRowShown="0">
  <autoFilter ref="P4:P15" xr:uid="{00000000-0009-0000-0100-000009000000}"/>
  <tableColumns count="1">
    <tableColumn id="1" xr3:uid="{00000000-0010-0000-2300-000001000000}" name="Equipe"/>
  </tableColumns>
  <tableStyleInfo name="Summary Table"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24000000}" name="Tableau16" displayName="Tableau16" ref="R4:R8" totalsRowShown="0">
  <autoFilter ref="R4:R8" xr:uid="{00000000-0009-0000-0100-000010000000}"/>
  <tableColumns count="1">
    <tableColumn id="1" xr3:uid="{00000000-0010-0000-2400-000001000000}" name="Match"/>
  </tableColumns>
  <tableStyleInfo name="Summary Table"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25000000}" name="ParamBORG1425" displayName="ParamBORG1425" ref="L11:N15" totalsRowShown="0">
  <autoFilter ref="L11:N15" xr:uid="{00000000-0009-0000-0100-000018000000}"/>
  <tableColumns count="3">
    <tableColumn id="1" xr3:uid="{00000000-0010-0000-2500-000001000000}" name="Charge -" dataDxfId="5"/>
    <tableColumn id="3" xr3:uid="{00000000-0010-0000-2500-000003000000}" name="Charge +" dataDxfId="4"/>
    <tableColumn id="2" xr3:uid="{00000000-0010-0000-2500-000002000000}" name="Resenti"/>
  </tableColumns>
  <tableStyleInfo name="Summary Table"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6000000}" name="TabIMC" displayName="TabIMC" ref="H18:J23" totalsRowShown="0">
  <autoFilter ref="H18:J23" xr:uid="{00000000-0009-0000-0100-000020000000}"/>
  <tableColumns count="3">
    <tableColumn id="1" xr3:uid="{00000000-0010-0000-2600-000001000000}" name="IMC"/>
    <tableColumn id="2" xr3:uid="{00000000-0010-0000-2600-000002000000}" name="IMC -"/>
    <tableColumn id="3" xr3:uid="{00000000-0010-0000-2600-000003000000}" name="IMC +"/>
  </tableColumns>
  <tableStyleInfo name="Summary Table"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7000000}" name="TabResultat" displayName="TabResultat" ref="T4:T7" totalsRowShown="0">
  <autoFilter ref="T4:T7" xr:uid="{00000000-0009-0000-0100-000023000000}"/>
  <tableColumns count="1">
    <tableColumn id="1" xr3:uid="{00000000-0010-0000-2700-000001000000}" name="Resultat"/>
  </tableColumns>
  <tableStyleInfo name="Summary Table"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21000000}" name="ParamIndiceNote3" displayName="ParamIndiceNote3" ref="B21:B22" totalsRowShown="0" dataDxfId="3">
  <autoFilter ref="B21:B22" xr:uid="{00000000-0009-0000-0100-000002000000}"/>
  <tableColumns count="1">
    <tableColumn id="1" xr3:uid="{00000000-0010-0000-2100-000001000000}" name="Temps de jeu" dataDxfId="2"/>
  </tableColumns>
  <tableStyleInfo name="Summary Table"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20000000}" name="ParamIndiceNote" displayName="ParamIndiceNote" ref="B18:B19" totalsRowShown="0" dataDxfId="1">
  <autoFilter ref="B18:B19" xr:uid="{00000000-0009-0000-0100-00000B000000}"/>
  <tableColumns count="1">
    <tableColumn id="1" xr3:uid="{00000000-0010-0000-2000-000001000000}" name="Indice Max notation" dataDxfId="0"/>
  </tableColumns>
  <tableStyleInfo name="Summary Table"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D2937A41-B45D-4557-9CB2-3D8FA8800580}" name="ParamSaison" displayName="ParamSaison" ref="L18:L21" totalsRowShown="0">
  <autoFilter ref="L18:L21" xr:uid="{7DC1A42B-1EA1-45A2-B5BD-B5C9553E6B7A}"/>
  <tableColumns count="1">
    <tableColumn id="1" xr3:uid="{815F9EC8-0750-403D-8F68-12BDA15C06DA}" name="Saison"/>
  </tableColumns>
  <tableStyleInfo name="Summary Table"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1" xr:uid="{B2A7B87E-F821-4C3A-9476-95D5AFA3FC69}" name="ParamCotisation" displayName="ParamCotisation" ref="V4:V7" totalsRowShown="0">
  <autoFilter ref="V4:V7" xr:uid="{B500CA41-FB0F-46AC-9B4A-CB2EA57E76A8}"/>
  <tableColumns count="1">
    <tableColumn id="1" xr3:uid="{B17FC014-58BF-4098-AEDD-3955F135DE46}" name="Cotisation"/>
  </tableColumns>
  <tableStyleInfo name="Summary Table" showFirstColumn="0" showLastColumn="0" showRowStripes="1" showColumnStripes="0"/>
</table>
</file>

<file path=xl/theme/theme1.xml><?xml version="1.0" encoding="utf-8"?>
<a:theme xmlns:a="http://schemas.openxmlformats.org/drawingml/2006/main" name="Office Theme">
  <a:themeElements>
    <a:clrScheme name="Expense Trends Budget">
      <a:dk1>
        <a:srgbClr val="000000"/>
      </a:dk1>
      <a:lt1>
        <a:srgbClr val="FFFFFF"/>
      </a:lt1>
      <a:dk2>
        <a:srgbClr val="000000"/>
      </a:dk2>
      <a:lt2>
        <a:srgbClr val="FFFFFF"/>
      </a:lt2>
      <a:accent1>
        <a:srgbClr val="97B9C7"/>
      </a:accent1>
      <a:accent2>
        <a:srgbClr val="FFCC4F"/>
      </a:accent2>
      <a:accent3>
        <a:srgbClr val="9AB294"/>
      </a:accent3>
      <a:accent4>
        <a:srgbClr val="F15926"/>
      </a:accent4>
      <a:accent5>
        <a:srgbClr val="906083"/>
      </a:accent5>
      <a:accent6>
        <a:srgbClr val="E89C2B"/>
      </a:accent6>
      <a:hlink>
        <a:srgbClr val="FFFFFF"/>
      </a:hlink>
      <a:folHlink>
        <a:srgbClr val="FFFFFF"/>
      </a:folHlink>
    </a:clrScheme>
    <a:fontScheme name="Expense Trends Budget">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eme/themeOverride1.xml><?xml version="1.0" encoding="utf-8"?>
<a:themeOverride xmlns:a="http://schemas.openxmlformats.org/drawingml/2006/main">
  <a:clrScheme name="Expense Trends Budget">
    <a:dk1>
      <a:srgbClr val="000000"/>
    </a:dk1>
    <a:lt1>
      <a:srgbClr val="FFFFFF"/>
    </a:lt1>
    <a:dk2>
      <a:srgbClr val="000000"/>
    </a:dk2>
    <a:lt2>
      <a:srgbClr val="FFFFFF"/>
    </a:lt2>
    <a:accent1>
      <a:srgbClr val="97B9C7"/>
    </a:accent1>
    <a:accent2>
      <a:srgbClr val="FFCC4F"/>
    </a:accent2>
    <a:accent3>
      <a:srgbClr val="9AB294"/>
    </a:accent3>
    <a:accent4>
      <a:srgbClr val="F15926"/>
    </a:accent4>
    <a:accent5>
      <a:srgbClr val="906083"/>
    </a:accent5>
    <a:accent6>
      <a:srgbClr val="E89C2B"/>
    </a:accent6>
    <a:hlink>
      <a:srgbClr val="FFFFFF"/>
    </a:hlink>
    <a:folHlink>
      <a:srgbClr val="FFFFFF"/>
    </a:folHlink>
  </a:clrScheme>
  <a:fontScheme name="Expense Trends Budget">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7.xml"/><Relationship Id="rId13" Type="http://schemas.openxmlformats.org/officeDocument/2006/relationships/ctrlProp" Target="../ctrlProps/ctrlProp12.xml"/><Relationship Id="rId18" Type="http://schemas.openxmlformats.org/officeDocument/2006/relationships/ctrlProp" Target="../ctrlProps/ctrlProp17.xml"/><Relationship Id="rId26" Type="http://schemas.openxmlformats.org/officeDocument/2006/relationships/ctrlProp" Target="../ctrlProps/ctrlProp25.xml"/><Relationship Id="rId3" Type="http://schemas.openxmlformats.org/officeDocument/2006/relationships/ctrlProp" Target="../ctrlProps/ctrlProp2.xml"/><Relationship Id="rId21" Type="http://schemas.openxmlformats.org/officeDocument/2006/relationships/ctrlProp" Target="../ctrlProps/ctrlProp20.xml"/><Relationship Id="rId7" Type="http://schemas.openxmlformats.org/officeDocument/2006/relationships/ctrlProp" Target="../ctrlProps/ctrlProp6.xml"/><Relationship Id="rId12" Type="http://schemas.openxmlformats.org/officeDocument/2006/relationships/ctrlProp" Target="../ctrlProps/ctrlProp11.xml"/><Relationship Id="rId17" Type="http://schemas.openxmlformats.org/officeDocument/2006/relationships/ctrlProp" Target="../ctrlProps/ctrlProp16.xml"/><Relationship Id="rId25" Type="http://schemas.openxmlformats.org/officeDocument/2006/relationships/ctrlProp" Target="../ctrlProps/ctrlProp24.xml"/><Relationship Id="rId2" Type="http://schemas.openxmlformats.org/officeDocument/2006/relationships/vmlDrawing" Target="../drawings/vmlDrawing2.vml"/><Relationship Id="rId16" Type="http://schemas.openxmlformats.org/officeDocument/2006/relationships/ctrlProp" Target="../ctrlProps/ctrlProp15.xml"/><Relationship Id="rId20" Type="http://schemas.openxmlformats.org/officeDocument/2006/relationships/ctrlProp" Target="../ctrlProps/ctrlProp19.xml"/><Relationship Id="rId1" Type="http://schemas.openxmlformats.org/officeDocument/2006/relationships/drawing" Target="../drawings/drawing2.xml"/><Relationship Id="rId6" Type="http://schemas.openxmlformats.org/officeDocument/2006/relationships/ctrlProp" Target="../ctrlProps/ctrlProp5.xml"/><Relationship Id="rId11" Type="http://schemas.openxmlformats.org/officeDocument/2006/relationships/ctrlProp" Target="../ctrlProps/ctrlProp10.xml"/><Relationship Id="rId24" Type="http://schemas.openxmlformats.org/officeDocument/2006/relationships/ctrlProp" Target="../ctrlProps/ctrlProp23.xml"/><Relationship Id="rId5" Type="http://schemas.openxmlformats.org/officeDocument/2006/relationships/ctrlProp" Target="../ctrlProps/ctrlProp4.xml"/><Relationship Id="rId15" Type="http://schemas.openxmlformats.org/officeDocument/2006/relationships/ctrlProp" Target="../ctrlProps/ctrlProp14.xml"/><Relationship Id="rId23" Type="http://schemas.openxmlformats.org/officeDocument/2006/relationships/ctrlProp" Target="../ctrlProps/ctrlProp22.xml"/><Relationship Id="rId10" Type="http://schemas.openxmlformats.org/officeDocument/2006/relationships/ctrlProp" Target="../ctrlProps/ctrlProp9.xml"/><Relationship Id="rId19" Type="http://schemas.openxmlformats.org/officeDocument/2006/relationships/ctrlProp" Target="../ctrlProps/ctrlProp18.xml"/><Relationship Id="rId4" Type="http://schemas.openxmlformats.org/officeDocument/2006/relationships/ctrlProp" Target="../ctrlProps/ctrlProp3.xml"/><Relationship Id="rId9" Type="http://schemas.openxmlformats.org/officeDocument/2006/relationships/ctrlProp" Target="../ctrlProps/ctrlProp8.xml"/><Relationship Id="rId14" Type="http://schemas.openxmlformats.org/officeDocument/2006/relationships/ctrlProp" Target="../ctrlProps/ctrlProp13.xml"/><Relationship Id="rId22" Type="http://schemas.openxmlformats.org/officeDocument/2006/relationships/ctrlProp" Target="../ctrlProps/ctrlProp21.xml"/><Relationship Id="rId27" Type="http://schemas.openxmlformats.org/officeDocument/2006/relationships/ctrlProp" Target="../ctrlProps/ctrlProp26.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27.xml"/><Relationship Id="rId7" Type="http://schemas.openxmlformats.org/officeDocument/2006/relationships/table" Target="../tables/table1.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30.xml"/><Relationship Id="rId5" Type="http://schemas.openxmlformats.org/officeDocument/2006/relationships/ctrlProp" Target="../ctrlProps/ctrlProp29.xml"/><Relationship Id="rId4" Type="http://schemas.openxmlformats.org/officeDocument/2006/relationships/ctrlProp" Target="../ctrlProps/ctrlProp28.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2.bin"/><Relationship Id="rId6" Type="http://schemas.openxmlformats.org/officeDocument/2006/relationships/table" Target="../tables/table2.xml"/><Relationship Id="rId5" Type="http://schemas.openxmlformats.org/officeDocument/2006/relationships/ctrlProp" Target="../ctrlProps/ctrlProp32.xml"/><Relationship Id="rId4" Type="http://schemas.openxmlformats.org/officeDocument/2006/relationships/ctrlProp" Target="../ctrlProps/ctrlProp31.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3.bin"/><Relationship Id="rId5" Type="http://schemas.openxmlformats.org/officeDocument/2006/relationships/table" Target="../tables/table3.xml"/><Relationship Id="rId4" Type="http://schemas.openxmlformats.org/officeDocument/2006/relationships/ctrlProp" Target="../ctrlProps/ctrlProp3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4.bin"/><Relationship Id="rId4" Type="http://schemas.openxmlformats.org/officeDocument/2006/relationships/ctrlProp" Target="../ctrlProps/ctrlProp34.xml"/></Relationships>
</file>

<file path=xl/worksheets/_rels/sheet7.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vmlDrawing" Target="../drawings/vmlDrawing7.vml"/><Relationship Id="rId7" Type="http://schemas.openxmlformats.org/officeDocument/2006/relationships/table" Target="../tables/table6.xml"/><Relationship Id="rId2" Type="http://schemas.openxmlformats.org/officeDocument/2006/relationships/drawing" Target="../drawings/drawing7.xml"/><Relationship Id="rId1" Type="http://schemas.openxmlformats.org/officeDocument/2006/relationships/printerSettings" Target="../printerSettings/printerSettings5.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ctrlProp" Target="../ctrlProps/ctrlProp35.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6.bin"/><Relationship Id="rId4" Type="http://schemas.openxmlformats.org/officeDocument/2006/relationships/ctrlProp" Target="../ctrlProps/ctrlProp36.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37.xml"/><Relationship Id="rId2" Type="http://schemas.openxmlformats.org/officeDocument/2006/relationships/vmlDrawing" Target="../drawings/vmlDrawing9.vml"/><Relationship Id="rId1" Type="http://schemas.openxmlformats.org/officeDocument/2006/relationships/drawing" Target="../drawings/drawing9.xml"/><Relationship Id="rId4" Type="http://schemas.openxmlformats.org/officeDocument/2006/relationships/table" Target="../tables/table8.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7.bin"/><Relationship Id="rId5" Type="http://schemas.openxmlformats.org/officeDocument/2006/relationships/table" Target="../tables/table9.xml"/><Relationship Id="rId4" Type="http://schemas.openxmlformats.org/officeDocument/2006/relationships/ctrlProp" Target="../ctrlProps/ctrlProp38.xml"/></Relationships>
</file>

<file path=xl/worksheets/_rels/sheet11.xml.rels><?xml version="1.0" encoding="UTF-8" standalone="yes"?>
<Relationships xmlns="http://schemas.openxmlformats.org/package/2006/relationships"><Relationship Id="rId8" Type="http://schemas.openxmlformats.org/officeDocument/2006/relationships/table" Target="../tables/table15.xml"/><Relationship Id="rId3" Type="http://schemas.openxmlformats.org/officeDocument/2006/relationships/table" Target="../tables/table10.xml"/><Relationship Id="rId7" Type="http://schemas.openxmlformats.org/officeDocument/2006/relationships/table" Target="../tables/table14.xml"/><Relationship Id="rId2" Type="http://schemas.openxmlformats.org/officeDocument/2006/relationships/drawing" Target="../drawings/drawing11.xml"/><Relationship Id="rId1" Type="http://schemas.openxmlformats.org/officeDocument/2006/relationships/printerSettings" Target="../printerSettings/printerSettings8.bin"/><Relationship Id="rId6" Type="http://schemas.openxmlformats.org/officeDocument/2006/relationships/table" Target="../tables/table13.xml"/><Relationship Id="rId5" Type="http://schemas.openxmlformats.org/officeDocument/2006/relationships/table" Target="../tables/table12.xml"/><Relationship Id="rId4" Type="http://schemas.openxmlformats.org/officeDocument/2006/relationships/table" Target="../tables/table11.xml"/><Relationship Id="rId9" Type="http://schemas.openxmlformats.org/officeDocument/2006/relationships/table" Target="../tables/table16.xml"/></Relationships>
</file>

<file path=xl/worksheets/_rels/sheet12.xml.rels><?xml version="1.0" encoding="UTF-8" standalone="yes"?>
<Relationships xmlns="http://schemas.openxmlformats.org/package/2006/relationships"><Relationship Id="rId8" Type="http://schemas.openxmlformats.org/officeDocument/2006/relationships/table" Target="../tables/table21.xml"/><Relationship Id="rId13" Type="http://schemas.openxmlformats.org/officeDocument/2006/relationships/table" Target="../tables/table26.xml"/><Relationship Id="rId3" Type="http://schemas.openxmlformats.org/officeDocument/2006/relationships/ctrlProp" Target="../ctrlProps/ctrlProp39.xml"/><Relationship Id="rId7" Type="http://schemas.openxmlformats.org/officeDocument/2006/relationships/table" Target="../tables/table20.xml"/><Relationship Id="rId12" Type="http://schemas.openxmlformats.org/officeDocument/2006/relationships/table" Target="../tables/table25.xml"/><Relationship Id="rId17" Type="http://schemas.openxmlformats.org/officeDocument/2006/relationships/table" Target="../tables/table30.xml"/><Relationship Id="rId2" Type="http://schemas.openxmlformats.org/officeDocument/2006/relationships/vmlDrawing" Target="../drawings/vmlDrawing11.vml"/><Relationship Id="rId16" Type="http://schemas.openxmlformats.org/officeDocument/2006/relationships/table" Target="../tables/table29.xml"/><Relationship Id="rId1" Type="http://schemas.openxmlformats.org/officeDocument/2006/relationships/drawing" Target="../drawings/drawing12.xml"/><Relationship Id="rId6" Type="http://schemas.openxmlformats.org/officeDocument/2006/relationships/table" Target="../tables/table19.xml"/><Relationship Id="rId11" Type="http://schemas.openxmlformats.org/officeDocument/2006/relationships/table" Target="../tables/table24.xml"/><Relationship Id="rId5" Type="http://schemas.openxmlformats.org/officeDocument/2006/relationships/table" Target="../tables/table18.xml"/><Relationship Id="rId15" Type="http://schemas.openxmlformats.org/officeDocument/2006/relationships/table" Target="../tables/table28.xml"/><Relationship Id="rId10" Type="http://schemas.openxmlformats.org/officeDocument/2006/relationships/table" Target="../tables/table23.xml"/><Relationship Id="rId4" Type="http://schemas.openxmlformats.org/officeDocument/2006/relationships/table" Target="../tables/table17.xml"/><Relationship Id="rId9" Type="http://schemas.openxmlformats.org/officeDocument/2006/relationships/table" Target="../tables/table22.xml"/><Relationship Id="rId14" Type="http://schemas.openxmlformats.org/officeDocument/2006/relationships/table" Target="../tables/table2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3"/>
    <pageSetUpPr autoPageBreaks="0" fitToPage="1"/>
  </sheetPr>
  <dimension ref="A2:W538"/>
  <sheetViews>
    <sheetView showGridLines="0" zoomScale="90" zoomScaleNormal="90" zoomScalePageLayoutView="90" workbookViewId="0">
      <selection activeCell="W7" sqref="W7"/>
    </sheetView>
  </sheetViews>
  <sheetFormatPr baseColWidth="10" defaultColWidth="9.140625" defaultRowHeight="14.25"/>
  <cols>
    <col min="1" max="1" width="3.140625" style="8" customWidth="1"/>
    <col min="2" max="2" width="4" style="8" customWidth="1"/>
    <col min="3" max="3" width="3.85546875" style="8" customWidth="1"/>
    <col min="4" max="10" width="7.85546875" style="8" customWidth="1"/>
    <col min="11" max="11" width="16.5703125" style="8" customWidth="1"/>
    <col min="12" max="12" width="7.85546875" style="8" customWidth="1"/>
    <col min="13" max="13" width="21.85546875" style="8" customWidth="1"/>
    <col min="14" max="14" width="5.85546875" style="8" customWidth="1"/>
    <col min="15" max="16" width="9.140625" style="8"/>
    <col min="17" max="17" width="4" style="8" customWidth="1"/>
    <col min="18" max="16384" width="9.140625" style="8"/>
  </cols>
  <sheetData>
    <row r="2" spans="1:23" ht="31.5">
      <c r="B2" s="2" t="s">
        <v>98</v>
      </c>
    </row>
    <row r="3" spans="1:23" ht="14.1" customHeight="1"/>
    <row r="4" spans="1:23" ht="27" customHeight="1">
      <c r="B4" s="290" t="s">
        <v>97</v>
      </c>
      <c r="C4" s="290"/>
      <c r="D4" s="290"/>
      <c r="E4" s="290"/>
      <c r="F4" s="290"/>
      <c r="G4" s="290"/>
      <c r="H4" s="290"/>
      <c r="I4" s="290"/>
      <c r="J4" s="290"/>
      <c r="K4" s="290"/>
      <c r="L4" s="290"/>
      <c r="M4" s="290"/>
      <c r="N4" s="290"/>
      <c r="O4" s="290"/>
      <c r="P4" s="290"/>
      <c r="Q4" s="290"/>
    </row>
    <row r="5" spans="1:23" ht="57.75" customHeight="1">
      <c r="C5" s="296" t="s">
        <v>99</v>
      </c>
      <c r="D5" s="297"/>
      <c r="E5" s="297"/>
      <c r="F5" s="297"/>
      <c r="G5" s="297"/>
      <c r="H5" s="297"/>
      <c r="I5" s="297"/>
      <c r="J5" s="297"/>
      <c r="K5" s="297"/>
      <c r="L5" s="297"/>
      <c r="M5" s="297"/>
      <c r="N5" s="297"/>
      <c r="O5" s="297"/>
      <c r="P5" s="297"/>
    </row>
    <row r="6" spans="1:23" ht="27" customHeight="1">
      <c r="B6" s="290" t="s">
        <v>100</v>
      </c>
      <c r="C6" s="290"/>
      <c r="D6" s="290"/>
      <c r="E6" s="290"/>
      <c r="F6" s="290"/>
      <c r="G6" s="290"/>
      <c r="H6" s="290"/>
      <c r="I6" s="290"/>
      <c r="J6" s="290"/>
      <c r="K6" s="290"/>
      <c r="L6" s="290"/>
      <c r="M6" s="290"/>
      <c r="N6" s="290"/>
      <c r="O6" s="290"/>
      <c r="P6" s="290"/>
      <c r="Q6" s="290"/>
    </row>
    <row r="7" spans="1:23" ht="41.25" customHeight="1">
      <c r="C7" s="296" t="s">
        <v>101</v>
      </c>
      <c r="D7" s="297"/>
      <c r="E7" s="297"/>
      <c r="F7" s="297"/>
      <c r="G7" s="297"/>
      <c r="H7" s="297"/>
      <c r="I7" s="297"/>
      <c r="J7" s="297"/>
      <c r="K7" s="297"/>
      <c r="L7" s="297"/>
      <c r="M7" s="297"/>
      <c r="N7" s="297"/>
      <c r="O7" s="297"/>
      <c r="P7" s="297"/>
    </row>
    <row r="8" spans="1:23" ht="36" customHeight="1">
      <c r="C8" s="9" t="s">
        <v>2</v>
      </c>
      <c r="D8" s="294" t="s">
        <v>102</v>
      </c>
      <c r="E8" s="295"/>
      <c r="F8" s="295"/>
      <c r="G8" s="295"/>
      <c r="H8" s="295"/>
      <c r="I8" s="295"/>
      <c r="J8" s="295"/>
      <c r="K8" s="295"/>
      <c r="L8" s="295"/>
      <c r="M8" s="295"/>
    </row>
    <row r="9" spans="1:23" ht="35.1" customHeight="1">
      <c r="C9" s="9" t="s">
        <v>2</v>
      </c>
      <c r="D9" s="288" t="s">
        <v>103</v>
      </c>
      <c r="E9" s="288"/>
      <c r="F9" s="288"/>
      <c r="G9" s="288"/>
      <c r="H9" s="288"/>
      <c r="I9" s="288"/>
      <c r="J9" s="288"/>
      <c r="K9" s="288"/>
      <c r="L9" s="288"/>
      <c r="M9" s="288"/>
      <c r="N9" s="288"/>
      <c r="O9" s="288"/>
      <c r="P9" s="288"/>
    </row>
    <row r="10" spans="1:23" ht="35.1" customHeight="1">
      <c r="C10" s="9" t="s">
        <v>2</v>
      </c>
      <c r="D10" s="288" t="s">
        <v>104</v>
      </c>
      <c r="E10" s="288"/>
      <c r="F10" s="288"/>
      <c r="G10" s="288"/>
      <c r="H10" s="288"/>
      <c r="I10" s="288"/>
      <c r="J10" s="288"/>
      <c r="K10" s="288"/>
      <c r="L10" s="288"/>
      <c r="M10" s="288"/>
      <c r="N10" s="288"/>
      <c r="O10" s="288"/>
      <c r="P10" s="288"/>
    </row>
    <row r="11" spans="1:23" ht="35.1" customHeight="1">
      <c r="C11" s="9" t="s">
        <v>2</v>
      </c>
      <c r="D11" s="288" t="s">
        <v>105</v>
      </c>
      <c r="E11" s="288"/>
      <c r="F11" s="288"/>
      <c r="G11" s="288"/>
      <c r="H11" s="288"/>
      <c r="I11" s="288"/>
      <c r="J11" s="288"/>
      <c r="K11" s="288"/>
      <c r="L11" s="288"/>
      <c r="M11" s="288"/>
      <c r="N11" s="288"/>
      <c r="O11" s="288"/>
      <c r="P11" s="288"/>
    </row>
    <row r="12" spans="1:23" ht="35.1" customHeight="1">
      <c r="C12" s="9" t="s">
        <v>2</v>
      </c>
      <c r="D12" s="288" t="s">
        <v>106</v>
      </c>
      <c r="E12" s="289"/>
      <c r="F12" s="289"/>
      <c r="G12" s="289"/>
      <c r="H12" s="289"/>
      <c r="I12" s="289"/>
      <c r="J12" s="289"/>
      <c r="K12" s="289"/>
      <c r="L12" s="289"/>
      <c r="M12" s="289"/>
      <c r="N12" s="289"/>
      <c r="O12" s="289"/>
      <c r="P12" s="289"/>
    </row>
    <row r="13" spans="1:23" ht="35.1" customHeight="1">
      <c r="C13" s="9" t="s">
        <v>2</v>
      </c>
      <c r="D13" s="286" t="s">
        <v>107</v>
      </c>
      <c r="E13" s="287"/>
      <c r="F13" s="287"/>
      <c r="G13" s="287"/>
      <c r="H13" s="287"/>
      <c r="I13" s="287"/>
      <c r="J13" s="287"/>
      <c r="K13" s="287"/>
      <c r="L13" s="287"/>
      <c r="M13" s="287"/>
      <c r="N13" s="287"/>
      <c r="O13" s="287"/>
      <c r="P13" s="287"/>
    </row>
    <row r="14" spans="1:23" ht="45" customHeight="1">
      <c r="A14" s="69"/>
      <c r="B14" s="69"/>
      <c r="C14" s="9" t="s">
        <v>2</v>
      </c>
      <c r="D14" s="288" t="s">
        <v>108</v>
      </c>
      <c r="E14" s="289"/>
      <c r="F14" s="289"/>
      <c r="G14" s="289"/>
      <c r="H14" s="289"/>
      <c r="I14" s="289"/>
      <c r="J14" s="289"/>
      <c r="K14" s="289"/>
      <c r="L14" s="289"/>
      <c r="M14" s="289"/>
      <c r="N14" s="289"/>
      <c r="O14" s="289"/>
      <c r="P14" s="289"/>
      <c r="Q14" s="69"/>
      <c r="R14" s="69"/>
      <c r="S14" s="69"/>
      <c r="T14" s="69"/>
      <c r="U14" s="69"/>
      <c r="V14" s="69"/>
      <c r="W14" s="69"/>
    </row>
    <row r="15" spans="1:23" ht="35.1" customHeight="1">
      <c r="A15" s="69"/>
      <c r="B15" s="69"/>
      <c r="C15" s="9" t="s">
        <v>2</v>
      </c>
      <c r="D15" s="286" t="s">
        <v>134</v>
      </c>
      <c r="E15" s="287"/>
      <c r="F15" s="287"/>
      <c r="G15" s="287"/>
      <c r="H15" s="287"/>
      <c r="I15" s="287"/>
      <c r="J15" s="287"/>
      <c r="K15" s="287"/>
      <c r="L15" s="287"/>
      <c r="M15" s="287"/>
      <c r="N15" s="287"/>
      <c r="O15" s="287"/>
      <c r="P15" s="287"/>
      <c r="Q15" s="69"/>
      <c r="R15" s="69"/>
      <c r="S15" s="69"/>
      <c r="T15" s="69"/>
      <c r="U15" s="69"/>
      <c r="V15" s="69"/>
      <c r="W15" s="69"/>
    </row>
    <row r="16" spans="1:23" ht="35.1" customHeight="1">
      <c r="A16" s="69"/>
      <c r="B16" s="69"/>
      <c r="C16" s="9" t="s">
        <v>2</v>
      </c>
      <c r="D16" s="286" t="s">
        <v>133</v>
      </c>
      <c r="E16" s="287"/>
      <c r="F16" s="287"/>
      <c r="G16" s="287"/>
      <c r="H16" s="287"/>
      <c r="I16" s="287"/>
      <c r="J16" s="287"/>
      <c r="K16" s="287"/>
      <c r="L16" s="287"/>
      <c r="M16" s="287"/>
      <c r="N16" s="287"/>
      <c r="O16" s="287"/>
      <c r="P16" s="287"/>
      <c r="Q16" s="69"/>
      <c r="R16" s="69"/>
      <c r="S16" s="69"/>
      <c r="T16" s="69"/>
      <c r="U16" s="69"/>
      <c r="V16" s="69"/>
      <c r="W16" s="69"/>
    </row>
    <row r="17" spans="1:23" ht="35.1" customHeight="1">
      <c r="A17" s="69"/>
      <c r="B17" s="69"/>
      <c r="C17" s="9" t="s">
        <v>2</v>
      </c>
      <c r="D17" s="286" t="s">
        <v>132</v>
      </c>
      <c r="E17" s="287"/>
      <c r="F17" s="287"/>
      <c r="G17" s="287"/>
      <c r="H17" s="287"/>
      <c r="I17" s="287"/>
      <c r="J17" s="287"/>
      <c r="K17" s="287"/>
      <c r="L17" s="287"/>
      <c r="M17" s="287"/>
      <c r="N17" s="287"/>
      <c r="O17" s="287"/>
      <c r="P17" s="287"/>
      <c r="Q17" s="69"/>
      <c r="R17" s="69"/>
      <c r="S17" s="69"/>
      <c r="T17" s="69"/>
      <c r="U17" s="69"/>
      <c r="V17" s="69"/>
      <c r="W17" s="69"/>
    </row>
    <row r="18" spans="1:23" ht="35.1" customHeight="1">
      <c r="A18" s="69"/>
      <c r="B18" s="69"/>
      <c r="C18" s="9" t="s">
        <v>2</v>
      </c>
      <c r="D18" s="286" t="s">
        <v>135</v>
      </c>
      <c r="E18" s="287"/>
      <c r="F18" s="287"/>
      <c r="G18" s="287"/>
      <c r="H18" s="287"/>
      <c r="I18" s="287"/>
      <c r="J18" s="287"/>
      <c r="K18" s="287"/>
      <c r="L18" s="287"/>
      <c r="M18" s="287"/>
      <c r="N18" s="287"/>
      <c r="O18" s="287"/>
      <c r="P18" s="287"/>
      <c r="Q18" s="69"/>
      <c r="R18" s="69"/>
      <c r="S18" s="69"/>
      <c r="T18" s="69"/>
      <c r="U18" s="69"/>
      <c r="V18" s="69"/>
      <c r="W18" s="69"/>
    </row>
    <row r="19" spans="1:23" ht="35.1" customHeight="1">
      <c r="A19" s="69"/>
      <c r="B19" s="69"/>
      <c r="C19" s="9" t="s">
        <v>2</v>
      </c>
      <c r="D19" s="286" t="s">
        <v>136</v>
      </c>
      <c r="E19" s="287"/>
      <c r="F19" s="287"/>
      <c r="G19" s="287"/>
      <c r="H19" s="287"/>
      <c r="I19" s="287"/>
      <c r="J19" s="287"/>
      <c r="K19" s="287"/>
      <c r="L19" s="287"/>
      <c r="M19" s="287"/>
      <c r="N19" s="287"/>
      <c r="O19" s="287"/>
      <c r="P19" s="287"/>
      <c r="Q19" s="69"/>
      <c r="R19" s="69"/>
      <c r="S19" s="69"/>
      <c r="T19" s="69"/>
      <c r="U19" s="69"/>
      <c r="V19" s="69"/>
      <c r="W19" s="69"/>
    </row>
    <row r="20" spans="1:23">
      <c r="A20" s="69"/>
      <c r="B20" s="69"/>
      <c r="C20" s="69"/>
      <c r="D20" s="69"/>
      <c r="E20" s="69"/>
      <c r="F20" s="69"/>
      <c r="G20" s="69"/>
      <c r="H20" s="69"/>
      <c r="I20" s="69"/>
      <c r="J20" s="69"/>
      <c r="K20" s="69"/>
      <c r="L20" s="69"/>
      <c r="M20" s="69"/>
      <c r="N20" s="69"/>
      <c r="O20" s="69"/>
      <c r="P20" s="69"/>
      <c r="Q20" s="69"/>
      <c r="R20" s="69"/>
      <c r="S20" s="69"/>
      <c r="T20" s="69"/>
      <c r="U20" s="69"/>
      <c r="V20" s="69"/>
      <c r="W20" s="69"/>
    </row>
    <row r="21" spans="1:23" ht="27" customHeight="1">
      <c r="A21" s="69"/>
      <c r="B21" s="290" t="s">
        <v>109</v>
      </c>
      <c r="C21" s="290"/>
      <c r="D21" s="290"/>
      <c r="E21" s="290"/>
      <c r="F21" s="290"/>
      <c r="G21" s="290"/>
      <c r="H21" s="290"/>
      <c r="I21" s="290"/>
      <c r="J21" s="290"/>
      <c r="K21" s="290"/>
      <c r="L21" s="290"/>
      <c r="M21" s="290"/>
      <c r="N21" s="290"/>
      <c r="O21" s="290"/>
      <c r="P21" s="290"/>
      <c r="Q21" s="290"/>
      <c r="R21" s="69"/>
      <c r="S21" s="69"/>
      <c r="T21" s="69"/>
      <c r="U21" s="69"/>
      <c r="V21" s="69"/>
      <c r="W21" s="69"/>
    </row>
    <row r="22" spans="1:23" ht="15" thickBot="1">
      <c r="A22" s="69"/>
      <c r="B22" s="69"/>
      <c r="C22" s="69"/>
      <c r="D22" s="69"/>
      <c r="E22" s="69"/>
      <c r="F22" s="69"/>
      <c r="G22" s="69"/>
      <c r="H22" s="69"/>
      <c r="I22" s="69"/>
      <c r="J22" s="69"/>
      <c r="K22" s="69"/>
      <c r="L22" s="69"/>
      <c r="M22" s="69"/>
      <c r="N22" s="69"/>
      <c r="O22" s="69"/>
      <c r="P22" s="69"/>
      <c r="Q22" s="69"/>
      <c r="R22" s="69"/>
      <c r="S22" s="69"/>
      <c r="T22" s="69"/>
      <c r="U22" s="69"/>
      <c r="V22" s="69"/>
      <c r="W22" s="69"/>
    </row>
    <row r="23" spans="1:23">
      <c r="A23" s="69"/>
      <c r="B23" s="69"/>
      <c r="C23" s="291" t="s">
        <v>69</v>
      </c>
      <c r="D23" s="292"/>
      <c r="E23" s="292"/>
      <c r="F23" s="292" t="s">
        <v>110</v>
      </c>
      <c r="G23" s="292"/>
      <c r="H23" s="292"/>
      <c r="I23" s="292"/>
      <c r="J23" s="292"/>
      <c r="K23" s="292"/>
      <c r="L23" s="292"/>
      <c r="M23" s="292"/>
      <c r="N23" s="292"/>
      <c r="O23" s="292"/>
      <c r="P23" s="293"/>
      <c r="Q23" s="69"/>
      <c r="R23" s="69"/>
      <c r="S23" s="69"/>
      <c r="T23" s="69"/>
      <c r="U23" s="69"/>
      <c r="V23" s="69"/>
      <c r="W23" s="69"/>
    </row>
    <row r="24" spans="1:23" ht="44.1" customHeight="1">
      <c r="A24" s="69"/>
      <c r="B24" s="69"/>
      <c r="C24" s="281">
        <v>42571</v>
      </c>
      <c r="D24" s="282"/>
      <c r="E24" s="282"/>
      <c r="F24" s="282" t="s">
        <v>111</v>
      </c>
      <c r="G24" s="282"/>
      <c r="H24" s="282"/>
      <c r="I24" s="284" t="s">
        <v>112</v>
      </c>
      <c r="J24" s="284"/>
      <c r="K24" s="284"/>
      <c r="L24" s="284"/>
      <c r="M24" s="284"/>
      <c r="N24" s="284"/>
      <c r="O24" s="284"/>
      <c r="P24" s="285"/>
      <c r="Q24" s="69"/>
      <c r="R24" s="69"/>
      <c r="S24" s="69"/>
      <c r="T24" s="69"/>
      <c r="U24" s="69"/>
      <c r="V24" s="69"/>
      <c r="W24" s="69"/>
    </row>
    <row r="25" spans="1:23" ht="45" customHeight="1">
      <c r="A25" s="69"/>
      <c r="B25" s="69"/>
      <c r="C25" s="281">
        <v>42581</v>
      </c>
      <c r="D25" s="282"/>
      <c r="E25" s="282"/>
      <c r="F25" s="282" t="s">
        <v>137</v>
      </c>
      <c r="G25" s="282"/>
      <c r="H25" s="282"/>
      <c r="I25" s="283" t="s">
        <v>138</v>
      </c>
      <c r="J25" s="284"/>
      <c r="K25" s="284"/>
      <c r="L25" s="284"/>
      <c r="M25" s="284"/>
      <c r="N25" s="284"/>
      <c r="O25" s="284"/>
      <c r="P25" s="285"/>
      <c r="Q25" s="69"/>
      <c r="R25" s="69"/>
      <c r="S25" s="69"/>
      <c r="T25" s="69"/>
      <c r="U25" s="69"/>
      <c r="V25" s="69"/>
      <c r="W25" s="69"/>
    </row>
    <row r="26" spans="1:23" ht="44.1" customHeight="1">
      <c r="A26" s="69"/>
      <c r="B26" s="69"/>
      <c r="C26" s="281">
        <v>42596</v>
      </c>
      <c r="D26" s="282"/>
      <c r="E26" s="282"/>
      <c r="F26" s="282" t="s">
        <v>140</v>
      </c>
      <c r="G26" s="282"/>
      <c r="H26" s="282"/>
      <c r="I26" s="283" t="s">
        <v>141</v>
      </c>
      <c r="J26" s="284"/>
      <c r="K26" s="284"/>
      <c r="L26" s="284"/>
      <c r="M26" s="284"/>
      <c r="N26" s="284"/>
      <c r="O26" s="284"/>
      <c r="P26" s="285"/>
      <c r="Q26" s="69"/>
      <c r="R26" s="69"/>
      <c r="S26" s="69"/>
      <c r="T26" s="69"/>
      <c r="U26" s="69"/>
      <c r="V26" s="69"/>
      <c r="W26" s="69"/>
    </row>
    <row r="27" spans="1:23" ht="44.1" customHeight="1" thickBot="1">
      <c r="A27" s="69"/>
      <c r="B27" s="69"/>
      <c r="C27" s="276">
        <v>42598</v>
      </c>
      <c r="D27" s="277"/>
      <c r="E27" s="277"/>
      <c r="F27" s="277" t="s">
        <v>143</v>
      </c>
      <c r="G27" s="277"/>
      <c r="H27" s="277"/>
      <c r="I27" s="278" t="s">
        <v>144</v>
      </c>
      <c r="J27" s="279"/>
      <c r="K27" s="279"/>
      <c r="L27" s="279"/>
      <c r="M27" s="279"/>
      <c r="N27" s="279"/>
      <c r="O27" s="279"/>
      <c r="P27" s="280"/>
      <c r="Q27" s="69"/>
      <c r="R27" s="69"/>
      <c r="S27" s="69"/>
      <c r="T27" s="69"/>
      <c r="U27" s="69"/>
      <c r="V27" s="69"/>
      <c r="W27" s="69"/>
    </row>
    <row r="28" spans="1:23">
      <c r="A28" s="69"/>
      <c r="B28" s="69"/>
      <c r="C28" s="69"/>
      <c r="D28" s="69"/>
      <c r="E28" s="69"/>
      <c r="F28" s="69"/>
      <c r="G28" s="69"/>
      <c r="H28" s="69"/>
      <c r="I28" s="69"/>
      <c r="J28" s="69"/>
      <c r="K28" s="69"/>
      <c r="L28" s="69"/>
      <c r="M28" s="69"/>
      <c r="N28" s="69"/>
      <c r="O28" s="69"/>
      <c r="P28" s="69"/>
      <c r="Q28" s="69"/>
      <c r="R28" s="69"/>
      <c r="S28" s="69"/>
      <c r="T28" s="69"/>
      <c r="U28" s="69"/>
      <c r="V28" s="69"/>
      <c r="W28" s="69"/>
    </row>
    <row r="29" spans="1:23">
      <c r="A29" s="69"/>
      <c r="B29" s="69"/>
      <c r="C29" s="69"/>
      <c r="D29" s="69"/>
      <c r="E29" s="69"/>
      <c r="F29" s="69"/>
      <c r="G29" s="69"/>
      <c r="H29" s="69"/>
      <c r="I29" s="69"/>
      <c r="J29" s="69"/>
      <c r="K29" s="69"/>
      <c r="L29" s="69"/>
      <c r="M29" s="69"/>
      <c r="N29" s="69"/>
      <c r="O29" s="69"/>
      <c r="P29" s="69"/>
      <c r="Q29" s="69"/>
      <c r="R29" s="69"/>
      <c r="S29" s="69"/>
      <c r="T29" s="69"/>
      <c r="U29" s="69"/>
      <c r="V29" s="69"/>
      <c r="W29" s="69"/>
    </row>
    <row r="30" spans="1:23">
      <c r="A30" s="69"/>
      <c r="B30" s="69"/>
      <c r="C30" s="69"/>
      <c r="D30" s="69"/>
      <c r="E30" s="69"/>
      <c r="F30" s="69"/>
      <c r="G30" s="69"/>
      <c r="H30" s="69"/>
      <c r="I30" s="69"/>
      <c r="J30" s="69"/>
      <c r="K30" s="69"/>
      <c r="L30" s="69"/>
      <c r="M30" s="69"/>
      <c r="N30" s="69"/>
      <c r="O30" s="69"/>
      <c r="P30" s="69"/>
      <c r="Q30" s="69"/>
      <c r="R30" s="69"/>
      <c r="S30" s="69"/>
      <c r="T30" s="69"/>
      <c r="U30" s="69"/>
      <c r="V30" s="69"/>
      <c r="W30" s="69"/>
    </row>
    <row r="31" spans="1:23">
      <c r="A31" s="69"/>
      <c r="B31" s="69"/>
      <c r="C31" s="69"/>
      <c r="D31" s="69"/>
      <c r="E31" s="69"/>
      <c r="F31" s="69"/>
      <c r="G31" s="69"/>
      <c r="H31" s="69"/>
      <c r="I31" s="69"/>
      <c r="J31" s="69"/>
      <c r="K31" s="69"/>
      <c r="L31" s="69"/>
      <c r="M31" s="69"/>
      <c r="N31" s="69"/>
      <c r="O31" s="69"/>
      <c r="P31" s="69"/>
      <c r="Q31" s="69"/>
      <c r="R31" s="69"/>
      <c r="S31" s="69"/>
      <c r="T31" s="69"/>
      <c r="U31" s="69"/>
      <c r="V31" s="69"/>
      <c r="W31" s="69"/>
    </row>
    <row r="32" spans="1:23">
      <c r="A32" s="69"/>
      <c r="B32" s="69"/>
      <c r="C32" s="69"/>
      <c r="D32" s="69"/>
      <c r="E32" s="69"/>
      <c r="F32" s="69"/>
      <c r="G32" s="69"/>
      <c r="H32" s="69"/>
      <c r="I32" s="69"/>
      <c r="J32" s="69"/>
      <c r="K32" s="69"/>
      <c r="L32" s="69"/>
      <c r="M32" s="69"/>
      <c r="N32" s="69"/>
      <c r="O32" s="69"/>
      <c r="P32" s="69"/>
      <c r="Q32" s="69"/>
      <c r="R32" s="69"/>
      <c r="S32" s="69"/>
      <c r="T32" s="69"/>
      <c r="U32" s="69"/>
      <c r="V32" s="69"/>
      <c r="W32" s="69"/>
    </row>
    <row r="33" spans="1:23">
      <c r="A33" s="69"/>
      <c r="B33" s="69"/>
      <c r="C33" s="69"/>
      <c r="D33" s="69"/>
      <c r="E33" s="69"/>
      <c r="F33" s="69"/>
      <c r="G33" s="69"/>
      <c r="H33" s="69"/>
      <c r="I33" s="69"/>
      <c r="J33" s="69"/>
      <c r="K33" s="69"/>
      <c r="L33" s="69"/>
      <c r="M33" s="69"/>
      <c r="N33" s="69"/>
      <c r="O33" s="69"/>
      <c r="P33" s="69"/>
      <c r="Q33" s="69"/>
      <c r="R33" s="69"/>
      <c r="S33" s="69"/>
      <c r="T33" s="69"/>
      <c r="U33" s="69"/>
      <c r="V33" s="69"/>
      <c r="W33" s="69"/>
    </row>
    <row r="34" spans="1:23">
      <c r="A34" s="69"/>
      <c r="B34" s="69"/>
      <c r="C34" s="69"/>
      <c r="D34" s="69"/>
      <c r="E34" s="69"/>
      <c r="F34" s="69"/>
      <c r="G34" s="69"/>
      <c r="H34" s="69"/>
      <c r="I34" s="69"/>
      <c r="J34" s="69"/>
      <c r="K34" s="69"/>
      <c r="L34" s="69"/>
      <c r="M34" s="69"/>
      <c r="N34" s="69"/>
      <c r="O34" s="69"/>
      <c r="P34" s="69"/>
      <c r="Q34" s="69"/>
      <c r="R34" s="69"/>
      <c r="S34" s="69"/>
      <c r="T34" s="69"/>
      <c r="U34" s="69"/>
      <c r="V34" s="69"/>
      <c r="W34" s="69"/>
    </row>
    <row r="35" spans="1:23">
      <c r="A35" s="69"/>
      <c r="B35" s="69"/>
      <c r="C35" s="69"/>
      <c r="D35" s="69"/>
      <c r="E35" s="69"/>
      <c r="F35" s="69"/>
      <c r="G35" s="69"/>
      <c r="H35" s="69"/>
      <c r="I35" s="69"/>
      <c r="J35" s="69"/>
      <c r="K35" s="69"/>
      <c r="L35" s="69"/>
      <c r="M35" s="69"/>
      <c r="N35" s="69"/>
      <c r="O35" s="69"/>
      <c r="P35" s="69"/>
      <c r="Q35" s="69"/>
      <c r="R35" s="69"/>
      <c r="S35" s="69"/>
      <c r="T35" s="69"/>
      <c r="U35" s="69"/>
      <c r="V35" s="69"/>
      <c r="W35" s="69"/>
    </row>
    <row r="36" spans="1:23">
      <c r="A36" s="69"/>
      <c r="B36" s="69"/>
      <c r="C36" s="69"/>
      <c r="D36" s="69"/>
      <c r="E36" s="69"/>
      <c r="F36" s="69"/>
      <c r="G36" s="69"/>
      <c r="H36" s="69"/>
      <c r="I36" s="69"/>
      <c r="J36" s="69"/>
      <c r="K36" s="69"/>
      <c r="L36" s="69"/>
      <c r="M36" s="69"/>
      <c r="N36" s="69"/>
      <c r="O36" s="69"/>
      <c r="P36" s="69"/>
      <c r="Q36" s="69"/>
      <c r="R36" s="69"/>
      <c r="S36" s="69"/>
      <c r="T36" s="69"/>
      <c r="U36" s="69"/>
      <c r="V36" s="69"/>
      <c r="W36" s="69"/>
    </row>
    <row r="37" spans="1:23">
      <c r="A37" s="69"/>
      <c r="B37" s="69"/>
      <c r="C37" s="69"/>
      <c r="D37" s="69"/>
      <c r="E37" s="69"/>
      <c r="F37" s="69"/>
      <c r="G37" s="69"/>
      <c r="H37" s="69"/>
      <c r="I37" s="69"/>
      <c r="J37" s="69"/>
      <c r="K37" s="69"/>
      <c r="L37" s="69"/>
      <c r="M37" s="69"/>
      <c r="N37" s="69"/>
      <c r="O37" s="69"/>
      <c r="P37" s="69"/>
      <c r="Q37" s="69"/>
      <c r="R37" s="69"/>
      <c r="S37" s="69"/>
      <c r="T37" s="69"/>
      <c r="U37" s="69"/>
      <c r="V37" s="69"/>
      <c r="W37" s="69"/>
    </row>
    <row r="38" spans="1:23">
      <c r="A38" s="69"/>
      <c r="B38" s="69"/>
      <c r="C38" s="69"/>
      <c r="D38" s="69"/>
      <c r="E38" s="69"/>
      <c r="F38" s="69"/>
      <c r="G38" s="69"/>
      <c r="H38" s="69"/>
      <c r="I38" s="69"/>
      <c r="J38" s="69"/>
      <c r="K38" s="69"/>
      <c r="L38" s="69"/>
      <c r="M38" s="69"/>
      <c r="N38" s="69"/>
      <c r="O38" s="69"/>
      <c r="P38" s="69"/>
      <c r="Q38" s="69"/>
      <c r="R38" s="69"/>
      <c r="S38" s="69"/>
      <c r="T38" s="69"/>
      <c r="U38" s="69"/>
      <c r="V38" s="69"/>
      <c r="W38" s="69"/>
    </row>
    <row r="39" spans="1:23">
      <c r="A39" s="69"/>
      <c r="B39" s="69"/>
      <c r="C39" s="69"/>
      <c r="D39" s="69"/>
      <c r="E39" s="69"/>
      <c r="F39" s="69"/>
      <c r="G39" s="69"/>
      <c r="H39" s="69"/>
      <c r="I39" s="69"/>
      <c r="J39" s="69"/>
      <c r="K39" s="69"/>
      <c r="L39" s="69"/>
      <c r="M39" s="69"/>
      <c r="N39" s="69"/>
      <c r="O39" s="69"/>
      <c r="P39" s="69"/>
      <c r="Q39" s="69"/>
      <c r="R39" s="69"/>
      <c r="S39" s="69"/>
      <c r="T39" s="69"/>
      <c r="U39" s="69"/>
      <c r="V39" s="69"/>
      <c r="W39" s="69"/>
    </row>
    <row r="40" spans="1:23">
      <c r="A40" s="69"/>
      <c r="B40" s="69"/>
      <c r="C40" s="69"/>
      <c r="D40" s="69"/>
      <c r="E40" s="69"/>
      <c r="F40" s="69"/>
      <c r="G40" s="69"/>
      <c r="H40" s="69"/>
      <c r="I40" s="69"/>
      <c r="J40" s="69"/>
      <c r="K40" s="69"/>
      <c r="L40" s="69"/>
      <c r="M40" s="69"/>
      <c r="N40" s="69"/>
      <c r="O40" s="69"/>
      <c r="P40" s="69"/>
      <c r="Q40" s="69"/>
      <c r="R40" s="69"/>
      <c r="S40" s="69"/>
      <c r="T40" s="69"/>
      <c r="U40" s="69"/>
      <c r="V40" s="69"/>
      <c r="W40" s="69"/>
    </row>
    <row r="41" spans="1:23">
      <c r="A41" s="69"/>
      <c r="B41" s="69"/>
      <c r="C41" s="69"/>
      <c r="D41" s="69"/>
      <c r="E41" s="69"/>
      <c r="F41" s="69"/>
      <c r="G41" s="69"/>
      <c r="H41" s="69"/>
      <c r="I41" s="69"/>
      <c r="J41" s="69"/>
      <c r="K41" s="69"/>
      <c r="L41" s="69"/>
      <c r="M41" s="69"/>
      <c r="N41" s="69"/>
      <c r="O41" s="69"/>
      <c r="P41" s="69"/>
      <c r="Q41" s="69"/>
      <c r="R41" s="69"/>
      <c r="S41" s="69"/>
      <c r="T41" s="69"/>
      <c r="U41" s="69"/>
      <c r="V41" s="69"/>
      <c r="W41" s="69"/>
    </row>
    <row r="42" spans="1:23">
      <c r="A42" s="69"/>
      <c r="B42" s="69"/>
      <c r="C42" s="69"/>
      <c r="D42" s="69"/>
      <c r="E42" s="69"/>
      <c r="F42" s="69"/>
      <c r="G42" s="69"/>
      <c r="H42" s="69"/>
      <c r="I42" s="69"/>
      <c r="J42" s="69"/>
      <c r="K42" s="69"/>
      <c r="L42" s="69"/>
      <c r="M42" s="69"/>
      <c r="N42" s="69"/>
      <c r="O42" s="69"/>
      <c r="P42" s="69"/>
      <c r="Q42" s="69"/>
      <c r="R42" s="69"/>
      <c r="S42" s="69"/>
      <c r="T42" s="69"/>
      <c r="U42" s="69"/>
      <c r="V42" s="69"/>
      <c r="W42" s="69"/>
    </row>
    <row r="43" spans="1:23">
      <c r="A43" s="69"/>
      <c r="B43" s="69"/>
      <c r="C43" s="69"/>
      <c r="D43" s="69"/>
      <c r="E43" s="69"/>
      <c r="F43" s="69"/>
      <c r="G43" s="69"/>
      <c r="H43" s="69"/>
      <c r="I43" s="69"/>
      <c r="J43" s="69"/>
      <c r="K43" s="69"/>
      <c r="L43" s="69"/>
      <c r="M43" s="69"/>
      <c r="N43" s="69"/>
      <c r="O43" s="69"/>
      <c r="P43" s="69"/>
      <c r="Q43" s="69"/>
      <c r="R43" s="69"/>
      <c r="S43" s="69"/>
      <c r="T43" s="69"/>
      <c r="U43" s="69"/>
      <c r="V43" s="69"/>
      <c r="W43" s="69"/>
    </row>
    <row r="44" spans="1:23">
      <c r="A44" s="69"/>
      <c r="B44" s="69"/>
      <c r="C44" s="69"/>
      <c r="D44" s="69"/>
      <c r="E44" s="69"/>
      <c r="F44" s="69"/>
      <c r="G44" s="69"/>
      <c r="H44" s="69"/>
      <c r="I44" s="69"/>
      <c r="J44" s="69"/>
      <c r="K44" s="69"/>
      <c r="L44" s="69"/>
      <c r="M44" s="69"/>
      <c r="N44" s="69"/>
      <c r="O44" s="69"/>
      <c r="P44" s="69"/>
      <c r="Q44" s="69"/>
      <c r="R44" s="69"/>
      <c r="S44" s="69"/>
      <c r="T44" s="69"/>
      <c r="U44" s="69"/>
      <c r="V44" s="69"/>
      <c r="W44" s="69"/>
    </row>
    <row r="45" spans="1:23">
      <c r="A45" s="69"/>
      <c r="B45" s="69"/>
      <c r="C45" s="69"/>
      <c r="D45" s="69"/>
      <c r="E45" s="69"/>
      <c r="F45" s="69"/>
      <c r="G45" s="69"/>
      <c r="H45" s="69"/>
      <c r="I45" s="69"/>
      <c r="J45" s="69"/>
      <c r="K45" s="69"/>
      <c r="L45" s="69"/>
      <c r="M45" s="69"/>
      <c r="N45" s="69"/>
      <c r="O45" s="69"/>
      <c r="P45" s="69"/>
      <c r="Q45" s="69"/>
      <c r="R45" s="69"/>
      <c r="S45" s="69"/>
      <c r="T45" s="69"/>
      <c r="U45" s="69"/>
      <c r="V45" s="69"/>
      <c r="W45" s="69"/>
    </row>
    <row r="46" spans="1:23">
      <c r="A46" s="69"/>
      <c r="B46" s="69"/>
      <c r="C46" s="69"/>
      <c r="D46" s="69"/>
      <c r="E46" s="69"/>
      <c r="F46" s="69"/>
      <c r="G46" s="69"/>
      <c r="H46" s="69"/>
      <c r="I46" s="69"/>
      <c r="J46" s="69"/>
      <c r="K46" s="69"/>
      <c r="L46" s="69"/>
      <c r="M46" s="69"/>
      <c r="N46" s="69"/>
      <c r="O46" s="69"/>
      <c r="P46" s="69"/>
      <c r="Q46" s="69"/>
      <c r="R46" s="69"/>
      <c r="S46" s="69"/>
      <c r="T46" s="69"/>
      <c r="U46" s="69"/>
      <c r="V46" s="69"/>
      <c r="W46" s="69"/>
    </row>
    <row r="47" spans="1:23">
      <c r="A47" s="69"/>
      <c r="B47" s="69"/>
      <c r="C47" s="69"/>
      <c r="D47" s="69"/>
      <c r="E47" s="69"/>
      <c r="F47" s="69"/>
      <c r="G47" s="69"/>
      <c r="H47" s="69"/>
      <c r="I47" s="69"/>
      <c r="J47" s="69"/>
      <c r="K47" s="69"/>
      <c r="L47" s="69"/>
      <c r="M47" s="69"/>
      <c r="N47" s="69"/>
      <c r="O47" s="69"/>
      <c r="P47" s="69"/>
      <c r="Q47" s="69"/>
      <c r="R47" s="69"/>
      <c r="S47" s="69"/>
      <c r="T47" s="69"/>
      <c r="U47" s="69"/>
      <c r="V47" s="69"/>
      <c r="W47" s="69"/>
    </row>
    <row r="48" spans="1:23">
      <c r="A48" s="69"/>
      <c r="B48" s="69"/>
      <c r="C48" s="69"/>
      <c r="D48" s="69"/>
      <c r="E48" s="69"/>
      <c r="F48" s="69"/>
      <c r="G48" s="69"/>
      <c r="H48" s="69"/>
      <c r="I48" s="69"/>
      <c r="J48" s="69"/>
      <c r="K48" s="69"/>
      <c r="L48" s="69"/>
      <c r="M48" s="69"/>
      <c r="N48" s="69"/>
      <c r="O48" s="69"/>
      <c r="P48" s="69"/>
      <c r="Q48" s="69"/>
      <c r="R48" s="69"/>
      <c r="S48" s="69"/>
      <c r="T48" s="69"/>
      <c r="U48" s="69"/>
      <c r="V48" s="69"/>
      <c r="W48" s="69"/>
    </row>
    <row r="49" spans="1:23">
      <c r="A49" s="69"/>
      <c r="B49" s="69"/>
      <c r="C49" s="69"/>
      <c r="D49" s="69"/>
      <c r="E49" s="69"/>
      <c r="F49" s="69"/>
      <c r="G49" s="69"/>
      <c r="H49" s="69"/>
      <c r="I49" s="69"/>
      <c r="J49" s="69"/>
      <c r="K49" s="69"/>
      <c r="L49" s="69"/>
      <c r="M49" s="69"/>
      <c r="N49" s="69"/>
      <c r="O49" s="69"/>
      <c r="P49" s="69"/>
      <c r="Q49" s="69"/>
      <c r="R49" s="69"/>
      <c r="S49" s="69"/>
      <c r="T49" s="69"/>
      <c r="U49" s="69"/>
      <c r="V49" s="69"/>
      <c r="W49" s="69"/>
    </row>
    <row r="50" spans="1:23">
      <c r="A50" s="69"/>
      <c r="B50" s="69"/>
      <c r="C50" s="69"/>
      <c r="D50" s="69"/>
      <c r="E50" s="69"/>
      <c r="F50" s="69"/>
      <c r="G50" s="69"/>
      <c r="H50" s="69"/>
      <c r="I50" s="69"/>
      <c r="J50" s="69"/>
      <c r="K50" s="69"/>
      <c r="L50" s="69"/>
      <c r="M50" s="69"/>
      <c r="N50" s="69"/>
      <c r="O50" s="69"/>
      <c r="P50" s="69"/>
      <c r="Q50" s="69"/>
      <c r="R50" s="69"/>
      <c r="S50" s="69"/>
      <c r="T50" s="69"/>
      <c r="U50" s="69"/>
      <c r="V50" s="69"/>
      <c r="W50" s="69"/>
    </row>
    <row r="51" spans="1:23">
      <c r="A51" s="69"/>
      <c r="B51" s="69"/>
      <c r="C51" s="69"/>
      <c r="D51" s="69"/>
      <c r="E51" s="69"/>
      <c r="F51" s="69"/>
      <c r="G51" s="69"/>
      <c r="H51" s="69"/>
      <c r="I51" s="69"/>
      <c r="J51" s="69"/>
      <c r="K51" s="69"/>
      <c r="L51" s="69"/>
      <c r="M51" s="69"/>
      <c r="N51" s="69"/>
      <c r="O51" s="69"/>
      <c r="P51" s="69"/>
      <c r="Q51" s="69"/>
      <c r="R51" s="69"/>
      <c r="S51" s="69"/>
      <c r="T51" s="69"/>
      <c r="U51" s="69"/>
      <c r="V51" s="69"/>
      <c r="W51" s="69"/>
    </row>
    <row r="52" spans="1:23">
      <c r="A52" s="69"/>
      <c r="B52" s="69"/>
      <c r="C52" s="69"/>
      <c r="D52" s="69"/>
      <c r="E52" s="69"/>
      <c r="F52" s="69"/>
      <c r="G52" s="69"/>
      <c r="H52" s="69"/>
      <c r="I52" s="69"/>
      <c r="J52" s="69"/>
      <c r="K52" s="69"/>
      <c r="L52" s="69"/>
      <c r="M52" s="69"/>
      <c r="N52" s="69"/>
      <c r="O52" s="69"/>
      <c r="P52" s="69"/>
      <c r="Q52" s="69"/>
      <c r="R52" s="69"/>
      <c r="S52" s="69"/>
      <c r="T52" s="69"/>
      <c r="U52" s="69"/>
      <c r="V52" s="69"/>
      <c r="W52" s="69"/>
    </row>
    <row r="53" spans="1:23">
      <c r="A53" s="69"/>
      <c r="B53" s="69"/>
      <c r="C53" s="69"/>
      <c r="D53" s="69"/>
      <c r="E53" s="69"/>
      <c r="F53" s="69"/>
      <c r="G53" s="69"/>
      <c r="H53" s="69"/>
      <c r="I53" s="69"/>
      <c r="J53" s="69"/>
      <c r="K53" s="69"/>
      <c r="L53" s="69"/>
      <c r="M53" s="69"/>
      <c r="N53" s="69"/>
      <c r="O53" s="69"/>
      <c r="P53" s="69"/>
      <c r="Q53" s="69"/>
      <c r="R53" s="69"/>
      <c r="S53" s="69"/>
      <c r="T53" s="69"/>
      <c r="U53" s="69"/>
      <c r="V53" s="69"/>
      <c r="W53" s="69"/>
    </row>
    <row r="54" spans="1:23">
      <c r="A54" s="69"/>
      <c r="B54" s="69"/>
      <c r="C54" s="69"/>
      <c r="D54" s="69"/>
      <c r="E54" s="69"/>
      <c r="F54" s="69"/>
      <c r="G54" s="69"/>
      <c r="H54" s="69"/>
      <c r="I54" s="69"/>
      <c r="J54" s="69"/>
      <c r="K54" s="69"/>
      <c r="L54" s="69"/>
      <c r="M54" s="69"/>
      <c r="N54" s="69"/>
      <c r="O54" s="69"/>
      <c r="P54" s="69"/>
      <c r="Q54" s="69"/>
      <c r="R54" s="69"/>
      <c r="S54" s="69"/>
      <c r="T54" s="69"/>
      <c r="U54" s="69"/>
      <c r="V54" s="69"/>
      <c r="W54" s="69"/>
    </row>
    <row r="55" spans="1:23">
      <c r="A55" s="69"/>
      <c r="B55" s="69"/>
      <c r="C55" s="69"/>
      <c r="D55" s="69"/>
      <c r="E55" s="69"/>
      <c r="F55" s="69"/>
      <c r="G55" s="69"/>
      <c r="H55" s="69"/>
      <c r="I55" s="69"/>
      <c r="J55" s="69"/>
      <c r="K55" s="69"/>
      <c r="L55" s="69"/>
      <c r="M55" s="69"/>
      <c r="N55" s="69"/>
      <c r="O55" s="69"/>
      <c r="P55" s="69"/>
      <c r="Q55" s="69"/>
      <c r="R55" s="69"/>
      <c r="S55" s="69"/>
      <c r="T55" s="69"/>
      <c r="U55" s="69"/>
      <c r="V55" s="69"/>
      <c r="W55" s="69"/>
    </row>
    <row r="56" spans="1:23">
      <c r="A56" s="69"/>
      <c r="B56" s="69"/>
      <c r="C56" s="69"/>
      <c r="D56" s="69"/>
      <c r="E56" s="69"/>
      <c r="F56" s="69"/>
      <c r="G56" s="69"/>
      <c r="H56" s="69"/>
      <c r="I56" s="69"/>
      <c r="J56" s="69"/>
      <c r="K56" s="69"/>
      <c r="L56" s="69"/>
      <c r="M56" s="69"/>
      <c r="N56" s="69"/>
      <c r="O56" s="69"/>
      <c r="P56" s="69"/>
      <c r="Q56" s="69"/>
      <c r="R56" s="69"/>
      <c r="S56" s="69"/>
      <c r="T56" s="69"/>
      <c r="U56" s="69"/>
      <c r="V56" s="69"/>
      <c r="W56" s="69"/>
    </row>
    <row r="57" spans="1:23">
      <c r="A57" s="69"/>
      <c r="B57" s="69"/>
      <c r="C57" s="69"/>
      <c r="D57" s="69"/>
      <c r="E57" s="69"/>
      <c r="F57" s="69"/>
      <c r="G57" s="69"/>
      <c r="H57" s="69"/>
      <c r="I57" s="69"/>
      <c r="J57" s="69"/>
      <c r="K57" s="69"/>
      <c r="L57" s="69"/>
      <c r="M57" s="69"/>
      <c r="N57" s="69"/>
      <c r="O57" s="69"/>
      <c r="P57" s="69"/>
      <c r="Q57" s="69"/>
      <c r="R57" s="69"/>
      <c r="S57" s="69"/>
      <c r="T57" s="69"/>
      <c r="U57" s="69"/>
      <c r="V57" s="69"/>
      <c r="W57" s="69"/>
    </row>
    <row r="58" spans="1:23">
      <c r="A58" s="69"/>
      <c r="B58" s="69"/>
      <c r="C58" s="69"/>
      <c r="D58" s="69"/>
      <c r="E58" s="69"/>
      <c r="F58" s="69"/>
      <c r="G58" s="69"/>
      <c r="H58" s="69"/>
      <c r="I58" s="69"/>
      <c r="J58" s="69"/>
      <c r="K58" s="69"/>
      <c r="L58" s="69"/>
      <c r="M58" s="69"/>
      <c r="N58" s="69"/>
      <c r="O58" s="69"/>
      <c r="P58" s="69"/>
      <c r="Q58" s="69"/>
      <c r="R58" s="69"/>
      <c r="S58" s="69"/>
      <c r="T58" s="69"/>
      <c r="U58" s="69"/>
      <c r="V58" s="69"/>
      <c r="W58" s="69"/>
    </row>
    <row r="59" spans="1:23">
      <c r="A59" s="69"/>
      <c r="B59" s="69"/>
      <c r="C59" s="69"/>
      <c r="D59" s="69"/>
      <c r="E59" s="69"/>
      <c r="F59" s="69"/>
      <c r="G59" s="69"/>
      <c r="H59" s="69"/>
      <c r="I59" s="69"/>
      <c r="J59" s="69"/>
      <c r="K59" s="69"/>
      <c r="L59" s="69"/>
      <c r="M59" s="69"/>
      <c r="N59" s="69"/>
      <c r="O59" s="69"/>
      <c r="P59" s="69"/>
      <c r="Q59" s="69"/>
      <c r="R59" s="69"/>
      <c r="S59" s="69"/>
      <c r="T59" s="69"/>
      <c r="U59" s="69"/>
      <c r="V59" s="69"/>
      <c r="W59" s="69"/>
    </row>
    <row r="60" spans="1:23">
      <c r="A60" s="69"/>
      <c r="B60" s="69"/>
      <c r="C60" s="69"/>
      <c r="D60" s="69"/>
      <c r="E60" s="69"/>
      <c r="F60" s="69"/>
      <c r="G60" s="69"/>
      <c r="H60" s="69"/>
      <c r="I60" s="69"/>
      <c r="J60" s="69"/>
      <c r="K60" s="69"/>
      <c r="L60" s="69"/>
      <c r="M60" s="69"/>
      <c r="N60" s="69"/>
      <c r="O60" s="69"/>
      <c r="P60" s="69"/>
      <c r="Q60" s="69"/>
      <c r="R60" s="69"/>
      <c r="S60" s="69"/>
      <c r="T60" s="69"/>
      <c r="U60" s="69"/>
      <c r="V60" s="69"/>
      <c r="W60" s="69"/>
    </row>
    <row r="61" spans="1:23">
      <c r="A61" s="69"/>
      <c r="B61" s="69"/>
      <c r="C61" s="69"/>
      <c r="D61" s="69"/>
      <c r="E61" s="69"/>
      <c r="F61" s="69"/>
      <c r="G61" s="69"/>
      <c r="H61" s="69"/>
      <c r="I61" s="69"/>
      <c r="J61" s="69"/>
      <c r="K61" s="69"/>
      <c r="L61" s="69"/>
      <c r="M61" s="69"/>
      <c r="N61" s="69"/>
      <c r="O61" s="69"/>
      <c r="P61" s="69"/>
      <c r="Q61" s="69"/>
      <c r="R61" s="69"/>
      <c r="S61" s="69"/>
      <c r="T61" s="69"/>
      <c r="U61" s="69"/>
      <c r="V61" s="69"/>
      <c r="W61" s="69"/>
    </row>
    <row r="62" spans="1:23">
      <c r="A62" s="69"/>
      <c r="B62" s="69"/>
      <c r="C62" s="69"/>
      <c r="D62" s="69"/>
      <c r="E62" s="69"/>
      <c r="F62" s="69"/>
      <c r="G62" s="69"/>
      <c r="H62" s="69"/>
      <c r="I62" s="69"/>
      <c r="J62" s="69"/>
      <c r="K62" s="69"/>
      <c r="L62" s="69"/>
      <c r="M62" s="69"/>
      <c r="N62" s="69"/>
      <c r="O62" s="69"/>
      <c r="P62" s="69"/>
      <c r="Q62" s="69"/>
      <c r="R62" s="69"/>
      <c r="S62" s="69"/>
      <c r="T62" s="69"/>
      <c r="U62" s="69"/>
      <c r="V62" s="69"/>
      <c r="W62" s="69"/>
    </row>
    <row r="63" spans="1:23">
      <c r="A63" s="69"/>
      <c r="B63" s="69"/>
      <c r="C63" s="69"/>
      <c r="D63" s="69"/>
      <c r="E63" s="69"/>
      <c r="F63" s="69"/>
      <c r="G63" s="69"/>
      <c r="H63" s="69"/>
      <c r="I63" s="69"/>
      <c r="J63" s="69"/>
      <c r="K63" s="69"/>
      <c r="L63" s="69"/>
      <c r="M63" s="69"/>
      <c r="N63" s="69"/>
      <c r="O63" s="69"/>
      <c r="P63" s="69"/>
      <c r="Q63" s="69"/>
      <c r="R63" s="69"/>
      <c r="S63" s="69"/>
      <c r="T63" s="69"/>
      <c r="U63" s="69"/>
      <c r="V63" s="69"/>
      <c r="W63" s="69"/>
    </row>
    <row r="64" spans="1:23">
      <c r="A64" s="69"/>
      <c r="B64" s="69"/>
      <c r="C64" s="69"/>
      <c r="D64" s="69"/>
      <c r="E64" s="69"/>
      <c r="F64" s="69"/>
      <c r="G64" s="69"/>
      <c r="H64" s="69"/>
      <c r="I64" s="69"/>
      <c r="J64" s="69"/>
      <c r="K64" s="69"/>
      <c r="L64" s="69"/>
      <c r="M64" s="69"/>
      <c r="N64" s="69"/>
      <c r="O64" s="69"/>
      <c r="P64" s="69"/>
      <c r="Q64" s="69"/>
      <c r="R64" s="69"/>
      <c r="S64" s="69"/>
      <c r="T64" s="69"/>
      <c r="U64" s="69"/>
      <c r="V64" s="69"/>
      <c r="W64" s="69"/>
    </row>
    <row r="65" spans="1:23">
      <c r="A65" s="69"/>
      <c r="B65" s="69"/>
      <c r="C65" s="69"/>
      <c r="D65" s="69"/>
      <c r="E65" s="69"/>
      <c r="F65" s="69"/>
      <c r="G65" s="69"/>
      <c r="H65" s="69"/>
      <c r="I65" s="69"/>
      <c r="J65" s="69"/>
      <c r="K65" s="69"/>
      <c r="L65" s="69"/>
      <c r="M65" s="69"/>
      <c r="N65" s="69"/>
      <c r="O65" s="69"/>
      <c r="P65" s="69"/>
      <c r="Q65" s="69"/>
      <c r="R65" s="69"/>
      <c r="S65" s="69"/>
      <c r="T65" s="69"/>
      <c r="U65" s="69"/>
      <c r="V65" s="69"/>
      <c r="W65" s="69"/>
    </row>
    <row r="66" spans="1:23">
      <c r="A66" s="69"/>
      <c r="B66" s="69"/>
      <c r="C66" s="69"/>
      <c r="D66" s="69"/>
      <c r="E66" s="69"/>
      <c r="F66" s="69"/>
      <c r="G66" s="69"/>
      <c r="H66" s="69"/>
      <c r="I66" s="69"/>
      <c r="J66" s="69"/>
      <c r="K66" s="69"/>
      <c r="L66" s="69"/>
      <c r="M66" s="69"/>
      <c r="N66" s="69"/>
      <c r="O66" s="69"/>
      <c r="P66" s="69"/>
      <c r="Q66" s="69"/>
      <c r="R66" s="69"/>
      <c r="S66" s="69"/>
      <c r="T66" s="69"/>
      <c r="U66" s="69"/>
      <c r="V66" s="69"/>
      <c r="W66" s="69"/>
    </row>
    <row r="67" spans="1:23">
      <c r="A67" s="69"/>
      <c r="B67" s="69"/>
      <c r="C67" s="69"/>
      <c r="D67" s="69"/>
      <c r="E67" s="69"/>
      <c r="F67" s="69"/>
      <c r="G67" s="69"/>
      <c r="H67" s="69"/>
      <c r="I67" s="69"/>
      <c r="J67" s="69"/>
      <c r="K67" s="69"/>
      <c r="L67" s="69"/>
      <c r="M67" s="69"/>
      <c r="N67" s="69"/>
      <c r="O67" s="69"/>
      <c r="P67" s="69"/>
      <c r="Q67" s="69"/>
      <c r="R67" s="69"/>
      <c r="S67" s="69"/>
      <c r="T67" s="69"/>
      <c r="U67" s="69"/>
      <c r="V67" s="69"/>
      <c r="W67" s="69"/>
    </row>
    <row r="68" spans="1:23">
      <c r="A68" s="69"/>
      <c r="B68" s="69"/>
      <c r="C68" s="69"/>
      <c r="D68" s="69"/>
      <c r="E68" s="69"/>
      <c r="F68" s="69"/>
      <c r="G68" s="69"/>
      <c r="H68" s="69"/>
      <c r="I68" s="69"/>
      <c r="J68" s="69"/>
      <c r="K68" s="69"/>
      <c r="L68" s="69"/>
      <c r="M68" s="69"/>
      <c r="N68" s="69"/>
      <c r="O68" s="69"/>
      <c r="P68" s="69"/>
      <c r="Q68" s="69"/>
      <c r="R68" s="69"/>
      <c r="S68" s="69"/>
      <c r="T68" s="69"/>
      <c r="U68" s="69"/>
      <c r="V68" s="69"/>
      <c r="W68" s="69"/>
    </row>
    <row r="69" spans="1:23">
      <c r="A69" s="69"/>
      <c r="B69" s="69"/>
      <c r="C69" s="69"/>
      <c r="D69" s="69"/>
      <c r="E69" s="69"/>
      <c r="F69" s="69"/>
      <c r="G69" s="69"/>
      <c r="H69" s="69"/>
      <c r="I69" s="69"/>
      <c r="J69" s="69"/>
      <c r="K69" s="69"/>
      <c r="L69" s="69"/>
      <c r="M69" s="69"/>
      <c r="N69" s="69"/>
      <c r="O69" s="69"/>
      <c r="P69" s="69"/>
      <c r="Q69" s="69"/>
      <c r="R69" s="69"/>
      <c r="S69" s="69"/>
      <c r="T69" s="69"/>
      <c r="U69" s="69"/>
      <c r="V69" s="69"/>
      <c r="W69" s="69"/>
    </row>
    <row r="70" spans="1:23">
      <c r="A70" s="69"/>
      <c r="B70" s="69"/>
      <c r="C70" s="69"/>
      <c r="D70" s="69"/>
      <c r="E70" s="69"/>
      <c r="F70" s="69"/>
      <c r="G70" s="69"/>
      <c r="H70" s="69"/>
      <c r="I70" s="69"/>
      <c r="J70" s="69"/>
      <c r="K70" s="69"/>
      <c r="L70" s="69"/>
      <c r="M70" s="69"/>
      <c r="N70" s="69"/>
      <c r="O70" s="69"/>
      <c r="P70" s="69"/>
      <c r="Q70" s="69"/>
      <c r="R70" s="69"/>
      <c r="S70" s="69"/>
      <c r="T70" s="69"/>
      <c r="U70" s="69"/>
      <c r="V70" s="69"/>
      <c r="W70" s="69"/>
    </row>
    <row r="71" spans="1:23">
      <c r="A71" s="69"/>
      <c r="B71" s="69"/>
      <c r="C71" s="69"/>
      <c r="D71" s="69"/>
      <c r="E71" s="69"/>
      <c r="F71" s="69"/>
      <c r="G71" s="69"/>
      <c r="H71" s="69"/>
      <c r="I71" s="69"/>
      <c r="J71" s="69"/>
      <c r="K71" s="69"/>
      <c r="L71" s="69"/>
      <c r="M71" s="69"/>
      <c r="N71" s="69"/>
      <c r="O71" s="69"/>
      <c r="P71" s="69"/>
      <c r="Q71" s="69"/>
      <c r="R71" s="69"/>
      <c r="S71" s="69"/>
      <c r="T71" s="69"/>
      <c r="U71" s="69"/>
      <c r="V71" s="69"/>
      <c r="W71" s="69"/>
    </row>
    <row r="72" spans="1:23">
      <c r="A72" s="69"/>
      <c r="B72" s="69"/>
      <c r="C72" s="69"/>
      <c r="D72" s="69"/>
      <c r="E72" s="69"/>
      <c r="F72" s="69"/>
      <c r="G72" s="69"/>
      <c r="H72" s="69"/>
      <c r="I72" s="69"/>
      <c r="J72" s="69"/>
      <c r="K72" s="69"/>
      <c r="L72" s="69"/>
      <c r="M72" s="69"/>
      <c r="N72" s="69"/>
      <c r="O72" s="69"/>
      <c r="P72" s="69"/>
      <c r="Q72" s="69"/>
      <c r="R72" s="69"/>
      <c r="S72" s="69"/>
      <c r="T72" s="69"/>
      <c r="U72" s="69"/>
      <c r="V72" s="69"/>
      <c r="W72" s="69"/>
    </row>
    <row r="73" spans="1:23">
      <c r="A73" s="69"/>
      <c r="B73" s="69"/>
      <c r="C73" s="69"/>
      <c r="D73" s="69"/>
      <c r="E73" s="69"/>
      <c r="F73" s="69"/>
      <c r="G73" s="69"/>
      <c r="H73" s="69"/>
      <c r="I73" s="69"/>
      <c r="J73" s="69"/>
      <c r="K73" s="69"/>
      <c r="L73" s="69"/>
      <c r="M73" s="69"/>
      <c r="N73" s="69"/>
      <c r="O73" s="69"/>
      <c r="P73" s="69"/>
      <c r="Q73" s="69"/>
      <c r="R73" s="69"/>
      <c r="S73" s="69"/>
      <c r="T73" s="69"/>
      <c r="U73" s="69"/>
      <c r="V73" s="69"/>
      <c r="W73" s="69"/>
    </row>
    <row r="74" spans="1:23">
      <c r="A74" s="69"/>
      <c r="B74" s="69"/>
      <c r="C74" s="69"/>
      <c r="D74" s="69"/>
      <c r="E74" s="69"/>
      <c r="F74" s="69"/>
      <c r="G74" s="69"/>
      <c r="H74" s="69"/>
      <c r="I74" s="69"/>
      <c r="J74" s="69"/>
      <c r="K74" s="69"/>
      <c r="L74" s="69"/>
      <c r="M74" s="69"/>
      <c r="N74" s="69"/>
      <c r="O74" s="69"/>
      <c r="P74" s="69"/>
      <c r="Q74" s="69"/>
      <c r="R74" s="69"/>
      <c r="S74" s="69"/>
      <c r="T74" s="69"/>
      <c r="U74" s="69"/>
      <c r="V74" s="69"/>
      <c r="W74" s="69"/>
    </row>
    <row r="75" spans="1:23">
      <c r="A75" s="69"/>
      <c r="B75" s="69"/>
      <c r="C75" s="69"/>
      <c r="D75" s="69"/>
      <c r="E75" s="69"/>
      <c r="F75" s="69"/>
      <c r="G75" s="69"/>
      <c r="H75" s="69"/>
      <c r="I75" s="69"/>
      <c r="J75" s="69"/>
      <c r="K75" s="69"/>
      <c r="L75" s="69"/>
      <c r="M75" s="69"/>
      <c r="N75" s="69"/>
      <c r="O75" s="69"/>
      <c r="P75" s="69"/>
      <c r="Q75" s="69"/>
      <c r="R75" s="69"/>
      <c r="S75" s="69"/>
      <c r="T75" s="69"/>
      <c r="U75" s="69"/>
      <c r="V75" s="69"/>
      <c r="W75" s="69"/>
    </row>
    <row r="76" spans="1:23">
      <c r="A76" s="69"/>
      <c r="B76" s="69"/>
      <c r="C76" s="69"/>
      <c r="D76" s="69"/>
      <c r="E76" s="69"/>
      <c r="F76" s="69"/>
      <c r="G76" s="69"/>
      <c r="H76" s="69"/>
      <c r="I76" s="69"/>
      <c r="J76" s="69"/>
      <c r="K76" s="69"/>
      <c r="L76" s="69"/>
      <c r="M76" s="69"/>
      <c r="N76" s="69"/>
      <c r="O76" s="69"/>
      <c r="P76" s="69"/>
      <c r="Q76" s="69"/>
      <c r="R76" s="69"/>
      <c r="S76" s="69"/>
      <c r="T76" s="69"/>
      <c r="U76" s="69"/>
      <c r="V76" s="69"/>
      <c r="W76" s="69"/>
    </row>
    <row r="77" spans="1:23">
      <c r="A77" s="69"/>
      <c r="B77" s="69"/>
      <c r="C77" s="69"/>
      <c r="D77" s="69"/>
      <c r="E77" s="69"/>
      <c r="F77" s="69"/>
      <c r="G77" s="69"/>
      <c r="H77" s="69"/>
      <c r="I77" s="69"/>
      <c r="J77" s="69"/>
      <c r="K77" s="69"/>
      <c r="L77" s="69"/>
      <c r="M77" s="69"/>
      <c r="N77" s="69"/>
      <c r="O77" s="69"/>
      <c r="P77" s="69"/>
      <c r="Q77" s="69"/>
      <c r="R77" s="69"/>
      <c r="S77" s="69"/>
      <c r="T77" s="69"/>
      <c r="U77" s="69"/>
      <c r="V77" s="69"/>
      <c r="W77" s="69"/>
    </row>
    <row r="78" spans="1:23">
      <c r="A78" s="69"/>
      <c r="B78" s="69"/>
      <c r="C78" s="69"/>
      <c r="D78" s="69"/>
      <c r="E78" s="69"/>
      <c r="F78" s="69"/>
      <c r="G78" s="69"/>
      <c r="H78" s="69"/>
      <c r="I78" s="69"/>
      <c r="J78" s="69"/>
      <c r="K78" s="69"/>
      <c r="L78" s="69"/>
      <c r="M78" s="69"/>
      <c r="N78" s="69"/>
      <c r="O78" s="69"/>
      <c r="P78" s="69"/>
      <c r="Q78" s="69"/>
      <c r="R78" s="69"/>
      <c r="S78" s="69"/>
      <c r="T78" s="69"/>
      <c r="U78" s="69"/>
      <c r="V78" s="69"/>
      <c r="W78" s="69"/>
    </row>
    <row r="79" spans="1:23">
      <c r="A79" s="69"/>
      <c r="B79" s="69"/>
      <c r="C79" s="69"/>
      <c r="D79" s="69"/>
      <c r="E79" s="69"/>
      <c r="F79" s="69"/>
      <c r="G79" s="69"/>
      <c r="H79" s="69"/>
      <c r="I79" s="69"/>
      <c r="J79" s="69"/>
      <c r="K79" s="69"/>
      <c r="L79" s="69"/>
      <c r="M79" s="69"/>
      <c r="N79" s="69"/>
      <c r="O79" s="69"/>
      <c r="P79" s="69"/>
      <c r="Q79" s="69"/>
      <c r="R79" s="69"/>
      <c r="S79" s="69"/>
      <c r="T79" s="69"/>
      <c r="U79" s="69"/>
      <c r="V79" s="69"/>
      <c r="W79" s="69"/>
    </row>
    <row r="80" spans="1:23">
      <c r="A80" s="69"/>
      <c r="B80" s="69"/>
      <c r="C80" s="69"/>
      <c r="D80" s="69"/>
      <c r="E80" s="69"/>
      <c r="F80" s="69"/>
      <c r="G80" s="69"/>
      <c r="H80" s="69"/>
      <c r="I80" s="69"/>
      <c r="J80" s="69"/>
      <c r="K80" s="69"/>
      <c r="L80" s="69"/>
      <c r="M80" s="69"/>
      <c r="N80" s="69"/>
      <c r="O80" s="69"/>
      <c r="P80" s="69"/>
      <c r="Q80" s="69"/>
      <c r="R80" s="69"/>
      <c r="S80" s="69"/>
      <c r="T80" s="69"/>
      <c r="U80" s="69"/>
      <c r="V80" s="69"/>
      <c r="W80" s="69"/>
    </row>
    <row r="81" spans="1:23">
      <c r="A81" s="69"/>
      <c r="B81" s="69"/>
      <c r="C81" s="69"/>
      <c r="D81" s="69"/>
      <c r="E81" s="69"/>
      <c r="F81" s="69"/>
      <c r="G81" s="69"/>
      <c r="H81" s="69"/>
      <c r="I81" s="69"/>
      <c r="J81" s="69"/>
      <c r="K81" s="69"/>
      <c r="L81" s="69"/>
      <c r="M81" s="69"/>
      <c r="N81" s="69"/>
      <c r="O81" s="69"/>
      <c r="P81" s="69"/>
      <c r="Q81" s="69"/>
      <c r="R81" s="69"/>
      <c r="S81" s="69"/>
      <c r="T81" s="69"/>
      <c r="U81" s="69"/>
      <c r="V81" s="69"/>
      <c r="W81" s="69"/>
    </row>
    <row r="82" spans="1:23">
      <c r="A82" s="69"/>
      <c r="B82" s="69"/>
      <c r="C82" s="69"/>
      <c r="D82" s="69"/>
      <c r="E82" s="69"/>
      <c r="F82" s="69"/>
      <c r="G82" s="69"/>
      <c r="H82" s="69"/>
      <c r="I82" s="69"/>
      <c r="J82" s="69"/>
      <c r="K82" s="69"/>
      <c r="L82" s="69"/>
      <c r="M82" s="69"/>
      <c r="N82" s="69"/>
      <c r="O82" s="69"/>
      <c r="P82" s="69"/>
      <c r="Q82" s="69"/>
      <c r="R82" s="69"/>
      <c r="S82" s="69"/>
      <c r="T82" s="69"/>
      <c r="U82" s="69"/>
      <c r="V82" s="69"/>
      <c r="W82" s="69"/>
    </row>
    <row r="83" spans="1:23">
      <c r="A83" s="69"/>
      <c r="B83" s="69"/>
      <c r="C83" s="69"/>
      <c r="D83" s="69"/>
      <c r="E83" s="69"/>
      <c r="F83" s="69"/>
      <c r="G83" s="69"/>
      <c r="H83" s="69"/>
      <c r="I83" s="69"/>
      <c r="J83" s="69"/>
      <c r="K83" s="69"/>
      <c r="L83" s="69"/>
      <c r="M83" s="69"/>
      <c r="N83" s="69"/>
      <c r="O83" s="69"/>
      <c r="P83" s="69"/>
      <c r="Q83" s="69"/>
      <c r="R83" s="69"/>
      <c r="S83" s="69"/>
      <c r="T83" s="69"/>
      <c r="U83" s="69"/>
      <c r="V83" s="69"/>
      <c r="W83" s="69"/>
    </row>
    <row r="84" spans="1:23">
      <c r="A84" s="69"/>
      <c r="B84" s="69"/>
      <c r="C84" s="69"/>
      <c r="D84" s="69"/>
      <c r="E84" s="69"/>
      <c r="F84" s="69"/>
      <c r="G84" s="69"/>
      <c r="H84" s="69"/>
      <c r="I84" s="69"/>
      <c r="J84" s="69"/>
      <c r="K84" s="69"/>
      <c r="L84" s="69"/>
      <c r="M84" s="69"/>
      <c r="N84" s="69"/>
      <c r="O84" s="69"/>
      <c r="P84" s="69"/>
      <c r="Q84" s="69"/>
      <c r="R84" s="69"/>
      <c r="S84" s="69"/>
      <c r="T84" s="69"/>
      <c r="U84" s="69"/>
      <c r="V84" s="69"/>
      <c r="W84" s="69"/>
    </row>
    <row r="85" spans="1:23">
      <c r="A85" s="69"/>
      <c r="B85" s="69"/>
      <c r="C85" s="69"/>
      <c r="D85" s="69"/>
      <c r="E85" s="69"/>
      <c r="F85" s="69"/>
      <c r="G85" s="69"/>
      <c r="H85" s="69"/>
      <c r="I85" s="69"/>
      <c r="J85" s="69"/>
      <c r="K85" s="69"/>
      <c r="L85" s="69"/>
      <c r="M85" s="69"/>
      <c r="N85" s="69"/>
      <c r="O85" s="69"/>
      <c r="P85" s="69"/>
      <c r="Q85" s="69"/>
      <c r="R85" s="69"/>
      <c r="S85" s="69"/>
      <c r="T85" s="69"/>
      <c r="U85" s="69"/>
      <c r="V85" s="69"/>
      <c r="W85" s="69"/>
    </row>
    <row r="86" spans="1:23">
      <c r="A86" s="69"/>
      <c r="B86" s="69"/>
      <c r="C86" s="69"/>
      <c r="D86" s="69"/>
      <c r="E86" s="69"/>
      <c r="F86" s="69"/>
      <c r="G86" s="69"/>
      <c r="H86" s="69"/>
      <c r="I86" s="69"/>
      <c r="J86" s="69"/>
      <c r="K86" s="69"/>
      <c r="L86" s="69"/>
      <c r="M86" s="69"/>
      <c r="N86" s="69"/>
      <c r="O86" s="69"/>
      <c r="P86" s="69"/>
      <c r="Q86" s="69"/>
      <c r="R86" s="69"/>
      <c r="S86" s="69"/>
      <c r="T86" s="69"/>
      <c r="U86" s="69"/>
      <c r="V86" s="69"/>
      <c r="W86" s="69"/>
    </row>
    <row r="87" spans="1:23">
      <c r="A87" s="69"/>
      <c r="B87" s="69"/>
      <c r="C87" s="69"/>
      <c r="D87" s="69"/>
      <c r="E87" s="69"/>
      <c r="F87" s="69"/>
      <c r="G87" s="69"/>
      <c r="H87" s="69"/>
      <c r="I87" s="69"/>
      <c r="J87" s="69"/>
      <c r="K87" s="69"/>
      <c r="L87" s="69"/>
      <c r="M87" s="69"/>
      <c r="N87" s="69"/>
      <c r="O87" s="69"/>
      <c r="P87" s="69"/>
      <c r="Q87" s="69"/>
      <c r="R87" s="69"/>
      <c r="S87" s="69"/>
      <c r="T87" s="69"/>
      <c r="U87" s="69"/>
      <c r="V87" s="69"/>
      <c r="W87" s="69"/>
    </row>
    <row r="88" spans="1:23">
      <c r="A88" s="69"/>
      <c r="B88" s="69"/>
      <c r="C88" s="69"/>
      <c r="D88" s="69"/>
      <c r="E88" s="69"/>
      <c r="F88" s="69"/>
      <c r="G88" s="69"/>
      <c r="H88" s="69"/>
      <c r="I88" s="69"/>
      <c r="J88" s="69"/>
      <c r="K88" s="69"/>
      <c r="L88" s="69"/>
      <c r="M88" s="69"/>
      <c r="N88" s="69"/>
      <c r="O88" s="69"/>
      <c r="P88" s="69"/>
      <c r="Q88" s="69"/>
      <c r="R88" s="69"/>
      <c r="S88" s="69"/>
      <c r="T88" s="69"/>
      <c r="U88" s="69"/>
      <c r="V88" s="69"/>
      <c r="W88" s="69"/>
    </row>
    <row r="89" spans="1:23">
      <c r="A89" s="69"/>
      <c r="B89" s="69"/>
      <c r="C89" s="69"/>
      <c r="D89" s="69"/>
      <c r="E89" s="69"/>
      <c r="F89" s="69"/>
      <c r="G89" s="69"/>
      <c r="H89" s="69"/>
      <c r="I89" s="69"/>
      <c r="J89" s="69"/>
      <c r="K89" s="69"/>
      <c r="L89" s="69"/>
      <c r="M89" s="69"/>
      <c r="N89" s="69"/>
      <c r="O89" s="69"/>
      <c r="P89" s="69"/>
      <c r="Q89" s="69"/>
      <c r="R89" s="69"/>
      <c r="S89" s="69"/>
      <c r="T89" s="69"/>
      <c r="U89" s="69"/>
      <c r="V89" s="69"/>
      <c r="W89" s="69"/>
    </row>
    <row r="90" spans="1:23">
      <c r="A90" s="69"/>
      <c r="B90" s="69"/>
      <c r="C90" s="69"/>
      <c r="D90" s="69"/>
      <c r="E90" s="69"/>
      <c r="F90" s="69"/>
      <c r="G90" s="69"/>
      <c r="H90" s="69"/>
      <c r="I90" s="69"/>
      <c r="J90" s="69"/>
      <c r="K90" s="69"/>
      <c r="L90" s="69"/>
      <c r="M90" s="69"/>
      <c r="N90" s="69"/>
      <c r="O90" s="69"/>
      <c r="P90" s="69"/>
      <c r="Q90" s="69"/>
      <c r="R90" s="69"/>
      <c r="S90" s="69"/>
      <c r="T90" s="69"/>
      <c r="U90" s="69"/>
      <c r="V90" s="69"/>
      <c r="W90" s="69"/>
    </row>
    <row r="91" spans="1:23">
      <c r="A91" s="69"/>
      <c r="B91" s="69"/>
      <c r="C91" s="69"/>
      <c r="D91" s="69"/>
      <c r="E91" s="69"/>
      <c r="F91" s="69"/>
      <c r="G91" s="69"/>
      <c r="H91" s="69"/>
      <c r="I91" s="69"/>
      <c r="J91" s="69"/>
      <c r="K91" s="69"/>
      <c r="L91" s="69"/>
      <c r="M91" s="69"/>
      <c r="N91" s="69"/>
      <c r="O91" s="69"/>
      <c r="P91" s="69"/>
      <c r="Q91" s="69"/>
      <c r="R91" s="69"/>
      <c r="S91" s="69"/>
      <c r="T91" s="69"/>
      <c r="U91" s="69"/>
      <c r="V91" s="69"/>
      <c r="W91" s="69"/>
    </row>
    <row r="92" spans="1:23">
      <c r="A92" s="69"/>
      <c r="B92" s="69"/>
      <c r="C92" s="69"/>
      <c r="D92" s="69"/>
      <c r="E92" s="69"/>
      <c r="F92" s="69"/>
      <c r="G92" s="69"/>
      <c r="H92" s="69"/>
      <c r="I92" s="69"/>
      <c r="J92" s="69"/>
      <c r="K92" s="69"/>
      <c r="L92" s="69"/>
      <c r="M92" s="69"/>
      <c r="N92" s="69"/>
      <c r="O92" s="69"/>
      <c r="P92" s="69"/>
      <c r="Q92" s="69"/>
      <c r="R92" s="69"/>
      <c r="S92" s="69"/>
      <c r="T92" s="69"/>
      <c r="U92" s="69"/>
      <c r="V92" s="69"/>
      <c r="W92" s="69"/>
    </row>
    <row r="93" spans="1:23">
      <c r="A93" s="69"/>
      <c r="B93" s="69"/>
      <c r="C93" s="69"/>
      <c r="D93" s="69"/>
      <c r="E93" s="69"/>
      <c r="F93" s="69"/>
      <c r="G93" s="69"/>
      <c r="H93" s="69"/>
      <c r="I93" s="69"/>
      <c r="J93" s="69"/>
      <c r="K93" s="69"/>
      <c r="L93" s="69"/>
      <c r="M93" s="69"/>
      <c r="N93" s="69"/>
      <c r="O93" s="69"/>
      <c r="P93" s="69"/>
      <c r="Q93" s="69"/>
      <c r="R93" s="69"/>
      <c r="S93" s="69"/>
      <c r="T93" s="69"/>
      <c r="U93" s="69"/>
      <c r="V93" s="69"/>
      <c r="W93" s="69"/>
    </row>
    <row r="94" spans="1:23">
      <c r="A94" s="69"/>
      <c r="B94" s="69"/>
      <c r="C94" s="69"/>
      <c r="D94" s="69"/>
      <c r="E94" s="69"/>
      <c r="F94" s="69"/>
      <c r="G94" s="69"/>
      <c r="H94" s="69"/>
      <c r="I94" s="69"/>
      <c r="J94" s="69"/>
      <c r="K94" s="69"/>
      <c r="L94" s="69"/>
      <c r="M94" s="69"/>
      <c r="N94" s="69"/>
      <c r="O94" s="69"/>
      <c r="P94" s="69"/>
      <c r="Q94" s="69"/>
      <c r="R94" s="69"/>
      <c r="S94" s="69"/>
      <c r="T94" s="69"/>
      <c r="U94" s="69"/>
      <c r="V94" s="69"/>
      <c r="W94" s="69"/>
    </row>
    <row r="95" spans="1:23">
      <c r="A95" s="69"/>
      <c r="B95" s="69"/>
      <c r="C95" s="69"/>
      <c r="D95" s="69"/>
      <c r="E95" s="69"/>
      <c r="F95" s="69"/>
      <c r="G95" s="69"/>
      <c r="H95" s="69"/>
      <c r="I95" s="69"/>
      <c r="J95" s="69"/>
      <c r="K95" s="69"/>
      <c r="L95" s="69"/>
      <c r="M95" s="69"/>
      <c r="N95" s="69"/>
      <c r="O95" s="69"/>
      <c r="P95" s="69"/>
      <c r="Q95" s="69"/>
      <c r="R95" s="69"/>
      <c r="S95" s="69"/>
      <c r="T95" s="69"/>
      <c r="U95" s="69"/>
      <c r="V95" s="69"/>
      <c r="W95" s="69"/>
    </row>
    <row r="96" spans="1:23">
      <c r="A96" s="69"/>
      <c r="B96" s="69"/>
      <c r="C96" s="69"/>
      <c r="D96" s="69"/>
      <c r="E96" s="69"/>
      <c r="F96" s="69"/>
      <c r="G96" s="69"/>
      <c r="H96" s="69"/>
      <c r="I96" s="69"/>
      <c r="J96" s="69"/>
      <c r="K96" s="69"/>
      <c r="L96" s="69"/>
      <c r="M96" s="69"/>
      <c r="N96" s="69"/>
      <c r="O96" s="69"/>
      <c r="P96" s="69"/>
      <c r="Q96" s="69"/>
      <c r="R96" s="69"/>
      <c r="S96" s="69"/>
      <c r="T96" s="69"/>
      <c r="U96" s="69"/>
      <c r="V96" s="69"/>
      <c r="W96" s="69"/>
    </row>
    <row r="97" spans="1:23">
      <c r="A97" s="69"/>
      <c r="B97" s="69"/>
      <c r="C97" s="69"/>
      <c r="D97" s="69"/>
      <c r="E97" s="69"/>
      <c r="F97" s="69"/>
      <c r="G97" s="69"/>
      <c r="H97" s="69"/>
      <c r="I97" s="69"/>
      <c r="J97" s="69"/>
      <c r="K97" s="69"/>
      <c r="L97" s="69"/>
      <c r="M97" s="69"/>
      <c r="N97" s="69"/>
      <c r="O97" s="69"/>
      <c r="P97" s="69"/>
      <c r="Q97" s="69"/>
      <c r="R97" s="69"/>
      <c r="S97" s="69"/>
      <c r="T97" s="69"/>
      <c r="U97" s="69"/>
      <c r="V97" s="69"/>
      <c r="W97" s="69"/>
    </row>
    <row r="98" spans="1:23">
      <c r="A98" s="69"/>
      <c r="B98" s="69"/>
      <c r="C98" s="69"/>
      <c r="D98" s="69"/>
      <c r="E98" s="69"/>
      <c r="F98" s="69"/>
      <c r="G98" s="69"/>
      <c r="H98" s="69"/>
      <c r="I98" s="69"/>
      <c r="J98" s="69"/>
      <c r="K98" s="69"/>
      <c r="L98" s="69"/>
      <c r="M98" s="69"/>
      <c r="N98" s="69"/>
      <c r="O98" s="69"/>
      <c r="P98" s="69"/>
      <c r="Q98" s="69"/>
      <c r="R98" s="69"/>
      <c r="S98" s="69"/>
      <c r="T98" s="69"/>
      <c r="U98" s="69"/>
      <c r="V98" s="69"/>
      <c r="W98" s="69"/>
    </row>
    <row r="99" spans="1:23">
      <c r="A99" s="69"/>
      <c r="B99" s="69"/>
      <c r="C99" s="69"/>
      <c r="D99" s="69"/>
      <c r="E99" s="69"/>
      <c r="F99" s="69"/>
      <c r="G99" s="69"/>
      <c r="H99" s="69"/>
      <c r="I99" s="69"/>
      <c r="J99" s="69"/>
      <c r="K99" s="69"/>
      <c r="L99" s="69"/>
      <c r="M99" s="69"/>
      <c r="N99" s="69"/>
      <c r="O99" s="69"/>
      <c r="P99" s="69"/>
      <c r="Q99" s="69"/>
      <c r="R99" s="69"/>
      <c r="S99" s="69"/>
      <c r="T99" s="69"/>
      <c r="U99" s="69"/>
      <c r="V99" s="69"/>
      <c r="W99" s="69"/>
    </row>
    <row r="100" spans="1:23">
      <c r="A100" s="69"/>
      <c r="B100" s="69"/>
      <c r="C100" s="69"/>
      <c r="D100" s="69"/>
      <c r="E100" s="69"/>
      <c r="F100" s="69"/>
      <c r="G100" s="69"/>
      <c r="H100" s="69"/>
      <c r="I100" s="69"/>
      <c r="J100" s="69"/>
      <c r="K100" s="69"/>
      <c r="L100" s="69"/>
      <c r="M100" s="69"/>
      <c r="N100" s="69"/>
      <c r="O100" s="69"/>
      <c r="P100" s="69"/>
      <c r="Q100" s="69"/>
      <c r="R100" s="69"/>
      <c r="S100" s="69"/>
      <c r="T100" s="69"/>
      <c r="U100" s="69"/>
      <c r="V100" s="69"/>
      <c r="W100" s="69"/>
    </row>
    <row r="101" spans="1:23">
      <c r="A101" s="69"/>
      <c r="B101" s="69"/>
      <c r="C101" s="69"/>
      <c r="D101" s="69"/>
      <c r="E101" s="69"/>
      <c r="F101" s="69"/>
      <c r="G101" s="69"/>
      <c r="H101" s="69"/>
      <c r="I101" s="69"/>
      <c r="J101" s="69"/>
      <c r="K101" s="69"/>
      <c r="L101" s="69"/>
      <c r="M101" s="69"/>
      <c r="N101" s="69"/>
      <c r="O101" s="69"/>
      <c r="P101" s="69"/>
      <c r="Q101" s="69"/>
      <c r="R101" s="69"/>
      <c r="S101" s="69"/>
      <c r="T101" s="69"/>
      <c r="U101" s="69"/>
      <c r="V101" s="69"/>
      <c r="W101" s="69"/>
    </row>
    <row r="102" spans="1:23">
      <c r="A102" s="69"/>
      <c r="B102" s="69"/>
      <c r="C102" s="69"/>
      <c r="D102" s="69"/>
      <c r="E102" s="69"/>
      <c r="F102" s="69"/>
      <c r="G102" s="69"/>
      <c r="H102" s="69"/>
      <c r="I102" s="69"/>
      <c r="J102" s="69"/>
      <c r="K102" s="69"/>
      <c r="L102" s="69"/>
      <c r="M102" s="69"/>
      <c r="N102" s="69"/>
      <c r="O102" s="69"/>
      <c r="P102" s="69"/>
      <c r="Q102" s="69"/>
      <c r="R102" s="69"/>
      <c r="S102" s="69"/>
      <c r="T102" s="69"/>
      <c r="U102" s="69"/>
      <c r="V102" s="69"/>
      <c r="W102" s="69"/>
    </row>
    <row r="103" spans="1:23">
      <c r="A103" s="69"/>
      <c r="B103" s="69"/>
      <c r="C103" s="69"/>
      <c r="D103" s="69"/>
      <c r="E103" s="69"/>
      <c r="F103" s="69"/>
      <c r="G103" s="69"/>
      <c r="H103" s="69"/>
      <c r="I103" s="69"/>
      <c r="J103" s="69"/>
      <c r="K103" s="69"/>
      <c r="L103" s="69"/>
      <c r="M103" s="69"/>
      <c r="N103" s="69"/>
      <c r="O103" s="69"/>
      <c r="P103" s="69"/>
      <c r="Q103" s="69"/>
      <c r="R103" s="69"/>
      <c r="S103" s="69"/>
      <c r="T103" s="69"/>
      <c r="U103" s="69"/>
      <c r="V103" s="69"/>
      <c r="W103" s="69"/>
    </row>
    <row r="104" spans="1:23">
      <c r="A104" s="69"/>
      <c r="B104" s="69"/>
      <c r="C104" s="69"/>
      <c r="D104" s="69"/>
      <c r="E104" s="69"/>
      <c r="F104" s="69"/>
      <c r="G104" s="69"/>
      <c r="H104" s="69"/>
      <c r="I104" s="69"/>
      <c r="J104" s="69"/>
      <c r="K104" s="69"/>
      <c r="L104" s="69"/>
      <c r="M104" s="69"/>
      <c r="N104" s="69"/>
      <c r="O104" s="69"/>
      <c r="P104" s="69"/>
      <c r="Q104" s="69"/>
      <c r="R104" s="69"/>
      <c r="S104" s="69"/>
      <c r="T104" s="69"/>
      <c r="U104" s="69"/>
      <c r="V104" s="69"/>
      <c r="W104" s="69"/>
    </row>
    <row r="105" spans="1:23">
      <c r="A105" s="69"/>
      <c r="B105" s="69"/>
      <c r="C105" s="69"/>
      <c r="D105" s="69"/>
      <c r="E105" s="69"/>
      <c r="F105" s="69"/>
      <c r="G105" s="69"/>
      <c r="H105" s="69"/>
      <c r="I105" s="69"/>
      <c r="J105" s="69"/>
      <c r="K105" s="69"/>
      <c r="L105" s="69"/>
      <c r="M105" s="69"/>
      <c r="N105" s="69"/>
      <c r="O105" s="69"/>
      <c r="P105" s="69"/>
      <c r="Q105" s="69"/>
      <c r="R105" s="69"/>
      <c r="S105" s="69"/>
      <c r="T105" s="69"/>
      <c r="U105" s="69"/>
      <c r="V105" s="69"/>
      <c r="W105" s="69"/>
    </row>
    <row r="106" spans="1:23">
      <c r="A106" s="69"/>
      <c r="B106" s="69"/>
      <c r="C106" s="69"/>
      <c r="D106" s="69"/>
      <c r="E106" s="69"/>
      <c r="F106" s="69"/>
      <c r="G106" s="69"/>
      <c r="H106" s="69"/>
      <c r="I106" s="69"/>
      <c r="J106" s="69"/>
      <c r="K106" s="69"/>
      <c r="L106" s="69"/>
      <c r="M106" s="69"/>
      <c r="N106" s="69"/>
      <c r="O106" s="69"/>
      <c r="P106" s="69"/>
      <c r="Q106" s="69"/>
      <c r="R106" s="69"/>
      <c r="S106" s="69"/>
      <c r="T106" s="69"/>
      <c r="U106" s="69"/>
      <c r="V106" s="69"/>
      <c r="W106" s="69"/>
    </row>
    <row r="107" spans="1:23">
      <c r="A107" s="69"/>
      <c r="B107" s="69"/>
      <c r="C107" s="69"/>
      <c r="D107" s="69"/>
      <c r="E107" s="69"/>
      <c r="F107" s="69"/>
      <c r="G107" s="69"/>
      <c r="H107" s="69"/>
      <c r="I107" s="69"/>
      <c r="J107" s="69"/>
      <c r="K107" s="69"/>
      <c r="L107" s="69"/>
      <c r="M107" s="69"/>
      <c r="N107" s="69"/>
      <c r="O107" s="69"/>
      <c r="P107" s="69"/>
      <c r="Q107" s="69"/>
      <c r="R107" s="69"/>
      <c r="S107" s="69"/>
      <c r="T107" s="69"/>
      <c r="U107" s="69"/>
      <c r="V107" s="69"/>
      <c r="W107" s="69"/>
    </row>
    <row r="108" spans="1:23">
      <c r="A108" s="69"/>
      <c r="B108" s="69"/>
      <c r="C108" s="69"/>
      <c r="D108" s="69"/>
      <c r="E108" s="69"/>
      <c r="F108" s="69"/>
      <c r="G108" s="69"/>
      <c r="H108" s="69"/>
      <c r="I108" s="69"/>
      <c r="J108" s="69"/>
      <c r="K108" s="69"/>
      <c r="L108" s="69"/>
      <c r="M108" s="69"/>
      <c r="N108" s="69"/>
      <c r="O108" s="69"/>
      <c r="P108" s="69"/>
      <c r="Q108" s="69"/>
      <c r="R108" s="69"/>
      <c r="S108" s="69"/>
      <c r="T108" s="69"/>
      <c r="U108" s="69"/>
      <c r="V108" s="69"/>
      <c r="W108" s="69"/>
    </row>
    <row r="109" spans="1:23">
      <c r="A109" s="69"/>
      <c r="B109" s="69"/>
      <c r="C109" s="69"/>
      <c r="D109" s="69"/>
      <c r="E109" s="69"/>
      <c r="F109" s="69"/>
      <c r="G109" s="69"/>
      <c r="H109" s="69"/>
      <c r="I109" s="69"/>
      <c r="J109" s="69"/>
      <c r="K109" s="69"/>
      <c r="L109" s="69"/>
      <c r="M109" s="69"/>
      <c r="N109" s="69"/>
      <c r="O109" s="69"/>
      <c r="P109" s="69"/>
      <c r="Q109" s="69"/>
      <c r="R109" s="69"/>
      <c r="S109" s="69"/>
      <c r="T109" s="69"/>
      <c r="U109" s="69"/>
      <c r="V109" s="69"/>
      <c r="W109" s="69"/>
    </row>
    <row r="110" spans="1:23">
      <c r="A110" s="69"/>
      <c r="B110" s="69"/>
      <c r="C110" s="69"/>
      <c r="D110" s="69"/>
      <c r="E110" s="69"/>
      <c r="F110" s="69"/>
      <c r="G110" s="69"/>
      <c r="H110" s="69"/>
      <c r="I110" s="69"/>
      <c r="J110" s="69"/>
      <c r="K110" s="69"/>
      <c r="L110" s="69"/>
      <c r="M110" s="69"/>
      <c r="N110" s="69"/>
      <c r="O110" s="69"/>
      <c r="P110" s="69"/>
      <c r="Q110" s="69"/>
      <c r="R110" s="69"/>
      <c r="S110" s="69"/>
      <c r="T110" s="69"/>
      <c r="U110" s="69"/>
      <c r="V110" s="69"/>
      <c r="W110" s="69"/>
    </row>
    <row r="111" spans="1:23">
      <c r="A111" s="69"/>
      <c r="B111" s="69"/>
      <c r="C111" s="69"/>
      <c r="D111" s="69"/>
      <c r="E111" s="69"/>
      <c r="F111" s="69"/>
      <c r="G111" s="69"/>
      <c r="H111" s="69"/>
      <c r="I111" s="69"/>
      <c r="J111" s="69"/>
      <c r="K111" s="69"/>
      <c r="L111" s="69"/>
      <c r="M111" s="69"/>
      <c r="N111" s="69"/>
      <c r="O111" s="69"/>
      <c r="P111" s="69"/>
      <c r="Q111" s="69"/>
      <c r="R111" s="69"/>
      <c r="S111" s="69"/>
      <c r="T111" s="69"/>
      <c r="U111" s="69"/>
      <c r="V111" s="69"/>
      <c r="W111" s="69"/>
    </row>
    <row r="112" spans="1:23">
      <c r="A112" s="69"/>
      <c r="B112" s="69"/>
      <c r="C112" s="69"/>
      <c r="D112" s="69"/>
      <c r="E112" s="69"/>
      <c r="F112" s="69"/>
      <c r="G112" s="69"/>
      <c r="H112" s="69"/>
      <c r="I112" s="69"/>
      <c r="J112" s="69"/>
      <c r="K112" s="69"/>
      <c r="L112" s="69"/>
      <c r="M112" s="69"/>
      <c r="N112" s="69"/>
      <c r="O112" s="69"/>
      <c r="P112" s="69"/>
      <c r="Q112" s="69"/>
      <c r="R112" s="69"/>
      <c r="S112" s="69"/>
      <c r="T112" s="69"/>
      <c r="U112" s="69"/>
      <c r="V112" s="69"/>
      <c r="W112" s="69"/>
    </row>
    <row r="113" spans="1:23">
      <c r="A113" s="69"/>
      <c r="B113" s="69"/>
      <c r="C113" s="69"/>
      <c r="D113" s="69"/>
      <c r="E113" s="69"/>
      <c r="F113" s="69"/>
      <c r="G113" s="69"/>
      <c r="H113" s="69"/>
      <c r="I113" s="69"/>
      <c r="J113" s="69"/>
      <c r="K113" s="69"/>
      <c r="L113" s="69"/>
      <c r="M113" s="69"/>
      <c r="N113" s="69"/>
      <c r="O113" s="69"/>
      <c r="P113" s="69"/>
      <c r="Q113" s="69"/>
      <c r="R113" s="69"/>
      <c r="S113" s="69"/>
      <c r="T113" s="69"/>
      <c r="U113" s="69"/>
      <c r="V113" s="69"/>
      <c r="W113" s="69"/>
    </row>
    <row r="114" spans="1:23">
      <c r="A114" s="69"/>
      <c r="B114" s="69"/>
      <c r="C114" s="69"/>
      <c r="D114" s="69"/>
      <c r="E114" s="69"/>
      <c r="F114" s="69"/>
      <c r="G114" s="69"/>
      <c r="H114" s="69"/>
      <c r="I114" s="69"/>
      <c r="J114" s="69"/>
      <c r="K114" s="69"/>
      <c r="L114" s="69"/>
      <c r="M114" s="69"/>
      <c r="N114" s="69"/>
      <c r="O114" s="69"/>
      <c r="P114" s="69"/>
      <c r="Q114" s="69"/>
      <c r="R114" s="69"/>
      <c r="S114" s="69"/>
      <c r="T114" s="69"/>
      <c r="U114" s="69"/>
      <c r="V114" s="69"/>
      <c r="W114" s="69"/>
    </row>
    <row r="115" spans="1:23">
      <c r="A115" s="69"/>
      <c r="B115" s="69"/>
      <c r="C115" s="69"/>
      <c r="D115" s="69"/>
      <c r="E115" s="69"/>
      <c r="F115" s="69"/>
      <c r="G115" s="69"/>
      <c r="H115" s="69"/>
      <c r="I115" s="69"/>
      <c r="J115" s="69"/>
      <c r="K115" s="69"/>
      <c r="L115" s="69"/>
      <c r="M115" s="69"/>
      <c r="N115" s="69"/>
      <c r="O115" s="69"/>
      <c r="P115" s="69"/>
      <c r="Q115" s="69"/>
      <c r="R115" s="69"/>
      <c r="S115" s="69"/>
      <c r="T115" s="69"/>
      <c r="U115" s="69"/>
      <c r="V115" s="69"/>
      <c r="W115" s="69"/>
    </row>
    <row r="116" spans="1:23">
      <c r="A116" s="69"/>
      <c r="B116" s="69"/>
      <c r="C116" s="69"/>
      <c r="D116" s="69"/>
      <c r="E116" s="69"/>
      <c r="F116" s="69"/>
      <c r="G116" s="69"/>
      <c r="H116" s="69"/>
      <c r="I116" s="69"/>
      <c r="J116" s="69"/>
      <c r="K116" s="69"/>
      <c r="L116" s="69"/>
      <c r="M116" s="69"/>
      <c r="N116" s="69"/>
      <c r="O116" s="69"/>
      <c r="P116" s="69"/>
      <c r="Q116" s="69"/>
      <c r="R116" s="69"/>
      <c r="S116" s="69"/>
      <c r="T116" s="69"/>
      <c r="U116" s="69"/>
      <c r="V116" s="69"/>
      <c r="W116" s="69"/>
    </row>
    <row r="117" spans="1:23">
      <c r="A117" s="69"/>
      <c r="B117" s="69"/>
      <c r="C117" s="69"/>
      <c r="D117" s="69"/>
      <c r="E117" s="69"/>
      <c r="F117" s="69"/>
      <c r="G117" s="69"/>
      <c r="H117" s="69"/>
      <c r="I117" s="69"/>
      <c r="J117" s="69"/>
      <c r="K117" s="69"/>
      <c r="L117" s="69"/>
      <c r="M117" s="69"/>
      <c r="N117" s="69"/>
      <c r="O117" s="69"/>
      <c r="P117" s="69"/>
      <c r="Q117" s="69"/>
      <c r="R117" s="69"/>
      <c r="S117" s="69"/>
      <c r="T117" s="69"/>
      <c r="U117" s="69"/>
      <c r="V117" s="69"/>
      <c r="W117" s="69"/>
    </row>
    <row r="118" spans="1:23">
      <c r="A118" s="69"/>
      <c r="B118" s="69"/>
      <c r="C118" s="69"/>
      <c r="D118" s="69"/>
      <c r="E118" s="69"/>
      <c r="F118" s="69"/>
      <c r="G118" s="69"/>
      <c r="H118" s="69"/>
      <c r="I118" s="69"/>
      <c r="J118" s="69"/>
      <c r="K118" s="69"/>
      <c r="L118" s="69"/>
      <c r="M118" s="69"/>
      <c r="N118" s="69"/>
      <c r="O118" s="69"/>
      <c r="P118" s="69"/>
      <c r="Q118" s="69"/>
      <c r="R118" s="69"/>
      <c r="S118" s="69"/>
      <c r="T118" s="69"/>
      <c r="U118" s="69"/>
      <c r="V118" s="69"/>
      <c r="W118" s="69"/>
    </row>
    <row r="119" spans="1:23">
      <c r="A119" s="69"/>
      <c r="B119" s="69"/>
      <c r="C119" s="69"/>
      <c r="D119" s="69"/>
      <c r="E119" s="69"/>
      <c r="F119" s="69"/>
      <c r="G119" s="69"/>
      <c r="H119" s="69"/>
      <c r="I119" s="69"/>
      <c r="J119" s="69"/>
      <c r="K119" s="69"/>
      <c r="L119" s="69"/>
      <c r="M119" s="69"/>
      <c r="N119" s="69"/>
      <c r="O119" s="69"/>
      <c r="P119" s="69"/>
      <c r="Q119" s="69"/>
      <c r="R119" s="69"/>
      <c r="S119" s="69"/>
      <c r="T119" s="69"/>
      <c r="U119" s="69"/>
      <c r="V119" s="69"/>
      <c r="W119" s="69"/>
    </row>
    <row r="120" spans="1:23">
      <c r="A120" s="69"/>
      <c r="B120" s="69"/>
      <c r="C120" s="69"/>
      <c r="D120" s="69"/>
      <c r="E120" s="69"/>
      <c r="F120" s="69"/>
      <c r="G120" s="69"/>
      <c r="H120" s="69"/>
      <c r="I120" s="69"/>
      <c r="J120" s="69"/>
      <c r="K120" s="69"/>
      <c r="L120" s="69"/>
      <c r="M120" s="69"/>
      <c r="N120" s="69"/>
      <c r="O120" s="69"/>
      <c r="P120" s="69"/>
      <c r="Q120" s="69"/>
      <c r="R120" s="69"/>
      <c r="S120" s="69"/>
      <c r="T120" s="69"/>
      <c r="U120" s="69"/>
      <c r="V120" s="69"/>
      <c r="W120" s="69"/>
    </row>
    <row r="121" spans="1:23">
      <c r="A121" s="69"/>
      <c r="B121" s="69"/>
      <c r="C121" s="69"/>
      <c r="D121" s="69"/>
      <c r="E121" s="69"/>
      <c r="F121" s="69"/>
      <c r="G121" s="69"/>
      <c r="H121" s="69"/>
      <c r="I121" s="69"/>
      <c r="J121" s="69"/>
      <c r="K121" s="69"/>
      <c r="L121" s="69"/>
      <c r="M121" s="69"/>
      <c r="N121" s="69"/>
      <c r="O121" s="69"/>
      <c r="P121" s="69"/>
      <c r="Q121" s="69"/>
      <c r="R121" s="69"/>
      <c r="S121" s="69"/>
      <c r="T121" s="69"/>
      <c r="U121" s="69"/>
      <c r="V121" s="69"/>
      <c r="W121" s="69"/>
    </row>
    <row r="122" spans="1:23">
      <c r="A122" s="69"/>
      <c r="B122" s="69"/>
      <c r="C122" s="69"/>
      <c r="D122" s="69"/>
      <c r="E122" s="69"/>
      <c r="F122" s="69"/>
      <c r="G122" s="69"/>
      <c r="H122" s="69"/>
      <c r="I122" s="69"/>
      <c r="J122" s="69"/>
      <c r="K122" s="69"/>
      <c r="L122" s="69"/>
      <c r="M122" s="69"/>
      <c r="N122" s="69"/>
      <c r="O122" s="69"/>
      <c r="P122" s="69"/>
      <c r="Q122" s="69"/>
      <c r="R122" s="69"/>
      <c r="S122" s="69"/>
      <c r="T122" s="69"/>
      <c r="U122" s="69"/>
      <c r="V122" s="69"/>
      <c r="W122" s="69"/>
    </row>
    <row r="123" spans="1:23">
      <c r="A123" s="69"/>
      <c r="B123" s="69"/>
      <c r="C123" s="69"/>
      <c r="D123" s="69"/>
      <c r="E123" s="69"/>
      <c r="F123" s="69"/>
      <c r="G123" s="69"/>
      <c r="H123" s="69"/>
      <c r="I123" s="69"/>
      <c r="J123" s="69"/>
      <c r="K123" s="69"/>
      <c r="L123" s="69"/>
      <c r="M123" s="69"/>
      <c r="N123" s="69"/>
      <c r="O123" s="69"/>
      <c r="P123" s="69"/>
      <c r="Q123" s="69"/>
      <c r="R123" s="69"/>
      <c r="S123" s="69"/>
      <c r="T123" s="69"/>
      <c r="U123" s="69"/>
      <c r="V123" s="69"/>
      <c r="W123" s="69"/>
    </row>
    <row r="124" spans="1:23">
      <c r="A124" s="69"/>
      <c r="B124" s="69"/>
      <c r="C124" s="69"/>
      <c r="D124" s="69"/>
      <c r="E124" s="69"/>
      <c r="F124" s="69"/>
      <c r="G124" s="69"/>
      <c r="H124" s="69"/>
      <c r="I124" s="69"/>
      <c r="J124" s="69"/>
      <c r="K124" s="69"/>
      <c r="L124" s="69"/>
      <c r="M124" s="69"/>
      <c r="N124" s="69"/>
      <c r="O124" s="69"/>
      <c r="P124" s="69"/>
      <c r="Q124" s="69"/>
      <c r="R124" s="69"/>
      <c r="S124" s="69"/>
      <c r="T124" s="69"/>
      <c r="U124" s="69"/>
      <c r="V124" s="69"/>
      <c r="W124" s="69"/>
    </row>
    <row r="125" spans="1:23">
      <c r="A125" s="69"/>
      <c r="B125" s="69"/>
      <c r="C125" s="69"/>
      <c r="D125" s="69"/>
      <c r="E125" s="69"/>
      <c r="F125" s="69"/>
      <c r="G125" s="69"/>
      <c r="H125" s="69"/>
      <c r="I125" s="69"/>
      <c r="J125" s="69"/>
      <c r="K125" s="69"/>
      <c r="L125" s="69"/>
      <c r="M125" s="69"/>
      <c r="N125" s="69"/>
      <c r="O125" s="69"/>
      <c r="P125" s="69"/>
      <c r="Q125" s="69"/>
      <c r="R125" s="69"/>
      <c r="S125" s="69"/>
      <c r="T125" s="69"/>
      <c r="U125" s="69"/>
      <c r="V125" s="69"/>
      <c r="W125" s="69"/>
    </row>
    <row r="126" spans="1:23">
      <c r="A126" s="69"/>
      <c r="B126" s="69"/>
      <c r="C126" s="69"/>
      <c r="D126" s="69"/>
      <c r="E126" s="69"/>
      <c r="F126" s="69"/>
      <c r="G126" s="69"/>
      <c r="H126" s="69"/>
      <c r="I126" s="69"/>
      <c r="J126" s="69"/>
      <c r="K126" s="69"/>
      <c r="L126" s="69"/>
      <c r="M126" s="69"/>
      <c r="N126" s="69"/>
      <c r="O126" s="69"/>
      <c r="P126" s="69"/>
      <c r="Q126" s="69"/>
      <c r="R126" s="69"/>
      <c r="S126" s="69"/>
      <c r="T126" s="69"/>
      <c r="U126" s="69"/>
      <c r="V126" s="69"/>
      <c r="W126" s="69"/>
    </row>
    <row r="127" spans="1:23">
      <c r="A127" s="69"/>
      <c r="B127" s="69"/>
      <c r="C127" s="69"/>
      <c r="D127" s="69"/>
      <c r="E127" s="69"/>
      <c r="F127" s="69"/>
      <c r="G127" s="69"/>
      <c r="H127" s="69"/>
      <c r="I127" s="69"/>
      <c r="J127" s="69"/>
      <c r="K127" s="69"/>
      <c r="L127" s="69"/>
      <c r="M127" s="69"/>
      <c r="N127" s="69"/>
      <c r="O127" s="69"/>
      <c r="P127" s="69"/>
      <c r="Q127" s="69"/>
      <c r="R127" s="69"/>
      <c r="S127" s="69"/>
      <c r="T127" s="69"/>
      <c r="U127" s="69"/>
      <c r="V127" s="69"/>
      <c r="W127" s="69"/>
    </row>
    <row r="128" spans="1:23">
      <c r="A128" s="69"/>
      <c r="B128" s="69"/>
      <c r="C128" s="69"/>
      <c r="D128" s="69"/>
      <c r="E128" s="69"/>
      <c r="F128" s="69"/>
      <c r="G128" s="69"/>
      <c r="H128" s="69"/>
      <c r="I128" s="69"/>
      <c r="J128" s="69"/>
      <c r="K128" s="69"/>
      <c r="L128" s="69"/>
      <c r="M128" s="69"/>
      <c r="N128" s="69"/>
      <c r="O128" s="69"/>
      <c r="P128" s="69"/>
      <c r="Q128" s="69"/>
      <c r="R128" s="69"/>
      <c r="S128" s="69"/>
      <c r="T128" s="69"/>
      <c r="U128" s="69"/>
      <c r="V128" s="69"/>
      <c r="W128" s="69"/>
    </row>
    <row r="129" spans="1:23">
      <c r="A129" s="69"/>
      <c r="B129" s="69"/>
      <c r="C129" s="69"/>
      <c r="D129" s="69"/>
      <c r="E129" s="69"/>
      <c r="F129" s="69"/>
      <c r="G129" s="69"/>
      <c r="H129" s="69"/>
      <c r="I129" s="69"/>
      <c r="J129" s="69"/>
      <c r="K129" s="69"/>
      <c r="L129" s="69"/>
      <c r="M129" s="69"/>
      <c r="N129" s="69"/>
      <c r="O129" s="69"/>
      <c r="P129" s="69"/>
      <c r="Q129" s="69"/>
      <c r="R129" s="69"/>
      <c r="S129" s="69"/>
      <c r="T129" s="69"/>
      <c r="U129" s="69"/>
      <c r="V129" s="69"/>
      <c r="W129" s="69"/>
    </row>
    <row r="130" spans="1:23">
      <c r="A130" s="69"/>
      <c r="B130" s="69"/>
      <c r="C130" s="69"/>
      <c r="D130" s="69"/>
      <c r="E130" s="69"/>
      <c r="F130" s="69"/>
      <c r="G130" s="69"/>
      <c r="H130" s="69"/>
      <c r="I130" s="69"/>
      <c r="J130" s="69"/>
      <c r="K130" s="69"/>
      <c r="L130" s="69"/>
      <c r="M130" s="69"/>
      <c r="N130" s="69"/>
      <c r="O130" s="69"/>
      <c r="P130" s="69"/>
      <c r="Q130" s="69"/>
      <c r="R130" s="69"/>
      <c r="S130" s="69"/>
      <c r="T130" s="69"/>
      <c r="U130" s="69"/>
      <c r="V130" s="69"/>
      <c r="W130" s="69"/>
    </row>
    <row r="131" spans="1:23">
      <c r="A131" s="69"/>
      <c r="B131" s="69"/>
      <c r="C131" s="69"/>
      <c r="D131" s="69"/>
      <c r="E131" s="69"/>
      <c r="F131" s="69"/>
      <c r="G131" s="69"/>
      <c r="H131" s="69"/>
      <c r="I131" s="69"/>
      <c r="J131" s="69"/>
      <c r="K131" s="69"/>
      <c r="L131" s="69"/>
      <c r="M131" s="69"/>
      <c r="N131" s="69"/>
      <c r="O131" s="69"/>
      <c r="P131" s="69"/>
      <c r="Q131" s="69"/>
      <c r="R131" s="69"/>
      <c r="S131" s="69"/>
      <c r="T131" s="69"/>
      <c r="U131" s="69"/>
      <c r="V131" s="69"/>
      <c r="W131" s="69"/>
    </row>
    <row r="132" spans="1:23">
      <c r="A132" s="69"/>
      <c r="B132" s="69"/>
      <c r="C132" s="69"/>
      <c r="D132" s="69"/>
      <c r="E132" s="69"/>
      <c r="F132" s="69"/>
      <c r="G132" s="69"/>
      <c r="H132" s="69"/>
      <c r="I132" s="69"/>
      <c r="J132" s="69"/>
      <c r="K132" s="69"/>
      <c r="L132" s="69"/>
      <c r="M132" s="69"/>
      <c r="N132" s="69"/>
      <c r="O132" s="69"/>
      <c r="P132" s="69"/>
      <c r="Q132" s="69"/>
      <c r="R132" s="69"/>
      <c r="S132" s="69"/>
      <c r="T132" s="69"/>
      <c r="U132" s="69"/>
      <c r="V132" s="69"/>
      <c r="W132" s="69"/>
    </row>
    <row r="133" spans="1:23">
      <c r="A133" s="69"/>
      <c r="B133" s="69"/>
      <c r="C133" s="69"/>
      <c r="D133" s="69"/>
      <c r="E133" s="69"/>
      <c r="F133" s="69"/>
      <c r="G133" s="69"/>
      <c r="H133" s="69"/>
      <c r="I133" s="69"/>
      <c r="J133" s="69"/>
      <c r="K133" s="69"/>
      <c r="L133" s="69"/>
      <c r="M133" s="69"/>
      <c r="N133" s="69"/>
      <c r="O133" s="69"/>
      <c r="P133" s="69"/>
      <c r="Q133" s="69"/>
      <c r="R133" s="69"/>
      <c r="S133" s="69"/>
      <c r="T133" s="69"/>
      <c r="U133" s="69"/>
      <c r="V133" s="69"/>
      <c r="W133" s="69"/>
    </row>
    <row r="134" spans="1:23">
      <c r="A134" s="69"/>
      <c r="B134" s="69"/>
      <c r="C134" s="69"/>
      <c r="D134" s="69"/>
      <c r="E134" s="69"/>
      <c r="F134" s="69"/>
      <c r="G134" s="69"/>
      <c r="H134" s="69"/>
      <c r="I134" s="69"/>
      <c r="J134" s="69"/>
      <c r="K134" s="69"/>
      <c r="L134" s="69"/>
      <c r="M134" s="69"/>
      <c r="N134" s="69"/>
      <c r="O134" s="69"/>
      <c r="P134" s="69"/>
      <c r="Q134" s="69"/>
      <c r="R134" s="69"/>
      <c r="S134" s="69"/>
      <c r="T134" s="69"/>
      <c r="U134" s="69"/>
      <c r="V134" s="69"/>
      <c r="W134" s="69"/>
    </row>
    <row r="135" spans="1:23">
      <c r="A135" s="69"/>
      <c r="B135" s="69"/>
      <c r="C135" s="69"/>
      <c r="D135" s="69"/>
      <c r="E135" s="69"/>
      <c r="F135" s="69"/>
      <c r="G135" s="69"/>
      <c r="H135" s="69"/>
      <c r="I135" s="69"/>
      <c r="J135" s="69"/>
      <c r="K135" s="69"/>
      <c r="L135" s="69"/>
      <c r="M135" s="69"/>
      <c r="N135" s="69"/>
      <c r="O135" s="69"/>
      <c r="P135" s="69"/>
      <c r="Q135" s="69"/>
      <c r="R135" s="69"/>
      <c r="S135" s="69"/>
      <c r="T135" s="69"/>
      <c r="U135" s="69"/>
      <c r="V135" s="69"/>
      <c r="W135" s="69"/>
    </row>
    <row r="136" spans="1:23">
      <c r="A136" s="69"/>
      <c r="B136" s="69"/>
      <c r="C136" s="69"/>
      <c r="D136" s="69"/>
      <c r="E136" s="69"/>
      <c r="F136" s="69"/>
      <c r="G136" s="69"/>
      <c r="H136" s="69"/>
      <c r="I136" s="69"/>
      <c r="J136" s="69"/>
      <c r="K136" s="69"/>
      <c r="L136" s="69"/>
      <c r="M136" s="69"/>
      <c r="N136" s="69"/>
      <c r="O136" s="69"/>
      <c r="P136" s="69"/>
      <c r="Q136" s="69"/>
      <c r="R136" s="69"/>
      <c r="S136" s="69"/>
      <c r="T136" s="69"/>
      <c r="U136" s="69"/>
      <c r="V136" s="69"/>
      <c r="W136" s="69"/>
    </row>
    <row r="137" spans="1:23">
      <c r="A137" s="69"/>
      <c r="B137" s="69"/>
      <c r="C137" s="69"/>
      <c r="D137" s="69"/>
      <c r="E137" s="69"/>
      <c r="F137" s="69"/>
      <c r="G137" s="69"/>
      <c r="H137" s="69"/>
      <c r="I137" s="69"/>
      <c r="J137" s="69"/>
      <c r="K137" s="69"/>
      <c r="L137" s="69"/>
      <c r="M137" s="69"/>
      <c r="N137" s="69"/>
      <c r="O137" s="69"/>
      <c r="P137" s="69"/>
      <c r="Q137" s="69"/>
      <c r="R137" s="69"/>
      <c r="S137" s="69"/>
      <c r="T137" s="69"/>
      <c r="U137" s="69"/>
      <c r="V137" s="69"/>
      <c r="W137" s="69"/>
    </row>
    <row r="138" spans="1:23">
      <c r="A138" s="69"/>
      <c r="B138" s="69"/>
      <c r="C138" s="69"/>
      <c r="D138" s="69"/>
      <c r="E138" s="69"/>
      <c r="F138" s="69"/>
      <c r="G138" s="69"/>
      <c r="H138" s="69"/>
      <c r="I138" s="69"/>
      <c r="J138" s="69"/>
      <c r="K138" s="69"/>
      <c r="L138" s="69"/>
      <c r="M138" s="69"/>
      <c r="N138" s="69"/>
      <c r="O138" s="69"/>
      <c r="P138" s="69"/>
      <c r="Q138" s="69"/>
      <c r="R138" s="69"/>
      <c r="S138" s="69"/>
      <c r="T138" s="69"/>
      <c r="U138" s="69"/>
      <c r="V138" s="69"/>
      <c r="W138" s="69"/>
    </row>
    <row r="139" spans="1:23">
      <c r="A139" s="69"/>
      <c r="B139" s="69"/>
      <c r="C139" s="69"/>
      <c r="D139" s="69"/>
      <c r="E139" s="69"/>
      <c r="F139" s="69"/>
      <c r="G139" s="69"/>
      <c r="H139" s="69"/>
      <c r="I139" s="69"/>
      <c r="J139" s="69"/>
      <c r="K139" s="69"/>
      <c r="L139" s="69"/>
      <c r="M139" s="69"/>
      <c r="N139" s="69"/>
      <c r="O139" s="69"/>
      <c r="P139" s="69"/>
      <c r="Q139" s="69"/>
      <c r="R139" s="69"/>
      <c r="S139" s="69"/>
      <c r="T139" s="69"/>
      <c r="U139" s="69"/>
      <c r="V139" s="69"/>
      <c r="W139" s="69"/>
    </row>
    <row r="140" spans="1:23">
      <c r="A140" s="69"/>
      <c r="B140" s="69"/>
      <c r="C140" s="69"/>
      <c r="D140" s="69"/>
      <c r="E140" s="69"/>
      <c r="F140" s="69"/>
      <c r="G140" s="69"/>
      <c r="H140" s="69"/>
      <c r="I140" s="69"/>
      <c r="J140" s="69"/>
      <c r="K140" s="69"/>
      <c r="L140" s="69"/>
      <c r="M140" s="69"/>
      <c r="N140" s="69"/>
      <c r="O140" s="69"/>
      <c r="P140" s="69"/>
      <c r="Q140" s="69"/>
      <c r="R140" s="69"/>
      <c r="S140" s="69"/>
      <c r="T140" s="69"/>
      <c r="U140" s="69"/>
      <c r="V140" s="69"/>
      <c r="W140" s="69"/>
    </row>
    <row r="141" spans="1:23">
      <c r="A141" s="69"/>
      <c r="B141" s="69"/>
      <c r="C141" s="69"/>
      <c r="D141" s="69"/>
      <c r="E141" s="69"/>
      <c r="F141" s="69"/>
      <c r="G141" s="69"/>
      <c r="H141" s="69"/>
      <c r="I141" s="69"/>
      <c r="J141" s="69"/>
      <c r="K141" s="69"/>
      <c r="L141" s="69"/>
      <c r="M141" s="69"/>
      <c r="N141" s="69"/>
      <c r="O141" s="69"/>
      <c r="P141" s="69"/>
      <c r="Q141" s="69"/>
      <c r="R141" s="69"/>
      <c r="S141" s="69"/>
      <c r="T141" s="69"/>
      <c r="U141" s="69"/>
      <c r="V141" s="69"/>
      <c r="W141" s="69"/>
    </row>
    <row r="142" spans="1:23">
      <c r="A142" s="69"/>
      <c r="B142" s="69"/>
      <c r="C142" s="69"/>
      <c r="D142" s="69"/>
      <c r="E142" s="69"/>
      <c r="F142" s="69"/>
      <c r="G142" s="69"/>
      <c r="H142" s="69"/>
      <c r="I142" s="69"/>
      <c r="J142" s="69"/>
      <c r="K142" s="69"/>
      <c r="L142" s="69"/>
      <c r="M142" s="69"/>
      <c r="N142" s="69"/>
      <c r="O142" s="69"/>
      <c r="P142" s="69"/>
      <c r="Q142" s="69"/>
      <c r="R142" s="69"/>
      <c r="S142" s="69"/>
      <c r="T142" s="69"/>
      <c r="U142" s="69"/>
      <c r="V142" s="69"/>
      <c r="W142" s="69"/>
    </row>
    <row r="143" spans="1:23">
      <c r="A143" s="69"/>
      <c r="B143" s="69"/>
      <c r="C143" s="69"/>
      <c r="D143" s="69"/>
      <c r="E143" s="69"/>
      <c r="F143" s="69"/>
      <c r="G143" s="69"/>
      <c r="H143" s="69"/>
      <c r="I143" s="69"/>
      <c r="J143" s="69"/>
      <c r="K143" s="69"/>
      <c r="L143" s="69"/>
      <c r="M143" s="69"/>
      <c r="N143" s="69"/>
      <c r="O143" s="69"/>
      <c r="P143" s="69"/>
      <c r="Q143" s="69"/>
      <c r="R143" s="69"/>
      <c r="S143" s="69"/>
      <c r="T143" s="69"/>
      <c r="U143" s="69"/>
      <c r="V143" s="69"/>
      <c r="W143" s="69"/>
    </row>
    <row r="144" spans="1:23">
      <c r="A144" s="69"/>
      <c r="B144" s="69"/>
      <c r="C144" s="69"/>
      <c r="D144" s="69"/>
      <c r="E144" s="69"/>
      <c r="F144" s="69"/>
      <c r="G144" s="69"/>
      <c r="H144" s="69"/>
      <c r="I144" s="69"/>
      <c r="J144" s="69"/>
      <c r="K144" s="69"/>
      <c r="L144" s="69"/>
      <c r="M144" s="69"/>
      <c r="N144" s="69"/>
      <c r="O144" s="69"/>
      <c r="P144" s="69"/>
      <c r="Q144" s="69"/>
      <c r="R144" s="69"/>
      <c r="S144" s="69"/>
      <c r="T144" s="69"/>
      <c r="U144" s="69"/>
      <c r="V144" s="69"/>
      <c r="W144" s="69"/>
    </row>
    <row r="145" spans="1:23">
      <c r="A145" s="69"/>
      <c r="B145" s="69"/>
      <c r="C145" s="69"/>
      <c r="D145" s="69"/>
      <c r="E145" s="69"/>
      <c r="F145" s="69"/>
      <c r="G145" s="69"/>
      <c r="H145" s="69"/>
      <c r="I145" s="69"/>
      <c r="J145" s="69"/>
      <c r="K145" s="69"/>
      <c r="L145" s="69"/>
      <c r="M145" s="69"/>
      <c r="N145" s="69"/>
      <c r="O145" s="69"/>
      <c r="P145" s="69"/>
      <c r="Q145" s="69"/>
      <c r="R145" s="69"/>
      <c r="S145" s="69"/>
      <c r="T145" s="69"/>
      <c r="U145" s="69"/>
      <c r="V145" s="69"/>
      <c r="W145" s="69"/>
    </row>
    <row r="146" spans="1:23">
      <c r="A146" s="69"/>
      <c r="B146" s="69"/>
      <c r="C146" s="69"/>
      <c r="D146" s="69"/>
      <c r="E146" s="69"/>
      <c r="F146" s="69"/>
      <c r="G146" s="69"/>
      <c r="H146" s="69"/>
      <c r="I146" s="69"/>
      <c r="J146" s="69"/>
      <c r="K146" s="69"/>
      <c r="L146" s="69"/>
      <c r="M146" s="69"/>
      <c r="N146" s="69"/>
      <c r="O146" s="69"/>
      <c r="P146" s="69"/>
      <c r="Q146" s="69"/>
      <c r="R146" s="69"/>
      <c r="S146" s="69"/>
      <c r="T146" s="69"/>
      <c r="U146" s="69"/>
      <c r="V146" s="69"/>
      <c r="W146" s="69"/>
    </row>
    <row r="147" spans="1:23">
      <c r="A147" s="69"/>
      <c r="B147" s="69"/>
      <c r="C147" s="69"/>
      <c r="D147" s="69"/>
      <c r="E147" s="69"/>
      <c r="F147" s="69"/>
      <c r="G147" s="69"/>
      <c r="H147" s="69"/>
      <c r="I147" s="69"/>
      <c r="J147" s="69"/>
      <c r="K147" s="69"/>
      <c r="L147" s="69"/>
      <c r="M147" s="69"/>
      <c r="N147" s="69"/>
      <c r="O147" s="69"/>
      <c r="P147" s="69"/>
      <c r="Q147" s="69"/>
      <c r="R147" s="69"/>
      <c r="S147" s="69"/>
      <c r="T147" s="69"/>
      <c r="U147" s="69"/>
      <c r="V147" s="69"/>
      <c r="W147" s="69"/>
    </row>
    <row r="148" spans="1:23">
      <c r="A148" s="69"/>
      <c r="B148" s="69"/>
      <c r="C148" s="69"/>
      <c r="D148" s="69"/>
      <c r="E148" s="69"/>
      <c r="F148" s="69"/>
      <c r="G148" s="69"/>
      <c r="H148" s="69"/>
      <c r="I148" s="69"/>
      <c r="J148" s="69"/>
      <c r="K148" s="69"/>
      <c r="L148" s="69"/>
      <c r="M148" s="69"/>
      <c r="N148" s="69"/>
      <c r="O148" s="69"/>
      <c r="P148" s="69"/>
      <c r="Q148" s="69"/>
      <c r="R148" s="69"/>
      <c r="S148" s="69"/>
      <c r="T148" s="69"/>
      <c r="U148" s="69"/>
      <c r="V148" s="69"/>
      <c r="W148" s="69"/>
    </row>
    <row r="149" spans="1:23">
      <c r="A149" s="69"/>
      <c r="B149" s="69"/>
      <c r="C149" s="69"/>
      <c r="D149" s="69"/>
      <c r="E149" s="69"/>
      <c r="F149" s="69"/>
      <c r="G149" s="69"/>
      <c r="H149" s="69"/>
      <c r="I149" s="69"/>
      <c r="J149" s="69"/>
      <c r="K149" s="69"/>
      <c r="L149" s="69"/>
      <c r="M149" s="69"/>
      <c r="N149" s="69"/>
      <c r="O149" s="69"/>
      <c r="P149" s="69"/>
      <c r="Q149" s="69"/>
      <c r="R149" s="69"/>
      <c r="S149" s="69"/>
      <c r="T149" s="69"/>
      <c r="U149" s="69"/>
      <c r="V149" s="69"/>
      <c r="W149" s="69"/>
    </row>
    <row r="150" spans="1:23">
      <c r="A150" s="69"/>
      <c r="B150" s="69"/>
      <c r="C150" s="69"/>
      <c r="D150" s="69"/>
      <c r="E150" s="69"/>
      <c r="F150" s="69"/>
      <c r="G150" s="69"/>
      <c r="H150" s="69"/>
      <c r="I150" s="69"/>
      <c r="J150" s="69"/>
      <c r="K150" s="69"/>
      <c r="L150" s="69"/>
      <c r="M150" s="69"/>
      <c r="N150" s="69"/>
      <c r="O150" s="69"/>
      <c r="P150" s="69"/>
      <c r="Q150" s="69"/>
      <c r="R150" s="69"/>
      <c r="S150" s="69"/>
      <c r="T150" s="69"/>
      <c r="U150" s="69"/>
      <c r="V150" s="69"/>
      <c r="W150" s="69"/>
    </row>
    <row r="151" spans="1:23">
      <c r="A151" s="69"/>
      <c r="B151" s="69"/>
      <c r="C151" s="69"/>
      <c r="D151" s="69"/>
      <c r="E151" s="69"/>
      <c r="F151" s="69"/>
      <c r="G151" s="69"/>
      <c r="H151" s="69"/>
      <c r="I151" s="69"/>
      <c r="J151" s="69"/>
      <c r="K151" s="69"/>
      <c r="L151" s="69"/>
      <c r="M151" s="69"/>
      <c r="N151" s="69"/>
      <c r="O151" s="69"/>
      <c r="P151" s="69"/>
      <c r="Q151" s="69"/>
      <c r="R151" s="69"/>
      <c r="S151" s="69"/>
      <c r="T151" s="69"/>
      <c r="U151" s="69"/>
      <c r="V151" s="69"/>
      <c r="W151" s="69"/>
    </row>
    <row r="152" spans="1:23">
      <c r="A152" s="69"/>
      <c r="B152" s="69"/>
      <c r="C152" s="69"/>
      <c r="D152" s="69"/>
      <c r="E152" s="69"/>
      <c r="F152" s="69"/>
      <c r="G152" s="69"/>
      <c r="H152" s="69"/>
      <c r="I152" s="69"/>
      <c r="J152" s="69"/>
      <c r="K152" s="69"/>
      <c r="L152" s="69"/>
      <c r="M152" s="69"/>
      <c r="N152" s="69"/>
      <c r="O152" s="69"/>
      <c r="P152" s="69"/>
      <c r="Q152" s="69"/>
      <c r="R152" s="69"/>
      <c r="S152" s="69"/>
      <c r="T152" s="69"/>
      <c r="U152" s="69"/>
      <c r="V152" s="69"/>
      <c r="W152" s="69"/>
    </row>
    <row r="153" spans="1:23">
      <c r="A153" s="69"/>
      <c r="B153" s="69"/>
      <c r="C153" s="69"/>
      <c r="D153" s="69"/>
      <c r="E153" s="69"/>
      <c r="F153" s="69"/>
      <c r="G153" s="69"/>
      <c r="H153" s="69"/>
      <c r="I153" s="69"/>
      <c r="J153" s="69"/>
      <c r="K153" s="69"/>
      <c r="L153" s="69"/>
      <c r="M153" s="69"/>
      <c r="N153" s="69"/>
      <c r="O153" s="69"/>
      <c r="P153" s="69"/>
      <c r="Q153" s="69"/>
      <c r="R153" s="69"/>
      <c r="S153" s="69"/>
      <c r="T153" s="69"/>
      <c r="U153" s="69"/>
      <c r="V153" s="69"/>
      <c r="W153" s="69"/>
    </row>
    <row r="154" spans="1:23">
      <c r="A154" s="69"/>
      <c r="B154" s="69"/>
      <c r="C154" s="69"/>
      <c r="D154" s="69"/>
      <c r="E154" s="69"/>
      <c r="F154" s="69"/>
      <c r="G154" s="69"/>
      <c r="H154" s="69"/>
      <c r="I154" s="69"/>
      <c r="J154" s="69"/>
      <c r="K154" s="69"/>
      <c r="L154" s="69"/>
      <c r="M154" s="69"/>
      <c r="N154" s="69"/>
      <c r="O154" s="69"/>
      <c r="P154" s="69"/>
      <c r="Q154" s="69"/>
      <c r="R154" s="69"/>
      <c r="S154" s="69"/>
      <c r="T154" s="69"/>
      <c r="U154" s="69"/>
      <c r="V154" s="69"/>
      <c r="W154" s="69"/>
    </row>
    <row r="155" spans="1:23">
      <c r="A155" s="69"/>
      <c r="B155" s="69"/>
      <c r="C155" s="69"/>
      <c r="D155" s="69"/>
      <c r="E155" s="69"/>
      <c r="F155" s="69"/>
      <c r="G155" s="69"/>
      <c r="H155" s="69"/>
      <c r="I155" s="69"/>
      <c r="J155" s="69"/>
      <c r="K155" s="69"/>
      <c r="L155" s="69"/>
      <c r="M155" s="69"/>
      <c r="N155" s="69"/>
      <c r="O155" s="69"/>
      <c r="P155" s="69"/>
      <c r="Q155" s="69"/>
      <c r="R155" s="69"/>
      <c r="S155" s="69"/>
      <c r="T155" s="69"/>
      <c r="U155" s="69"/>
      <c r="V155" s="69"/>
      <c r="W155" s="69"/>
    </row>
    <row r="156" spans="1:23">
      <c r="A156" s="69"/>
      <c r="B156" s="69"/>
      <c r="C156" s="69"/>
      <c r="D156" s="69"/>
      <c r="E156" s="69"/>
      <c r="F156" s="69"/>
      <c r="G156" s="69"/>
      <c r="H156" s="69"/>
      <c r="I156" s="69"/>
      <c r="J156" s="69"/>
      <c r="K156" s="69"/>
      <c r="L156" s="69"/>
      <c r="M156" s="69"/>
      <c r="N156" s="69"/>
      <c r="O156" s="69"/>
      <c r="P156" s="69"/>
      <c r="Q156" s="69"/>
      <c r="R156" s="69"/>
      <c r="S156" s="69"/>
      <c r="T156" s="69"/>
      <c r="U156" s="69"/>
      <c r="V156" s="69"/>
      <c r="W156" s="69"/>
    </row>
    <row r="157" spans="1:23">
      <c r="A157" s="69"/>
      <c r="B157" s="69"/>
      <c r="C157" s="69"/>
      <c r="D157" s="69"/>
      <c r="E157" s="69"/>
      <c r="F157" s="69"/>
      <c r="G157" s="69"/>
      <c r="H157" s="69"/>
      <c r="I157" s="69"/>
      <c r="J157" s="69"/>
      <c r="K157" s="69"/>
      <c r="L157" s="69"/>
      <c r="M157" s="69"/>
      <c r="N157" s="69"/>
      <c r="O157" s="69"/>
      <c r="P157" s="69"/>
      <c r="Q157" s="69"/>
      <c r="R157" s="69"/>
      <c r="S157" s="69"/>
      <c r="T157" s="69"/>
      <c r="U157" s="69"/>
      <c r="V157" s="69"/>
      <c r="W157" s="69"/>
    </row>
    <row r="158" spans="1:23">
      <c r="A158" s="69"/>
      <c r="B158" s="69"/>
      <c r="C158" s="69"/>
      <c r="D158" s="69"/>
      <c r="E158" s="69"/>
      <c r="F158" s="69"/>
      <c r="G158" s="69"/>
      <c r="H158" s="69"/>
      <c r="I158" s="69"/>
      <c r="J158" s="69"/>
      <c r="K158" s="69"/>
      <c r="L158" s="69"/>
      <c r="M158" s="69"/>
      <c r="N158" s="69"/>
      <c r="O158" s="69"/>
      <c r="P158" s="69"/>
      <c r="Q158" s="69"/>
      <c r="R158" s="69"/>
      <c r="S158" s="69"/>
      <c r="T158" s="69"/>
      <c r="U158" s="69"/>
      <c r="V158" s="69"/>
      <c r="W158" s="69"/>
    </row>
    <row r="159" spans="1:23">
      <c r="A159" s="69"/>
      <c r="B159" s="69"/>
      <c r="C159" s="69"/>
      <c r="D159" s="69"/>
      <c r="E159" s="69"/>
      <c r="F159" s="69"/>
      <c r="G159" s="69"/>
      <c r="H159" s="69"/>
      <c r="I159" s="69"/>
      <c r="J159" s="69"/>
      <c r="K159" s="69"/>
      <c r="L159" s="69"/>
      <c r="M159" s="69"/>
      <c r="N159" s="69"/>
      <c r="O159" s="69"/>
      <c r="P159" s="69"/>
      <c r="Q159" s="69"/>
      <c r="R159" s="69"/>
      <c r="S159" s="69"/>
      <c r="T159" s="69"/>
      <c r="U159" s="69"/>
      <c r="V159" s="69"/>
      <c r="W159" s="69"/>
    </row>
    <row r="160" spans="1:23">
      <c r="A160" s="69"/>
      <c r="B160" s="69"/>
      <c r="C160" s="69"/>
      <c r="D160" s="69"/>
      <c r="E160" s="69"/>
      <c r="F160" s="69"/>
      <c r="G160" s="69"/>
      <c r="H160" s="69"/>
      <c r="I160" s="69"/>
      <c r="J160" s="69"/>
      <c r="K160" s="69"/>
      <c r="L160" s="69"/>
      <c r="M160" s="69"/>
      <c r="N160" s="69"/>
      <c r="O160" s="69"/>
      <c r="P160" s="69"/>
      <c r="Q160" s="69"/>
      <c r="R160" s="69"/>
      <c r="S160" s="69"/>
      <c r="T160" s="69"/>
      <c r="U160" s="69"/>
      <c r="V160" s="69"/>
      <c r="W160" s="69"/>
    </row>
    <row r="161" spans="1:23">
      <c r="A161" s="69"/>
      <c r="B161" s="69"/>
      <c r="C161" s="69"/>
      <c r="D161" s="69"/>
      <c r="E161" s="69"/>
      <c r="F161" s="69"/>
      <c r="G161" s="69"/>
      <c r="H161" s="69"/>
      <c r="I161" s="69"/>
      <c r="J161" s="69"/>
      <c r="K161" s="69"/>
      <c r="L161" s="69"/>
      <c r="M161" s="69"/>
      <c r="N161" s="69"/>
      <c r="O161" s="69"/>
      <c r="P161" s="69"/>
      <c r="Q161" s="69"/>
      <c r="R161" s="69"/>
      <c r="S161" s="69"/>
      <c r="T161" s="69"/>
      <c r="U161" s="69"/>
      <c r="V161" s="69"/>
      <c r="W161" s="69"/>
    </row>
    <row r="162" spans="1:23">
      <c r="A162" s="69"/>
      <c r="B162" s="69"/>
      <c r="C162" s="69"/>
      <c r="D162" s="69"/>
      <c r="E162" s="69"/>
      <c r="F162" s="69"/>
      <c r="G162" s="69"/>
      <c r="H162" s="69"/>
      <c r="I162" s="69"/>
      <c r="J162" s="69"/>
      <c r="K162" s="69"/>
      <c r="L162" s="69"/>
      <c r="M162" s="69"/>
      <c r="N162" s="69"/>
      <c r="O162" s="69"/>
      <c r="P162" s="69"/>
      <c r="Q162" s="69"/>
      <c r="R162" s="69"/>
      <c r="S162" s="69"/>
      <c r="T162" s="69"/>
      <c r="U162" s="69"/>
      <c r="V162" s="69"/>
      <c r="W162" s="69"/>
    </row>
    <row r="163" spans="1:23">
      <c r="A163" s="69"/>
      <c r="B163" s="69"/>
      <c r="C163" s="69"/>
      <c r="D163" s="69"/>
      <c r="E163" s="69"/>
      <c r="F163" s="69"/>
      <c r="G163" s="69"/>
      <c r="H163" s="69"/>
      <c r="I163" s="69"/>
      <c r="J163" s="69"/>
      <c r="K163" s="69"/>
      <c r="L163" s="69"/>
      <c r="M163" s="69"/>
      <c r="N163" s="69"/>
      <c r="O163" s="69"/>
      <c r="P163" s="69"/>
      <c r="Q163" s="69"/>
      <c r="R163" s="69"/>
      <c r="S163" s="69"/>
      <c r="T163" s="69"/>
      <c r="U163" s="69"/>
      <c r="V163" s="69"/>
      <c r="W163" s="69"/>
    </row>
    <row r="164" spans="1:23">
      <c r="A164" s="69"/>
      <c r="B164" s="69"/>
      <c r="C164" s="69"/>
      <c r="D164" s="69"/>
      <c r="E164" s="69"/>
      <c r="F164" s="69"/>
      <c r="G164" s="69"/>
      <c r="H164" s="69"/>
      <c r="I164" s="69"/>
      <c r="J164" s="69"/>
      <c r="K164" s="69"/>
      <c r="L164" s="69"/>
      <c r="M164" s="69"/>
      <c r="N164" s="69"/>
      <c r="O164" s="69"/>
      <c r="P164" s="69"/>
      <c r="Q164" s="69"/>
      <c r="R164" s="69"/>
      <c r="S164" s="69"/>
      <c r="T164" s="69"/>
      <c r="U164" s="69"/>
      <c r="V164" s="69"/>
      <c r="W164" s="69"/>
    </row>
    <row r="165" spans="1:23">
      <c r="A165" s="69"/>
      <c r="B165" s="69"/>
      <c r="C165" s="69"/>
      <c r="D165" s="69"/>
      <c r="E165" s="69"/>
      <c r="F165" s="69"/>
      <c r="G165" s="69"/>
      <c r="H165" s="69"/>
      <c r="I165" s="69"/>
      <c r="J165" s="69"/>
      <c r="K165" s="69"/>
      <c r="L165" s="69"/>
      <c r="M165" s="69"/>
      <c r="N165" s="69"/>
      <c r="O165" s="69"/>
      <c r="P165" s="69"/>
      <c r="Q165" s="69"/>
      <c r="R165" s="69"/>
      <c r="S165" s="69"/>
      <c r="T165" s="69"/>
      <c r="U165" s="69"/>
      <c r="V165" s="69"/>
      <c r="W165" s="69"/>
    </row>
    <row r="166" spans="1:23">
      <c r="A166" s="69"/>
      <c r="B166" s="69"/>
      <c r="C166" s="69"/>
      <c r="D166" s="69"/>
      <c r="E166" s="69"/>
      <c r="F166" s="69"/>
      <c r="G166" s="69"/>
      <c r="H166" s="69"/>
      <c r="I166" s="69"/>
      <c r="J166" s="69"/>
      <c r="K166" s="69"/>
      <c r="L166" s="69"/>
      <c r="M166" s="69"/>
      <c r="N166" s="69"/>
      <c r="O166" s="69"/>
      <c r="P166" s="69"/>
      <c r="Q166" s="69"/>
      <c r="R166" s="69"/>
      <c r="S166" s="69"/>
      <c r="T166" s="69"/>
      <c r="U166" s="69"/>
      <c r="V166" s="69"/>
      <c r="W166" s="69"/>
    </row>
    <row r="167" spans="1:23">
      <c r="A167" s="69"/>
      <c r="B167" s="69"/>
      <c r="C167" s="69"/>
      <c r="D167" s="69"/>
      <c r="E167" s="69"/>
      <c r="F167" s="69"/>
      <c r="G167" s="69"/>
      <c r="H167" s="69"/>
      <c r="I167" s="69"/>
      <c r="J167" s="69"/>
      <c r="K167" s="69"/>
      <c r="L167" s="69"/>
      <c r="M167" s="69"/>
      <c r="N167" s="69"/>
      <c r="O167" s="69"/>
      <c r="P167" s="69"/>
      <c r="Q167" s="69"/>
      <c r="R167" s="69"/>
      <c r="S167" s="69"/>
      <c r="T167" s="69"/>
      <c r="U167" s="69"/>
      <c r="V167" s="69"/>
      <c r="W167" s="69"/>
    </row>
    <row r="168" spans="1:23">
      <c r="A168" s="69"/>
      <c r="B168" s="69"/>
      <c r="C168" s="69"/>
      <c r="D168" s="69"/>
      <c r="E168" s="69"/>
      <c r="F168" s="69"/>
      <c r="G168" s="69"/>
      <c r="H168" s="69"/>
      <c r="I168" s="69"/>
      <c r="J168" s="69"/>
      <c r="K168" s="69"/>
      <c r="L168" s="69"/>
      <c r="M168" s="69"/>
      <c r="N168" s="69"/>
      <c r="O168" s="69"/>
      <c r="P168" s="69"/>
      <c r="Q168" s="69"/>
      <c r="R168" s="69"/>
      <c r="S168" s="69"/>
      <c r="T168" s="69"/>
      <c r="U168" s="69"/>
      <c r="V168" s="69"/>
      <c r="W168" s="69"/>
    </row>
    <row r="169" spans="1:23">
      <c r="A169" s="69"/>
      <c r="B169" s="69"/>
      <c r="C169" s="69"/>
      <c r="D169" s="69"/>
      <c r="E169" s="69"/>
      <c r="F169" s="69"/>
      <c r="G169" s="69"/>
      <c r="H169" s="69"/>
      <c r="I169" s="69"/>
      <c r="J169" s="69"/>
      <c r="K169" s="69"/>
      <c r="L169" s="69"/>
      <c r="M169" s="69"/>
      <c r="N169" s="69"/>
      <c r="O169" s="69"/>
      <c r="P169" s="69"/>
      <c r="Q169" s="69"/>
      <c r="R169" s="69"/>
      <c r="S169" s="69"/>
      <c r="T169" s="69"/>
      <c r="U169" s="69"/>
      <c r="V169" s="69"/>
      <c r="W169" s="69"/>
    </row>
    <row r="170" spans="1:23">
      <c r="A170" s="69"/>
      <c r="B170" s="69"/>
      <c r="C170" s="69"/>
      <c r="D170" s="69"/>
      <c r="E170" s="69"/>
      <c r="F170" s="69"/>
      <c r="G170" s="69"/>
      <c r="H170" s="69"/>
      <c r="I170" s="69"/>
      <c r="J170" s="69"/>
      <c r="K170" s="69"/>
      <c r="L170" s="69"/>
      <c r="M170" s="69"/>
      <c r="N170" s="69"/>
      <c r="O170" s="69"/>
      <c r="P170" s="69"/>
      <c r="Q170" s="69"/>
      <c r="R170" s="69"/>
      <c r="S170" s="69"/>
      <c r="T170" s="69"/>
      <c r="U170" s="69"/>
      <c r="V170" s="69"/>
      <c r="W170" s="69"/>
    </row>
    <row r="171" spans="1:23">
      <c r="A171" s="69"/>
      <c r="B171" s="69"/>
      <c r="C171" s="69"/>
      <c r="D171" s="69"/>
      <c r="E171" s="69"/>
      <c r="F171" s="69"/>
      <c r="G171" s="69"/>
      <c r="H171" s="69"/>
      <c r="I171" s="69"/>
      <c r="J171" s="69"/>
      <c r="K171" s="69"/>
      <c r="L171" s="69"/>
      <c r="M171" s="69"/>
      <c r="N171" s="69"/>
      <c r="O171" s="69"/>
      <c r="P171" s="69"/>
      <c r="Q171" s="69"/>
      <c r="R171" s="69"/>
      <c r="S171" s="69"/>
      <c r="T171" s="69"/>
      <c r="U171" s="69"/>
      <c r="V171" s="69"/>
      <c r="W171" s="69"/>
    </row>
    <row r="172" spans="1:23">
      <c r="A172" s="69"/>
      <c r="B172" s="69"/>
      <c r="C172" s="69"/>
      <c r="D172" s="69"/>
      <c r="E172" s="69"/>
      <c r="F172" s="69"/>
      <c r="G172" s="69"/>
      <c r="H172" s="69"/>
      <c r="I172" s="69"/>
      <c r="J172" s="69"/>
      <c r="K172" s="69"/>
      <c r="L172" s="69"/>
      <c r="M172" s="69"/>
      <c r="N172" s="69"/>
      <c r="O172" s="69"/>
      <c r="P172" s="69"/>
      <c r="Q172" s="69"/>
      <c r="R172" s="69"/>
      <c r="S172" s="69"/>
      <c r="T172" s="69"/>
      <c r="U172" s="69"/>
      <c r="V172" s="69"/>
      <c r="W172" s="69"/>
    </row>
    <row r="173" spans="1:23">
      <c r="A173" s="69"/>
      <c r="B173" s="69"/>
      <c r="C173" s="69"/>
      <c r="D173" s="69"/>
      <c r="E173" s="69"/>
      <c r="F173" s="69"/>
      <c r="G173" s="69"/>
      <c r="H173" s="69"/>
      <c r="I173" s="69"/>
      <c r="J173" s="69"/>
      <c r="K173" s="69"/>
      <c r="L173" s="69"/>
      <c r="M173" s="69"/>
      <c r="N173" s="69"/>
      <c r="O173" s="69"/>
      <c r="P173" s="69"/>
      <c r="Q173" s="69"/>
      <c r="R173" s="69"/>
      <c r="S173" s="69"/>
      <c r="T173" s="69"/>
      <c r="U173" s="69"/>
      <c r="V173" s="69"/>
      <c r="W173" s="69"/>
    </row>
    <row r="174" spans="1:23">
      <c r="A174" s="69"/>
      <c r="B174" s="69"/>
      <c r="C174" s="69"/>
      <c r="D174" s="69"/>
      <c r="E174" s="69"/>
      <c r="F174" s="69"/>
      <c r="G174" s="69"/>
      <c r="H174" s="69"/>
      <c r="I174" s="69"/>
      <c r="J174" s="69"/>
      <c r="K174" s="69"/>
      <c r="L174" s="69"/>
      <c r="M174" s="69"/>
      <c r="N174" s="69"/>
      <c r="O174" s="69"/>
      <c r="P174" s="69"/>
      <c r="Q174" s="69"/>
      <c r="R174" s="69"/>
      <c r="S174" s="69"/>
      <c r="T174" s="69"/>
      <c r="U174" s="69"/>
      <c r="V174" s="69"/>
      <c r="W174" s="69"/>
    </row>
    <row r="175" spans="1:23">
      <c r="A175" s="69"/>
      <c r="B175" s="69"/>
      <c r="C175" s="69"/>
      <c r="D175" s="69"/>
      <c r="E175" s="69"/>
      <c r="F175" s="69"/>
      <c r="G175" s="69"/>
      <c r="H175" s="69"/>
      <c r="I175" s="69"/>
      <c r="J175" s="69"/>
      <c r="K175" s="69"/>
      <c r="L175" s="69"/>
      <c r="M175" s="69"/>
      <c r="N175" s="69"/>
      <c r="O175" s="69"/>
      <c r="P175" s="69"/>
      <c r="Q175" s="69"/>
      <c r="R175" s="69"/>
      <c r="S175" s="69"/>
      <c r="T175" s="69"/>
      <c r="U175" s="69"/>
      <c r="V175" s="69"/>
      <c r="W175" s="69"/>
    </row>
    <row r="176" spans="1:23">
      <c r="A176" s="69"/>
      <c r="B176" s="69"/>
      <c r="C176" s="69"/>
      <c r="D176" s="69"/>
      <c r="E176" s="69"/>
      <c r="F176" s="69"/>
      <c r="G176" s="69"/>
      <c r="H176" s="69"/>
      <c r="I176" s="69"/>
      <c r="J176" s="69"/>
      <c r="K176" s="69"/>
      <c r="L176" s="69"/>
      <c r="M176" s="69"/>
      <c r="N176" s="69"/>
      <c r="O176" s="69"/>
      <c r="P176" s="69"/>
      <c r="Q176" s="69"/>
      <c r="R176" s="69"/>
      <c r="S176" s="69"/>
      <c r="T176" s="69"/>
      <c r="U176" s="69"/>
      <c r="V176" s="69"/>
      <c r="W176" s="69"/>
    </row>
    <row r="177" spans="1:23">
      <c r="A177" s="69"/>
      <c r="B177" s="69"/>
      <c r="C177" s="69"/>
      <c r="D177" s="69"/>
      <c r="E177" s="69"/>
      <c r="F177" s="69"/>
      <c r="G177" s="69"/>
      <c r="H177" s="69"/>
      <c r="I177" s="69"/>
      <c r="J177" s="69"/>
      <c r="K177" s="69"/>
      <c r="L177" s="69"/>
      <c r="M177" s="69"/>
      <c r="N177" s="69"/>
      <c r="O177" s="69"/>
      <c r="P177" s="69"/>
      <c r="Q177" s="69"/>
      <c r="R177" s="69"/>
      <c r="S177" s="69"/>
      <c r="T177" s="69"/>
      <c r="U177" s="69"/>
      <c r="V177" s="69"/>
      <c r="W177" s="69"/>
    </row>
    <row r="178" spans="1:23">
      <c r="A178" s="69"/>
      <c r="B178" s="69"/>
      <c r="C178" s="69"/>
      <c r="D178" s="69"/>
      <c r="E178" s="69"/>
      <c r="F178" s="69"/>
      <c r="G178" s="69"/>
      <c r="H178" s="69"/>
      <c r="I178" s="69"/>
      <c r="J178" s="69"/>
      <c r="K178" s="69"/>
      <c r="L178" s="69"/>
      <c r="M178" s="69"/>
      <c r="N178" s="69"/>
      <c r="O178" s="69"/>
      <c r="P178" s="69"/>
      <c r="Q178" s="69"/>
      <c r="R178" s="69"/>
      <c r="S178" s="69"/>
      <c r="T178" s="69"/>
      <c r="U178" s="69"/>
      <c r="V178" s="69"/>
      <c r="W178" s="69"/>
    </row>
    <row r="179" spans="1:23">
      <c r="A179" s="69"/>
      <c r="B179" s="69"/>
      <c r="C179" s="69"/>
      <c r="D179" s="69"/>
      <c r="E179" s="69"/>
      <c r="F179" s="69"/>
      <c r="G179" s="69"/>
      <c r="H179" s="69"/>
      <c r="I179" s="69"/>
      <c r="J179" s="69"/>
      <c r="K179" s="69"/>
      <c r="L179" s="69"/>
      <c r="M179" s="69"/>
      <c r="N179" s="69"/>
      <c r="O179" s="69"/>
      <c r="P179" s="69"/>
      <c r="Q179" s="69"/>
      <c r="R179" s="69"/>
      <c r="S179" s="69"/>
      <c r="T179" s="69"/>
      <c r="U179" s="69"/>
      <c r="V179" s="69"/>
      <c r="W179" s="69"/>
    </row>
    <row r="180" spans="1:23">
      <c r="A180" s="69"/>
      <c r="B180" s="69"/>
      <c r="C180" s="69"/>
      <c r="D180" s="69"/>
      <c r="E180" s="69"/>
      <c r="F180" s="69"/>
      <c r="G180" s="69"/>
      <c r="H180" s="69"/>
      <c r="I180" s="69"/>
      <c r="J180" s="69"/>
      <c r="K180" s="69"/>
      <c r="L180" s="69"/>
      <c r="M180" s="69"/>
      <c r="N180" s="69"/>
      <c r="O180" s="69"/>
      <c r="P180" s="69"/>
      <c r="Q180" s="69"/>
      <c r="R180" s="69"/>
      <c r="S180" s="69"/>
      <c r="T180" s="69"/>
      <c r="U180" s="69"/>
      <c r="V180" s="69"/>
      <c r="W180" s="69"/>
    </row>
    <row r="181" spans="1:23">
      <c r="A181" s="69"/>
      <c r="B181" s="69"/>
      <c r="C181" s="69"/>
      <c r="D181" s="69"/>
      <c r="E181" s="69"/>
      <c r="F181" s="69"/>
      <c r="G181" s="69"/>
      <c r="H181" s="69"/>
      <c r="I181" s="69"/>
      <c r="J181" s="69"/>
      <c r="K181" s="69"/>
      <c r="L181" s="69"/>
      <c r="M181" s="69"/>
      <c r="N181" s="69"/>
      <c r="O181" s="69"/>
      <c r="P181" s="69"/>
      <c r="Q181" s="69"/>
      <c r="R181" s="69"/>
      <c r="S181" s="69"/>
      <c r="T181" s="69"/>
      <c r="U181" s="69"/>
      <c r="V181" s="69"/>
      <c r="W181" s="69"/>
    </row>
    <row r="182" spans="1:23">
      <c r="A182" s="69"/>
      <c r="B182" s="69"/>
      <c r="C182" s="69"/>
      <c r="D182" s="69"/>
      <c r="E182" s="69"/>
      <c r="F182" s="69"/>
      <c r="G182" s="69"/>
      <c r="H182" s="69"/>
      <c r="I182" s="69"/>
      <c r="J182" s="69"/>
      <c r="K182" s="69"/>
      <c r="L182" s="69"/>
      <c r="M182" s="69"/>
      <c r="N182" s="69"/>
      <c r="O182" s="69"/>
      <c r="P182" s="69"/>
      <c r="Q182" s="69"/>
      <c r="R182" s="69"/>
      <c r="S182" s="69"/>
      <c r="T182" s="69"/>
      <c r="U182" s="69"/>
      <c r="V182" s="69"/>
      <c r="W182" s="69"/>
    </row>
    <row r="183" spans="1:23">
      <c r="A183" s="69"/>
      <c r="B183" s="69"/>
      <c r="C183" s="69"/>
      <c r="D183" s="69"/>
      <c r="E183" s="69"/>
      <c r="F183" s="69"/>
      <c r="G183" s="69"/>
      <c r="H183" s="69"/>
      <c r="I183" s="69"/>
      <c r="J183" s="69"/>
      <c r="K183" s="69"/>
      <c r="L183" s="69"/>
      <c r="M183" s="69"/>
      <c r="N183" s="69"/>
      <c r="O183" s="69"/>
      <c r="P183" s="69"/>
      <c r="Q183" s="69"/>
      <c r="R183" s="69"/>
      <c r="S183" s="69"/>
      <c r="T183" s="69"/>
      <c r="U183" s="69"/>
      <c r="V183" s="69"/>
      <c r="W183" s="69"/>
    </row>
    <row r="184" spans="1:23">
      <c r="A184" s="69"/>
      <c r="B184" s="69"/>
      <c r="C184" s="69"/>
      <c r="D184" s="69"/>
      <c r="E184" s="69"/>
      <c r="F184" s="69"/>
      <c r="G184" s="69"/>
      <c r="H184" s="69"/>
      <c r="I184" s="69"/>
      <c r="J184" s="69"/>
      <c r="K184" s="69"/>
      <c r="L184" s="69"/>
      <c r="M184" s="69"/>
      <c r="N184" s="69"/>
      <c r="O184" s="69"/>
      <c r="P184" s="69"/>
      <c r="Q184" s="69"/>
      <c r="R184" s="69"/>
      <c r="S184" s="69"/>
      <c r="T184" s="69"/>
      <c r="U184" s="69"/>
      <c r="V184" s="69"/>
      <c r="W184" s="69"/>
    </row>
    <row r="185" spans="1:23">
      <c r="A185" s="69"/>
      <c r="B185" s="69"/>
      <c r="C185" s="69"/>
      <c r="D185" s="69"/>
      <c r="E185" s="69"/>
      <c r="F185" s="69"/>
      <c r="G185" s="69"/>
      <c r="H185" s="69"/>
      <c r="I185" s="69"/>
      <c r="J185" s="69"/>
      <c r="K185" s="69"/>
      <c r="L185" s="69"/>
      <c r="M185" s="69"/>
      <c r="N185" s="69"/>
      <c r="O185" s="69"/>
      <c r="P185" s="69"/>
      <c r="Q185" s="69"/>
      <c r="R185" s="69"/>
      <c r="S185" s="69"/>
      <c r="T185" s="69"/>
      <c r="U185" s="69"/>
      <c r="V185" s="69"/>
      <c r="W185" s="69"/>
    </row>
    <row r="186" spans="1:23">
      <c r="A186" s="69"/>
      <c r="B186" s="69"/>
      <c r="C186" s="69"/>
      <c r="D186" s="69"/>
      <c r="E186" s="69"/>
      <c r="F186" s="69"/>
      <c r="G186" s="69"/>
      <c r="H186" s="69"/>
      <c r="I186" s="69"/>
      <c r="J186" s="69"/>
      <c r="K186" s="69"/>
      <c r="L186" s="69"/>
      <c r="M186" s="69"/>
      <c r="N186" s="69"/>
      <c r="O186" s="69"/>
      <c r="P186" s="69"/>
      <c r="Q186" s="69"/>
      <c r="R186" s="69"/>
      <c r="S186" s="69"/>
      <c r="T186" s="69"/>
      <c r="U186" s="69"/>
      <c r="V186" s="69"/>
      <c r="W186" s="69"/>
    </row>
    <row r="187" spans="1:23">
      <c r="A187" s="69"/>
      <c r="B187" s="69"/>
      <c r="C187" s="69"/>
      <c r="D187" s="69"/>
      <c r="E187" s="69"/>
      <c r="F187" s="69"/>
      <c r="G187" s="69"/>
      <c r="H187" s="69"/>
      <c r="I187" s="69"/>
      <c r="J187" s="69"/>
      <c r="K187" s="69"/>
      <c r="L187" s="69"/>
      <c r="M187" s="69"/>
      <c r="N187" s="69"/>
      <c r="O187" s="69"/>
      <c r="P187" s="69"/>
      <c r="Q187" s="69"/>
      <c r="R187" s="69"/>
      <c r="S187" s="69"/>
      <c r="T187" s="69"/>
      <c r="U187" s="69"/>
      <c r="V187" s="69"/>
      <c r="W187" s="69"/>
    </row>
    <row r="188" spans="1:23">
      <c r="A188" s="69"/>
      <c r="B188" s="69"/>
      <c r="C188" s="69"/>
      <c r="D188" s="69"/>
      <c r="E188" s="69"/>
      <c r="F188" s="69"/>
      <c r="G188" s="69"/>
      <c r="H188" s="69"/>
      <c r="I188" s="69"/>
      <c r="J188" s="69"/>
      <c r="K188" s="69"/>
      <c r="L188" s="69"/>
      <c r="M188" s="69"/>
      <c r="N188" s="69"/>
      <c r="O188" s="69"/>
      <c r="P188" s="69"/>
      <c r="Q188" s="69"/>
      <c r="R188" s="69"/>
      <c r="S188" s="69"/>
      <c r="T188" s="69"/>
      <c r="U188" s="69"/>
      <c r="V188" s="69"/>
      <c r="W188" s="69"/>
    </row>
    <row r="189" spans="1:23">
      <c r="A189" s="69"/>
      <c r="B189" s="69"/>
      <c r="C189" s="69"/>
      <c r="D189" s="69"/>
      <c r="E189" s="69"/>
      <c r="F189" s="69"/>
      <c r="G189" s="69"/>
      <c r="H189" s="69"/>
      <c r="I189" s="69"/>
      <c r="J189" s="69"/>
      <c r="K189" s="69"/>
      <c r="L189" s="69"/>
      <c r="M189" s="69"/>
      <c r="N189" s="69"/>
      <c r="O189" s="69"/>
      <c r="P189" s="69"/>
      <c r="Q189" s="69"/>
      <c r="R189" s="69"/>
      <c r="S189" s="69"/>
      <c r="T189" s="69"/>
      <c r="U189" s="69"/>
      <c r="V189" s="69"/>
      <c r="W189" s="69"/>
    </row>
    <row r="190" spans="1:23">
      <c r="A190" s="69"/>
      <c r="B190" s="69"/>
      <c r="C190" s="69"/>
      <c r="D190" s="69"/>
      <c r="E190" s="69"/>
      <c r="F190" s="69"/>
      <c r="G190" s="69"/>
      <c r="H190" s="69"/>
      <c r="I190" s="69"/>
      <c r="J190" s="69"/>
      <c r="K190" s="69"/>
      <c r="L190" s="69"/>
      <c r="M190" s="69"/>
      <c r="N190" s="69"/>
      <c r="O190" s="69"/>
      <c r="P190" s="69"/>
      <c r="Q190" s="69"/>
      <c r="R190" s="69"/>
      <c r="S190" s="69"/>
      <c r="T190" s="69"/>
      <c r="U190" s="69"/>
      <c r="V190" s="69"/>
      <c r="W190" s="69"/>
    </row>
    <row r="191" spans="1:23">
      <c r="A191" s="69"/>
      <c r="B191" s="69"/>
      <c r="C191" s="69"/>
      <c r="D191" s="69"/>
      <c r="E191" s="69"/>
      <c r="F191" s="69"/>
      <c r="G191" s="69"/>
      <c r="H191" s="69"/>
      <c r="I191" s="69"/>
      <c r="J191" s="69"/>
      <c r="K191" s="69"/>
      <c r="L191" s="69"/>
      <c r="M191" s="69"/>
      <c r="N191" s="69"/>
      <c r="O191" s="69"/>
      <c r="P191" s="69"/>
      <c r="Q191" s="69"/>
      <c r="R191" s="69"/>
      <c r="S191" s="69"/>
      <c r="T191" s="69"/>
      <c r="U191" s="69"/>
      <c r="V191" s="69"/>
      <c r="W191" s="69"/>
    </row>
    <row r="192" spans="1:23">
      <c r="A192" s="69"/>
      <c r="B192" s="69"/>
      <c r="C192" s="69"/>
      <c r="D192" s="69"/>
      <c r="E192" s="69"/>
      <c r="F192" s="69"/>
      <c r="G192" s="69"/>
      <c r="H192" s="69"/>
      <c r="I192" s="69"/>
      <c r="J192" s="69"/>
      <c r="K192" s="69"/>
      <c r="L192" s="69"/>
      <c r="M192" s="69"/>
      <c r="N192" s="69"/>
      <c r="O192" s="69"/>
      <c r="P192" s="69"/>
      <c r="Q192" s="69"/>
      <c r="R192" s="69"/>
      <c r="S192" s="69"/>
      <c r="T192" s="69"/>
      <c r="U192" s="69"/>
      <c r="V192" s="69"/>
      <c r="W192" s="69"/>
    </row>
    <row r="193" spans="1:23">
      <c r="A193" s="69"/>
      <c r="B193" s="69"/>
      <c r="C193" s="69"/>
      <c r="D193" s="69"/>
      <c r="E193" s="69"/>
      <c r="F193" s="69"/>
      <c r="G193" s="69"/>
      <c r="H193" s="69"/>
      <c r="I193" s="69"/>
      <c r="J193" s="69"/>
      <c r="K193" s="69"/>
      <c r="L193" s="69"/>
      <c r="M193" s="69"/>
      <c r="N193" s="69"/>
      <c r="O193" s="69"/>
      <c r="P193" s="69"/>
      <c r="Q193" s="69"/>
      <c r="R193" s="69"/>
      <c r="S193" s="69"/>
      <c r="T193" s="69"/>
      <c r="U193" s="69"/>
      <c r="V193" s="69"/>
      <c r="W193" s="69"/>
    </row>
    <row r="194" spans="1:23">
      <c r="A194" s="69"/>
      <c r="B194" s="69"/>
      <c r="C194" s="69"/>
      <c r="D194" s="69"/>
      <c r="E194" s="69"/>
      <c r="F194" s="69"/>
      <c r="G194" s="69"/>
      <c r="H194" s="69"/>
      <c r="I194" s="69"/>
      <c r="J194" s="69"/>
      <c r="K194" s="69"/>
      <c r="L194" s="69"/>
      <c r="M194" s="69"/>
      <c r="N194" s="69"/>
      <c r="O194" s="69"/>
      <c r="P194" s="69"/>
      <c r="Q194" s="69"/>
      <c r="R194" s="69"/>
      <c r="S194" s="69"/>
      <c r="T194" s="69"/>
      <c r="U194" s="69"/>
      <c r="V194" s="69"/>
      <c r="W194" s="69"/>
    </row>
    <row r="195" spans="1:23">
      <c r="A195" s="69"/>
      <c r="B195" s="69"/>
      <c r="C195" s="69"/>
      <c r="D195" s="69"/>
      <c r="E195" s="69"/>
      <c r="F195" s="69"/>
      <c r="G195" s="69"/>
      <c r="H195" s="69"/>
      <c r="I195" s="69"/>
      <c r="J195" s="69"/>
      <c r="K195" s="69"/>
      <c r="L195" s="69"/>
      <c r="M195" s="69"/>
      <c r="N195" s="69"/>
      <c r="O195" s="69"/>
      <c r="P195" s="69"/>
      <c r="Q195" s="69"/>
      <c r="R195" s="69"/>
      <c r="S195" s="69"/>
      <c r="T195" s="69"/>
      <c r="U195" s="69"/>
      <c r="V195" s="69"/>
      <c r="W195" s="69"/>
    </row>
    <row r="196" spans="1:23">
      <c r="A196" s="69"/>
      <c r="B196" s="69"/>
      <c r="C196" s="69"/>
      <c r="D196" s="69"/>
      <c r="E196" s="69"/>
      <c r="F196" s="69"/>
      <c r="G196" s="69"/>
      <c r="H196" s="69"/>
      <c r="I196" s="69"/>
      <c r="J196" s="69"/>
      <c r="K196" s="69"/>
      <c r="L196" s="69"/>
      <c r="M196" s="69"/>
      <c r="N196" s="69"/>
      <c r="O196" s="69"/>
      <c r="P196" s="69"/>
      <c r="Q196" s="69"/>
      <c r="R196" s="69"/>
      <c r="S196" s="69"/>
      <c r="T196" s="69"/>
      <c r="U196" s="69"/>
      <c r="V196" s="69"/>
      <c r="W196" s="69"/>
    </row>
    <row r="197" spans="1:23">
      <c r="A197" s="69"/>
      <c r="B197" s="69"/>
      <c r="C197" s="69"/>
      <c r="D197" s="69"/>
      <c r="E197" s="69"/>
      <c r="F197" s="69"/>
      <c r="G197" s="69"/>
      <c r="H197" s="69"/>
      <c r="I197" s="69"/>
      <c r="J197" s="69"/>
      <c r="K197" s="69"/>
      <c r="L197" s="69"/>
      <c r="M197" s="69"/>
      <c r="N197" s="69"/>
      <c r="O197" s="69"/>
      <c r="P197" s="69"/>
      <c r="Q197" s="69"/>
      <c r="R197" s="69"/>
      <c r="S197" s="69"/>
      <c r="T197" s="69"/>
      <c r="U197" s="69"/>
      <c r="V197" s="69"/>
      <c r="W197" s="69"/>
    </row>
    <row r="198" spans="1:23">
      <c r="A198" s="69"/>
      <c r="B198" s="69"/>
      <c r="C198" s="69"/>
      <c r="D198" s="69"/>
      <c r="E198" s="69"/>
      <c r="F198" s="69"/>
      <c r="G198" s="69"/>
      <c r="H198" s="69"/>
      <c r="I198" s="69"/>
      <c r="J198" s="69"/>
      <c r="K198" s="69"/>
      <c r="L198" s="69"/>
      <c r="M198" s="69"/>
      <c r="N198" s="69"/>
      <c r="O198" s="69"/>
      <c r="P198" s="69"/>
      <c r="Q198" s="69"/>
      <c r="R198" s="69"/>
      <c r="S198" s="69"/>
      <c r="T198" s="69"/>
      <c r="U198" s="69"/>
      <c r="V198" s="69"/>
      <c r="W198" s="69"/>
    </row>
    <row r="199" spans="1:23">
      <c r="A199" s="69"/>
      <c r="B199" s="69"/>
      <c r="C199" s="69"/>
      <c r="D199" s="69"/>
      <c r="E199" s="69"/>
      <c r="F199" s="69"/>
      <c r="G199" s="69"/>
      <c r="H199" s="69"/>
      <c r="I199" s="69"/>
      <c r="J199" s="69"/>
      <c r="K199" s="69"/>
      <c r="L199" s="69"/>
      <c r="M199" s="69"/>
      <c r="N199" s="69"/>
      <c r="O199" s="69"/>
      <c r="P199" s="69"/>
      <c r="Q199" s="69"/>
      <c r="R199" s="69"/>
      <c r="S199" s="69"/>
      <c r="T199" s="69"/>
      <c r="U199" s="69"/>
      <c r="V199" s="69"/>
      <c r="W199" s="69"/>
    </row>
    <row r="200" spans="1:23">
      <c r="A200" s="69"/>
      <c r="B200" s="69"/>
      <c r="C200" s="69"/>
      <c r="D200" s="69"/>
      <c r="E200" s="69"/>
      <c r="F200" s="69"/>
      <c r="G200" s="69"/>
      <c r="H200" s="69"/>
      <c r="I200" s="69"/>
      <c r="J200" s="69"/>
      <c r="K200" s="69"/>
      <c r="L200" s="69"/>
      <c r="M200" s="69"/>
      <c r="N200" s="69"/>
      <c r="O200" s="69"/>
      <c r="P200" s="69"/>
      <c r="Q200" s="69"/>
      <c r="R200" s="69"/>
      <c r="S200" s="69"/>
      <c r="T200" s="69"/>
      <c r="U200" s="69"/>
      <c r="V200" s="69"/>
      <c r="W200" s="69"/>
    </row>
    <row r="201" spans="1:23">
      <c r="A201" s="69"/>
      <c r="B201" s="69"/>
      <c r="C201" s="69"/>
      <c r="D201" s="69"/>
      <c r="E201" s="69"/>
      <c r="F201" s="69"/>
      <c r="G201" s="69"/>
      <c r="H201" s="69"/>
      <c r="I201" s="69"/>
      <c r="J201" s="69"/>
      <c r="K201" s="69"/>
      <c r="L201" s="69"/>
      <c r="M201" s="69"/>
      <c r="N201" s="69"/>
      <c r="O201" s="69"/>
      <c r="P201" s="69"/>
      <c r="Q201" s="69"/>
      <c r="R201" s="69"/>
      <c r="S201" s="69"/>
      <c r="T201" s="69"/>
      <c r="U201" s="69"/>
      <c r="V201" s="69"/>
      <c r="W201" s="69"/>
    </row>
    <row r="202" spans="1:23">
      <c r="A202" s="69"/>
      <c r="B202" s="69"/>
      <c r="C202" s="69"/>
      <c r="D202" s="69"/>
      <c r="E202" s="69"/>
      <c r="F202" s="69"/>
      <c r="G202" s="69"/>
      <c r="H202" s="69"/>
      <c r="I202" s="69"/>
      <c r="J202" s="69"/>
      <c r="K202" s="69"/>
      <c r="L202" s="69"/>
      <c r="M202" s="69"/>
      <c r="N202" s="69"/>
      <c r="O202" s="69"/>
      <c r="P202" s="69"/>
      <c r="Q202" s="69"/>
      <c r="R202" s="69"/>
      <c r="S202" s="69"/>
      <c r="T202" s="69"/>
      <c r="U202" s="69"/>
      <c r="V202" s="69"/>
      <c r="W202" s="69"/>
    </row>
    <row r="203" spans="1:23">
      <c r="A203" s="69"/>
      <c r="B203" s="69"/>
      <c r="C203" s="69"/>
      <c r="D203" s="69"/>
      <c r="E203" s="69"/>
      <c r="F203" s="69"/>
      <c r="G203" s="69"/>
      <c r="H203" s="69"/>
      <c r="I203" s="69"/>
      <c r="J203" s="69"/>
      <c r="K203" s="69"/>
      <c r="L203" s="69"/>
      <c r="M203" s="69"/>
      <c r="N203" s="69"/>
      <c r="O203" s="69"/>
      <c r="P203" s="69"/>
      <c r="Q203" s="69"/>
      <c r="R203" s="69"/>
      <c r="S203" s="69"/>
      <c r="T203" s="69"/>
      <c r="U203" s="69"/>
      <c r="V203" s="69"/>
      <c r="W203" s="69"/>
    </row>
    <row r="204" spans="1:23">
      <c r="A204" s="69"/>
      <c r="B204" s="69"/>
      <c r="C204" s="69"/>
      <c r="D204" s="69"/>
      <c r="E204" s="69"/>
      <c r="F204" s="69"/>
      <c r="G204" s="69"/>
      <c r="H204" s="69"/>
      <c r="I204" s="69"/>
      <c r="J204" s="69"/>
      <c r="K204" s="69"/>
      <c r="L204" s="69"/>
      <c r="M204" s="69"/>
      <c r="N204" s="69"/>
      <c r="O204" s="69"/>
      <c r="P204" s="69"/>
      <c r="Q204" s="69"/>
      <c r="R204" s="69"/>
      <c r="S204" s="69"/>
      <c r="T204" s="69"/>
      <c r="U204" s="69"/>
      <c r="V204" s="69"/>
      <c r="W204" s="69"/>
    </row>
    <row r="205" spans="1:23">
      <c r="A205" s="69"/>
      <c r="B205" s="69"/>
      <c r="C205" s="69"/>
      <c r="D205" s="69"/>
      <c r="E205" s="69"/>
      <c r="F205" s="69"/>
      <c r="G205" s="69"/>
      <c r="H205" s="69"/>
      <c r="I205" s="69"/>
      <c r="J205" s="69"/>
      <c r="K205" s="69"/>
      <c r="L205" s="69"/>
      <c r="M205" s="69"/>
      <c r="N205" s="69"/>
      <c r="O205" s="69"/>
      <c r="P205" s="69"/>
      <c r="Q205" s="69"/>
      <c r="R205" s="69"/>
      <c r="S205" s="69"/>
      <c r="T205" s="69"/>
      <c r="U205" s="69"/>
      <c r="V205" s="69"/>
      <c r="W205" s="69"/>
    </row>
    <row r="206" spans="1:23">
      <c r="A206" s="69"/>
      <c r="B206" s="69"/>
      <c r="C206" s="69"/>
      <c r="D206" s="69"/>
      <c r="E206" s="69"/>
      <c r="F206" s="69"/>
      <c r="G206" s="69"/>
      <c r="H206" s="69"/>
      <c r="I206" s="69"/>
      <c r="J206" s="69"/>
      <c r="K206" s="69"/>
      <c r="L206" s="69"/>
      <c r="M206" s="69"/>
      <c r="N206" s="69"/>
      <c r="O206" s="69"/>
      <c r="P206" s="69"/>
      <c r="Q206" s="69"/>
      <c r="R206" s="69"/>
      <c r="S206" s="69"/>
      <c r="T206" s="69"/>
      <c r="U206" s="69"/>
      <c r="V206" s="69"/>
      <c r="W206" s="69"/>
    </row>
    <row r="207" spans="1:23">
      <c r="A207" s="69"/>
      <c r="B207" s="69"/>
      <c r="C207" s="69"/>
      <c r="D207" s="69"/>
      <c r="E207" s="69"/>
      <c r="F207" s="69"/>
      <c r="G207" s="69"/>
      <c r="H207" s="69"/>
      <c r="I207" s="69"/>
      <c r="J207" s="69"/>
      <c r="K207" s="69"/>
      <c r="L207" s="69"/>
      <c r="M207" s="69"/>
      <c r="N207" s="69"/>
      <c r="O207" s="69"/>
      <c r="P207" s="69"/>
      <c r="Q207" s="69"/>
      <c r="R207" s="69"/>
      <c r="S207" s="69"/>
      <c r="T207" s="69"/>
      <c r="U207" s="69"/>
      <c r="V207" s="69"/>
      <c r="W207" s="69"/>
    </row>
    <row r="208" spans="1:23">
      <c r="A208" s="69"/>
      <c r="B208" s="69"/>
      <c r="C208" s="69"/>
      <c r="D208" s="69"/>
      <c r="E208" s="69"/>
      <c r="F208" s="69"/>
      <c r="G208" s="69"/>
      <c r="H208" s="69"/>
      <c r="I208" s="69"/>
      <c r="J208" s="69"/>
      <c r="K208" s="69"/>
      <c r="L208" s="69"/>
      <c r="M208" s="69"/>
      <c r="N208" s="69"/>
      <c r="O208" s="69"/>
      <c r="P208" s="69"/>
      <c r="Q208" s="69"/>
      <c r="R208" s="69"/>
      <c r="S208" s="69"/>
      <c r="T208" s="69"/>
      <c r="U208" s="69"/>
      <c r="V208" s="69"/>
      <c r="W208" s="69"/>
    </row>
    <row r="209" spans="1:23">
      <c r="A209" s="69"/>
      <c r="B209" s="69"/>
      <c r="C209" s="69"/>
      <c r="D209" s="69"/>
      <c r="E209" s="69"/>
      <c r="F209" s="69"/>
      <c r="G209" s="69"/>
      <c r="H209" s="69"/>
      <c r="I209" s="69"/>
      <c r="J209" s="69"/>
      <c r="K209" s="69"/>
      <c r="L209" s="69"/>
      <c r="M209" s="69"/>
      <c r="N209" s="69"/>
      <c r="O209" s="69"/>
      <c r="P209" s="69"/>
      <c r="Q209" s="69"/>
      <c r="R209" s="69"/>
      <c r="S209" s="69"/>
      <c r="T209" s="69"/>
      <c r="U209" s="69"/>
      <c r="V209" s="69"/>
      <c r="W209" s="69"/>
    </row>
    <row r="210" spans="1:23">
      <c r="A210" s="69"/>
      <c r="B210" s="69"/>
      <c r="C210" s="69"/>
      <c r="D210" s="69"/>
      <c r="E210" s="69"/>
      <c r="F210" s="69"/>
      <c r="G210" s="69"/>
      <c r="H210" s="69"/>
      <c r="I210" s="69"/>
      <c r="J210" s="69"/>
      <c r="K210" s="69"/>
      <c r="L210" s="69"/>
      <c r="M210" s="69"/>
      <c r="N210" s="69"/>
      <c r="O210" s="69"/>
      <c r="P210" s="69"/>
      <c r="Q210" s="69"/>
      <c r="R210" s="69"/>
      <c r="S210" s="69"/>
      <c r="T210" s="69"/>
      <c r="U210" s="69"/>
      <c r="V210" s="69"/>
      <c r="W210" s="69"/>
    </row>
    <row r="211" spans="1:23">
      <c r="A211" s="69"/>
      <c r="B211" s="69"/>
      <c r="C211" s="69"/>
      <c r="D211" s="69"/>
      <c r="E211" s="69"/>
      <c r="F211" s="69"/>
      <c r="G211" s="69"/>
      <c r="H211" s="69"/>
      <c r="I211" s="69"/>
      <c r="J211" s="69"/>
      <c r="K211" s="69"/>
      <c r="L211" s="69"/>
      <c r="M211" s="69"/>
      <c r="N211" s="69"/>
      <c r="O211" s="69"/>
      <c r="P211" s="69"/>
      <c r="Q211" s="69"/>
      <c r="R211" s="69"/>
      <c r="S211" s="69"/>
      <c r="T211" s="69"/>
      <c r="U211" s="69"/>
      <c r="V211" s="69"/>
      <c r="W211" s="69"/>
    </row>
    <row r="212" spans="1:23">
      <c r="A212" s="69"/>
      <c r="B212" s="69"/>
      <c r="C212" s="69"/>
      <c r="D212" s="69"/>
      <c r="E212" s="69"/>
      <c r="F212" s="69"/>
      <c r="G212" s="69"/>
      <c r="H212" s="69"/>
      <c r="I212" s="69"/>
      <c r="J212" s="69"/>
      <c r="K212" s="69"/>
      <c r="L212" s="69"/>
      <c r="M212" s="69"/>
      <c r="N212" s="69"/>
      <c r="O212" s="69"/>
      <c r="P212" s="69"/>
      <c r="Q212" s="69"/>
      <c r="R212" s="69"/>
      <c r="S212" s="69"/>
      <c r="T212" s="69"/>
      <c r="U212" s="69"/>
      <c r="V212" s="69"/>
      <c r="W212" s="69"/>
    </row>
    <row r="213" spans="1:23">
      <c r="A213" s="69"/>
      <c r="B213" s="69"/>
      <c r="C213" s="69"/>
      <c r="D213" s="69"/>
      <c r="E213" s="69"/>
      <c r="F213" s="69"/>
      <c r="G213" s="69"/>
      <c r="H213" s="69"/>
      <c r="I213" s="69"/>
      <c r="J213" s="69"/>
      <c r="K213" s="69"/>
      <c r="L213" s="69"/>
      <c r="M213" s="69"/>
      <c r="N213" s="69"/>
      <c r="O213" s="69"/>
      <c r="P213" s="69"/>
      <c r="Q213" s="69"/>
      <c r="R213" s="69"/>
      <c r="S213" s="69"/>
      <c r="T213" s="69"/>
      <c r="U213" s="69"/>
      <c r="V213" s="69"/>
      <c r="W213" s="69"/>
    </row>
    <row r="214" spans="1:23">
      <c r="A214" s="69"/>
      <c r="B214" s="69"/>
      <c r="C214" s="69"/>
      <c r="D214" s="69"/>
      <c r="E214" s="69"/>
      <c r="F214" s="69"/>
      <c r="G214" s="69"/>
      <c r="H214" s="69"/>
      <c r="I214" s="69"/>
      <c r="J214" s="69"/>
      <c r="K214" s="69"/>
      <c r="L214" s="69"/>
      <c r="M214" s="69"/>
      <c r="N214" s="69"/>
      <c r="O214" s="69"/>
      <c r="P214" s="69"/>
      <c r="Q214" s="69"/>
      <c r="R214" s="69"/>
      <c r="S214" s="69"/>
      <c r="T214" s="69"/>
      <c r="U214" s="69"/>
      <c r="V214" s="69"/>
      <c r="W214" s="69"/>
    </row>
    <row r="215" spans="1:23">
      <c r="A215" s="69"/>
      <c r="B215" s="69"/>
      <c r="C215" s="69"/>
      <c r="D215" s="69"/>
      <c r="E215" s="69"/>
      <c r="F215" s="69"/>
      <c r="G215" s="69"/>
      <c r="H215" s="69"/>
      <c r="I215" s="69"/>
      <c r="J215" s="69"/>
      <c r="K215" s="69"/>
      <c r="L215" s="69"/>
      <c r="M215" s="69"/>
      <c r="N215" s="69"/>
      <c r="O215" s="69"/>
      <c r="P215" s="69"/>
      <c r="Q215" s="69"/>
      <c r="R215" s="69"/>
      <c r="S215" s="69"/>
      <c r="T215" s="69"/>
      <c r="U215" s="69"/>
      <c r="V215" s="69"/>
      <c r="W215" s="69"/>
    </row>
    <row r="216" spans="1:23">
      <c r="A216" s="69"/>
      <c r="B216" s="69"/>
      <c r="C216" s="69"/>
      <c r="D216" s="69"/>
      <c r="E216" s="69"/>
      <c r="F216" s="69"/>
      <c r="G216" s="69"/>
      <c r="H216" s="69"/>
      <c r="I216" s="69"/>
      <c r="J216" s="69"/>
      <c r="K216" s="69"/>
      <c r="L216" s="69"/>
      <c r="M216" s="69"/>
      <c r="N216" s="69"/>
      <c r="O216" s="69"/>
      <c r="P216" s="69"/>
      <c r="Q216" s="69"/>
      <c r="R216" s="69"/>
      <c r="S216" s="69"/>
      <c r="T216" s="69"/>
      <c r="U216" s="69"/>
      <c r="V216" s="69"/>
      <c r="W216" s="69"/>
    </row>
    <row r="217" spans="1:23">
      <c r="A217" s="69"/>
      <c r="B217" s="69"/>
      <c r="C217" s="69"/>
      <c r="D217" s="69"/>
      <c r="E217" s="69"/>
      <c r="F217" s="69"/>
      <c r="G217" s="69"/>
      <c r="H217" s="69"/>
      <c r="I217" s="69"/>
      <c r="J217" s="69"/>
      <c r="K217" s="69"/>
      <c r="L217" s="69"/>
      <c r="M217" s="69"/>
      <c r="N217" s="69"/>
      <c r="O217" s="69"/>
      <c r="P217" s="69"/>
      <c r="Q217" s="69"/>
      <c r="R217" s="69"/>
      <c r="S217" s="69"/>
      <c r="T217" s="69"/>
      <c r="U217" s="69"/>
      <c r="V217" s="69"/>
      <c r="W217" s="69"/>
    </row>
    <row r="218" spans="1:23">
      <c r="A218" s="69"/>
      <c r="B218" s="69"/>
      <c r="C218" s="69"/>
      <c r="D218" s="69"/>
      <c r="E218" s="69"/>
      <c r="F218" s="69"/>
      <c r="G218" s="69"/>
      <c r="H218" s="69"/>
      <c r="I218" s="69"/>
      <c r="J218" s="69"/>
      <c r="K218" s="69"/>
      <c r="L218" s="69"/>
      <c r="M218" s="69"/>
      <c r="N218" s="69"/>
      <c r="O218" s="69"/>
      <c r="P218" s="69"/>
      <c r="Q218" s="69"/>
      <c r="R218" s="69"/>
      <c r="S218" s="69"/>
      <c r="T218" s="69"/>
      <c r="U218" s="69"/>
      <c r="V218" s="69"/>
      <c r="W218" s="69"/>
    </row>
    <row r="219" spans="1:23">
      <c r="A219" s="69"/>
      <c r="B219" s="69"/>
      <c r="C219" s="69"/>
      <c r="D219" s="69"/>
      <c r="E219" s="69"/>
      <c r="F219" s="69"/>
      <c r="G219" s="69"/>
      <c r="H219" s="69"/>
      <c r="I219" s="69"/>
      <c r="J219" s="69"/>
      <c r="K219" s="69"/>
      <c r="L219" s="69"/>
      <c r="M219" s="69"/>
      <c r="N219" s="69"/>
      <c r="O219" s="69"/>
      <c r="P219" s="69"/>
      <c r="Q219" s="69"/>
      <c r="R219" s="69"/>
      <c r="S219" s="69"/>
      <c r="T219" s="69"/>
      <c r="U219" s="69"/>
      <c r="V219" s="69"/>
      <c r="W219" s="69"/>
    </row>
    <row r="220" spans="1:23">
      <c r="A220" s="69"/>
      <c r="B220" s="69"/>
      <c r="C220" s="69"/>
      <c r="D220" s="69"/>
      <c r="E220" s="69"/>
      <c r="F220" s="69"/>
      <c r="G220" s="69"/>
      <c r="H220" s="69"/>
      <c r="I220" s="69"/>
      <c r="J220" s="69"/>
      <c r="K220" s="69"/>
      <c r="L220" s="69"/>
      <c r="M220" s="69"/>
      <c r="N220" s="69"/>
      <c r="O220" s="69"/>
      <c r="P220" s="69"/>
      <c r="Q220" s="69"/>
      <c r="R220" s="69"/>
      <c r="S220" s="69"/>
      <c r="T220" s="69"/>
      <c r="U220" s="69"/>
      <c r="V220" s="69"/>
      <c r="W220" s="69"/>
    </row>
    <row r="221" spans="1:23">
      <c r="A221" s="69"/>
      <c r="B221" s="69"/>
      <c r="C221" s="69"/>
      <c r="D221" s="69"/>
      <c r="E221" s="69"/>
      <c r="F221" s="69"/>
      <c r="G221" s="69"/>
      <c r="H221" s="69"/>
      <c r="I221" s="69"/>
      <c r="J221" s="69"/>
      <c r="K221" s="69"/>
      <c r="L221" s="69"/>
      <c r="M221" s="69"/>
      <c r="N221" s="69"/>
      <c r="O221" s="69"/>
      <c r="P221" s="69"/>
      <c r="Q221" s="69"/>
      <c r="R221" s="69"/>
      <c r="S221" s="69"/>
      <c r="T221" s="69"/>
      <c r="U221" s="69"/>
      <c r="V221" s="69"/>
      <c r="W221" s="69"/>
    </row>
    <row r="222" spans="1:23">
      <c r="A222" s="69"/>
      <c r="B222" s="69"/>
      <c r="C222" s="69"/>
      <c r="D222" s="69"/>
      <c r="E222" s="69"/>
      <c r="F222" s="69"/>
      <c r="G222" s="69"/>
      <c r="H222" s="69"/>
      <c r="I222" s="69"/>
      <c r="J222" s="69"/>
      <c r="K222" s="69"/>
      <c r="L222" s="69"/>
      <c r="M222" s="69"/>
      <c r="N222" s="69"/>
      <c r="O222" s="69"/>
      <c r="P222" s="69"/>
      <c r="Q222" s="69"/>
      <c r="R222" s="69"/>
      <c r="S222" s="69"/>
      <c r="T222" s="69"/>
      <c r="U222" s="69"/>
      <c r="V222" s="69"/>
      <c r="W222" s="69"/>
    </row>
    <row r="223" spans="1:23">
      <c r="A223" s="69"/>
      <c r="B223" s="69"/>
      <c r="C223" s="69"/>
      <c r="D223" s="69"/>
      <c r="E223" s="69"/>
      <c r="F223" s="69"/>
      <c r="G223" s="69"/>
      <c r="H223" s="69"/>
      <c r="I223" s="69"/>
      <c r="J223" s="69"/>
      <c r="K223" s="69"/>
      <c r="L223" s="69"/>
      <c r="M223" s="69"/>
      <c r="N223" s="69"/>
      <c r="O223" s="69"/>
      <c r="P223" s="69"/>
      <c r="Q223" s="69"/>
      <c r="R223" s="69"/>
      <c r="S223" s="69"/>
      <c r="T223" s="69"/>
      <c r="U223" s="69"/>
      <c r="V223" s="69"/>
      <c r="W223" s="69"/>
    </row>
    <row r="224" spans="1:23">
      <c r="A224" s="69"/>
      <c r="B224" s="69"/>
      <c r="C224" s="69"/>
      <c r="D224" s="69"/>
      <c r="E224" s="69"/>
      <c r="F224" s="69"/>
      <c r="G224" s="69"/>
      <c r="H224" s="69"/>
      <c r="I224" s="69"/>
      <c r="J224" s="69"/>
      <c r="K224" s="69"/>
      <c r="L224" s="69"/>
      <c r="M224" s="69"/>
      <c r="N224" s="69"/>
      <c r="O224" s="69"/>
      <c r="P224" s="69"/>
      <c r="Q224" s="69"/>
      <c r="R224" s="69"/>
      <c r="S224" s="69"/>
      <c r="T224" s="69"/>
      <c r="U224" s="69"/>
      <c r="V224" s="69"/>
      <c r="W224" s="69"/>
    </row>
    <row r="225" spans="1:23">
      <c r="A225" s="69"/>
      <c r="B225" s="69"/>
      <c r="C225" s="69"/>
      <c r="D225" s="69"/>
      <c r="E225" s="69"/>
      <c r="F225" s="69"/>
      <c r="G225" s="69"/>
      <c r="H225" s="69"/>
      <c r="I225" s="69"/>
      <c r="J225" s="69"/>
      <c r="K225" s="69"/>
      <c r="L225" s="69"/>
      <c r="M225" s="69"/>
      <c r="N225" s="69"/>
      <c r="O225" s="69"/>
      <c r="P225" s="69"/>
      <c r="Q225" s="69"/>
      <c r="R225" s="69"/>
      <c r="S225" s="69"/>
      <c r="T225" s="69"/>
      <c r="U225" s="69"/>
      <c r="V225" s="69"/>
      <c r="W225" s="69"/>
    </row>
    <row r="226" spans="1:23">
      <c r="A226" s="69"/>
      <c r="B226" s="69"/>
      <c r="C226" s="69"/>
      <c r="D226" s="69"/>
      <c r="E226" s="69"/>
      <c r="F226" s="69"/>
      <c r="G226" s="69"/>
      <c r="H226" s="69"/>
      <c r="I226" s="69"/>
      <c r="J226" s="69"/>
      <c r="K226" s="69"/>
      <c r="L226" s="69"/>
      <c r="M226" s="69"/>
      <c r="N226" s="69"/>
      <c r="O226" s="69"/>
      <c r="P226" s="69"/>
      <c r="Q226" s="69"/>
      <c r="R226" s="69"/>
      <c r="S226" s="69"/>
      <c r="T226" s="69"/>
      <c r="U226" s="69"/>
      <c r="V226" s="69"/>
      <c r="W226" s="69"/>
    </row>
    <row r="227" spans="1:23">
      <c r="A227" s="69"/>
      <c r="B227" s="69"/>
      <c r="C227" s="69"/>
      <c r="D227" s="69"/>
      <c r="E227" s="69"/>
      <c r="F227" s="69"/>
      <c r="G227" s="69"/>
      <c r="H227" s="69"/>
      <c r="I227" s="69"/>
      <c r="J227" s="69"/>
      <c r="K227" s="69"/>
      <c r="L227" s="69"/>
      <c r="M227" s="69"/>
      <c r="N227" s="69"/>
      <c r="O227" s="69"/>
      <c r="P227" s="69"/>
      <c r="Q227" s="69"/>
      <c r="R227" s="69"/>
      <c r="S227" s="69"/>
      <c r="T227" s="69"/>
      <c r="U227" s="69"/>
      <c r="V227" s="69"/>
      <c r="W227" s="69"/>
    </row>
    <row r="228" spans="1:23">
      <c r="A228" s="69"/>
      <c r="B228" s="69"/>
      <c r="C228" s="69"/>
      <c r="D228" s="69"/>
      <c r="E228" s="69"/>
      <c r="F228" s="69"/>
      <c r="G228" s="69"/>
      <c r="H228" s="69"/>
      <c r="I228" s="69"/>
      <c r="J228" s="69"/>
      <c r="K228" s="69"/>
      <c r="L228" s="69"/>
      <c r="M228" s="69"/>
      <c r="N228" s="69"/>
      <c r="O228" s="69"/>
      <c r="P228" s="69"/>
      <c r="Q228" s="69"/>
      <c r="R228" s="69"/>
      <c r="S228" s="69"/>
      <c r="T228" s="69"/>
      <c r="U228" s="69"/>
      <c r="V228" s="69"/>
      <c r="W228" s="69"/>
    </row>
    <row r="229" spans="1:23">
      <c r="A229" s="69"/>
      <c r="B229" s="69"/>
      <c r="C229" s="69"/>
      <c r="D229" s="69"/>
      <c r="E229" s="69"/>
      <c r="F229" s="69"/>
      <c r="G229" s="69"/>
      <c r="H229" s="69"/>
      <c r="I229" s="69"/>
      <c r="J229" s="69"/>
      <c r="K229" s="69"/>
      <c r="L229" s="69"/>
      <c r="M229" s="69"/>
      <c r="N229" s="69"/>
      <c r="O229" s="69"/>
      <c r="P229" s="69"/>
      <c r="Q229" s="69"/>
      <c r="R229" s="69"/>
      <c r="S229" s="69"/>
      <c r="T229" s="69"/>
      <c r="U229" s="69"/>
      <c r="V229" s="69"/>
      <c r="W229" s="69"/>
    </row>
    <row r="230" spans="1:23">
      <c r="A230" s="69"/>
      <c r="B230" s="69"/>
      <c r="C230" s="69"/>
      <c r="D230" s="69"/>
      <c r="E230" s="69"/>
      <c r="F230" s="69"/>
      <c r="G230" s="69"/>
      <c r="H230" s="69"/>
      <c r="I230" s="69"/>
      <c r="J230" s="69"/>
      <c r="K230" s="69"/>
      <c r="L230" s="69"/>
      <c r="M230" s="69"/>
      <c r="N230" s="69"/>
      <c r="O230" s="69"/>
      <c r="P230" s="69"/>
      <c r="Q230" s="69"/>
      <c r="R230" s="69"/>
      <c r="S230" s="69"/>
      <c r="T230" s="69"/>
      <c r="U230" s="69"/>
      <c r="V230" s="69"/>
      <c r="W230" s="69"/>
    </row>
    <row r="231" spans="1:23">
      <c r="A231" s="69"/>
      <c r="B231" s="69"/>
      <c r="C231" s="69"/>
      <c r="D231" s="69"/>
      <c r="E231" s="69"/>
      <c r="F231" s="69"/>
      <c r="G231" s="69"/>
      <c r="H231" s="69"/>
      <c r="I231" s="69"/>
      <c r="J231" s="69"/>
      <c r="K231" s="69"/>
      <c r="L231" s="69"/>
      <c r="M231" s="69"/>
      <c r="N231" s="69"/>
      <c r="O231" s="69"/>
      <c r="P231" s="69"/>
      <c r="Q231" s="69"/>
      <c r="R231" s="69"/>
      <c r="S231" s="69"/>
      <c r="T231" s="69"/>
      <c r="U231" s="69"/>
      <c r="V231" s="69"/>
      <c r="W231" s="69"/>
    </row>
    <row r="232" spans="1:23">
      <c r="A232" s="69"/>
      <c r="B232" s="69"/>
      <c r="C232" s="69"/>
      <c r="D232" s="69"/>
      <c r="E232" s="69"/>
      <c r="F232" s="69"/>
      <c r="G232" s="69"/>
      <c r="H232" s="69"/>
      <c r="I232" s="69"/>
      <c r="J232" s="69"/>
      <c r="K232" s="69"/>
      <c r="L232" s="69"/>
      <c r="M232" s="69"/>
      <c r="N232" s="69"/>
      <c r="O232" s="69"/>
      <c r="P232" s="69"/>
      <c r="Q232" s="69"/>
      <c r="R232" s="69"/>
      <c r="S232" s="69"/>
      <c r="T232" s="69"/>
      <c r="U232" s="69"/>
      <c r="V232" s="69"/>
      <c r="W232" s="69"/>
    </row>
    <row r="233" spans="1:23">
      <c r="A233" s="69"/>
      <c r="B233" s="69"/>
      <c r="C233" s="69"/>
      <c r="D233" s="69"/>
      <c r="E233" s="69"/>
      <c r="F233" s="69"/>
      <c r="G233" s="69"/>
      <c r="H233" s="69"/>
      <c r="I233" s="69"/>
      <c r="J233" s="69"/>
      <c r="K233" s="69"/>
      <c r="L233" s="69"/>
      <c r="M233" s="69"/>
      <c r="N233" s="69"/>
      <c r="O233" s="69"/>
      <c r="P233" s="69"/>
      <c r="Q233" s="69"/>
      <c r="R233" s="69"/>
      <c r="S233" s="69"/>
      <c r="T233" s="69"/>
      <c r="U233" s="69"/>
      <c r="V233" s="69"/>
      <c r="W233" s="69"/>
    </row>
    <row r="234" spans="1:23">
      <c r="A234" s="69"/>
      <c r="B234" s="69"/>
      <c r="C234" s="69"/>
      <c r="D234" s="69"/>
      <c r="E234" s="69"/>
      <c r="F234" s="69"/>
      <c r="G234" s="69"/>
      <c r="H234" s="69"/>
      <c r="I234" s="69"/>
      <c r="J234" s="69"/>
      <c r="K234" s="69"/>
      <c r="L234" s="69"/>
      <c r="M234" s="69"/>
      <c r="N234" s="69"/>
      <c r="O234" s="69"/>
      <c r="P234" s="69"/>
      <c r="Q234" s="69"/>
      <c r="R234" s="69"/>
      <c r="S234" s="69"/>
      <c r="T234" s="69"/>
      <c r="U234" s="69"/>
      <c r="V234" s="69"/>
      <c r="W234" s="69"/>
    </row>
    <row r="235" spans="1:23">
      <c r="A235" s="69"/>
      <c r="B235" s="69"/>
      <c r="C235" s="69"/>
      <c r="D235" s="69"/>
      <c r="E235" s="69"/>
      <c r="F235" s="69"/>
      <c r="G235" s="69"/>
      <c r="H235" s="69"/>
      <c r="I235" s="69"/>
      <c r="J235" s="69"/>
      <c r="K235" s="69"/>
      <c r="L235" s="69"/>
      <c r="M235" s="69"/>
      <c r="N235" s="69"/>
      <c r="O235" s="69"/>
      <c r="P235" s="69"/>
      <c r="Q235" s="69"/>
      <c r="R235" s="69"/>
      <c r="S235" s="69"/>
      <c r="T235" s="69"/>
      <c r="U235" s="69"/>
      <c r="V235" s="69"/>
      <c r="W235" s="69"/>
    </row>
    <row r="236" spans="1:23">
      <c r="A236" s="69"/>
      <c r="B236" s="69"/>
      <c r="C236" s="69"/>
      <c r="D236" s="69"/>
      <c r="E236" s="69"/>
      <c r="F236" s="69"/>
      <c r="G236" s="69"/>
      <c r="H236" s="69"/>
      <c r="I236" s="69"/>
      <c r="J236" s="69"/>
      <c r="K236" s="69"/>
      <c r="L236" s="69"/>
      <c r="M236" s="69"/>
      <c r="N236" s="69"/>
      <c r="O236" s="69"/>
      <c r="P236" s="69"/>
      <c r="Q236" s="69"/>
      <c r="R236" s="69"/>
      <c r="S236" s="69"/>
      <c r="T236" s="69"/>
      <c r="U236" s="69"/>
      <c r="V236" s="69"/>
      <c r="W236" s="69"/>
    </row>
    <row r="237" spans="1:23">
      <c r="A237" s="69"/>
      <c r="B237" s="69"/>
      <c r="C237" s="69"/>
      <c r="D237" s="69"/>
      <c r="E237" s="69"/>
      <c r="F237" s="69"/>
      <c r="G237" s="69"/>
      <c r="H237" s="69"/>
      <c r="I237" s="69"/>
      <c r="J237" s="69"/>
      <c r="K237" s="69"/>
      <c r="L237" s="69"/>
      <c r="M237" s="69"/>
      <c r="N237" s="69"/>
      <c r="O237" s="69"/>
      <c r="P237" s="69"/>
      <c r="Q237" s="69"/>
      <c r="R237" s="69"/>
      <c r="S237" s="69"/>
      <c r="T237" s="69"/>
      <c r="U237" s="69"/>
      <c r="V237" s="69"/>
      <c r="W237" s="69"/>
    </row>
    <row r="238" spans="1:23">
      <c r="A238" s="69"/>
      <c r="B238" s="69"/>
      <c r="C238" s="69"/>
      <c r="D238" s="69"/>
      <c r="E238" s="69"/>
      <c r="F238" s="69"/>
      <c r="G238" s="69"/>
      <c r="H238" s="69"/>
      <c r="I238" s="69"/>
      <c r="J238" s="69"/>
      <c r="K238" s="69"/>
      <c r="L238" s="69"/>
      <c r="M238" s="69"/>
      <c r="N238" s="69"/>
      <c r="O238" s="69"/>
      <c r="P238" s="69"/>
      <c r="Q238" s="69"/>
      <c r="R238" s="69"/>
      <c r="S238" s="69"/>
      <c r="T238" s="69"/>
      <c r="U238" s="69"/>
      <c r="V238" s="69"/>
      <c r="W238" s="69"/>
    </row>
    <row r="239" spans="1:23">
      <c r="A239" s="69"/>
      <c r="B239" s="69"/>
      <c r="C239" s="69"/>
      <c r="D239" s="69"/>
      <c r="E239" s="69"/>
      <c r="F239" s="69"/>
      <c r="G239" s="69"/>
      <c r="H239" s="69"/>
      <c r="I239" s="69"/>
      <c r="J239" s="69"/>
      <c r="K239" s="69"/>
      <c r="L239" s="69"/>
      <c r="M239" s="69"/>
      <c r="N239" s="69"/>
      <c r="O239" s="69"/>
      <c r="P239" s="69"/>
      <c r="Q239" s="69"/>
      <c r="R239" s="69"/>
      <c r="S239" s="69"/>
      <c r="T239" s="69"/>
      <c r="U239" s="69"/>
      <c r="V239" s="69"/>
      <c r="W239" s="69"/>
    </row>
    <row r="240" spans="1:23">
      <c r="A240" s="69"/>
      <c r="B240" s="69"/>
      <c r="C240" s="69"/>
      <c r="D240" s="69"/>
      <c r="E240" s="69"/>
      <c r="F240" s="69"/>
      <c r="G240" s="69"/>
      <c r="H240" s="69"/>
      <c r="I240" s="69"/>
      <c r="J240" s="69"/>
      <c r="K240" s="69"/>
      <c r="L240" s="69"/>
      <c r="M240" s="69"/>
      <c r="N240" s="69"/>
      <c r="O240" s="69"/>
      <c r="P240" s="69"/>
      <c r="Q240" s="69"/>
      <c r="R240" s="69"/>
      <c r="S240" s="69"/>
      <c r="T240" s="69"/>
      <c r="U240" s="69"/>
      <c r="V240" s="69"/>
      <c r="W240" s="69"/>
    </row>
    <row r="241" spans="1:23">
      <c r="A241" s="69"/>
      <c r="B241" s="69"/>
      <c r="C241" s="69"/>
      <c r="D241" s="69"/>
      <c r="E241" s="69"/>
      <c r="F241" s="69"/>
      <c r="G241" s="69"/>
      <c r="H241" s="69"/>
      <c r="I241" s="69"/>
      <c r="J241" s="69"/>
      <c r="K241" s="69"/>
      <c r="L241" s="69"/>
      <c r="M241" s="69"/>
      <c r="N241" s="69"/>
      <c r="O241" s="69"/>
      <c r="P241" s="69"/>
      <c r="Q241" s="69"/>
      <c r="R241" s="69"/>
      <c r="S241" s="69"/>
      <c r="T241" s="69"/>
      <c r="U241" s="69"/>
      <c r="V241" s="69"/>
      <c r="W241" s="69"/>
    </row>
    <row r="242" spans="1:23">
      <c r="A242" s="69"/>
      <c r="B242" s="69"/>
      <c r="C242" s="69"/>
      <c r="D242" s="69"/>
      <c r="E242" s="69"/>
      <c r="F242" s="69"/>
      <c r="G242" s="69"/>
      <c r="H242" s="69"/>
      <c r="I242" s="69"/>
      <c r="J242" s="69"/>
      <c r="K242" s="69"/>
      <c r="L242" s="69"/>
      <c r="M242" s="69"/>
      <c r="N242" s="69"/>
      <c r="O242" s="69"/>
      <c r="P242" s="69"/>
      <c r="Q242" s="69"/>
      <c r="R242" s="69"/>
      <c r="S242" s="69"/>
      <c r="T242" s="69"/>
      <c r="U242" s="69"/>
      <c r="V242" s="69"/>
      <c r="W242" s="69"/>
    </row>
    <row r="243" spans="1:23">
      <c r="A243" s="69"/>
      <c r="B243" s="69"/>
      <c r="C243" s="69"/>
      <c r="D243" s="69"/>
      <c r="E243" s="69"/>
      <c r="F243" s="69"/>
      <c r="G243" s="69"/>
      <c r="H243" s="69"/>
      <c r="I243" s="69"/>
      <c r="J243" s="69"/>
      <c r="K243" s="69"/>
      <c r="L243" s="69"/>
      <c r="M243" s="69"/>
      <c r="N243" s="69"/>
      <c r="O243" s="69"/>
      <c r="P243" s="69"/>
      <c r="Q243" s="69"/>
      <c r="R243" s="69"/>
      <c r="S243" s="69"/>
      <c r="T243" s="69"/>
      <c r="U243" s="69"/>
      <c r="V243" s="69"/>
      <c r="W243" s="69"/>
    </row>
    <row r="244" spans="1:23">
      <c r="A244" s="69"/>
      <c r="B244" s="69"/>
      <c r="C244" s="69"/>
      <c r="D244" s="69"/>
      <c r="E244" s="69"/>
      <c r="F244" s="69"/>
      <c r="G244" s="69"/>
      <c r="H244" s="69"/>
      <c r="I244" s="69"/>
      <c r="J244" s="69"/>
      <c r="K244" s="69"/>
      <c r="L244" s="69"/>
      <c r="M244" s="69"/>
      <c r="N244" s="69"/>
      <c r="O244" s="69"/>
      <c r="P244" s="69"/>
      <c r="Q244" s="69"/>
      <c r="R244" s="69"/>
      <c r="S244" s="69"/>
      <c r="T244" s="69"/>
      <c r="U244" s="69"/>
      <c r="V244" s="69"/>
      <c r="W244" s="69"/>
    </row>
    <row r="245" spans="1:23">
      <c r="A245" s="69"/>
      <c r="B245" s="69"/>
      <c r="C245" s="69"/>
      <c r="D245" s="69"/>
      <c r="E245" s="69"/>
      <c r="F245" s="69"/>
      <c r="G245" s="69"/>
      <c r="H245" s="69"/>
      <c r="I245" s="69"/>
      <c r="J245" s="69"/>
      <c r="K245" s="69"/>
      <c r="L245" s="69"/>
      <c r="M245" s="69"/>
      <c r="N245" s="69"/>
      <c r="O245" s="69"/>
      <c r="P245" s="69"/>
      <c r="Q245" s="69"/>
      <c r="R245" s="69"/>
      <c r="S245" s="69"/>
      <c r="T245" s="69"/>
      <c r="U245" s="69"/>
      <c r="V245" s="69"/>
      <c r="W245" s="69"/>
    </row>
    <row r="246" spans="1:23">
      <c r="A246" s="69"/>
      <c r="B246" s="69"/>
      <c r="C246" s="69"/>
      <c r="D246" s="69"/>
      <c r="E246" s="69"/>
      <c r="F246" s="69"/>
      <c r="G246" s="69"/>
      <c r="H246" s="69"/>
      <c r="I246" s="69"/>
      <c r="J246" s="69"/>
      <c r="K246" s="69"/>
      <c r="L246" s="69"/>
      <c r="M246" s="69"/>
      <c r="N246" s="69"/>
      <c r="O246" s="69"/>
      <c r="P246" s="69"/>
      <c r="Q246" s="69"/>
      <c r="R246" s="69"/>
      <c r="S246" s="69"/>
      <c r="T246" s="69"/>
      <c r="U246" s="69"/>
      <c r="V246" s="69"/>
      <c r="W246" s="69"/>
    </row>
    <row r="247" spans="1:23">
      <c r="A247" s="69"/>
      <c r="B247" s="69"/>
      <c r="C247" s="69"/>
      <c r="D247" s="69"/>
      <c r="E247" s="69"/>
      <c r="F247" s="69"/>
      <c r="G247" s="69"/>
      <c r="H247" s="69"/>
      <c r="I247" s="69"/>
      <c r="J247" s="69"/>
      <c r="K247" s="69"/>
      <c r="L247" s="69"/>
      <c r="M247" s="69"/>
      <c r="N247" s="69"/>
      <c r="O247" s="69"/>
      <c r="P247" s="69"/>
      <c r="Q247" s="69"/>
      <c r="R247" s="69"/>
      <c r="S247" s="69"/>
      <c r="T247" s="69"/>
      <c r="U247" s="69"/>
      <c r="V247" s="69"/>
      <c r="W247" s="69"/>
    </row>
    <row r="248" spans="1:23">
      <c r="A248" s="69"/>
      <c r="B248" s="69"/>
      <c r="C248" s="69"/>
      <c r="D248" s="69"/>
      <c r="E248" s="69"/>
      <c r="F248" s="69"/>
      <c r="G248" s="69"/>
      <c r="H248" s="69"/>
      <c r="I248" s="69"/>
      <c r="J248" s="69"/>
      <c r="K248" s="69"/>
      <c r="L248" s="69"/>
      <c r="M248" s="69"/>
      <c r="N248" s="69"/>
      <c r="O248" s="69"/>
      <c r="P248" s="69"/>
      <c r="Q248" s="69"/>
      <c r="R248" s="69"/>
      <c r="S248" s="69"/>
      <c r="T248" s="69"/>
      <c r="U248" s="69"/>
      <c r="V248" s="69"/>
      <c r="W248" s="69"/>
    </row>
    <row r="249" spans="1:23">
      <c r="A249" s="69"/>
      <c r="B249" s="69"/>
      <c r="C249" s="69"/>
      <c r="D249" s="69"/>
      <c r="E249" s="69"/>
      <c r="F249" s="69"/>
      <c r="G249" s="69"/>
      <c r="H249" s="69"/>
      <c r="I249" s="69"/>
      <c r="J249" s="69"/>
      <c r="K249" s="69"/>
      <c r="L249" s="69"/>
      <c r="M249" s="69"/>
      <c r="N249" s="69"/>
      <c r="O249" s="69"/>
      <c r="P249" s="69"/>
      <c r="Q249" s="69"/>
      <c r="R249" s="69"/>
      <c r="S249" s="69"/>
      <c r="T249" s="69"/>
      <c r="U249" s="69"/>
      <c r="V249" s="69"/>
      <c r="W249" s="69"/>
    </row>
    <row r="250" spans="1:23">
      <c r="A250" s="69"/>
      <c r="B250" s="69"/>
      <c r="C250" s="69"/>
      <c r="D250" s="69"/>
      <c r="E250" s="69"/>
      <c r="F250" s="69"/>
      <c r="G250" s="69"/>
      <c r="H250" s="69"/>
      <c r="I250" s="69"/>
      <c r="J250" s="69"/>
      <c r="K250" s="69"/>
      <c r="L250" s="69"/>
      <c r="M250" s="69"/>
      <c r="N250" s="69"/>
      <c r="O250" s="69"/>
      <c r="P250" s="69"/>
      <c r="Q250" s="69"/>
      <c r="R250" s="69"/>
      <c r="S250" s="69"/>
      <c r="T250" s="69"/>
      <c r="U250" s="69"/>
      <c r="V250" s="69"/>
      <c r="W250" s="69"/>
    </row>
    <row r="251" spans="1:23">
      <c r="A251" s="69"/>
      <c r="B251" s="69"/>
      <c r="C251" s="69"/>
      <c r="D251" s="69"/>
      <c r="E251" s="69"/>
      <c r="F251" s="69"/>
      <c r="G251" s="69"/>
      <c r="H251" s="69"/>
      <c r="I251" s="69"/>
      <c r="J251" s="69"/>
      <c r="K251" s="69"/>
      <c r="L251" s="69"/>
      <c r="M251" s="69"/>
      <c r="N251" s="69"/>
      <c r="O251" s="69"/>
      <c r="P251" s="69"/>
      <c r="Q251" s="69"/>
      <c r="R251" s="69"/>
      <c r="S251" s="69"/>
      <c r="T251" s="69"/>
      <c r="U251" s="69"/>
      <c r="V251" s="69"/>
      <c r="W251" s="69"/>
    </row>
    <row r="252" spans="1:23">
      <c r="A252" s="69"/>
      <c r="B252" s="69"/>
      <c r="C252" s="69"/>
      <c r="D252" s="69"/>
      <c r="E252" s="69"/>
      <c r="F252" s="69"/>
      <c r="G252" s="69"/>
      <c r="H252" s="69"/>
      <c r="I252" s="69"/>
      <c r="J252" s="69"/>
      <c r="K252" s="69"/>
      <c r="L252" s="69"/>
      <c r="M252" s="69"/>
      <c r="N252" s="69"/>
      <c r="O252" s="69"/>
      <c r="P252" s="69"/>
      <c r="Q252" s="69"/>
      <c r="R252" s="69"/>
      <c r="S252" s="69"/>
      <c r="T252" s="69"/>
      <c r="U252" s="69"/>
      <c r="V252" s="69"/>
      <c r="W252" s="69"/>
    </row>
    <row r="253" spans="1:23">
      <c r="A253" s="69"/>
      <c r="B253" s="69"/>
      <c r="C253" s="69"/>
      <c r="D253" s="69"/>
      <c r="E253" s="69"/>
      <c r="F253" s="69"/>
      <c r="G253" s="69"/>
      <c r="H253" s="69"/>
      <c r="I253" s="69"/>
      <c r="J253" s="69"/>
      <c r="K253" s="69"/>
      <c r="L253" s="69"/>
      <c r="M253" s="69"/>
      <c r="N253" s="69"/>
      <c r="O253" s="69"/>
      <c r="P253" s="69"/>
      <c r="Q253" s="69"/>
      <c r="R253" s="69"/>
      <c r="S253" s="69"/>
      <c r="T253" s="69"/>
      <c r="U253" s="69"/>
      <c r="V253" s="69"/>
      <c r="W253" s="69"/>
    </row>
    <row r="254" spans="1:23">
      <c r="A254" s="69"/>
      <c r="B254" s="69"/>
      <c r="C254" s="69"/>
      <c r="D254" s="69"/>
      <c r="E254" s="69"/>
      <c r="F254" s="69"/>
      <c r="G254" s="69"/>
      <c r="H254" s="69"/>
      <c r="I254" s="69"/>
      <c r="J254" s="69"/>
      <c r="K254" s="69"/>
      <c r="L254" s="69"/>
      <c r="M254" s="69"/>
      <c r="N254" s="69"/>
      <c r="O254" s="69"/>
      <c r="P254" s="69"/>
      <c r="Q254" s="69"/>
      <c r="R254" s="69"/>
      <c r="S254" s="69"/>
      <c r="T254" s="69"/>
      <c r="U254" s="69"/>
      <c r="V254" s="69"/>
      <c r="W254" s="69"/>
    </row>
    <row r="255" spans="1:23">
      <c r="A255" s="69"/>
      <c r="B255" s="69"/>
      <c r="C255" s="69"/>
      <c r="D255" s="69"/>
      <c r="E255" s="69"/>
      <c r="F255" s="69"/>
      <c r="G255" s="69"/>
      <c r="H255" s="69"/>
      <c r="I255" s="69"/>
      <c r="J255" s="69"/>
      <c r="K255" s="69"/>
      <c r="L255" s="69"/>
      <c r="M255" s="69"/>
      <c r="N255" s="69"/>
      <c r="O255" s="69"/>
      <c r="P255" s="69"/>
      <c r="Q255" s="69"/>
      <c r="R255" s="69"/>
      <c r="S255" s="69"/>
      <c r="T255" s="69"/>
      <c r="U255" s="69"/>
      <c r="V255" s="69"/>
      <c r="W255" s="69"/>
    </row>
    <row r="256" spans="1:23">
      <c r="A256" s="69"/>
      <c r="B256" s="69"/>
      <c r="C256" s="69"/>
      <c r="D256" s="69"/>
      <c r="E256" s="69"/>
      <c r="F256" s="69"/>
      <c r="G256" s="69"/>
      <c r="H256" s="69"/>
      <c r="I256" s="69"/>
      <c r="J256" s="69"/>
      <c r="K256" s="69"/>
      <c r="L256" s="69"/>
      <c r="M256" s="69"/>
      <c r="N256" s="69"/>
      <c r="O256" s="69"/>
      <c r="P256" s="69"/>
      <c r="Q256" s="69"/>
      <c r="R256" s="69"/>
      <c r="S256" s="69"/>
      <c r="T256" s="69"/>
      <c r="U256" s="69"/>
      <c r="V256" s="69"/>
      <c r="W256" s="69"/>
    </row>
    <row r="257" spans="1:23">
      <c r="A257" s="69"/>
      <c r="B257" s="69"/>
      <c r="C257" s="69"/>
      <c r="D257" s="69"/>
      <c r="E257" s="69"/>
      <c r="F257" s="69"/>
      <c r="G257" s="69"/>
      <c r="H257" s="69"/>
      <c r="I257" s="69"/>
      <c r="J257" s="69"/>
      <c r="K257" s="69"/>
      <c r="L257" s="69"/>
      <c r="M257" s="69"/>
      <c r="N257" s="69"/>
      <c r="O257" s="69"/>
      <c r="P257" s="69"/>
      <c r="Q257" s="69"/>
      <c r="R257" s="69"/>
      <c r="S257" s="69"/>
      <c r="T257" s="69"/>
      <c r="U257" s="69"/>
      <c r="V257" s="69"/>
      <c r="W257" s="69"/>
    </row>
    <row r="258" spans="1:23">
      <c r="A258" s="69"/>
      <c r="B258" s="69"/>
      <c r="C258" s="69"/>
      <c r="D258" s="69"/>
      <c r="E258" s="69"/>
      <c r="F258" s="69"/>
      <c r="G258" s="69"/>
      <c r="H258" s="69"/>
      <c r="I258" s="69"/>
      <c r="J258" s="69"/>
      <c r="K258" s="69"/>
      <c r="L258" s="69"/>
      <c r="M258" s="69"/>
      <c r="N258" s="69"/>
      <c r="O258" s="69"/>
      <c r="P258" s="69"/>
      <c r="Q258" s="69"/>
      <c r="R258" s="69"/>
      <c r="S258" s="69"/>
      <c r="T258" s="69"/>
      <c r="U258" s="69"/>
      <c r="V258" s="69"/>
      <c r="W258" s="69"/>
    </row>
    <row r="259" spans="1:23">
      <c r="A259" s="69"/>
      <c r="B259" s="69"/>
      <c r="C259" s="69"/>
      <c r="D259" s="69"/>
      <c r="E259" s="69"/>
      <c r="F259" s="69"/>
      <c r="G259" s="69"/>
      <c r="H259" s="69"/>
      <c r="I259" s="69"/>
      <c r="J259" s="69"/>
      <c r="K259" s="69"/>
      <c r="L259" s="69"/>
      <c r="M259" s="69"/>
      <c r="N259" s="69"/>
      <c r="O259" s="69"/>
      <c r="P259" s="69"/>
      <c r="Q259" s="69"/>
      <c r="R259" s="69"/>
      <c r="S259" s="69"/>
      <c r="T259" s="69"/>
      <c r="U259" s="69"/>
      <c r="V259" s="69"/>
      <c r="W259" s="69"/>
    </row>
    <row r="260" spans="1:23">
      <c r="A260" s="69"/>
      <c r="B260" s="69"/>
      <c r="C260" s="69"/>
      <c r="D260" s="69"/>
      <c r="E260" s="69"/>
      <c r="F260" s="69"/>
      <c r="G260" s="69"/>
      <c r="H260" s="69"/>
      <c r="I260" s="69"/>
      <c r="J260" s="69"/>
      <c r="K260" s="69"/>
      <c r="L260" s="69"/>
      <c r="M260" s="69"/>
      <c r="N260" s="69"/>
      <c r="O260" s="69"/>
      <c r="P260" s="69"/>
      <c r="Q260" s="69"/>
      <c r="R260" s="69"/>
      <c r="S260" s="69"/>
      <c r="T260" s="69"/>
      <c r="U260" s="69"/>
      <c r="V260" s="69"/>
      <c r="W260" s="69"/>
    </row>
    <row r="261" spans="1:23">
      <c r="A261" s="69"/>
      <c r="B261" s="69"/>
      <c r="C261" s="69"/>
      <c r="D261" s="69"/>
      <c r="E261" s="69"/>
      <c r="F261" s="69"/>
      <c r="G261" s="69"/>
      <c r="H261" s="69"/>
      <c r="I261" s="69"/>
      <c r="J261" s="69"/>
      <c r="K261" s="69"/>
      <c r="L261" s="69"/>
      <c r="M261" s="69"/>
      <c r="N261" s="69"/>
      <c r="O261" s="69"/>
      <c r="P261" s="69"/>
      <c r="Q261" s="69"/>
      <c r="R261" s="69"/>
      <c r="S261" s="69"/>
      <c r="T261" s="69"/>
      <c r="U261" s="69"/>
      <c r="V261" s="69"/>
      <c r="W261" s="69"/>
    </row>
    <row r="262" spans="1:23">
      <c r="A262" s="69"/>
      <c r="B262" s="69"/>
      <c r="C262" s="69"/>
      <c r="D262" s="69"/>
      <c r="E262" s="69"/>
      <c r="F262" s="69"/>
      <c r="G262" s="69"/>
      <c r="H262" s="69"/>
      <c r="I262" s="69"/>
      <c r="J262" s="69"/>
      <c r="K262" s="69"/>
      <c r="L262" s="69"/>
      <c r="M262" s="69"/>
      <c r="N262" s="69"/>
      <c r="O262" s="69"/>
      <c r="P262" s="69"/>
      <c r="Q262" s="69"/>
      <c r="R262" s="69"/>
      <c r="S262" s="69"/>
      <c r="T262" s="69"/>
      <c r="U262" s="69"/>
      <c r="V262" s="69"/>
      <c r="W262" s="69"/>
    </row>
    <row r="263" spans="1:23">
      <c r="A263" s="69"/>
      <c r="B263" s="69"/>
      <c r="C263" s="69"/>
      <c r="D263" s="69"/>
      <c r="E263" s="69"/>
      <c r="F263" s="69"/>
      <c r="G263" s="69"/>
      <c r="H263" s="69"/>
      <c r="I263" s="69"/>
      <c r="J263" s="69"/>
      <c r="K263" s="69"/>
      <c r="L263" s="69"/>
      <c r="M263" s="69"/>
      <c r="N263" s="69"/>
      <c r="O263" s="69"/>
      <c r="P263" s="69"/>
      <c r="Q263" s="69"/>
      <c r="R263" s="69"/>
      <c r="S263" s="69"/>
      <c r="T263" s="69"/>
      <c r="U263" s="69"/>
      <c r="V263" s="69"/>
      <c r="W263" s="69"/>
    </row>
    <row r="264" spans="1:23">
      <c r="A264" s="69"/>
      <c r="B264" s="69"/>
      <c r="C264" s="69"/>
      <c r="D264" s="69"/>
      <c r="E264" s="69"/>
      <c r="F264" s="69"/>
      <c r="G264" s="69"/>
      <c r="H264" s="69"/>
      <c r="I264" s="69"/>
      <c r="J264" s="69"/>
      <c r="K264" s="69"/>
      <c r="L264" s="69"/>
      <c r="M264" s="69"/>
      <c r="N264" s="69"/>
      <c r="O264" s="69"/>
      <c r="P264" s="69"/>
      <c r="Q264" s="69"/>
      <c r="R264" s="69"/>
      <c r="S264" s="69"/>
      <c r="T264" s="69"/>
      <c r="U264" s="69"/>
      <c r="V264" s="69"/>
      <c r="W264" s="69"/>
    </row>
    <row r="265" spans="1:23">
      <c r="A265" s="69"/>
      <c r="B265" s="69"/>
      <c r="C265" s="69"/>
      <c r="D265" s="69"/>
      <c r="E265" s="69"/>
      <c r="F265" s="69"/>
      <c r="G265" s="69"/>
      <c r="H265" s="69"/>
      <c r="I265" s="69"/>
      <c r="J265" s="69"/>
      <c r="K265" s="69"/>
      <c r="L265" s="69"/>
      <c r="M265" s="69"/>
      <c r="N265" s="69"/>
      <c r="O265" s="69"/>
      <c r="P265" s="69"/>
      <c r="Q265" s="69"/>
      <c r="R265" s="69"/>
      <c r="S265" s="69"/>
      <c r="T265" s="69"/>
      <c r="U265" s="69"/>
      <c r="V265" s="69"/>
      <c r="W265" s="69"/>
    </row>
    <row r="266" spans="1:23">
      <c r="A266" s="69"/>
      <c r="B266" s="69"/>
      <c r="C266" s="69"/>
      <c r="D266" s="69"/>
      <c r="E266" s="69"/>
      <c r="F266" s="69"/>
      <c r="G266" s="69"/>
      <c r="H266" s="69"/>
      <c r="I266" s="69"/>
      <c r="J266" s="69"/>
      <c r="K266" s="69"/>
      <c r="L266" s="69"/>
      <c r="M266" s="69"/>
      <c r="N266" s="69"/>
      <c r="O266" s="69"/>
      <c r="P266" s="69"/>
      <c r="Q266" s="69"/>
      <c r="R266" s="69"/>
      <c r="S266" s="69"/>
      <c r="T266" s="69"/>
      <c r="U266" s="69"/>
      <c r="V266" s="69"/>
      <c r="W266" s="69"/>
    </row>
    <row r="267" spans="1:23">
      <c r="A267" s="69"/>
      <c r="B267" s="69"/>
      <c r="C267" s="69"/>
      <c r="D267" s="69"/>
      <c r="E267" s="69"/>
      <c r="F267" s="69"/>
      <c r="G267" s="69"/>
      <c r="H267" s="69"/>
      <c r="I267" s="69"/>
      <c r="J267" s="69"/>
      <c r="K267" s="69"/>
      <c r="L267" s="69"/>
      <c r="M267" s="69"/>
      <c r="N267" s="69"/>
      <c r="O267" s="69"/>
      <c r="P267" s="69"/>
      <c r="Q267" s="69"/>
      <c r="R267" s="69"/>
      <c r="S267" s="69"/>
      <c r="T267" s="69"/>
      <c r="U267" s="69"/>
      <c r="V267" s="69"/>
      <c r="W267" s="69"/>
    </row>
    <row r="268" spans="1:23">
      <c r="A268" s="69"/>
      <c r="B268" s="69"/>
      <c r="C268" s="69"/>
      <c r="D268" s="69"/>
      <c r="E268" s="69"/>
      <c r="F268" s="69"/>
      <c r="G268" s="69"/>
      <c r="H268" s="69"/>
      <c r="I268" s="69"/>
      <c r="J268" s="69"/>
      <c r="K268" s="69"/>
      <c r="L268" s="69"/>
      <c r="M268" s="69"/>
      <c r="N268" s="69"/>
      <c r="O268" s="69"/>
      <c r="P268" s="69"/>
      <c r="Q268" s="69"/>
      <c r="R268" s="69"/>
      <c r="S268" s="69"/>
      <c r="T268" s="69"/>
      <c r="U268" s="69"/>
      <c r="V268" s="69"/>
      <c r="W268" s="69"/>
    </row>
    <row r="269" spans="1:23">
      <c r="A269" s="69"/>
      <c r="B269" s="69"/>
      <c r="C269" s="69"/>
      <c r="D269" s="69"/>
      <c r="E269" s="69"/>
      <c r="F269" s="69"/>
      <c r="G269" s="69"/>
      <c r="H269" s="69"/>
      <c r="I269" s="69"/>
      <c r="J269" s="69"/>
      <c r="K269" s="69"/>
      <c r="L269" s="69"/>
      <c r="M269" s="69"/>
      <c r="N269" s="69"/>
      <c r="O269" s="69"/>
      <c r="P269" s="69"/>
      <c r="Q269" s="69"/>
      <c r="R269" s="69"/>
      <c r="S269" s="69"/>
      <c r="T269" s="69"/>
      <c r="U269" s="69"/>
      <c r="V269" s="69"/>
      <c r="W269" s="69"/>
    </row>
    <row r="270" spans="1:23">
      <c r="A270" s="69"/>
      <c r="B270" s="69"/>
      <c r="C270" s="69"/>
      <c r="D270" s="69"/>
      <c r="E270" s="69"/>
      <c r="F270" s="69"/>
      <c r="G270" s="69"/>
      <c r="H270" s="69"/>
      <c r="I270" s="69"/>
      <c r="J270" s="69"/>
      <c r="K270" s="69"/>
      <c r="L270" s="69"/>
      <c r="M270" s="69"/>
      <c r="N270" s="69"/>
      <c r="O270" s="69"/>
      <c r="P270" s="69"/>
      <c r="Q270" s="69"/>
      <c r="R270" s="69"/>
      <c r="S270" s="69"/>
      <c r="T270" s="69"/>
      <c r="U270" s="69"/>
      <c r="V270" s="69"/>
      <c r="W270" s="69"/>
    </row>
    <row r="271" spans="1:23">
      <c r="A271" s="69"/>
      <c r="B271" s="69"/>
      <c r="C271" s="69"/>
      <c r="D271" s="69"/>
      <c r="E271" s="69"/>
      <c r="F271" s="69"/>
      <c r="G271" s="69"/>
      <c r="H271" s="69"/>
      <c r="I271" s="69"/>
      <c r="J271" s="69"/>
      <c r="K271" s="69"/>
      <c r="L271" s="69"/>
      <c r="M271" s="69"/>
      <c r="N271" s="69"/>
      <c r="O271" s="69"/>
      <c r="P271" s="69"/>
      <c r="Q271" s="69"/>
      <c r="R271" s="69"/>
      <c r="S271" s="69"/>
      <c r="T271" s="69"/>
      <c r="U271" s="69"/>
      <c r="V271" s="69"/>
      <c r="W271" s="69"/>
    </row>
    <row r="272" spans="1:23">
      <c r="A272" s="69"/>
      <c r="B272" s="69"/>
      <c r="C272" s="69"/>
      <c r="D272" s="69"/>
      <c r="E272" s="69"/>
      <c r="F272" s="69"/>
      <c r="G272" s="69"/>
      <c r="H272" s="69"/>
      <c r="I272" s="69"/>
      <c r="J272" s="69"/>
      <c r="K272" s="69"/>
      <c r="L272" s="69"/>
      <c r="M272" s="69"/>
      <c r="N272" s="69"/>
      <c r="O272" s="69"/>
      <c r="P272" s="69"/>
      <c r="Q272" s="69"/>
      <c r="R272" s="69"/>
      <c r="S272" s="69"/>
      <c r="T272" s="69"/>
      <c r="U272" s="69"/>
      <c r="V272" s="69"/>
      <c r="W272" s="69"/>
    </row>
    <row r="273" spans="1:23">
      <c r="A273" s="69"/>
      <c r="B273" s="69"/>
      <c r="C273" s="69"/>
      <c r="D273" s="69"/>
      <c r="E273" s="69"/>
      <c r="F273" s="69"/>
      <c r="G273" s="69"/>
      <c r="H273" s="69"/>
      <c r="I273" s="69"/>
      <c r="J273" s="69"/>
      <c r="K273" s="69"/>
      <c r="L273" s="69"/>
      <c r="M273" s="69"/>
      <c r="N273" s="69"/>
      <c r="O273" s="69"/>
      <c r="P273" s="69"/>
      <c r="Q273" s="69"/>
      <c r="R273" s="69"/>
      <c r="S273" s="69"/>
      <c r="T273" s="69"/>
      <c r="U273" s="69"/>
      <c r="V273" s="69"/>
      <c r="W273" s="69"/>
    </row>
    <row r="274" spans="1:23">
      <c r="A274" s="69"/>
      <c r="B274" s="69"/>
      <c r="C274" s="69"/>
      <c r="D274" s="69"/>
      <c r="E274" s="69"/>
      <c r="F274" s="69"/>
      <c r="G274" s="69"/>
      <c r="H274" s="69"/>
      <c r="I274" s="69"/>
      <c r="J274" s="69"/>
      <c r="K274" s="69"/>
      <c r="L274" s="69"/>
      <c r="M274" s="69"/>
      <c r="N274" s="69"/>
      <c r="O274" s="69"/>
      <c r="P274" s="69"/>
      <c r="Q274" s="69"/>
      <c r="R274" s="69"/>
      <c r="S274" s="69"/>
      <c r="T274" s="69"/>
      <c r="U274" s="69"/>
      <c r="V274" s="69"/>
      <c r="W274" s="69"/>
    </row>
    <row r="275" spans="1:23">
      <c r="A275" s="69"/>
      <c r="B275" s="69"/>
      <c r="C275" s="69"/>
      <c r="D275" s="69"/>
      <c r="E275" s="69"/>
      <c r="F275" s="69"/>
      <c r="G275" s="69"/>
      <c r="H275" s="69"/>
      <c r="I275" s="69"/>
      <c r="J275" s="69"/>
      <c r="K275" s="69"/>
      <c r="L275" s="69"/>
      <c r="M275" s="69"/>
      <c r="N275" s="69"/>
      <c r="O275" s="69"/>
      <c r="P275" s="69"/>
      <c r="Q275" s="69"/>
      <c r="R275" s="69"/>
      <c r="S275" s="69"/>
      <c r="T275" s="69"/>
      <c r="U275" s="69"/>
      <c r="V275" s="69"/>
      <c r="W275" s="69"/>
    </row>
    <row r="276" spans="1:23">
      <c r="A276" s="69"/>
      <c r="B276" s="69"/>
      <c r="C276" s="69"/>
      <c r="D276" s="69"/>
      <c r="E276" s="69"/>
      <c r="F276" s="69"/>
      <c r="G276" s="69"/>
      <c r="H276" s="69"/>
      <c r="I276" s="69"/>
      <c r="J276" s="69"/>
      <c r="K276" s="69"/>
      <c r="L276" s="69"/>
      <c r="M276" s="69"/>
      <c r="N276" s="69"/>
      <c r="O276" s="69"/>
      <c r="P276" s="69"/>
      <c r="Q276" s="69"/>
      <c r="R276" s="69"/>
      <c r="S276" s="69"/>
      <c r="T276" s="69"/>
      <c r="U276" s="69"/>
      <c r="V276" s="69"/>
      <c r="W276" s="69"/>
    </row>
    <row r="277" spans="1:23">
      <c r="A277" s="69"/>
      <c r="B277" s="69"/>
      <c r="C277" s="69"/>
      <c r="D277" s="69"/>
      <c r="E277" s="69"/>
      <c r="F277" s="69"/>
      <c r="G277" s="69"/>
      <c r="H277" s="69"/>
      <c r="I277" s="69"/>
      <c r="J277" s="69"/>
      <c r="K277" s="69"/>
      <c r="L277" s="69"/>
      <c r="M277" s="69"/>
      <c r="N277" s="69"/>
      <c r="O277" s="69"/>
      <c r="P277" s="69"/>
      <c r="Q277" s="69"/>
      <c r="R277" s="69"/>
      <c r="S277" s="69"/>
      <c r="T277" s="69"/>
      <c r="U277" s="69"/>
      <c r="V277" s="69"/>
      <c r="W277" s="69"/>
    </row>
    <row r="278" spans="1:23">
      <c r="A278" s="69"/>
      <c r="B278" s="69"/>
      <c r="C278" s="69"/>
      <c r="D278" s="69"/>
      <c r="E278" s="69"/>
      <c r="F278" s="69"/>
      <c r="G278" s="69"/>
      <c r="H278" s="69"/>
      <c r="I278" s="69"/>
      <c r="J278" s="69"/>
      <c r="K278" s="69"/>
      <c r="L278" s="69"/>
      <c r="M278" s="69"/>
      <c r="N278" s="69"/>
      <c r="O278" s="69"/>
      <c r="P278" s="69"/>
      <c r="Q278" s="69"/>
      <c r="R278" s="69"/>
      <c r="S278" s="69"/>
      <c r="T278" s="69"/>
      <c r="U278" s="69"/>
      <c r="V278" s="69"/>
      <c r="W278" s="69"/>
    </row>
    <row r="279" spans="1:23">
      <c r="A279" s="69"/>
      <c r="B279" s="69"/>
      <c r="C279" s="69"/>
      <c r="D279" s="69"/>
      <c r="E279" s="69"/>
      <c r="F279" s="69"/>
      <c r="G279" s="69"/>
      <c r="H279" s="69"/>
      <c r="I279" s="69"/>
      <c r="J279" s="69"/>
      <c r="K279" s="69"/>
      <c r="L279" s="69"/>
      <c r="M279" s="69"/>
      <c r="N279" s="69"/>
      <c r="O279" s="69"/>
      <c r="P279" s="69"/>
      <c r="Q279" s="69"/>
      <c r="R279" s="69"/>
      <c r="S279" s="69"/>
      <c r="T279" s="69"/>
      <c r="U279" s="69"/>
      <c r="V279" s="69"/>
      <c r="W279" s="69"/>
    </row>
    <row r="280" spans="1:23">
      <c r="A280" s="69"/>
      <c r="B280" s="69"/>
      <c r="C280" s="69"/>
      <c r="D280" s="69"/>
      <c r="E280" s="69"/>
      <c r="F280" s="69"/>
      <c r="G280" s="69"/>
      <c r="H280" s="69"/>
      <c r="I280" s="69"/>
      <c r="J280" s="69"/>
      <c r="K280" s="69"/>
      <c r="L280" s="69"/>
      <c r="M280" s="69"/>
      <c r="N280" s="69"/>
      <c r="O280" s="69"/>
      <c r="P280" s="69"/>
      <c r="Q280" s="69"/>
      <c r="R280" s="69"/>
      <c r="S280" s="69"/>
      <c r="T280" s="69"/>
      <c r="U280" s="69"/>
      <c r="V280" s="69"/>
      <c r="W280" s="69"/>
    </row>
    <row r="281" spans="1:23">
      <c r="A281" s="69"/>
      <c r="B281" s="69"/>
      <c r="C281" s="69"/>
      <c r="D281" s="69"/>
      <c r="E281" s="69"/>
      <c r="F281" s="69"/>
      <c r="G281" s="69"/>
      <c r="H281" s="69"/>
      <c r="I281" s="69"/>
      <c r="J281" s="69"/>
      <c r="K281" s="69"/>
      <c r="L281" s="69"/>
      <c r="M281" s="69"/>
      <c r="N281" s="69"/>
      <c r="O281" s="69"/>
      <c r="P281" s="69"/>
      <c r="Q281" s="69"/>
      <c r="R281" s="69"/>
      <c r="S281" s="69"/>
      <c r="T281" s="69"/>
      <c r="U281" s="69"/>
      <c r="V281" s="69"/>
      <c r="W281" s="69"/>
    </row>
    <row r="282" spans="1:23">
      <c r="A282" s="69"/>
      <c r="B282" s="69"/>
      <c r="C282" s="69"/>
      <c r="D282" s="69"/>
      <c r="E282" s="69"/>
      <c r="F282" s="69"/>
      <c r="G282" s="69"/>
      <c r="H282" s="69"/>
      <c r="I282" s="69"/>
      <c r="J282" s="69"/>
      <c r="K282" s="69"/>
      <c r="L282" s="69"/>
      <c r="M282" s="69"/>
      <c r="N282" s="69"/>
      <c r="O282" s="69"/>
      <c r="P282" s="69"/>
      <c r="Q282" s="69"/>
      <c r="R282" s="69"/>
      <c r="S282" s="69"/>
      <c r="T282" s="69"/>
      <c r="U282" s="69"/>
      <c r="V282" s="69"/>
      <c r="W282" s="69"/>
    </row>
    <row r="283" spans="1:23">
      <c r="A283" s="69"/>
      <c r="B283" s="69"/>
      <c r="C283" s="69"/>
      <c r="D283" s="69"/>
      <c r="E283" s="69"/>
      <c r="F283" s="69"/>
      <c r="G283" s="69"/>
      <c r="H283" s="69"/>
      <c r="I283" s="69"/>
      <c r="J283" s="69"/>
      <c r="K283" s="69"/>
      <c r="L283" s="69"/>
      <c r="M283" s="69"/>
      <c r="N283" s="69"/>
      <c r="O283" s="69"/>
      <c r="P283" s="69"/>
      <c r="Q283" s="69"/>
      <c r="R283" s="69"/>
      <c r="S283" s="69"/>
      <c r="T283" s="69"/>
      <c r="U283" s="69"/>
      <c r="V283" s="69"/>
      <c r="W283" s="69"/>
    </row>
    <row r="284" spans="1:23">
      <c r="A284" s="69"/>
      <c r="B284" s="69"/>
      <c r="C284" s="69"/>
      <c r="D284" s="69"/>
      <c r="E284" s="69"/>
      <c r="F284" s="69"/>
      <c r="G284" s="69"/>
      <c r="H284" s="69"/>
      <c r="I284" s="69"/>
      <c r="J284" s="69"/>
      <c r="K284" s="69"/>
      <c r="L284" s="69"/>
      <c r="M284" s="69"/>
      <c r="N284" s="69"/>
      <c r="O284" s="69"/>
      <c r="P284" s="69"/>
      <c r="Q284" s="69"/>
      <c r="R284" s="69"/>
      <c r="S284" s="69"/>
      <c r="T284" s="69"/>
      <c r="U284" s="69"/>
      <c r="V284" s="69"/>
      <c r="W284" s="69"/>
    </row>
    <row r="285" spans="1:23">
      <c r="A285" s="69"/>
      <c r="B285" s="69"/>
      <c r="C285" s="69"/>
      <c r="D285" s="69"/>
      <c r="E285" s="69"/>
      <c r="F285" s="69"/>
      <c r="G285" s="69"/>
      <c r="H285" s="69"/>
      <c r="I285" s="69"/>
      <c r="J285" s="69"/>
      <c r="K285" s="69"/>
      <c r="L285" s="69"/>
      <c r="M285" s="69"/>
      <c r="N285" s="69"/>
      <c r="O285" s="69"/>
      <c r="P285" s="69"/>
      <c r="Q285" s="69"/>
      <c r="R285" s="69"/>
      <c r="S285" s="69"/>
      <c r="T285" s="69"/>
      <c r="U285" s="69"/>
      <c r="V285" s="69"/>
      <c r="W285" s="69"/>
    </row>
    <row r="286" spans="1:23">
      <c r="A286" s="69"/>
      <c r="B286" s="69"/>
      <c r="C286" s="69"/>
      <c r="D286" s="69"/>
      <c r="E286" s="69"/>
      <c r="F286" s="69"/>
      <c r="G286" s="69"/>
      <c r="H286" s="69"/>
      <c r="I286" s="69"/>
      <c r="J286" s="69"/>
      <c r="K286" s="69"/>
      <c r="L286" s="69"/>
      <c r="M286" s="69"/>
      <c r="N286" s="69"/>
      <c r="O286" s="69"/>
      <c r="P286" s="69"/>
      <c r="Q286" s="69"/>
      <c r="R286" s="69"/>
      <c r="S286" s="69"/>
      <c r="T286" s="69"/>
      <c r="U286" s="69"/>
      <c r="V286" s="69"/>
      <c r="W286" s="69"/>
    </row>
    <row r="287" spans="1:23">
      <c r="A287" s="69"/>
      <c r="B287" s="69"/>
      <c r="C287" s="69"/>
      <c r="D287" s="69"/>
      <c r="E287" s="69"/>
      <c r="F287" s="69"/>
      <c r="G287" s="69"/>
      <c r="H287" s="69"/>
      <c r="I287" s="69"/>
      <c r="J287" s="69"/>
      <c r="K287" s="69"/>
      <c r="L287" s="69"/>
      <c r="M287" s="69"/>
      <c r="N287" s="69"/>
      <c r="O287" s="69"/>
      <c r="P287" s="69"/>
      <c r="Q287" s="69"/>
      <c r="R287" s="69"/>
      <c r="S287" s="69"/>
      <c r="T287" s="69"/>
      <c r="U287" s="69"/>
      <c r="V287" s="69"/>
      <c r="W287" s="69"/>
    </row>
    <row r="288" spans="1:23">
      <c r="A288" s="69"/>
      <c r="B288" s="69"/>
      <c r="C288" s="69"/>
      <c r="D288" s="69"/>
      <c r="E288" s="69"/>
      <c r="F288" s="69"/>
      <c r="G288" s="69"/>
      <c r="H288" s="69"/>
      <c r="I288" s="69"/>
      <c r="J288" s="69"/>
      <c r="K288" s="69"/>
      <c r="L288" s="69"/>
      <c r="M288" s="69"/>
      <c r="N288" s="69"/>
      <c r="O288" s="69"/>
      <c r="P288" s="69"/>
      <c r="Q288" s="69"/>
      <c r="R288" s="69"/>
      <c r="S288" s="69"/>
      <c r="T288" s="69"/>
      <c r="U288" s="69"/>
      <c r="V288" s="69"/>
      <c r="W288" s="69"/>
    </row>
    <row r="289" spans="1:23">
      <c r="A289" s="69"/>
      <c r="B289" s="69"/>
      <c r="C289" s="69"/>
      <c r="D289" s="69"/>
      <c r="E289" s="69"/>
      <c r="F289" s="69"/>
      <c r="G289" s="69"/>
      <c r="H289" s="69"/>
      <c r="I289" s="69"/>
      <c r="J289" s="69"/>
      <c r="K289" s="69"/>
      <c r="L289" s="69"/>
      <c r="M289" s="69"/>
      <c r="N289" s="69"/>
      <c r="O289" s="69"/>
      <c r="P289" s="69"/>
      <c r="Q289" s="69"/>
      <c r="R289" s="69"/>
      <c r="S289" s="69"/>
      <c r="T289" s="69"/>
      <c r="U289" s="69"/>
      <c r="V289" s="69"/>
      <c r="W289" s="69"/>
    </row>
    <row r="290" spans="1:23">
      <c r="A290" s="69"/>
      <c r="B290" s="69"/>
      <c r="C290" s="69"/>
      <c r="D290" s="69"/>
      <c r="E290" s="69"/>
      <c r="F290" s="69"/>
      <c r="G290" s="69"/>
      <c r="H290" s="69"/>
      <c r="I290" s="69"/>
      <c r="J290" s="69"/>
      <c r="K290" s="69"/>
      <c r="L290" s="69"/>
      <c r="M290" s="69"/>
      <c r="N290" s="69"/>
      <c r="O290" s="69"/>
      <c r="P290" s="69"/>
      <c r="Q290" s="69"/>
      <c r="R290" s="69"/>
      <c r="S290" s="69"/>
      <c r="T290" s="69"/>
      <c r="U290" s="69"/>
      <c r="V290" s="69"/>
      <c r="W290" s="69"/>
    </row>
    <row r="291" spans="1:23">
      <c r="A291" s="69"/>
      <c r="B291" s="69"/>
      <c r="C291" s="69"/>
      <c r="D291" s="69"/>
      <c r="E291" s="69"/>
      <c r="F291" s="69"/>
      <c r="G291" s="69"/>
      <c r="H291" s="69"/>
      <c r="I291" s="69"/>
      <c r="J291" s="69"/>
      <c r="K291" s="69"/>
      <c r="L291" s="69"/>
      <c r="M291" s="69"/>
      <c r="N291" s="69"/>
      <c r="O291" s="69"/>
      <c r="P291" s="69"/>
      <c r="Q291" s="69"/>
      <c r="R291" s="69"/>
      <c r="S291" s="69"/>
      <c r="T291" s="69"/>
      <c r="U291" s="69"/>
      <c r="V291" s="69"/>
      <c r="W291" s="69"/>
    </row>
    <row r="292" spans="1:23">
      <c r="A292" s="69"/>
      <c r="B292" s="69"/>
      <c r="C292" s="69"/>
      <c r="D292" s="69"/>
      <c r="E292" s="69"/>
      <c r="F292" s="69"/>
      <c r="G292" s="69"/>
      <c r="H292" s="69"/>
      <c r="I292" s="69"/>
      <c r="J292" s="69"/>
      <c r="K292" s="69"/>
      <c r="L292" s="69"/>
      <c r="M292" s="69"/>
      <c r="N292" s="69"/>
      <c r="O292" s="69"/>
      <c r="P292" s="69"/>
      <c r="Q292" s="69"/>
      <c r="R292" s="69"/>
      <c r="S292" s="69"/>
      <c r="T292" s="69"/>
      <c r="U292" s="69"/>
      <c r="V292" s="69"/>
      <c r="W292" s="69"/>
    </row>
    <row r="293" spans="1:23">
      <c r="A293" s="69"/>
      <c r="B293" s="69"/>
      <c r="C293" s="69"/>
      <c r="D293" s="69"/>
      <c r="E293" s="69"/>
      <c r="F293" s="69"/>
      <c r="G293" s="69"/>
      <c r="H293" s="69"/>
      <c r="I293" s="69"/>
      <c r="J293" s="69"/>
      <c r="K293" s="69"/>
      <c r="L293" s="69"/>
      <c r="M293" s="69"/>
      <c r="N293" s="69"/>
      <c r="O293" s="69"/>
      <c r="P293" s="69"/>
      <c r="Q293" s="69"/>
      <c r="R293" s="69"/>
      <c r="S293" s="69"/>
      <c r="T293" s="69"/>
      <c r="U293" s="69"/>
      <c r="V293" s="69"/>
      <c r="W293" s="69"/>
    </row>
    <row r="294" spans="1:23">
      <c r="A294" s="69"/>
      <c r="B294" s="69"/>
      <c r="C294" s="69"/>
      <c r="D294" s="69"/>
      <c r="E294" s="69"/>
      <c r="F294" s="69"/>
      <c r="G294" s="69"/>
      <c r="H294" s="69"/>
      <c r="I294" s="69"/>
      <c r="J294" s="69"/>
      <c r="K294" s="69"/>
      <c r="L294" s="69"/>
      <c r="M294" s="69"/>
      <c r="N294" s="69"/>
      <c r="O294" s="69"/>
      <c r="P294" s="69"/>
      <c r="Q294" s="69"/>
      <c r="R294" s="69"/>
      <c r="S294" s="69"/>
      <c r="T294" s="69"/>
      <c r="U294" s="69"/>
      <c r="V294" s="69"/>
      <c r="W294" s="69"/>
    </row>
    <row r="295" spans="1:23">
      <c r="A295" s="69"/>
      <c r="B295" s="69"/>
      <c r="C295" s="69"/>
      <c r="D295" s="69"/>
      <c r="E295" s="69"/>
      <c r="F295" s="69"/>
      <c r="G295" s="69"/>
      <c r="H295" s="69"/>
      <c r="I295" s="69"/>
      <c r="J295" s="69"/>
      <c r="K295" s="69"/>
      <c r="L295" s="69"/>
      <c r="M295" s="69"/>
      <c r="N295" s="69"/>
      <c r="O295" s="69"/>
      <c r="P295" s="69"/>
      <c r="Q295" s="69"/>
      <c r="R295" s="69"/>
      <c r="S295" s="69"/>
      <c r="T295" s="69"/>
      <c r="U295" s="69"/>
      <c r="V295" s="69"/>
      <c r="W295" s="69"/>
    </row>
    <row r="296" spans="1:23">
      <c r="A296" s="69"/>
      <c r="B296" s="69"/>
      <c r="C296" s="69"/>
      <c r="D296" s="69"/>
      <c r="E296" s="69"/>
      <c r="F296" s="69"/>
      <c r="G296" s="69"/>
      <c r="H296" s="69"/>
      <c r="I296" s="69"/>
      <c r="J296" s="69"/>
      <c r="K296" s="69"/>
      <c r="L296" s="69"/>
      <c r="M296" s="69"/>
      <c r="N296" s="69"/>
      <c r="O296" s="69"/>
      <c r="P296" s="69"/>
      <c r="Q296" s="69"/>
      <c r="R296" s="69"/>
      <c r="S296" s="69"/>
      <c r="T296" s="69"/>
      <c r="U296" s="69"/>
      <c r="V296" s="69"/>
      <c r="W296" s="69"/>
    </row>
    <row r="297" spans="1:23">
      <c r="A297" s="69"/>
      <c r="B297" s="69"/>
      <c r="C297" s="69"/>
      <c r="D297" s="69"/>
      <c r="E297" s="69"/>
      <c r="F297" s="69"/>
      <c r="G297" s="69"/>
      <c r="H297" s="69"/>
      <c r="I297" s="69"/>
      <c r="J297" s="69"/>
      <c r="K297" s="69"/>
      <c r="L297" s="69"/>
      <c r="M297" s="69"/>
      <c r="N297" s="69"/>
      <c r="O297" s="69"/>
      <c r="P297" s="69"/>
      <c r="Q297" s="69"/>
      <c r="R297" s="69"/>
      <c r="S297" s="69"/>
      <c r="T297" s="69"/>
      <c r="U297" s="69"/>
      <c r="V297" s="69"/>
      <c r="W297" s="69"/>
    </row>
    <row r="298" spans="1:23">
      <c r="A298" s="69"/>
      <c r="B298" s="69"/>
      <c r="C298" s="69"/>
      <c r="D298" s="69"/>
      <c r="E298" s="69"/>
      <c r="F298" s="69"/>
      <c r="G298" s="69"/>
      <c r="H298" s="69"/>
      <c r="I298" s="69"/>
      <c r="J298" s="69"/>
      <c r="K298" s="69"/>
      <c r="L298" s="69"/>
      <c r="M298" s="69"/>
      <c r="N298" s="69"/>
      <c r="O298" s="69"/>
      <c r="P298" s="69"/>
      <c r="Q298" s="69"/>
      <c r="R298" s="69"/>
      <c r="S298" s="69"/>
      <c r="T298" s="69"/>
      <c r="U298" s="69"/>
      <c r="V298" s="69"/>
      <c r="W298" s="69"/>
    </row>
    <row r="299" spans="1:23">
      <c r="A299" s="69"/>
      <c r="B299" s="69"/>
      <c r="C299" s="69"/>
      <c r="D299" s="69"/>
      <c r="E299" s="69"/>
      <c r="F299" s="69"/>
      <c r="G299" s="69"/>
      <c r="H299" s="69"/>
      <c r="I299" s="69"/>
      <c r="J299" s="69"/>
      <c r="K299" s="69"/>
      <c r="L299" s="69"/>
      <c r="M299" s="69"/>
      <c r="N299" s="69"/>
      <c r="O299" s="69"/>
      <c r="P299" s="69"/>
      <c r="Q299" s="69"/>
      <c r="R299" s="69"/>
      <c r="S299" s="69"/>
      <c r="T299" s="69"/>
      <c r="U299" s="69"/>
      <c r="V299" s="69"/>
      <c r="W299" s="69"/>
    </row>
    <row r="300" spans="1:23">
      <c r="A300" s="69"/>
      <c r="B300" s="69"/>
      <c r="C300" s="69"/>
      <c r="D300" s="69"/>
      <c r="E300" s="69"/>
      <c r="F300" s="69"/>
      <c r="G300" s="69"/>
      <c r="H300" s="69"/>
      <c r="I300" s="69"/>
      <c r="J300" s="69"/>
      <c r="K300" s="69"/>
      <c r="L300" s="69"/>
      <c r="M300" s="69"/>
      <c r="N300" s="69"/>
      <c r="O300" s="69"/>
      <c r="P300" s="69"/>
      <c r="Q300" s="69"/>
      <c r="R300" s="69"/>
      <c r="S300" s="69"/>
      <c r="T300" s="69"/>
      <c r="U300" s="69"/>
      <c r="V300" s="69"/>
      <c r="W300" s="69"/>
    </row>
    <row r="301" spans="1:23">
      <c r="A301" s="69"/>
      <c r="B301" s="69"/>
      <c r="C301" s="69"/>
      <c r="D301" s="69"/>
      <c r="E301" s="69"/>
      <c r="F301" s="69"/>
      <c r="G301" s="69"/>
      <c r="H301" s="69"/>
      <c r="I301" s="69"/>
      <c r="J301" s="69"/>
      <c r="K301" s="69"/>
      <c r="L301" s="69"/>
      <c r="M301" s="69"/>
      <c r="N301" s="69"/>
      <c r="O301" s="69"/>
      <c r="P301" s="69"/>
      <c r="Q301" s="69"/>
      <c r="R301" s="69"/>
      <c r="S301" s="69"/>
      <c r="T301" s="69"/>
      <c r="U301" s="69"/>
      <c r="V301" s="69"/>
      <c r="W301" s="69"/>
    </row>
    <row r="302" spans="1:23">
      <c r="A302" s="69"/>
      <c r="B302" s="69"/>
      <c r="C302" s="69"/>
      <c r="D302" s="69"/>
      <c r="E302" s="69"/>
      <c r="F302" s="69"/>
      <c r="G302" s="69"/>
      <c r="H302" s="69"/>
      <c r="I302" s="69"/>
      <c r="J302" s="69"/>
      <c r="K302" s="69"/>
      <c r="L302" s="69"/>
      <c r="M302" s="69"/>
      <c r="N302" s="69"/>
      <c r="O302" s="69"/>
      <c r="P302" s="69"/>
      <c r="Q302" s="69"/>
      <c r="R302" s="69"/>
      <c r="S302" s="69"/>
      <c r="T302" s="69"/>
      <c r="U302" s="69"/>
      <c r="V302" s="69"/>
      <c r="W302" s="69"/>
    </row>
    <row r="303" spans="1:23">
      <c r="A303" s="69"/>
      <c r="B303" s="69"/>
      <c r="C303" s="69"/>
      <c r="D303" s="69"/>
      <c r="E303" s="69"/>
      <c r="F303" s="69"/>
      <c r="G303" s="69"/>
      <c r="H303" s="69"/>
      <c r="I303" s="69"/>
      <c r="J303" s="69"/>
      <c r="K303" s="69"/>
      <c r="L303" s="69"/>
      <c r="M303" s="69"/>
      <c r="N303" s="69"/>
      <c r="O303" s="69"/>
      <c r="P303" s="69"/>
      <c r="Q303" s="69"/>
      <c r="R303" s="69"/>
      <c r="S303" s="69"/>
      <c r="T303" s="69"/>
      <c r="U303" s="69"/>
      <c r="V303" s="69"/>
      <c r="W303" s="69"/>
    </row>
    <row r="304" spans="1:23">
      <c r="A304" s="69"/>
      <c r="B304" s="69"/>
      <c r="C304" s="69"/>
      <c r="D304" s="69"/>
      <c r="E304" s="69"/>
      <c r="F304" s="69"/>
      <c r="G304" s="69"/>
      <c r="H304" s="69"/>
      <c r="I304" s="69"/>
      <c r="J304" s="69"/>
      <c r="K304" s="69"/>
      <c r="L304" s="69"/>
      <c r="M304" s="69"/>
      <c r="N304" s="69"/>
      <c r="O304" s="69"/>
      <c r="P304" s="69"/>
      <c r="Q304" s="69"/>
      <c r="R304" s="69"/>
      <c r="S304" s="69"/>
      <c r="T304" s="69"/>
      <c r="U304" s="69"/>
      <c r="V304" s="69"/>
      <c r="W304" s="69"/>
    </row>
    <row r="305" spans="1:23">
      <c r="A305" s="69"/>
      <c r="B305" s="69"/>
      <c r="C305" s="69"/>
      <c r="D305" s="69"/>
      <c r="E305" s="69"/>
      <c r="F305" s="69"/>
      <c r="G305" s="69"/>
      <c r="H305" s="69"/>
      <c r="I305" s="69"/>
      <c r="J305" s="69"/>
      <c r="K305" s="69"/>
      <c r="L305" s="69"/>
      <c r="M305" s="69"/>
      <c r="N305" s="69"/>
      <c r="O305" s="69"/>
      <c r="P305" s="69"/>
      <c r="Q305" s="69"/>
      <c r="R305" s="69"/>
      <c r="S305" s="69"/>
      <c r="T305" s="69"/>
      <c r="U305" s="69"/>
      <c r="V305" s="69"/>
      <c r="W305" s="69"/>
    </row>
    <row r="306" spans="1:23">
      <c r="A306" s="69"/>
      <c r="B306" s="69"/>
      <c r="C306" s="69"/>
      <c r="D306" s="69"/>
      <c r="E306" s="69"/>
      <c r="F306" s="69"/>
      <c r="G306" s="69"/>
      <c r="H306" s="69"/>
      <c r="I306" s="69"/>
      <c r="J306" s="69"/>
      <c r="K306" s="69"/>
      <c r="L306" s="69"/>
      <c r="M306" s="69"/>
      <c r="N306" s="69"/>
      <c r="O306" s="69"/>
      <c r="P306" s="69"/>
      <c r="Q306" s="69"/>
      <c r="R306" s="69"/>
      <c r="S306" s="69"/>
      <c r="T306" s="69"/>
      <c r="U306" s="69"/>
      <c r="V306" s="69"/>
      <c r="W306" s="69"/>
    </row>
    <row r="307" spans="1:23">
      <c r="A307" s="69"/>
      <c r="B307" s="69"/>
      <c r="C307" s="69"/>
      <c r="D307" s="69"/>
      <c r="E307" s="69"/>
      <c r="F307" s="69"/>
      <c r="G307" s="69"/>
      <c r="H307" s="69"/>
      <c r="I307" s="69"/>
      <c r="J307" s="69"/>
      <c r="K307" s="69"/>
      <c r="L307" s="69"/>
      <c r="M307" s="69"/>
      <c r="N307" s="69"/>
      <c r="O307" s="69"/>
      <c r="P307" s="69"/>
      <c r="Q307" s="69"/>
      <c r="R307" s="69"/>
      <c r="S307" s="69"/>
      <c r="T307" s="69"/>
      <c r="U307" s="69"/>
      <c r="V307" s="69"/>
      <c r="W307" s="69"/>
    </row>
    <row r="308" spans="1:23">
      <c r="A308" s="69"/>
      <c r="B308" s="69"/>
      <c r="C308" s="69"/>
      <c r="D308" s="69"/>
      <c r="E308" s="69"/>
      <c r="F308" s="69"/>
      <c r="G308" s="69"/>
      <c r="H308" s="69"/>
      <c r="I308" s="69"/>
      <c r="J308" s="69"/>
      <c r="K308" s="69"/>
      <c r="L308" s="69"/>
      <c r="M308" s="69"/>
      <c r="N308" s="69"/>
      <c r="O308" s="69"/>
      <c r="P308" s="69"/>
      <c r="Q308" s="69"/>
      <c r="R308" s="69"/>
      <c r="S308" s="69"/>
      <c r="T308" s="69"/>
      <c r="U308" s="69"/>
      <c r="V308" s="69"/>
      <c r="W308" s="69"/>
    </row>
    <row r="309" spans="1:23">
      <c r="A309" s="69"/>
      <c r="B309" s="69"/>
      <c r="C309" s="69"/>
      <c r="D309" s="69"/>
      <c r="E309" s="69"/>
      <c r="F309" s="69"/>
      <c r="G309" s="69"/>
      <c r="H309" s="69"/>
      <c r="I309" s="69"/>
      <c r="J309" s="69"/>
      <c r="K309" s="69"/>
      <c r="L309" s="69"/>
      <c r="M309" s="69"/>
      <c r="N309" s="69"/>
      <c r="O309" s="69"/>
      <c r="P309" s="69"/>
      <c r="Q309" s="69"/>
      <c r="R309" s="69"/>
      <c r="S309" s="69"/>
      <c r="T309" s="69"/>
      <c r="U309" s="69"/>
      <c r="V309" s="69"/>
      <c r="W309" s="69"/>
    </row>
    <row r="310" spans="1:23">
      <c r="A310" s="69"/>
      <c r="B310" s="69"/>
      <c r="C310" s="69"/>
      <c r="D310" s="69"/>
      <c r="E310" s="69"/>
      <c r="F310" s="69"/>
      <c r="G310" s="69"/>
      <c r="H310" s="69"/>
      <c r="I310" s="69"/>
      <c r="J310" s="69"/>
      <c r="K310" s="69"/>
      <c r="L310" s="69"/>
      <c r="M310" s="69"/>
      <c r="N310" s="69"/>
      <c r="O310" s="69"/>
      <c r="P310" s="69"/>
      <c r="Q310" s="69"/>
      <c r="R310" s="69"/>
      <c r="S310" s="69"/>
      <c r="T310" s="69"/>
      <c r="U310" s="69"/>
      <c r="V310" s="69"/>
      <c r="W310" s="69"/>
    </row>
    <row r="311" spans="1:23">
      <c r="A311" s="69"/>
      <c r="B311" s="69"/>
      <c r="C311" s="69"/>
      <c r="D311" s="69"/>
      <c r="E311" s="69"/>
      <c r="F311" s="69"/>
      <c r="G311" s="69"/>
      <c r="H311" s="69"/>
      <c r="I311" s="69"/>
      <c r="J311" s="69"/>
      <c r="K311" s="69"/>
      <c r="L311" s="69"/>
      <c r="M311" s="69"/>
      <c r="N311" s="69"/>
      <c r="O311" s="69"/>
      <c r="P311" s="69"/>
      <c r="Q311" s="69"/>
      <c r="R311" s="69"/>
      <c r="S311" s="69"/>
      <c r="T311" s="69"/>
      <c r="U311" s="69"/>
      <c r="V311" s="69"/>
      <c r="W311" s="69"/>
    </row>
    <row r="312" spans="1:23">
      <c r="A312" s="69"/>
      <c r="B312" s="69"/>
      <c r="C312" s="69"/>
      <c r="D312" s="69"/>
      <c r="E312" s="69"/>
      <c r="F312" s="69"/>
      <c r="G312" s="69"/>
      <c r="H312" s="69"/>
      <c r="I312" s="69"/>
      <c r="J312" s="69"/>
      <c r="K312" s="69"/>
      <c r="L312" s="69"/>
      <c r="M312" s="69"/>
      <c r="N312" s="69"/>
      <c r="O312" s="69"/>
      <c r="P312" s="69"/>
      <c r="Q312" s="69"/>
      <c r="R312" s="69"/>
      <c r="S312" s="69"/>
      <c r="T312" s="69"/>
      <c r="U312" s="69"/>
      <c r="V312" s="69"/>
      <c r="W312" s="69"/>
    </row>
    <row r="313" spans="1:23">
      <c r="A313" s="69"/>
      <c r="B313" s="69"/>
      <c r="C313" s="69"/>
      <c r="D313" s="69"/>
      <c r="E313" s="69"/>
      <c r="F313" s="69"/>
      <c r="G313" s="69"/>
      <c r="H313" s="69"/>
      <c r="I313" s="69"/>
      <c r="J313" s="69"/>
      <c r="K313" s="69"/>
      <c r="L313" s="69"/>
      <c r="M313" s="69"/>
      <c r="N313" s="69"/>
      <c r="O313" s="69"/>
      <c r="P313" s="69"/>
      <c r="Q313" s="69"/>
      <c r="R313" s="69"/>
      <c r="S313" s="69"/>
      <c r="T313" s="69"/>
      <c r="U313" s="69"/>
      <c r="V313" s="69"/>
      <c r="W313" s="69"/>
    </row>
    <row r="314" spans="1:23">
      <c r="A314" s="69"/>
      <c r="B314" s="69"/>
      <c r="C314" s="69"/>
      <c r="D314" s="69"/>
      <c r="E314" s="69"/>
      <c r="F314" s="69"/>
      <c r="G314" s="69"/>
      <c r="H314" s="69"/>
      <c r="I314" s="69"/>
      <c r="J314" s="69"/>
      <c r="K314" s="69"/>
      <c r="L314" s="69"/>
      <c r="M314" s="69"/>
      <c r="N314" s="69"/>
      <c r="O314" s="69"/>
      <c r="P314" s="69"/>
      <c r="Q314" s="69"/>
      <c r="R314" s="69"/>
      <c r="S314" s="69"/>
      <c r="T314" s="69"/>
      <c r="U314" s="69"/>
      <c r="V314" s="69"/>
      <c r="W314" s="69"/>
    </row>
    <row r="315" spans="1:23">
      <c r="A315" s="69"/>
      <c r="B315" s="69"/>
      <c r="C315" s="69"/>
      <c r="D315" s="69"/>
      <c r="E315" s="69"/>
      <c r="F315" s="69"/>
      <c r="G315" s="69"/>
      <c r="H315" s="69"/>
      <c r="I315" s="69"/>
      <c r="J315" s="69"/>
      <c r="K315" s="69"/>
      <c r="L315" s="69"/>
      <c r="M315" s="69"/>
      <c r="N315" s="69"/>
      <c r="O315" s="69"/>
      <c r="P315" s="69"/>
      <c r="Q315" s="69"/>
      <c r="R315" s="69"/>
      <c r="S315" s="69"/>
      <c r="T315" s="69"/>
      <c r="U315" s="69"/>
      <c r="V315" s="69"/>
      <c r="W315" s="69"/>
    </row>
    <row r="316" spans="1:23">
      <c r="A316" s="69"/>
      <c r="B316" s="69"/>
      <c r="C316" s="69"/>
      <c r="D316" s="69"/>
      <c r="E316" s="69"/>
      <c r="F316" s="69"/>
      <c r="G316" s="69"/>
      <c r="H316" s="69"/>
      <c r="I316" s="69"/>
      <c r="J316" s="69"/>
      <c r="K316" s="69"/>
      <c r="L316" s="69"/>
      <c r="M316" s="69"/>
      <c r="N316" s="69"/>
      <c r="O316" s="69"/>
      <c r="P316" s="69"/>
      <c r="Q316" s="69"/>
      <c r="R316" s="69"/>
      <c r="S316" s="69"/>
      <c r="T316" s="69"/>
      <c r="U316" s="69"/>
      <c r="V316" s="69"/>
      <c r="W316" s="69"/>
    </row>
    <row r="317" spans="1:23">
      <c r="A317" s="69"/>
      <c r="B317" s="69"/>
      <c r="C317" s="69"/>
      <c r="D317" s="69"/>
      <c r="E317" s="69"/>
      <c r="F317" s="69"/>
      <c r="G317" s="69"/>
      <c r="H317" s="69"/>
      <c r="I317" s="69"/>
      <c r="J317" s="69"/>
      <c r="K317" s="69"/>
      <c r="L317" s="69"/>
      <c r="M317" s="69"/>
      <c r="N317" s="69"/>
      <c r="O317" s="69"/>
      <c r="P317" s="69"/>
      <c r="Q317" s="69"/>
      <c r="R317" s="69"/>
      <c r="S317" s="69"/>
      <c r="T317" s="69"/>
      <c r="U317" s="69"/>
      <c r="V317" s="69"/>
      <c r="W317" s="69"/>
    </row>
    <row r="318" spans="1:23">
      <c r="A318" s="69"/>
      <c r="B318" s="69"/>
      <c r="C318" s="69"/>
      <c r="D318" s="69"/>
      <c r="E318" s="69"/>
      <c r="F318" s="69"/>
      <c r="G318" s="69"/>
      <c r="H318" s="69"/>
      <c r="I318" s="69"/>
      <c r="J318" s="69"/>
      <c r="K318" s="69"/>
      <c r="L318" s="69"/>
      <c r="M318" s="69"/>
      <c r="N318" s="69"/>
      <c r="O318" s="69"/>
      <c r="P318" s="69"/>
      <c r="Q318" s="69"/>
      <c r="R318" s="69"/>
      <c r="S318" s="69"/>
      <c r="T318" s="69"/>
      <c r="U318" s="69"/>
      <c r="V318" s="69"/>
      <c r="W318" s="69"/>
    </row>
    <row r="319" spans="1:23">
      <c r="A319" s="69"/>
      <c r="B319" s="69"/>
      <c r="C319" s="69"/>
      <c r="D319" s="69"/>
      <c r="E319" s="69"/>
      <c r="F319" s="69"/>
      <c r="G319" s="69"/>
      <c r="H319" s="69"/>
      <c r="I319" s="69"/>
      <c r="J319" s="69"/>
      <c r="K319" s="69"/>
      <c r="L319" s="69"/>
      <c r="M319" s="69"/>
      <c r="N319" s="69"/>
      <c r="O319" s="69"/>
      <c r="P319" s="69"/>
      <c r="Q319" s="69"/>
      <c r="R319" s="69"/>
      <c r="S319" s="69"/>
      <c r="T319" s="69"/>
      <c r="U319" s="69"/>
      <c r="V319" s="69"/>
      <c r="W319" s="69"/>
    </row>
    <row r="320" spans="1:23">
      <c r="A320" s="69"/>
      <c r="B320" s="69"/>
      <c r="C320" s="69"/>
      <c r="D320" s="69"/>
      <c r="E320" s="69"/>
      <c r="F320" s="69"/>
      <c r="G320" s="69"/>
      <c r="H320" s="69"/>
      <c r="I320" s="69"/>
      <c r="J320" s="69"/>
      <c r="K320" s="69"/>
      <c r="L320" s="69"/>
      <c r="M320" s="69"/>
      <c r="N320" s="69"/>
      <c r="O320" s="69"/>
      <c r="P320" s="69"/>
      <c r="Q320" s="69"/>
      <c r="R320" s="69"/>
      <c r="S320" s="69"/>
      <c r="T320" s="69"/>
      <c r="U320" s="69"/>
      <c r="V320" s="69"/>
      <c r="W320" s="69"/>
    </row>
    <row r="321" spans="1:23">
      <c r="A321" s="69"/>
      <c r="B321" s="69"/>
      <c r="C321" s="69"/>
      <c r="D321" s="69"/>
      <c r="E321" s="69"/>
      <c r="F321" s="69"/>
      <c r="G321" s="69"/>
      <c r="H321" s="69"/>
      <c r="I321" s="69"/>
      <c r="J321" s="69"/>
      <c r="K321" s="69"/>
      <c r="L321" s="69"/>
      <c r="M321" s="69"/>
      <c r="N321" s="69"/>
      <c r="O321" s="69"/>
      <c r="P321" s="69"/>
      <c r="Q321" s="69"/>
      <c r="R321" s="69"/>
      <c r="S321" s="69"/>
      <c r="T321" s="69"/>
      <c r="U321" s="69"/>
      <c r="V321" s="69"/>
      <c r="W321" s="69"/>
    </row>
    <row r="322" spans="1:23">
      <c r="A322" s="69"/>
      <c r="B322" s="69"/>
      <c r="C322" s="69"/>
      <c r="D322" s="69"/>
      <c r="E322" s="69"/>
      <c r="F322" s="69"/>
      <c r="G322" s="69"/>
      <c r="H322" s="69"/>
      <c r="I322" s="69"/>
      <c r="J322" s="69"/>
      <c r="K322" s="69"/>
      <c r="L322" s="69"/>
      <c r="M322" s="69"/>
      <c r="N322" s="69"/>
      <c r="O322" s="69"/>
      <c r="P322" s="69"/>
      <c r="Q322" s="69"/>
      <c r="R322" s="69"/>
      <c r="S322" s="69"/>
      <c r="T322" s="69"/>
      <c r="U322" s="69"/>
      <c r="V322" s="69"/>
      <c r="W322" s="69"/>
    </row>
    <row r="323" spans="1:23">
      <c r="A323" s="69"/>
      <c r="B323" s="69"/>
      <c r="C323" s="69"/>
      <c r="D323" s="69"/>
      <c r="E323" s="69"/>
      <c r="F323" s="69"/>
      <c r="G323" s="69"/>
      <c r="H323" s="69"/>
      <c r="I323" s="69"/>
      <c r="J323" s="69"/>
      <c r="K323" s="69"/>
      <c r="L323" s="69"/>
      <c r="M323" s="69"/>
      <c r="N323" s="69"/>
      <c r="O323" s="69"/>
      <c r="P323" s="69"/>
      <c r="Q323" s="69"/>
      <c r="R323" s="69"/>
      <c r="S323" s="69"/>
      <c r="T323" s="69"/>
      <c r="U323" s="69"/>
      <c r="V323" s="69"/>
      <c r="W323" s="69"/>
    </row>
    <row r="324" spans="1:23">
      <c r="A324" s="69"/>
      <c r="B324" s="69"/>
      <c r="C324" s="69"/>
      <c r="D324" s="69"/>
      <c r="E324" s="69"/>
      <c r="F324" s="69"/>
      <c r="G324" s="69"/>
      <c r="H324" s="69"/>
      <c r="I324" s="69"/>
      <c r="J324" s="69"/>
      <c r="K324" s="69"/>
      <c r="L324" s="69"/>
      <c r="M324" s="69"/>
      <c r="N324" s="69"/>
      <c r="O324" s="69"/>
      <c r="P324" s="69"/>
      <c r="Q324" s="69"/>
      <c r="R324" s="69"/>
      <c r="S324" s="69"/>
      <c r="T324" s="69"/>
      <c r="U324" s="69"/>
      <c r="V324" s="69"/>
      <c r="W324" s="69"/>
    </row>
    <row r="325" spans="1:23">
      <c r="A325" s="69"/>
      <c r="B325" s="69"/>
      <c r="C325" s="69"/>
      <c r="D325" s="69"/>
      <c r="E325" s="69"/>
      <c r="F325" s="69"/>
      <c r="G325" s="69"/>
      <c r="H325" s="69"/>
      <c r="I325" s="69"/>
      <c r="J325" s="69"/>
      <c r="K325" s="69"/>
      <c r="L325" s="69"/>
      <c r="M325" s="69"/>
      <c r="N325" s="69"/>
      <c r="O325" s="69"/>
      <c r="P325" s="69"/>
      <c r="Q325" s="69"/>
      <c r="R325" s="69"/>
      <c r="S325" s="69"/>
      <c r="T325" s="69"/>
      <c r="U325" s="69"/>
      <c r="V325" s="69"/>
      <c r="W325" s="69"/>
    </row>
    <row r="326" spans="1:23">
      <c r="A326" s="69"/>
      <c r="B326" s="69"/>
      <c r="C326" s="69"/>
      <c r="D326" s="69"/>
      <c r="E326" s="69"/>
      <c r="F326" s="69"/>
      <c r="G326" s="69"/>
      <c r="H326" s="69"/>
      <c r="I326" s="69"/>
      <c r="J326" s="69"/>
      <c r="K326" s="69"/>
      <c r="L326" s="69"/>
      <c r="M326" s="69"/>
      <c r="N326" s="69"/>
      <c r="O326" s="69"/>
      <c r="P326" s="69"/>
      <c r="Q326" s="69"/>
      <c r="R326" s="69"/>
      <c r="S326" s="69"/>
      <c r="T326" s="69"/>
      <c r="U326" s="69"/>
      <c r="V326" s="69"/>
      <c r="W326" s="69"/>
    </row>
    <row r="327" spans="1:23">
      <c r="A327" s="69"/>
      <c r="B327" s="69"/>
      <c r="C327" s="69"/>
      <c r="D327" s="69"/>
      <c r="E327" s="69"/>
      <c r="F327" s="69"/>
      <c r="G327" s="69"/>
      <c r="H327" s="69"/>
      <c r="I327" s="69"/>
      <c r="J327" s="69"/>
      <c r="K327" s="69"/>
      <c r="L327" s="69"/>
      <c r="M327" s="69"/>
      <c r="N327" s="69"/>
      <c r="O327" s="69"/>
      <c r="P327" s="69"/>
      <c r="Q327" s="69"/>
      <c r="R327" s="69"/>
      <c r="S327" s="69"/>
      <c r="T327" s="69"/>
      <c r="U327" s="69"/>
      <c r="V327" s="69"/>
      <c r="W327" s="69"/>
    </row>
    <row r="328" spans="1:23">
      <c r="A328" s="69"/>
      <c r="B328" s="69"/>
      <c r="C328" s="69"/>
      <c r="D328" s="69"/>
      <c r="E328" s="69"/>
      <c r="F328" s="69"/>
      <c r="G328" s="69"/>
      <c r="H328" s="69"/>
      <c r="I328" s="69"/>
      <c r="J328" s="69"/>
      <c r="K328" s="69"/>
      <c r="L328" s="69"/>
      <c r="M328" s="69"/>
      <c r="N328" s="69"/>
      <c r="O328" s="69"/>
      <c r="P328" s="69"/>
      <c r="Q328" s="69"/>
      <c r="R328" s="69"/>
      <c r="S328" s="69"/>
      <c r="T328" s="69"/>
      <c r="U328" s="69"/>
      <c r="V328" s="69"/>
      <c r="W328" s="69"/>
    </row>
    <row r="329" spans="1:23">
      <c r="A329" s="69"/>
      <c r="B329" s="69"/>
      <c r="C329" s="69"/>
      <c r="D329" s="69"/>
      <c r="E329" s="69"/>
      <c r="F329" s="69"/>
      <c r="G329" s="69"/>
      <c r="H329" s="69"/>
      <c r="I329" s="69"/>
      <c r="J329" s="69"/>
      <c r="K329" s="69"/>
      <c r="L329" s="69"/>
      <c r="M329" s="69"/>
      <c r="N329" s="69"/>
      <c r="O329" s="69"/>
      <c r="P329" s="69"/>
      <c r="Q329" s="69"/>
      <c r="R329" s="69"/>
      <c r="S329" s="69"/>
      <c r="T329" s="69"/>
      <c r="U329" s="69"/>
      <c r="V329" s="69"/>
      <c r="W329" s="69"/>
    </row>
    <row r="330" spans="1:23">
      <c r="A330" s="69"/>
      <c r="B330" s="69"/>
      <c r="C330" s="69"/>
      <c r="D330" s="69"/>
      <c r="E330" s="69"/>
      <c r="F330" s="69"/>
      <c r="G330" s="69"/>
      <c r="H330" s="69"/>
      <c r="I330" s="69"/>
      <c r="J330" s="69"/>
      <c r="K330" s="69"/>
      <c r="L330" s="69"/>
      <c r="M330" s="69"/>
      <c r="N330" s="69"/>
      <c r="O330" s="69"/>
      <c r="P330" s="69"/>
      <c r="Q330" s="69"/>
      <c r="R330" s="69"/>
      <c r="S330" s="69"/>
      <c r="T330" s="69"/>
      <c r="U330" s="69"/>
      <c r="V330" s="69"/>
      <c r="W330" s="69"/>
    </row>
    <row r="331" spans="1:23">
      <c r="A331" s="69"/>
      <c r="B331" s="69"/>
      <c r="C331" s="69"/>
      <c r="D331" s="69"/>
      <c r="E331" s="69"/>
      <c r="F331" s="69"/>
      <c r="G331" s="69"/>
      <c r="H331" s="69"/>
      <c r="I331" s="69"/>
      <c r="J331" s="69"/>
      <c r="K331" s="69"/>
      <c r="L331" s="69"/>
      <c r="M331" s="69"/>
      <c r="N331" s="69"/>
      <c r="O331" s="69"/>
      <c r="P331" s="69"/>
      <c r="Q331" s="69"/>
      <c r="R331" s="69"/>
      <c r="S331" s="69"/>
      <c r="T331" s="69"/>
      <c r="U331" s="69"/>
      <c r="V331" s="69"/>
      <c r="W331" s="69"/>
    </row>
    <row r="332" spans="1:23">
      <c r="A332" s="69"/>
      <c r="B332" s="69"/>
      <c r="C332" s="69"/>
      <c r="D332" s="69"/>
      <c r="E332" s="69"/>
      <c r="F332" s="69"/>
      <c r="G332" s="69"/>
      <c r="H332" s="69"/>
      <c r="I332" s="69"/>
      <c r="J332" s="69"/>
      <c r="K332" s="69"/>
      <c r="L332" s="69"/>
      <c r="M332" s="69"/>
      <c r="N332" s="69"/>
      <c r="O332" s="69"/>
      <c r="P332" s="69"/>
      <c r="Q332" s="69"/>
      <c r="R332" s="69"/>
      <c r="S332" s="69"/>
      <c r="T332" s="69"/>
      <c r="U332" s="69"/>
      <c r="V332" s="69"/>
      <c r="W332" s="69"/>
    </row>
    <row r="333" spans="1:23">
      <c r="A333" s="69"/>
      <c r="B333" s="69"/>
      <c r="C333" s="69"/>
      <c r="D333" s="69"/>
      <c r="E333" s="69"/>
      <c r="F333" s="69"/>
      <c r="G333" s="69"/>
      <c r="H333" s="69"/>
      <c r="I333" s="69"/>
      <c r="J333" s="69"/>
      <c r="K333" s="69"/>
      <c r="L333" s="69"/>
      <c r="M333" s="69"/>
      <c r="N333" s="69"/>
      <c r="O333" s="69"/>
      <c r="P333" s="69"/>
      <c r="Q333" s="69"/>
      <c r="R333" s="69"/>
      <c r="S333" s="69"/>
      <c r="T333" s="69"/>
      <c r="U333" s="69"/>
      <c r="V333" s="69"/>
      <c r="W333" s="69"/>
    </row>
    <row r="334" spans="1:23">
      <c r="A334" s="69"/>
      <c r="B334" s="69"/>
      <c r="C334" s="69"/>
      <c r="D334" s="69"/>
      <c r="E334" s="69"/>
      <c r="F334" s="69"/>
      <c r="G334" s="69"/>
      <c r="H334" s="69"/>
      <c r="I334" s="69"/>
      <c r="J334" s="69"/>
      <c r="K334" s="69"/>
      <c r="L334" s="69"/>
      <c r="M334" s="69"/>
      <c r="N334" s="69"/>
      <c r="O334" s="69"/>
      <c r="P334" s="69"/>
      <c r="Q334" s="69"/>
      <c r="R334" s="69"/>
      <c r="S334" s="69"/>
      <c r="T334" s="69"/>
      <c r="U334" s="69"/>
      <c r="V334" s="69"/>
      <c r="W334" s="69"/>
    </row>
    <row r="335" spans="1:23">
      <c r="A335" s="69"/>
      <c r="B335" s="69"/>
      <c r="C335" s="69"/>
      <c r="D335" s="69"/>
      <c r="E335" s="69"/>
      <c r="F335" s="69"/>
      <c r="G335" s="69"/>
      <c r="H335" s="69"/>
      <c r="I335" s="69"/>
      <c r="J335" s="69"/>
      <c r="K335" s="69"/>
      <c r="L335" s="69"/>
      <c r="M335" s="69"/>
      <c r="N335" s="69"/>
      <c r="O335" s="69"/>
      <c r="P335" s="69"/>
      <c r="Q335" s="69"/>
      <c r="R335" s="69"/>
      <c r="S335" s="69"/>
      <c r="T335" s="69"/>
      <c r="U335" s="69"/>
      <c r="V335" s="69"/>
      <c r="W335" s="69"/>
    </row>
    <row r="336" spans="1:23">
      <c r="A336" s="69"/>
      <c r="B336" s="69"/>
      <c r="C336" s="69"/>
      <c r="D336" s="69"/>
      <c r="E336" s="69"/>
      <c r="F336" s="69"/>
      <c r="G336" s="69"/>
      <c r="H336" s="69"/>
      <c r="I336" s="69"/>
      <c r="J336" s="69"/>
      <c r="K336" s="69"/>
      <c r="L336" s="69"/>
      <c r="M336" s="69"/>
      <c r="N336" s="69"/>
      <c r="O336" s="69"/>
      <c r="P336" s="69"/>
      <c r="Q336" s="69"/>
      <c r="R336" s="69"/>
      <c r="S336" s="69"/>
      <c r="T336" s="69"/>
      <c r="U336" s="69"/>
      <c r="V336" s="69"/>
      <c r="W336" s="69"/>
    </row>
    <row r="337" spans="1:23">
      <c r="A337" s="69"/>
      <c r="B337" s="69"/>
      <c r="C337" s="69"/>
      <c r="D337" s="69"/>
      <c r="E337" s="69"/>
      <c r="F337" s="69"/>
      <c r="G337" s="69"/>
      <c r="H337" s="69"/>
      <c r="I337" s="69"/>
      <c r="J337" s="69"/>
      <c r="K337" s="69"/>
      <c r="L337" s="69"/>
      <c r="M337" s="69"/>
      <c r="N337" s="69"/>
      <c r="O337" s="69"/>
      <c r="P337" s="69"/>
      <c r="Q337" s="69"/>
      <c r="R337" s="69"/>
      <c r="S337" s="69"/>
      <c r="T337" s="69"/>
      <c r="U337" s="69"/>
      <c r="V337" s="69"/>
      <c r="W337" s="69"/>
    </row>
    <row r="338" spans="1:23">
      <c r="A338" s="69"/>
      <c r="B338" s="69"/>
      <c r="C338" s="69"/>
      <c r="D338" s="69"/>
      <c r="E338" s="69"/>
      <c r="F338" s="69"/>
      <c r="G338" s="69"/>
      <c r="H338" s="69"/>
      <c r="I338" s="69"/>
      <c r="J338" s="69"/>
      <c r="K338" s="69"/>
      <c r="L338" s="69"/>
      <c r="M338" s="69"/>
      <c r="N338" s="69"/>
      <c r="O338" s="69"/>
      <c r="P338" s="69"/>
      <c r="Q338" s="69"/>
      <c r="R338" s="69"/>
      <c r="S338" s="69"/>
      <c r="T338" s="69"/>
      <c r="U338" s="69"/>
      <c r="V338" s="69"/>
      <c r="W338" s="69"/>
    </row>
    <row r="339" spans="1:23">
      <c r="A339" s="69"/>
      <c r="B339" s="69"/>
      <c r="C339" s="69"/>
      <c r="D339" s="69"/>
      <c r="E339" s="69"/>
      <c r="F339" s="69"/>
      <c r="G339" s="69"/>
      <c r="H339" s="69"/>
      <c r="I339" s="69"/>
      <c r="J339" s="69"/>
      <c r="K339" s="69"/>
      <c r="L339" s="69"/>
      <c r="M339" s="69"/>
      <c r="N339" s="69"/>
      <c r="O339" s="69"/>
      <c r="P339" s="69"/>
      <c r="Q339" s="69"/>
      <c r="R339" s="69"/>
      <c r="S339" s="69"/>
      <c r="T339" s="69"/>
      <c r="U339" s="69"/>
      <c r="V339" s="69"/>
      <c r="W339" s="69"/>
    </row>
    <row r="340" spans="1:23">
      <c r="A340" s="69"/>
      <c r="B340" s="69"/>
      <c r="C340" s="69"/>
      <c r="D340" s="69"/>
      <c r="E340" s="69"/>
      <c r="F340" s="69"/>
      <c r="G340" s="69"/>
      <c r="H340" s="69"/>
      <c r="I340" s="69"/>
      <c r="J340" s="69"/>
      <c r="K340" s="69"/>
      <c r="L340" s="69"/>
      <c r="M340" s="69"/>
      <c r="N340" s="69"/>
      <c r="O340" s="69"/>
      <c r="P340" s="69"/>
      <c r="Q340" s="69"/>
      <c r="R340" s="69"/>
      <c r="S340" s="69"/>
      <c r="T340" s="69"/>
      <c r="U340" s="69"/>
      <c r="V340" s="69"/>
      <c r="W340" s="69"/>
    </row>
    <row r="341" spans="1:23">
      <c r="A341" s="69"/>
      <c r="B341" s="69"/>
      <c r="C341" s="69"/>
      <c r="D341" s="69"/>
      <c r="E341" s="69"/>
      <c r="F341" s="69"/>
      <c r="G341" s="69"/>
      <c r="H341" s="69"/>
      <c r="I341" s="69"/>
      <c r="J341" s="69"/>
      <c r="K341" s="69"/>
      <c r="L341" s="69"/>
      <c r="M341" s="69"/>
      <c r="N341" s="69"/>
      <c r="O341" s="69"/>
      <c r="P341" s="69"/>
      <c r="Q341" s="69"/>
      <c r="R341" s="69"/>
      <c r="S341" s="69"/>
      <c r="T341" s="69"/>
      <c r="U341" s="69"/>
      <c r="V341" s="69"/>
      <c r="W341" s="69"/>
    </row>
    <row r="342" spans="1:23">
      <c r="A342" s="69"/>
      <c r="B342" s="69"/>
      <c r="C342" s="69"/>
      <c r="D342" s="69"/>
      <c r="E342" s="69"/>
      <c r="F342" s="69"/>
      <c r="G342" s="69"/>
      <c r="H342" s="69"/>
      <c r="I342" s="69"/>
      <c r="J342" s="69"/>
      <c r="K342" s="69"/>
      <c r="L342" s="69"/>
      <c r="M342" s="69"/>
      <c r="N342" s="69"/>
      <c r="O342" s="69"/>
      <c r="P342" s="69"/>
      <c r="Q342" s="69"/>
      <c r="R342" s="69"/>
      <c r="S342" s="69"/>
      <c r="T342" s="69"/>
      <c r="U342" s="69"/>
      <c r="V342" s="69"/>
      <c r="W342" s="69"/>
    </row>
    <row r="343" spans="1:23">
      <c r="A343" s="69"/>
      <c r="B343" s="69"/>
      <c r="C343" s="69"/>
      <c r="D343" s="69"/>
      <c r="E343" s="69"/>
      <c r="F343" s="69"/>
      <c r="G343" s="69"/>
      <c r="H343" s="69"/>
      <c r="I343" s="69"/>
      <c r="J343" s="69"/>
      <c r="K343" s="69"/>
      <c r="L343" s="69"/>
      <c r="M343" s="69"/>
      <c r="N343" s="69"/>
      <c r="O343" s="69"/>
      <c r="P343" s="69"/>
      <c r="Q343" s="69"/>
      <c r="R343" s="69"/>
      <c r="S343" s="69"/>
      <c r="T343" s="69"/>
      <c r="U343" s="69"/>
      <c r="V343" s="69"/>
      <c r="W343" s="69"/>
    </row>
    <row r="344" spans="1:23">
      <c r="A344" s="69"/>
      <c r="B344" s="69"/>
      <c r="C344" s="69"/>
      <c r="D344" s="69"/>
      <c r="E344" s="69"/>
      <c r="F344" s="69"/>
      <c r="G344" s="69"/>
      <c r="H344" s="69"/>
      <c r="I344" s="69"/>
      <c r="J344" s="69"/>
      <c r="K344" s="69"/>
      <c r="L344" s="69"/>
      <c r="M344" s="69"/>
      <c r="N344" s="69"/>
      <c r="O344" s="69"/>
      <c r="P344" s="69"/>
      <c r="Q344" s="69"/>
      <c r="R344" s="69"/>
      <c r="S344" s="69"/>
      <c r="T344" s="69"/>
      <c r="U344" s="69"/>
      <c r="V344" s="69"/>
      <c r="W344" s="69"/>
    </row>
    <row r="345" spans="1:23">
      <c r="A345" s="69"/>
      <c r="B345" s="69"/>
      <c r="C345" s="69"/>
      <c r="D345" s="69"/>
      <c r="E345" s="69"/>
      <c r="F345" s="69"/>
      <c r="G345" s="69"/>
      <c r="H345" s="69"/>
      <c r="I345" s="69"/>
      <c r="J345" s="69"/>
      <c r="K345" s="69"/>
      <c r="L345" s="69"/>
      <c r="M345" s="69"/>
      <c r="N345" s="69"/>
      <c r="O345" s="69"/>
      <c r="P345" s="69"/>
      <c r="Q345" s="69"/>
      <c r="R345" s="69"/>
      <c r="S345" s="69"/>
      <c r="T345" s="69"/>
      <c r="U345" s="69"/>
      <c r="V345" s="69"/>
      <c r="W345" s="69"/>
    </row>
    <row r="346" spans="1:23">
      <c r="A346" s="69"/>
      <c r="B346" s="69"/>
      <c r="C346" s="69"/>
      <c r="D346" s="69"/>
      <c r="E346" s="69"/>
      <c r="F346" s="69"/>
      <c r="G346" s="69"/>
      <c r="H346" s="69"/>
      <c r="I346" s="69"/>
      <c r="J346" s="69"/>
      <c r="K346" s="69"/>
      <c r="L346" s="69"/>
      <c r="M346" s="69"/>
      <c r="N346" s="69"/>
      <c r="O346" s="69"/>
      <c r="P346" s="69"/>
      <c r="Q346" s="69"/>
      <c r="R346" s="69"/>
      <c r="S346" s="69"/>
      <c r="T346" s="69"/>
      <c r="U346" s="69"/>
      <c r="V346" s="69"/>
      <c r="W346" s="69"/>
    </row>
    <row r="347" spans="1:23">
      <c r="A347" s="69"/>
      <c r="B347" s="69"/>
      <c r="C347" s="69"/>
      <c r="D347" s="69"/>
      <c r="E347" s="69"/>
      <c r="F347" s="69"/>
      <c r="G347" s="69"/>
      <c r="H347" s="69"/>
      <c r="I347" s="69"/>
      <c r="J347" s="69"/>
      <c r="K347" s="69"/>
      <c r="L347" s="69"/>
      <c r="M347" s="69"/>
      <c r="N347" s="69"/>
      <c r="O347" s="69"/>
      <c r="P347" s="69"/>
      <c r="Q347" s="69"/>
      <c r="R347" s="69"/>
      <c r="S347" s="69"/>
      <c r="T347" s="69"/>
      <c r="U347" s="69"/>
      <c r="V347" s="69"/>
      <c r="W347" s="69"/>
    </row>
    <row r="348" spans="1:23">
      <c r="A348" s="69"/>
      <c r="B348" s="69"/>
      <c r="C348" s="69"/>
      <c r="D348" s="69"/>
      <c r="E348" s="69"/>
      <c r="F348" s="69"/>
      <c r="G348" s="69"/>
      <c r="H348" s="69"/>
      <c r="I348" s="69"/>
      <c r="J348" s="69"/>
      <c r="K348" s="69"/>
      <c r="L348" s="69"/>
      <c r="M348" s="69"/>
      <c r="N348" s="69"/>
      <c r="O348" s="69"/>
      <c r="P348" s="69"/>
      <c r="Q348" s="69"/>
      <c r="R348" s="69"/>
      <c r="S348" s="69"/>
      <c r="T348" s="69"/>
      <c r="U348" s="69"/>
      <c r="V348" s="69"/>
      <c r="W348" s="69"/>
    </row>
    <row r="349" spans="1:23">
      <c r="A349" s="69"/>
      <c r="B349" s="69"/>
      <c r="C349" s="69"/>
      <c r="D349" s="69"/>
      <c r="E349" s="69"/>
      <c r="F349" s="69"/>
      <c r="G349" s="69"/>
      <c r="H349" s="69"/>
      <c r="I349" s="69"/>
      <c r="J349" s="69"/>
      <c r="K349" s="69"/>
      <c r="L349" s="69"/>
      <c r="M349" s="69"/>
      <c r="N349" s="69"/>
      <c r="O349" s="69"/>
      <c r="P349" s="69"/>
      <c r="Q349" s="69"/>
      <c r="R349" s="69"/>
      <c r="S349" s="69"/>
      <c r="T349" s="69"/>
      <c r="U349" s="69"/>
      <c r="V349" s="69"/>
      <c r="W349" s="69"/>
    </row>
    <row r="350" spans="1:23">
      <c r="A350" s="69"/>
      <c r="B350" s="69"/>
      <c r="C350" s="69"/>
      <c r="D350" s="69"/>
      <c r="E350" s="69"/>
      <c r="F350" s="69"/>
      <c r="G350" s="69"/>
      <c r="H350" s="69"/>
      <c r="I350" s="69"/>
      <c r="J350" s="69"/>
      <c r="K350" s="69"/>
      <c r="L350" s="69"/>
      <c r="M350" s="69"/>
      <c r="N350" s="69"/>
      <c r="O350" s="69"/>
      <c r="P350" s="69"/>
      <c r="Q350" s="69"/>
      <c r="R350" s="69"/>
      <c r="S350" s="69"/>
      <c r="T350" s="69"/>
      <c r="U350" s="69"/>
      <c r="V350" s="69"/>
      <c r="W350" s="69"/>
    </row>
    <row r="351" spans="1:23">
      <c r="A351" s="69"/>
      <c r="B351" s="69"/>
      <c r="C351" s="69"/>
      <c r="D351" s="69"/>
      <c r="E351" s="69"/>
      <c r="F351" s="69"/>
      <c r="G351" s="69"/>
      <c r="H351" s="69"/>
      <c r="I351" s="69"/>
      <c r="J351" s="69"/>
      <c r="K351" s="69"/>
      <c r="L351" s="69"/>
      <c r="M351" s="69"/>
      <c r="N351" s="69"/>
      <c r="O351" s="69"/>
      <c r="P351" s="69"/>
      <c r="Q351" s="69"/>
      <c r="R351" s="69"/>
      <c r="S351" s="69"/>
      <c r="T351" s="69"/>
      <c r="U351" s="69"/>
      <c r="V351" s="69"/>
      <c r="W351" s="69"/>
    </row>
    <row r="352" spans="1:23">
      <c r="A352" s="69"/>
      <c r="B352" s="69"/>
      <c r="C352" s="69"/>
      <c r="D352" s="69"/>
      <c r="E352" s="69"/>
      <c r="F352" s="69"/>
      <c r="G352" s="69"/>
      <c r="H352" s="69"/>
      <c r="I352" s="69"/>
      <c r="J352" s="69"/>
      <c r="K352" s="69"/>
      <c r="L352" s="69"/>
      <c r="M352" s="69"/>
      <c r="N352" s="69"/>
      <c r="O352" s="69"/>
      <c r="P352" s="69"/>
      <c r="Q352" s="69"/>
      <c r="R352" s="69"/>
      <c r="S352" s="69"/>
      <c r="T352" s="69"/>
      <c r="U352" s="69"/>
      <c r="V352" s="69"/>
      <c r="W352" s="69"/>
    </row>
    <row r="353" spans="1:23">
      <c r="A353" s="69"/>
      <c r="B353" s="69"/>
      <c r="C353" s="69"/>
      <c r="D353" s="69"/>
      <c r="E353" s="69"/>
      <c r="F353" s="69"/>
      <c r="G353" s="69"/>
      <c r="H353" s="69"/>
      <c r="I353" s="69"/>
      <c r="J353" s="69"/>
      <c r="K353" s="69"/>
      <c r="L353" s="69"/>
      <c r="M353" s="69"/>
      <c r="N353" s="69"/>
      <c r="O353" s="69"/>
      <c r="P353" s="69"/>
      <c r="Q353" s="69"/>
      <c r="R353" s="69"/>
      <c r="S353" s="69"/>
      <c r="T353" s="69"/>
      <c r="U353" s="69"/>
      <c r="V353" s="69"/>
      <c r="W353" s="69"/>
    </row>
    <row r="354" spans="1:23">
      <c r="A354" s="69"/>
      <c r="B354" s="69"/>
      <c r="C354" s="69"/>
      <c r="D354" s="69"/>
      <c r="E354" s="69"/>
      <c r="F354" s="69"/>
      <c r="G354" s="69"/>
      <c r="H354" s="69"/>
      <c r="I354" s="69"/>
      <c r="J354" s="69"/>
      <c r="K354" s="69"/>
      <c r="L354" s="69"/>
      <c r="M354" s="69"/>
      <c r="N354" s="69"/>
      <c r="O354" s="69"/>
      <c r="P354" s="69"/>
      <c r="Q354" s="69"/>
      <c r="R354" s="69"/>
      <c r="S354" s="69"/>
      <c r="T354" s="69"/>
      <c r="U354" s="69"/>
      <c r="V354" s="69"/>
      <c r="W354" s="69"/>
    </row>
    <row r="355" spans="1:23">
      <c r="A355" s="69"/>
      <c r="B355" s="69"/>
      <c r="C355" s="69"/>
      <c r="D355" s="69"/>
      <c r="E355" s="69"/>
      <c r="F355" s="69"/>
      <c r="G355" s="69"/>
      <c r="H355" s="69"/>
      <c r="I355" s="69"/>
      <c r="J355" s="69"/>
      <c r="K355" s="69"/>
      <c r="L355" s="69"/>
      <c r="M355" s="69"/>
      <c r="N355" s="69"/>
      <c r="O355" s="69"/>
      <c r="P355" s="69"/>
      <c r="Q355" s="69"/>
      <c r="R355" s="69"/>
      <c r="S355" s="69"/>
      <c r="T355" s="69"/>
      <c r="U355" s="69"/>
      <c r="V355" s="69"/>
      <c r="W355" s="69"/>
    </row>
    <row r="356" spans="1:23">
      <c r="A356" s="69"/>
      <c r="B356" s="69"/>
      <c r="C356" s="69"/>
      <c r="D356" s="69"/>
      <c r="E356" s="69"/>
      <c r="F356" s="69"/>
      <c r="G356" s="69"/>
      <c r="H356" s="69"/>
      <c r="I356" s="69"/>
      <c r="J356" s="69"/>
      <c r="K356" s="69"/>
      <c r="L356" s="69"/>
      <c r="M356" s="69"/>
      <c r="N356" s="69"/>
      <c r="O356" s="69"/>
      <c r="P356" s="69"/>
      <c r="Q356" s="69"/>
      <c r="R356" s="69"/>
      <c r="S356" s="69"/>
      <c r="T356" s="69"/>
      <c r="U356" s="69"/>
      <c r="V356" s="69"/>
      <c r="W356" s="69"/>
    </row>
    <row r="357" spans="1:23">
      <c r="A357" s="69"/>
      <c r="B357" s="69"/>
      <c r="C357" s="69"/>
      <c r="D357" s="69"/>
      <c r="E357" s="69"/>
      <c r="F357" s="69"/>
      <c r="G357" s="69"/>
      <c r="H357" s="69"/>
      <c r="I357" s="69"/>
      <c r="J357" s="69"/>
      <c r="K357" s="69"/>
      <c r="L357" s="69"/>
      <c r="M357" s="69"/>
      <c r="N357" s="69"/>
      <c r="O357" s="69"/>
      <c r="P357" s="69"/>
      <c r="Q357" s="69"/>
      <c r="R357" s="69"/>
      <c r="S357" s="69"/>
      <c r="T357" s="69"/>
      <c r="U357" s="69"/>
      <c r="V357" s="69"/>
      <c r="W357" s="69"/>
    </row>
    <row r="358" spans="1:23">
      <c r="A358" s="69"/>
      <c r="B358" s="69"/>
      <c r="C358" s="69"/>
      <c r="D358" s="69"/>
      <c r="E358" s="69"/>
      <c r="F358" s="69"/>
      <c r="G358" s="69"/>
      <c r="H358" s="69"/>
      <c r="I358" s="69"/>
      <c r="J358" s="69"/>
      <c r="K358" s="69"/>
      <c r="L358" s="69"/>
      <c r="M358" s="69"/>
      <c r="N358" s="69"/>
      <c r="O358" s="69"/>
      <c r="P358" s="69"/>
      <c r="Q358" s="69"/>
      <c r="R358" s="69"/>
      <c r="S358" s="69"/>
      <c r="T358" s="69"/>
      <c r="U358" s="69"/>
      <c r="V358" s="69"/>
      <c r="W358" s="69"/>
    </row>
    <row r="359" spans="1:23">
      <c r="A359" s="69"/>
      <c r="B359" s="69"/>
      <c r="C359" s="69"/>
      <c r="D359" s="69"/>
      <c r="E359" s="69"/>
      <c r="F359" s="69"/>
      <c r="G359" s="69"/>
      <c r="H359" s="69"/>
      <c r="I359" s="69"/>
      <c r="J359" s="69"/>
      <c r="K359" s="69"/>
      <c r="L359" s="69"/>
      <c r="M359" s="69"/>
      <c r="N359" s="69"/>
      <c r="O359" s="69"/>
      <c r="P359" s="69"/>
      <c r="Q359" s="69"/>
      <c r="R359" s="69"/>
      <c r="S359" s="69"/>
      <c r="T359" s="69"/>
      <c r="U359" s="69"/>
      <c r="V359" s="69"/>
      <c r="W359" s="69"/>
    </row>
    <row r="360" spans="1:23">
      <c r="A360" s="69"/>
      <c r="B360" s="69"/>
      <c r="C360" s="69"/>
      <c r="D360" s="69"/>
      <c r="E360" s="69"/>
      <c r="F360" s="69"/>
      <c r="G360" s="69"/>
      <c r="H360" s="69"/>
      <c r="I360" s="69"/>
      <c r="J360" s="69"/>
      <c r="K360" s="69"/>
      <c r="L360" s="69"/>
      <c r="M360" s="69"/>
      <c r="N360" s="69"/>
      <c r="O360" s="69"/>
      <c r="P360" s="69"/>
      <c r="Q360" s="69"/>
      <c r="R360" s="69"/>
      <c r="S360" s="69"/>
      <c r="T360" s="69"/>
      <c r="U360" s="69"/>
      <c r="V360" s="69"/>
      <c r="W360" s="69"/>
    </row>
    <row r="361" spans="1:23">
      <c r="A361" s="69"/>
      <c r="B361" s="69"/>
      <c r="C361" s="69"/>
      <c r="D361" s="69"/>
      <c r="E361" s="69"/>
      <c r="F361" s="69"/>
      <c r="G361" s="69"/>
      <c r="H361" s="69"/>
      <c r="I361" s="69"/>
      <c r="J361" s="69"/>
      <c r="K361" s="69"/>
      <c r="L361" s="69"/>
      <c r="M361" s="69"/>
      <c r="N361" s="69"/>
      <c r="O361" s="69"/>
      <c r="P361" s="69"/>
      <c r="Q361" s="69"/>
      <c r="R361" s="69"/>
      <c r="S361" s="69"/>
      <c r="T361" s="69"/>
      <c r="U361" s="69"/>
      <c r="V361" s="69"/>
      <c r="W361" s="69"/>
    </row>
    <row r="362" spans="1:23">
      <c r="A362" s="69"/>
      <c r="B362" s="69"/>
      <c r="C362" s="69"/>
      <c r="D362" s="69"/>
      <c r="E362" s="69"/>
      <c r="F362" s="69"/>
      <c r="G362" s="69"/>
      <c r="H362" s="69"/>
      <c r="I362" s="69"/>
      <c r="J362" s="69"/>
      <c r="K362" s="69"/>
      <c r="L362" s="69"/>
      <c r="M362" s="69"/>
      <c r="N362" s="69"/>
      <c r="O362" s="69"/>
      <c r="P362" s="69"/>
      <c r="Q362" s="69"/>
      <c r="R362" s="69"/>
      <c r="S362" s="69"/>
      <c r="T362" s="69"/>
      <c r="U362" s="69"/>
      <c r="V362" s="69"/>
      <c r="W362" s="69"/>
    </row>
    <row r="363" spans="1:23">
      <c r="A363" s="69"/>
      <c r="B363" s="69"/>
      <c r="C363" s="69"/>
      <c r="D363" s="69"/>
      <c r="E363" s="69"/>
      <c r="F363" s="69"/>
      <c r="G363" s="69"/>
      <c r="H363" s="69"/>
      <c r="I363" s="69"/>
      <c r="J363" s="69"/>
      <c r="K363" s="69"/>
      <c r="L363" s="69"/>
      <c r="M363" s="69"/>
      <c r="N363" s="69"/>
      <c r="O363" s="69"/>
      <c r="P363" s="69"/>
      <c r="Q363" s="69"/>
      <c r="R363" s="69"/>
      <c r="S363" s="69"/>
      <c r="T363" s="69"/>
      <c r="U363" s="69"/>
      <c r="V363" s="69"/>
      <c r="W363" s="69"/>
    </row>
    <row r="364" spans="1:23">
      <c r="A364" s="69"/>
      <c r="B364" s="69"/>
      <c r="C364" s="69"/>
      <c r="D364" s="69"/>
      <c r="E364" s="69"/>
      <c r="F364" s="69"/>
      <c r="G364" s="69"/>
      <c r="H364" s="69"/>
      <c r="I364" s="69"/>
      <c r="J364" s="69"/>
      <c r="K364" s="69"/>
      <c r="L364" s="69"/>
      <c r="M364" s="69"/>
      <c r="N364" s="69"/>
      <c r="O364" s="69"/>
      <c r="P364" s="69"/>
      <c r="Q364" s="69"/>
      <c r="R364" s="69"/>
      <c r="S364" s="69"/>
      <c r="T364" s="69"/>
      <c r="U364" s="69"/>
      <c r="V364" s="69"/>
      <c r="W364" s="69"/>
    </row>
    <row r="365" spans="1:23">
      <c r="A365" s="69"/>
      <c r="B365" s="69"/>
      <c r="C365" s="69"/>
      <c r="D365" s="69"/>
      <c r="E365" s="69"/>
      <c r="F365" s="69"/>
      <c r="G365" s="69"/>
      <c r="H365" s="69"/>
      <c r="I365" s="69"/>
      <c r="J365" s="69"/>
      <c r="K365" s="69"/>
      <c r="L365" s="69"/>
      <c r="M365" s="69"/>
      <c r="N365" s="69"/>
      <c r="O365" s="69"/>
      <c r="P365" s="69"/>
      <c r="Q365" s="69"/>
      <c r="R365" s="69"/>
      <c r="S365" s="69"/>
      <c r="T365" s="69"/>
      <c r="U365" s="69"/>
      <c r="V365" s="69"/>
      <c r="W365" s="69"/>
    </row>
    <row r="366" spans="1:23">
      <c r="A366" s="69"/>
      <c r="B366" s="69"/>
      <c r="C366" s="69"/>
      <c r="D366" s="69"/>
      <c r="E366" s="69"/>
      <c r="F366" s="69"/>
      <c r="G366" s="69"/>
      <c r="H366" s="69"/>
      <c r="I366" s="69"/>
      <c r="J366" s="69"/>
      <c r="K366" s="69"/>
      <c r="L366" s="69"/>
      <c r="M366" s="69"/>
      <c r="N366" s="69"/>
      <c r="O366" s="69"/>
      <c r="P366" s="69"/>
      <c r="Q366" s="69"/>
      <c r="R366" s="69"/>
      <c r="S366" s="69"/>
      <c r="T366" s="69"/>
      <c r="U366" s="69"/>
      <c r="V366" s="69"/>
      <c r="W366" s="69"/>
    </row>
    <row r="367" spans="1:23">
      <c r="A367" s="69"/>
      <c r="B367" s="69"/>
      <c r="C367" s="69"/>
      <c r="D367" s="69"/>
      <c r="E367" s="69"/>
      <c r="F367" s="69"/>
      <c r="G367" s="69"/>
      <c r="H367" s="69"/>
      <c r="I367" s="69"/>
      <c r="J367" s="69"/>
      <c r="K367" s="69"/>
      <c r="L367" s="69"/>
      <c r="M367" s="69"/>
      <c r="N367" s="69"/>
      <c r="O367" s="69"/>
      <c r="P367" s="69"/>
      <c r="Q367" s="69"/>
      <c r="R367" s="69"/>
      <c r="S367" s="69"/>
      <c r="T367" s="69"/>
      <c r="U367" s="69"/>
      <c r="V367" s="69"/>
      <c r="W367" s="69"/>
    </row>
    <row r="368" spans="1:23">
      <c r="A368" s="69"/>
      <c r="B368" s="69"/>
      <c r="C368" s="69"/>
      <c r="D368" s="69"/>
      <c r="E368" s="69"/>
      <c r="F368" s="69"/>
      <c r="G368" s="69"/>
      <c r="H368" s="69"/>
      <c r="I368" s="69"/>
      <c r="J368" s="69"/>
      <c r="K368" s="69"/>
      <c r="L368" s="69"/>
      <c r="M368" s="69"/>
      <c r="N368" s="69"/>
      <c r="O368" s="69"/>
      <c r="P368" s="69"/>
      <c r="Q368" s="69"/>
      <c r="R368" s="69"/>
      <c r="S368" s="69"/>
      <c r="T368" s="69"/>
      <c r="U368" s="69"/>
      <c r="V368" s="69"/>
      <c r="W368" s="69"/>
    </row>
    <row r="369" spans="1:23">
      <c r="A369" s="69"/>
      <c r="B369" s="69"/>
      <c r="C369" s="69"/>
      <c r="D369" s="69"/>
      <c r="E369" s="69"/>
      <c r="F369" s="69"/>
      <c r="G369" s="69"/>
      <c r="H369" s="69"/>
      <c r="I369" s="69"/>
      <c r="J369" s="69"/>
      <c r="K369" s="69"/>
      <c r="L369" s="69"/>
      <c r="M369" s="69"/>
      <c r="N369" s="69"/>
      <c r="O369" s="69"/>
      <c r="P369" s="69"/>
      <c r="Q369" s="69"/>
      <c r="R369" s="69"/>
      <c r="S369" s="69"/>
      <c r="T369" s="69"/>
      <c r="U369" s="69"/>
      <c r="V369" s="69"/>
      <c r="W369" s="69"/>
    </row>
    <row r="370" spans="1:23">
      <c r="A370" s="69"/>
      <c r="B370" s="69"/>
      <c r="C370" s="69"/>
      <c r="D370" s="69"/>
      <c r="E370" s="69"/>
      <c r="F370" s="69"/>
      <c r="G370" s="69"/>
      <c r="H370" s="69"/>
      <c r="I370" s="69"/>
      <c r="J370" s="69"/>
      <c r="K370" s="69"/>
      <c r="L370" s="69"/>
      <c r="M370" s="69"/>
      <c r="N370" s="69"/>
      <c r="O370" s="69"/>
      <c r="P370" s="69"/>
      <c r="Q370" s="69"/>
      <c r="R370" s="69"/>
      <c r="S370" s="69"/>
      <c r="T370" s="69"/>
      <c r="U370" s="69"/>
      <c r="V370" s="69"/>
      <c r="W370" s="69"/>
    </row>
    <row r="371" spans="1:23">
      <c r="A371" s="69"/>
      <c r="B371" s="69"/>
      <c r="C371" s="69"/>
      <c r="D371" s="69"/>
      <c r="E371" s="69"/>
      <c r="F371" s="69"/>
      <c r="G371" s="69"/>
      <c r="H371" s="69"/>
      <c r="I371" s="69"/>
      <c r="J371" s="69"/>
      <c r="K371" s="69"/>
      <c r="L371" s="69"/>
      <c r="M371" s="69"/>
      <c r="N371" s="69"/>
      <c r="O371" s="69"/>
      <c r="P371" s="69"/>
      <c r="Q371" s="69"/>
      <c r="R371" s="69"/>
      <c r="S371" s="69"/>
      <c r="T371" s="69"/>
      <c r="U371" s="69"/>
      <c r="V371" s="69"/>
      <c r="W371" s="69"/>
    </row>
    <row r="372" spans="1:23">
      <c r="A372" s="69"/>
      <c r="B372" s="69"/>
      <c r="C372" s="69"/>
      <c r="D372" s="69"/>
      <c r="E372" s="69"/>
      <c r="F372" s="69"/>
      <c r="G372" s="69"/>
      <c r="H372" s="69"/>
      <c r="I372" s="69"/>
      <c r="J372" s="69"/>
      <c r="K372" s="69"/>
      <c r="L372" s="69"/>
      <c r="M372" s="69"/>
      <c r="N372" s="69"/>
      <c r="O372" s="69"/>
      <c r="P372" s="69"/>
      <c r="Q372" s="69"/>
      <c r="R372" s="69"/>
      <c r="S372" s="69"/>
      <c r="T372" s="69"/>
      <c r="U372" s="69"/>
      <c r="V372" s="69"/>
      <c r="W372" s="69"/>
    </row>
    <row r="373" spans="1:23">
      <c r="A373" s="69"/>
      <c r="B373" s="69"/>
      <c r="C373" s="69"/>
      <c r="D373" s="69"/>
      <c r="E373" s="69"/>
      <c r="F373" s="69"/>
      <c r="G373" s="69"/>
      <c r="H373" s="69"/>
      <c r="I373" s="69"/>
      <c r="J373" s="69"/>
      <c r="K373" s="69"/>
      <c r="L373" s="69"/>
      <c r="M373" s="69"/>
      <c r="N373" s="69"/>
      <c r="O373" s="69"/>
      <c r="P373" s="69"/>
      <c r="Q373" s="69"/>
      <c r="R373" s="69"/>
      <c r="S373" s="69"/>
      <c r="T373" s="69"/>
      <c r="U373" s="69"/>
      <c r="V373" s="69"/>
      <c r="W373" s="69"/>
    </row>
    <row r="374" spans="1:23">
      <c r="A374" s="69"/>
      <c r="B374" s="69"/>
      <c r="C374" s="69"/>
      <c r="D374" s="69"/>
      <c r="E374" s="69"/>
      <c r="F374" s="69"/>
      <c r="G374" s="69"/>
      <c r="H374" s="69"/>
      <c r="I374" s="69"/>
      <c r="J374" s="69"/>
      <c r="K374" s="69"/>
      <c r="L374" s="69"/>
      <c r="M374" s="69"/>
      <c r="N374" s="69"/>
      <c r="O374" s="69"/>
      <c r="P374" s="69"/>
      <c r="Q374" s="69"/>
      <c r="R374" s="69"/>
      <c r="S374" s="69"/>
      <c r="T374" s="69"/>
      <c r="U374" s="69"/>
      <c r="V374" s="69"/>
      <c r="W374" s="69"/>
    </row>
    <row r="375" spans="1:23">
      <c r="A375" s="69"/>
      <c r="B375" s="69"/>
      <c r="C375" s="69"/>
      <c r="D375" s="69"/>
      <c r="E375" s="69"/>
      <c r="F375" s="69"/>
      <c r="G375" s="69"/>
      <c r="H375" s="69"/>
      <c r="I375" s="69"/>
      <c r="J375" s="69"/>
      <c r="K375" s="69"/>
      <c r="L375" s="69"/>
      <c r="M375" s="69"/>
      <c r="N375" s="69"/>
      <c r="O375" s="69"/>
      <c r="P375" s="69"/>
      <c r="Q375" s="69"/>
      <c r="R375" s="69"/>
      <c r="S375" s="69"/>
      <c r="T375" s="69"/>
      <c r="U375" s="69"/>
      <c r="V375" s="69"/>
      <c r="W375" s="69"/>
    </row>
    <row r="376" spans="1:23">
      <c r="A376" s="69"/>
      <c r="B376" s="69"/>
      <c r="C376" s="69"/>
      <c r="D376" s="69"/>
      <c r="E376" s="69"/>
      <c r="F376" s="69"/>
      <c r="G376" s="69"/>
      <c r="H376" s="69"/>
      <c r="I376" s="69"/>
      <c r="J376" s="69"/>
      <c r="K376" s="69"/>
      <c r="L376" s="69"/>
      <c r="M376" s="69"/>
      <c r="N376" s="69"/>
      <c r="O376" s="69"/>
      <c r="P376" s="69"/>
      <c r="Q376" s="69"/>
      <c r="R376" s="69"/>
      <c r="S376" s="69"/>
      <c r="T376" s="69"/>
      <c r="U376" s="69"/>
      <c r="V376" s="69"/>
      <c r="W376" s="69"/>
    </row>
    <row r="377" spans="1:23">
      <c r="A377" s="69"/>
      <c r="B377" s="69"/>
      <c r="C377" s="69"/>
      <c r="D377" s="69"/>
      <c r="E377" s="69"/>
      <c r="F377" s="69"/>
      <c r="G377" s="69"/>
      <c r="H377" s="69"/>
      <c r="I377" s="69"/>
      <c r="J377" s="69"/>
      <c r="K377" s="69"/>
      <c r="L377" s="69"/>
      <c r="M377" s="69"/>
      <c r="N377" s="69"/>
      <c r="O377" s="69"/>
      <c r="P377" s="69"/>
      <c r="Q377" s="69"/>
      <c r="R377" s="69"/>
      <c r="S377" s="69"/>
      <c r="T377" s="69"/>
      <c r="U377" s="69"/>
      <c r="V377" s="69"/>
      <c r="W377" s="69"/>
    </row>
    <row r="378" spans="1:23">
      <c r="A378" s="69"/>
      <c r="B378" s="69"/>
      <c r="C378" s="69"/>
      <c r="D378" s="69"/>
      <c r="E378" s="69"/>
      <c r="F378" s="69"/>
      <c r="G378" s="69"/>
      <c r="H378" s="69"/>
      <c r="I378" s="69"/>
      <c r="J378" s="69"/>
      <c r="K378" s="69"/>
      <c r="L378" s="69"/>
      <c r="M378" s="69"/>
      <c r="N378" s="69"/>
      <c r="O378" s="69"/>
      <c r="P378" s="69"/>
      <c r="Q378" s="69"/>
      <c r="R378" s="69"/>
      <c r="S378" s="69"/>
      <c r="T378" s="69"/>
      <c r="U378" s="69"/>
      <c r="V378" s="69"/>
      <c r="W378" s="69"/>
    </row>
    <row r="379" spans="1:23">
      <c r="A379" s="69"/>
      <c r="B379" s="69"/>
      <c r="C379" s="69"/>
      <c r="D379" s="69"/>
      <c r="E379" s="69"/>
      <c r="F379" s="69"/>
      <c r="G379" s="69"/>
      <c r="H379" s="69"/>
      <c r="I379" s="69"/>
      <c r="J379" s="69"/>
      <c r="K379" s="69"/>
      <c r="L379" s="69"/>
      <c r="M379" s="69"/>
      <c r="N379" s="69"/>
      <c r="O379" s="69"/>
      <c r="P379" s="69"/>
      <c r="Q379" s="69"/>
      <c r="R379" s="69"/>
      <c r="S379" s="69"/>
      <c r="T379" s="69"/>
      <c r="U379" s="69"/>
      <c r="V379" s="69"/>
      <c r="W379" s="69"/>
    </row>
    <row r="380" spans="1:23">
      <c r="A380" s="69"/>
      <c r="B380" s="69"/>
      <c r="C380" s="69"/>
      <c r="D380" s="69"/>
      <c r="E380" s="69"/>
      <c r="F380" s="69"/>
      <c r="G380" s="69"/>
      <c r="H380" s="69"/>
      <c r="I380" s="69"/>
      <c r="J380" s="69"/>
      <c r="K380" s="69"/>
      <c r="L380" s="69"/>
      <c r="M380" s="69"/>
      <c r="N380" s="69"/>
      <c r="O380" s="69"/>
      <c r="P380" s="69"/>
      <c r="Q380" s="69"/>
      <c r="R380" s="69"/>
      <c r="S380" s="69"/>
      <c r="T380" s="69"/>
      <c r="U380" s="69"/>
      <c r="V380" s="69"/>
      <c r="W380" s="69"/>
    </row>
    <row r="381" spans="1:23">
      <c r="A381" s="69"/>
      <c r="B381" s="69"/>
      <c r="C381" s="69"/>
      <c r="D381" s="69"/>
      <c r="E381" s="69"/>
      <c r="F381" s="69"/>
      <c r="G381" s="69"/>
      <c r="H381" s="69"/>
      <c r="I381" s="69"/>
      <c r="J381" s="69"/>
      <c r="K381" s="69"/>
      <c r="L381" s="69"/>
      <c r="M381" s="69"/>
      <c r="N381" s="69"/>
      <c r="O381" s="69"/>
      <c r="P381" s="69"/>
      <c r="Q381" s="69"/>
      <c r="R381" s="69"/>
      <c r="S381" s="69"/>
      <c r="T381" s="69"/>
      <c r="U381" s="69"/>
      <c r="V381" s="69"/>
      <c r="W381" s="69"/>
    </row>
    <row r="382" spans="1:23">
      <c r="A382" s="69"/>
      <c r="B382" s="69"/>
      <c r="C382" s="69"/>
      <c r="D382" s="69"/>
      <c r="E382" s="69"/>
      <c r="F382" s="69"/>
      <c r="G382" s="69"/>
      <c r="H382" s="69"/>
      <c r="I382" s="69"/>
      <c r="J382" s="69"/>
      <c r="K382" s="69"/>
      <c r="L382" s="69"/>
      <c r="M382" s="69"/>
      <c r="N382" s="69"/>
      <c r="O382" s="69"/>
      <c r="P382" s="69"/>
      <c r="Q382" s="69"/>
      <c r="R382" s="69"/>
      <c r="S382" s="69"/>
      <c r="T382" s="69"/>
      <c r="U382" s="69"/>
      <c r="V382" s="69"/>
      <c r="W382" s="69"/>
    </row>
    <row r="383" spans="1:23">
      <c r="A383" s="69"/>
      <c r="B383" s="69"/>
      <c r="C383" s="69"/>
      <c r="D383" s="69"/>
      <c r="E383" s="69"/>
      <c r="F383" s="69"/>
      <c r="G383" s="69"/>
      <c r="H383" s="69"/>
      <c r="I383" s="69"/>
      <c r="J383" s="69"/>
      <c r="K383" s="69"/>
      <c r="L383" s="69"/>
      <c r="M383" s="69"/>
      <c r="N383" s="69"/>
      <c r="O383" s="69"/>
      <c r="P383" s="69"/>
      <c r="Q383" s="69"/>
      <c r="R383" s="69"/>
      <c r="S383" s="69"/>
      <c r="T383" s="69"/>
      <c r="U383" s="69"/>
      <c r="V383" s="69"/>
      <c r="W383" s="69"/>
    </row>
    <row r="384" spans="1:23">
      <c r="A384" s="69"/>
      <c r="B384" s="69"/>
      <c r="C384" s="69"/>
      <c r="D384" s="69"/>
      <c r="E384" s="69"/>
      <c r="F384" s="69"/>
      <c r="G384" s="69"/>
      <c r="H384" s="69"/>
      <c r="I384" s="69"/>
      <c r="J384" s="69"/>
      <c r="K384" s="69"/>
      <c r="L384" s="69"/>
      <c r="M384" s="69"/>
      <c r="N384" s="69"/>
      <c r="O384" s="69"/>
      <c r="P384" s="69"/>
      <c r="Q384" s="69"/>
      <c r="R384" s="69"/>
      <c r="S384" s="69"/>
      <c r="T384" s="69"/>
      <c r="U384" s="69"/>
      <c r="V384" s="69"/>
      <c r="W384" s="69"/>
    </row>
    <row r="385" spans="1:23">
      <c r="A385" s="69"/>
      <c r="B385" s="69"/>
      <c r="C385" s="69"/>
      <c r="D385" s="69"/>
      <c r="E385" s="69"/>
      <c r="F385" s="69"/>
      <c r="G385" s="69"/>
      <c r="H385" s="69"/>
      <c r="I385" s="69"/>
      <c r="J385" s="69"/>
      <c r="K385" s="69"/>
      <c r="L385" s="69"/>
      <c r="M385" s="69"/>
      <c r="N385" s="69"/>
      <c r="O385" s="69"/>
      <c r="P385" s="69"/>
      <c r="Q385" s="69"/>
      <c r="R385" s="69"/>
      <c r="S385" s="69"/>
      <c r="T385" s="69"/>
      <c r="U385" s="69"/>
      <c r="V385" s="69"/>
      <c r="W385" s="69"/>
    </row>
    <row r="386" spans="1:23">
      <c r="A386" s="69"/>
      <c r="B386" s="69"/>
      <c r="C386" s="69"/>
      <c r="D386" s="69"/>
      <c r="E386" s="69"/>
      <c r="F386" s="69"/>
      <c r="G386" s="69"/>
      <c r="H386" s="69"/>
      <c r="I386" s="69"/>
      <c r="J386" s="69"/>
      <c r="K386" s="69"/>
      <c r="L386" s="69"/>
      <c r="M386" s="69"/>
      <c r="N386" s="69"/>
      <c r="O386" s="69"/>
      <c r="P386" s="69"/>
      <c r="Q386" s="69"/>
      <c r="R386" s="69"/>
      <c r="S386" s="69"/>
      <c r="T386" s="69"/>
      <c r="U386" s="69"/>
      <c r="V386" s="69"/>
      <c r="W386" s="69"/>
    </row>
    <row r="387" spans="1:23">
      <c r="A387" s="69"/>
      <c r="B387" s="69"/>
      <c r="C387" s="69"/>
      <c r="D387" s="69"/>
      <c r="E387" s="69"/>
      <c r="F387" s="69"/>
      <c r="G387" s="69"/>
      <c r="H387" s="69"/>
      <c r="I387" s="69"/>
      <c r="J387" s="69"/>
      <c r="K387" s="69"/>
      <c r="L387" s="69"/>
      <c r="M387" s="69"/>
      <c r="N387" s="69"/>
      <c r="O387" s="69"/>
      <c r="P387" s="69"/>
      <c r="Q387" s="69"/>
      <c r="R387" s="69"/>
      <c r="S387" s="69"/>
      <c r="T387" s="69"/>
      <c r="U387" s="69"/>
      <c r="V387" s="69"/>
      <c r="W387" s="69"/>
    </row>
    <row r="388" spans="1:23">
      <c r="A388" s="69"/>
      <c r="B388" s="69"/>
      <c r="C388" s="69"/>
      <c r="D388" s="69"/>
      <c r="E388" s="69"/>
      <c r="F388" s="69"/>
      <c r="G388" s="69"/>
      <c r="H388" s="69"/>
      <c r="I388" s="69"/>
      <c r="J388" s="69"/>
      <c r="K388" s="69"/>
      <c r="L388" s="69"/>
      <c r="M388" s="69"/>
      <c r="N388" s="69"/>
      <c r="O388" s="69"/>
      <c r="P388" s="69"/>
      <c r="Q388" s="69"/>
      <c r="R388" s="69"/>
      <c r="S388" s="69"/>
      <c r="T388" s="69"/>
      <c r="U388" s="69"/>
      <c r="V388" s="69"/>
      <c r="W388" s="69"/>
    </row>
    <row r="389" spans="1:23">
      <c r="A389" s="69"/>
      <c r="B389" s="69"/>
      <c r="C389" s="69"/>
      <c r="D389" s="69"/>
      <c r="E389" s="69"/>
      <c r="F389" s="69"/>
      <c r="G389" s="69"/>
      <c r="H389" s="69"/>
      <c r="I389" s="69"/>
      <c r="J389" s="69"/>
      <c r="K389" s="69"/>
      <c r="L389" s="69"/>
      <c r="M389" s="69"/>
      <c r="N389" s="69"/>
      <c r="O389" s="69"/>
      <c r="P389" s="69"/>
      <c r="Q389" s="69"/>
      <c r="R389" s="69"/>
      <c r="S389" s="69"/>
      <c r="T389" s="69"/>
      <c r="U389" s="69"/>
      <c r="V389" s="69"/>
      <c r="W389" s="69"/>
    </row>
    <row r="390" spans="1:23">
      <c r="A390" s="69"/>
      <c r="B390" s="69"/>
      <c r="C390" s="69"/>
      <c r="D390" s="69"/>
      <c r="E390" s="69"/>
      <c r="F390" s="69"/>
      <c r="G390" s="69"/>
      <c r="H390" s="69"/>
      <c r="I390" s="69"/>
      <c r="J390" s="69"/>
      <c r="K390" s="69"/>
      <c r="L390" s="69"/>
      <c r="M390" s="69"/>
      <c r="N390" s="69"/>
      <c r="O390" s="69"/>
      <c r="P390" s="69"/>
      <c r="Q390" s="69"/>
      <c r="R390" s="69"/>
      <c r="S390" s="69"/>
      <c r="T390" s="69"/>
      <c r="U390" s="69"/>
      <c r="V390" s="69"/>
      <c r="W390" s="69"/>
    </row>
    <row r="391" spans="1:23">
      <c r="A391" s="69"/>
      <c r="B391" s="69"/>
      <c r="C391" s="69"/>
      <c r="D391" s="69"/>
      <c r="E391" s="69"/>
      <c r="F391" s="69"/>
      <c r="G391" s="69"/>
      <c r="H391" s="69"/>
      <c r="I391" s="69"/>
      <c r="J391" s="69"/>
      <c r="K391" s="69"/>
      <c r="L391" s="69"/>
      <c r="M391" s="69"/>
      <c r="N391" s="69"/>
      <c r="O391" s="69"/>
      <c r="P391" s="69"/>
      <c r="Q391" s="69"/>
      <c r="R391" s="69"/>
      <c r="S391" s="69"/>
      <c r="T391" s="69"/>
      <c r="U391" s="69"/>
      <c r="V391" s="69"/>
      <c r="W391" s="69"/>
    </row>
    <row r="392" spans="1:23">
      <c r="A392" s="69"/>
      <c r="B392" s="69"/>
      <c r="C392" s="69"/>
      <c r="D392" s="69"/>
      <c r="E392" s="69"/>
      <c r="F392" s="69"/>
      <c r="G392" s="69"/>
      <c r="H392" s="69"/>
      <c r="I392" s="69"/>
      <c r="J392" s="69"/>
      <c r="K392" s="69"/>
      <c r="L392" s="69"/>
      <c r="M392" s="69"/>
      <c r="N392" s="69"/>
      <c r="O392" s="69"/>
      <c r="P392" s="69"/>
      <c r="Q392" s="69"/>
      <c r="R392" s="69"/>
      <c r="S392" s="69"/>
      <c r="T392" s="69"/>
      <c r="U392" s="69"/>
      <c r="V392" s="69"/>
      <c r="W392" s="69"/>
    </row>
    <row r="393" spans="1:23">
      <c r="A393" s="69"/>
      <c r="B393" s="69"/>
      <c r="C393" s="69"/>
      <c r="D393" s="69"/>
      <c r="E393" s="69"/>
      <c r="F393" s="69"/>
      <c r="G393" s="69"/>
      <c r="H393" s="69"/>
      <c r="I393" s="69"/>
      <c r="J393" s="69"/>
      <c r="K393" s="69"/>
      <c r="L393" s="69"/>
      <c r="M393" s="69"/>
      <c r="N393" s="69"/>
      <c r="O393" s="69"/>
      <c r="P393" s="69"/>
      <c r="Q393" s="69"/>
      <c r="R393" s="69"/>
      <c r="S393" s="69"/>
      <c r="T393" s="69"/>
      <c r="U393" s="69"/>
      <c r="V393" s="69"/>
      <c r="W393" s="69"/>
    </row>
    <row r="394" spans="1:23">
      <c r="A394" s="69"/>
      <c r="B394" s="69"/>
      <c r="C394" s="69"/>
      <c r="D394" s="69"/>
      <c r="E394" s="69"/>
      <c r="F394" s="69"/>
      <c r="G394" s="69"/>
      <c r="H394" s="69"/>
      <c r="I394" s="69"/>
      <c r="J394" s="69"/>
      <c r="K394" s="69"/>
      <c r="L394" s="69"/>
      <c r="M394" s="69"/>
      <c r="N394" s="69"/>
      <c r="O394" s="69"/>
      <c r="P394" s="69"/>
      <c r="Q394" s="69"/>
      <c r="R394" s="69"/>
      <c r="S394" s="69"/>
      <c r="T394" s="69"/>
      <c r="U394" s="69"/>
      <c r="V394" s="69"/>
      <c r="W394" s="69"/>
    </row>
    <row r="395" spans="1:23">
      <c r="A395" s="69"/>
      <c r="B395" s="69"/>
      <c r="C395" s="69"/>
      <c r="D395" s="69"/>
      <c r="E395" s="69"/>
      <c r="F395" s="69"/>
      <c r="G395" s="69"/>
      <c r="H395" s="69"/>
      <c r="I395" s="69"/>
      <c r="J395" s="69"/>
      <c r="K395" s="69"/>
      <c r="L395" s="69"/>
      <c r="M395" s="69"/>
      <c r="N395" s="69"/>
      <c r="O395" s="69"/>
      <c r="P395" s="69"/>
      <c r="Q395" s="69"/>
      <c r="R395" s="69"/>
      <c r="S395" s="69"/>
      <c r="T395" s="69"/>
      <c r="U395" s="69"/>
      <c r="V395" s="69"/>
      <c r="W395" s="69"/>
    </row>
    <row r="396" spans="1:23">
      <c r="A396" s="69"/>
      <c r="B396" s="69"/>
      <c r="C396" s="69"/>
      <c r="D396" s="69"/>
      <c r="E396" s="69"/>
      <c r="F396" s="69"/>
      <c r="G396" s="69"/>
      <c r="H396" s="69"/>
      <c r="I396" s="69"/>
      <c r="J396" s="69"/>
      <c r="K396" s="69"/>
      <c r="L396" s="69"/>
      <c r="M396" s="69"/>
      <c r="N396" s="69"/>
      <c r="O396" s="69"/>
      <c r="P396" s="69"/>
      <c r="Q396" s="69"/>
      <c r="R396" s="69"/>
      <c r="S396" s="69"/>
      <c r="T396" s="69"/>
      <c r="U396" s="69"/>
      <c r="V396" s="69"/>
      <c r="W396" s="69"/>
    </row>
    <row r="397" spans="1:23">
      <c r="A397" s="69"/>
      <c r="B397" s="69"/>
      <c r="C397" s="69"/>
      <c r="D397" s="69"/>
      <c r="E397" s="69"/>
      <c r="F397" s="69"/>
      <c r="G397" s="69"/>
      <c r="H397" s="69"/>
      <c r="I397" s="69"/>
      <c r="J397" s="69"/>
      <c r="K397" s="69"/>
      <c r="L397" s="69"/>
      <c r="M397" s="69"/>
      <c r="N397" s="69"/>
      <c r="O397" s="69"/>
      <c r="P397" s="69"/>
      <c r="Q397" s="69"/>
      <c r="R397" s="69"/>
      <c r="S397" s="69"/>
      <c r="T397" s="69"/>
      <c r="U397" s="69"/>
      <c r="V397" s="69"/>
      <c r="W397" s="69"/>
    </row>
    <row r="398" spans="1:23">
      <c r="A398" s="69"/>
      <c r="B398" s="69"/>
      <c r="C398" s="69"/>
      <c r="D398" s="69"/>
      <c r="E398" s="69"/>
      <c r="F398" s="69"/>
      <c r="G398" s="69"/>
      <c r="H398" s="69"/>
      <c r="I398" s="69"/>
      <c r="J398" s="69"/>
      <c r="K398" s="69"/>
      <c r="L398" s="69"/>
      <c r="M398" s="69"/>
      <c r="N398" s="69"/>
      <c r="O398" s="69"/>
      <c r="P398" s="69"/>
      <c r="Q398" s="69"/>
      <c r="R398" s="69"/>
      <c r="S398" s="69"/>
      <c r="T398" s="69"/>
      <c r="U398" s="69"/>
      <c r="V398" s="69"/>
      <c r="W398" s="69"/>
    </row>
    <row r="399" spans="1:23">
      <c r="A399" s="69"/>
      <c r="B399" s="69"/>
      <c r="C399" s="69"/>
      <c r="D399" s="69"/>
      <c r="E399" s="69"/>
      <c r="F399" s="69"/>
      <c r="G399" s="69"/>
      <c r="H399" s="69"/>
      <c r="I399" s="69"/>
      <c r="J399" s="69"/>
      <c r="K399" s="69"/>
      <c r="L399" s="69"/>
      <c r="M399" s="69"/>
      <c r="N399" s="69"/>
      <c r="O399" s="69"/>
      <c r="P399" s="69"/>
      <c r="Q399" s="69"/>
      <c r="R399" s="69"/>
      <c r="S399" s="69"/>
      <c r="T399" s="69"/>
      <c r="U399" s="69"/>
      <c r="V399" s="69"/>
      <c r="W399" s="69"/>
    </row>
    <row r="400" spans="1:23">
      <c r="A400" s="69"/>
      <c r="B400" s="69"/>
      <c r="C400" s="69"/>
      <c r="D400" s="69"/>
      <c r="E400" s="69"/>
      <c r="F400" s="69"/>
      <c r="G400" s="69"/>
      <c r="H400" s="69"/>
      <c r="I400" s="69"/>
      <c r="J400" s="69"/>
      <c r="K400" s="69"/>
      <c r="L400" s="69"/>
      <c r="M400" s="69"/>
      <c r="N400" s="69"/>
      <c r="O400" s="69"/>
      <c r="P400" s="69"/>
      <c r="Q400" s="69"/>
      <c r="R400" s="69"/>
      <c r="S400" s="69"/>
      <c r="T400" s="69"/>
      <c r="U400" s="69"/>
      <c r="V400" s="69"/>
      <c r="W400" s="69"/>
    </row>
    <row r="401" spans="1:23">
      <c r="A401" s="69"/>
      <c r="B401" s="69"/>
      <c r="C401" s="69"/>
      <c r="D401" s="69"/>
      <c r="E401" s="69"/>
      <c r="F401" s="69"/>
      <c r="G401" s="69"/>
      <c r="H401" s="69"/>
      <c r="I401" s="69"/>
      <c r="J401" s="69"/>
      <c r="K401" s="69"/>
      <c r="L401" s="69"/>
      <c r="M401" s="69"/>
      <c r="N401" s="69"/>
      <c r="O401" s="69"/>
      <c r="P401" s="69"/>
      <c r="Q401" s="69"/>
      <c r="R401" s="69"/>
      <c r="S401" s="69"/>
      <c r="T401" s="69"/>
      <c r="U401" s="69"/>
      <c r="V401" s="69"/>
      <c r="W401" s="69"/>
    </row>
    <row r="402" spans="1:23">
      <c r="A402" s="69"/>
      <c r="B402" s="69"/>
      <c r="C402" s="69"/>
      <c r="D402" s="69"/>
      <c r="E402" s="69"/>
      <c r="F402" s="69"/>
      <c r="G402" s="69"/>
      <c r="H402" s="69"/>
      <c r="I402" s="69"/>
      <c r="J402" s="69"/>
      <c r="K402" s="69"/>
      <c r="L402" s="69"/>
      <c r="M402" s="69"/>
      <c r="N402" s="69"/>
      <c r="O402" s="69"/>
      <c r="P402" s="69"/>
      <c r="Q402" s="69"/>
      <c r="R402" s="69"/>
      <c r="S402" s="69"/>
      <c r="T402" s="69"/>
      <c r="U402" s="69"/>
      <c r="V402" s="69"/>
      <c r="W402" s="69"/>
    </row>
    <row r="403" spans="1:23">
      <c r="A403" s="69"/>
      <c r="B403" s="69"/>
      <c r="C403" s="69"/>
      <c r="D403" s="69"/>
      <c r="E403" s="69"/>
      <c r="F403" s="69"/>
      <c r="G403" s="69"/>
      <c r="H403" s="69"/>
      <c r="I403" s="69"/>
      <c r="J403" s="69"/>
      <c r="K403" s="69"/>
      <c r="L403" s="69"/>
      <c r="M403" s="69"/>
      <c r="N403" s="69"/>
      <c r="O403" s="69"/>
      <c r="P403" s="69"/>
      <c r="Q403" s="69"/>
      <c r="R403" s="69"/>
      <c r="S403" s="69"/>
      <c r="T403" s="69"/>
      <c r="U403" s="69"/>
      <c r="V403" s="69"/>
      <c r="W403" s="69"/>
    </row>
    <row r="404" spans="1:23">
      <c r="A404" s="69"/>
      <c r="B404" s="69"/>
      <c r="C404" s="69"/>
      <c r="D404" s="69"/>
      <c r="E404" s="69"/>
      <c r="F404" s="69"/>
      <c r="G404" s="69"/>
      <c r="H404" s="69"/>
      <c r="I404" s="69"/>
      <c r="J404" s="69"/>
      <c r="K404" s="69"/>
      <c r="L404" s="69"/>
      <c r="M404" s="69"/>
      <c r="N404" s="69"/>
      <c r="O404" s="69"/>
      <c r="P404" s="69"/>
      <c r="Q404" s="69"/>
      <c r="R404" s="69"/>
      <c r="S404" s="69"/>
      <c r="T404" s="69"/>
      <c r="U404" s="69"/>
      <c r="V404" s="69"/>
      <c r="W404" s="69"/>
    </row>
    <row r="405" spans="1:23">
      <c r="A405" s="69"/>
      <c r="B405" s="69"/>
      <c r="C405" s="69"/>
      <c r="D405" s="69"/>
      <c r="E405" s="69"/>
      <c r="F405" s="69"/>
      <c r="G405" s="69"/>
      <c r="H405" s="69"/>
      <c r="I405" s="69"/>
      <c r="J405" s="69"/>
      <c r="K405" s="69"/>
      <c r="L405" s="69"/>
      <c r="M405" s="69"/>
      <c r="N405" s="69"/>
      <c r="O405" s="69"/>
      <c r="P405" s="69"/>
      <c r="Q405" s="69"/>
      <c r="R405" s="69"/>
      <c r="S405" s="69"/>
      <c r="T405" s="69"/>
      <c r="U405" s="69"/>
      <c r="V405" s="69"/>
      <c r="W405" s="69"/>
    </row>
    <row r="406" spans="1:23">
      <c r="A406" s="69"/>
      <c r="B406" s="69"/>
      <c r="C406" s="69"/>
      <c r="D406" s="69"/>
      <c r="E406" s="69"/>
      <c r="F406" s="69"/>
      <c r="G406" s="69"/>
      <c r="H406" s="69"/>
      <c r="I406" s="69"/>
      <c r="J406" s="69"/>
      <c r="K406" s="69"/>
      <c r="L406" s="69"/>
      <c r="M406" s="69"/>
      <c r="N406" s="69"/>
      <c r="O406" s="69"/>
      <c r="P406" s="69"/>
      <c r="Q406" s="69"/>
      <c r="R406" s="69"/>
      <c r="S406" s="69"/>
      <c r="T406" s="69"/>
      <c r="U406" s="69"/>
      <c r="V406" s="69"/>
      <c r="W406" s="69"/>
    </row>
    <row r="407" spans="1:23">
      <c r="A407" s="69"/>
      <c r="B407" s="69"/>
      <c r="C407" s="69"/>
      <c r="D407" s="69"/>
      <c r="E407" s="69"/>
      <c r="F407" s="69"/>
      <c r="G407" s="69"/>
      <c r="H407" s="69"/>
      <c r="I407" s="69"/>
      <c r="J407" s="69"/>
      <c r="K407" s="69"/>
      <c r="L407" s="69"/>
      <c r="M407" s="69"/>
      <c r="N407" s="69"/>
      <c r="O407" s="69"/>
      <c r="P407" s="69"/>
      <c r="Q407" s="69"/>
      <c r="R407" s="69"/>
      <c r="S407" s="69"/>
      <c r="T407" s="69"/>
      <c r="U407" s="69"/>
      <c r="V407" s="69"/>
      <c r="W407" s="69"/>
    </row>
    <row r="408" spans="1:23">
      <c r="A408" s="69"/>
      <c r="B408" s="69"/>
      <c r="C408" s="69"/>
      <c r="D408" s="69"/>
      <c r="E408" s="69"/>
      <c r="F408" s="69"/>
      <c r="G408" s="69"/>
      <c r="H408" s="69"/>
      <c r="I408" s="69"/>
      <c r="J408" s="69"/>
      <c r="K408" s="69"/>
      <c r="L408" s="69"/>
      <c r="M408" s="69"/>
      <c r="N408" s="69"/>
      <c r="O408" s="69"/>
      <c r="P408" s="69"/>
      <c r="Q408" s="69"/>
      <c r="R408" s="69"/>
      <c r="S408" s="69"/>
      <c r="T408" s="69"/>
      <c r="U408" s="69"/>
      <c r="V408" s="69"/>
      <c r="W408" s="69"/>
    </row>
    <row r="409" spans="1:23">
      <c r="A409" s="69"/>
      <c r="B409" s="69"/>
      <c r="C409" s="69"/>
      <c r="D409" s="69"/>
      <c r="E409" s="69"/>
      <c r="F409" s="69"/>
      <c r="G409" s="69"/>
      <c r="H409" s="69"/>
      <c r="I409" s="69"/>
      <c r="J409" s="69"/>
      <c r="K409" s="69"/>
      <c r="L409" s="69"/>
      <c r="M409" s="69"/>
      <c r="N409" s="69"/>
      <c r="O409" s="69"/>
      <c r="P409" s="69"/>
      <c r="Q409" s="69"/>
      <c r="R409" s="69"/>
      <c r="S409" s="69"/>
      <c r="T409" s="69"/>
      <c r="U409" s="69"/>
      <c r="V409" s="69"/>
      <c r="W409" s="69"/>
    </row>
    <row r="410" spans="1:23">
      <c r="A410" s="69"/>
      <c r="B410" s="69"/>
      <c r="C410" s="69"/>
      <c r="D410" s="69"/>
      <c r="E410" s="69"/>
      <c r="F410" s="69"/>
      <c r="G410" s="69"/>
      <c r="H410" s="69"/>
      <c r="I410" s="69"/>
      <c r="J410" s="69"/>
      <c r="K410" s="69"/>
      <c r="L410" s="69"/>
      <c r="M410" s="69"/>
      <c r="N410" s="69"/>
      <c r="O410" s="69"/>
      <c r="P410" s="69"/>
      <c r="Q410" s="69"/>
      <c r="R410" s="69"/>
      <c r="S410" s="69"/>
      <c r="T410" s="69"/>
      <c r="U410" s="69"/>
      <c r="V410" s="69"/>
      <c r="W410" s="69"/>
    </row>
    <row r="411" spans="1:23">
      <c r="A411" s="69"/>
      <c r="B411" s="69"/>
      <c r="C411" s="69"/>
      <c r="D411" s="69"/>
      <c r="E411" s="69"/>
      <c r="F411" s="69"/>
      <c r="G411" s="69"/>
      <c r="H411" s="69"/>
      <c r="I411" s="69"/>
      <c r="J411" s="69"/>
      <c r="K411" s="69"/>
      <c r="L411" s="69"/>
      <c r="M411" s="69"/>
      <c r="N411" s="69"/>
      <c r="O411" s="69"/>
      <c r="P411" s="69"/>
      <c r="Q411" s="69"/>
      <c r="R411" s="69"/>
      <c r="S411" s="69"/>
      <c r="T411" s="69"/>
      <c r="U411" s="69"/>
      <c r="V411" s="69"/>
      <c r="W411" s="69"/>
    </row>
    <row r="412" spans="1:23">
      <c r="A412" s="69"/>
      <c r="B412" s="69"/>
      <c r="C412" s="69"/>
      <c r="D412" s="69"/>
      <c r="E412" s="69"/>
      <c r="F412" s="69"/>
      <c r="G412" s="69"/>
      <c r="H412" s="69"/>
      <c r="I412" s="69"/>
      <c r="J412" s="69"/>
      <c r="K412" s="69"/>
      <c r="L412" s="69"/>
      <c r="M412" s="69"/>
      <c r="N412" s="69"/>
      <c r="O412" s="69"/>
      <c r="P412" s="69"/>
      <c r="Q412" s="69"/>
      <c r="R412" s="69"/>
      <c r="S412" s="69"/>
      <c r="T412" s="69"/>
      <c r="U412" s="69"/>
      <c r="V412" s="69"/>
      <c r="W412" s="69"/>
    </row>
    <row r="413" spans="1:23">
      <c r="A413" s="69"/>
      <c r="B413" s="69"/>
      <c r="C413" s="69"/>
      <c r="D413" s="69"/>
      <c r="E413" s="69"/>
      <c r="F413" s="69"/>
      <c r="G413" s="69"/>
      <c r="H413" s="69"/>
      <c r="I413" s="69"/>
      <c r="J413" s="69"/>
      <c r="K413" s="69"/>
      <c r="L413" s="69"/>
      <c r="M413" s="69"/>
      <c r="N413" s="69"/>
      <c r="O413" s="69"/>
      <c r="P413" s="69"/>
      <c r="Q413" s="69"/>
      <c r="R413" s="69"/>
      <c r="S413" s="69"/>
      <c r="T413" s="69"/>
      <c r="U413" s="69"/>
      <c r="V413" s="69"/>
      <c r="W413" s="69"/>
    </row>
    <row r="414" spans="1:23">
      <c r="A414" s="69"/>
      <c r="B414" s="69"/>
      <c r="C414" s="69"/>
      <c r="D414" s="69"/>
      <c r="E414" s="69"/>
      <c r="F414" s="69"/>
      <c r="G414" s="69"/>
      <c r="H414" s="69"/>
      <c r="I414" s="69"/>
      <c r="J414" s="69"/>
      <c r="K414" s="69"/>
      <c r="L414" s="69"/>
      <c r="M414" s="69"/>
      <c r="N414" s="69"/>
      <c r="O414" s="69"/>
      <c r="P414" s="69"/>
      <c r="Q414" s="69"/>
      <c r="R414" s="69"/>
      <c r="S414" s="69"/>
      <c r="T414" s="69"/>
      <c r="U414" s="69"/>
      <c r="V414" s="69"/>
      <c r="W414" s="69"/>
    </row>
    <row r="415" spans="1:23">
      <c r="A415" s="69"/>
      <c r="B415" s="69"/>
      <c r="C415" s="69"/>
      <c r="D415" s="69"/>
      <c r="E415" s="69"/>
      <c r="F415" s="69"/>
      <c r="G415" s="69"/>
      <c r="H415" s="69"/>
      <c r="I415" s="69"/>
      <c r="J415" s="69"/>
      <c r="K415" s="69"/>
      <c r="L415" s="69"/>
      <c r="M415" s="69"/>
      <c r="N415" s="69"/>
      <c r="O415" s="69"/>
      <c r="P415" s="69"/>
      <c r="Q415" s="69"/>
      <c r="R415" s="69"/>
      <c r="S415" s="69"/>
      <c r="T415" s="69"/>
      <c r="U415" s="69"/>
      <c r="V415" s="69"/>
      <c r="W415" s="69"/>
    </row>
    <row r="416" spans="1:23">
      <c r="A416" s="69"/>
      <c r="B416" s="69"/>
      <c r="C416" s="69"/>
      <c r="D416" s="69"/>
      <c r="E416" s="69"/>
      <c r="F416" s="69"/>
      <c r="G416" s="69"/>
      <c r="H416" s="69"/>
      <c r="I416" s="69"/>
      <c r="J416" s="69"/>
      <c r="K416" s="69"/>
      <c r="L416" s="69"/>
      <c r="M416" s="69"/>
      <c r="N416" s="69"/>
      <c r="O416" s="69"/>
      <c r="P416" s="69"/>
      <c r="Q416" s="69"/>
      <c r="R416" s="69"/>
      <c r="S416" s="69"/>
      <c r="T416" s="69"/>
      <c r="U416" s="69"/>
      <c r="V416" s="69"/>
      <c r="W416" s="69"/>
    </row>
    <row r="417" spans="1:23">
      <c r="A417" s="69"/>
      <c r="B417" s="69"/>
      <c r="C417" s="69"/>
      <c r="D417" s="69"/>
      <c r="E417" s="69"/>
      <c r="F417" s="69"/>
      <c r="G417" s="69"/>
      <c r="H417" s="69"/>
      <c r="I417" s="69"/>
      <c r="J417" s="69"/>
      <c r="K417" s="69"/>
      <c r="L417" s="69"/>
      <c r="M417" s="69"/>
      <c r="N417" s="69"/>
      <c r="O417" s="69"/>
      <c r="P417" s="69"/>
      <c r="Q417" s="69"/>
      <c r="R417" s="69"/>
      <c r="S417" s="69"/>
      <c r="T417" s="69"/>
      <c r="U417" s="69"/>
      <c r="V417" s="69"/>
      <c r="W417" s="69"/>
    </row>
    <row r="418" spans="1:23">
      <c r="A418" s="69"/>
      <c r="B418" s="69"/>
      <c r="C418" s="69"/>
      <c r="D418" s="69"/>
      <c r="E418" s="69"/>
      <c r="F418" s="69"/>
      <c r="G418" s="69"/>
      <c r="H418" s="69"/>
      <c r="I418" s="69"/>
      <c r="J418" s="69"/>
      <c r="K418" s="69"/>
      <c r="L418" s="69"/>
      <c r="M418" s="69"/>
      <c r="N418" s="69"/>
      <c r="O418" s="69"/>
      <c r="P418" s="69"/>
      <c r="Q418" s="69"/>
      <c r="R418" s="69"/>
      <c r="S418" s="69"/>
      <c r="T418" s="69"/>
      <c r="U418" s="69"/>
      <c r="V418" s="69"/>
      <c r="W418" s="69"/>
    </row>
    <row r="419" spans="1:23">
      <c r="A419" s="69"/>
      <c r="B419" s="69"/>
      <c r="C419" s="69"/>
      <c r="D419" s="69"/>
      <c r="E419" s="69"/>
      <c r="F419" s="69"/>
      <c r="G419" s="69"/>
      <c r="H419" s="69"/>
      <c r="I419" s="69"/>
      <c r="J419" s="69"/>
      <c r="K419" s="69"/>
      <c r="L419" s="69"/>
      <c r="M419" s="69"/>
      <c r="N419" s="69"/>
      <c r="O419" s="69"/>
      <c r="P419" s="69"/>
      <c r="Q419" s="69"/>
      <c r="R419" s="69"/>
      <c r="S419" s="69"/>
      <c r="T419" s="69"/>
      <c r="U419" s="69"/>
      <c r="V419" s="69"/>
      <c r="W419" s="69"/>
    </row>
    <row r="420" spans="1:23">
      <c r="A420" s="69"/>
      <c r="B420" s="69"/>
      <c r="C420" s="69"/>
      <c r="D420" s="69"/>
      <c r="E420" s="69"/>
      <c r="F420" s="69"/>
      <c r="G420" s="69"/>
      <c r="H420" s="69"/>
      <c r="I420" s="69"/>
      <c r="J420" s="69"/>
      <c r="K420" s="69"/>
      <c r="L420" s="69"/>
      <c r="M420" s="69"/>
      <c r="N420" s="69"/>
      <c r="O420" s="69"/>
      <c r="P420" s="69"/>
      <c r="Q420" s="69"/>
      <c r="R420" s="69"/>
      <c r="S420" s="69"/>
      <c r="T420" s="69"/>
      <c r="U420" s="69"/>
      <c r="V420" s="69"/>
      <c r="W420" s="69"/>
    </row>
    <row r="421" spans="1:23">
      <c r="A421" s="69"/>
      <c r="B421" s="69"/>
      <c r="C421" s="69"/>
      <c r="D421" s="69"/>
      <c r="E421" s="69"/>
      <c r="F421" s="69"/>
      <c r="G421" s="69"/>
      <c r="H421" s="69"/>
      <c r="I421" s="69"/>
      <c r="J421" s="69"/>
      <c r="K421" s="69"/>
      <c r="L421" s="69"/>
      <c r="M421" s="69"/>
      <c r="N421" s="69"/>
      <c r="O421" s="69"/>
      <c r="P421" s="69"/>
      <c r="Q421" s="69"/>
      <c r="R421" s="69"/>
      <c r="S421" s="69"/>
      <c r="T421" s="69"/>
      <c r="U421" s="69"/>
      <c r="V421" s="69"/>
      <c r="W421" s="69"/>
    </row>
    <row r="422" spans="1:23">
      <c r="A422" s="69"/>
      <c r="B422" s="69"/>
      <c r="C422" s="69"/>
      <c r="D422" s="69"/>
      <c r="E422" s="69"/>
      <c r="F422" s="69"/>
      <c r="G422" s="69"/>
      <c r="H422" s="69"/>
      <c r="I422" s="69"/>
      <c r="J422" s="69"/>
      <c r="K422" s="69"/>
      <c r="L422" s="69"/>
      <c r="M422" s="69"/>
      <c r="N422" s="69"/>
      <c r="O422" s="69"/>
      <c r="P422" s="69"/>
      <c r="Q422" s="69"/>
      <c r="R422" s="69"/>
      <c r="S422" s="69"/>
      <c r="T422" s="69"/>
      <c r="U422" s="69"/>
      <c r="V422" s="69"/>
      <c r="W422" s="69"/>
    </row>
    <row r="423" spans="1:23">
      <c r="A423" s="69"/>
      <c r="B423" s="69"/>
      <c r="C423" s="69"/>
      <c r="D423" s="69"/>
      <c r="E423" s="69"/>
      <c r="F423" s="69"/>
      <c r="G423" s="69"/>
      <c r="H423" s="69"/>
      <c r="I423" s="69"/>
      <c r="J423" s="69"/>
      <c r="K423" s="69"/>
      <c r="L423" s="69"/>
      <c r="M423" s="69"/>
      <c r="N423" s="69"/>
      <c r="O423" s="69"/>
      <c r="P423" s="69"/>
      <c r="Q423" s="69"/>
      <c r="R423" s="69"/>
      <c r="S423" s="69"/>
      <c r="T423" s="69"/>
      <c r="U423" s="69"/>
      <c r="V423" s="69"/>
      <c r="W423" s="69"/>
    </row>
    <row r="424" spans="1:23">
      <c r="A424" s="69"/>
      <c r="B424" s="69"/>
      <c r="C424" s="69"/>
      <c r="D424" s="69"/>
      <c r="E424" s="69"/>
      <c r="F424" s="69"/>
      <c r="G424" s="69"/>
      <c r="H424" s="69"/>
      <c r="I424" s="69"/>
      <c r="J424" s="69"/>
      <c r="K424" s="69"/>
      <c r="L424" s="69"/>
      <c r="M424" s="69"/>
      <c r="N424" s="69"/>
      <c r="O424" s="69"/>
      <c r="P424" s="69"/>
      <c r="Q424" s="69"/>
      <c r="R424" s="69"/>
      <c r="S424" s="69"/>
      <c r="T424" s="69"/>
      <c r="U424" s="69"/>
      <c r="V424" s="69"/>
      <c r="W424" s="69"/>
    </row>
    <row r="425" spans="1:23">
      <c r="A425" s="69"/>
      <c r="B425" s="69"/>
      <c r="C425" s="69"/>
      <c r="D425" s="69"/>
      <c r="E425" s="69"/>
      <c r="F425" s="69"/>
      <c r="G425" s="69"/>
      <c r="H425" s="69"/>
      <c r="I425" s="69"/>
      <c r="J425" s="69"/>
      <c r="K425" s="69"/>
      <c r="L425" s="69"/>
      <c r="M425" s="69"/>
      <c r="N425" s="69"/>
      <c r="O425" s="69"/>
      <c r="P425" s="69"/>
      <c r="Q425" s="69"/>
      <c r="R425" s="69"/>
      <c r="S425" s="69"/>
      <c r="T425" s="69"/>
      <c r="U425" s="69"/>
      <c r="V425" s="69"/>
      <c r="W425" s="69"/>
    </row>
    <row r="426" spans="1:23">
      <c r="A426" s="69"/>
      <c r="B426" s="69"/>
      <c r="C426" s="69"/>
      <c r="D426" s="69"/>
      <c r="E426" s="69"/>
      <c r="F426" s="69"/>
      <c r="G426" s="69"/>
      <c r="H426" s="69"/>
      <c r="I426" s="69"/>
      <c r="J426" s="69"/>
      <c r="K426" s="69"/>
      <c r="L426" s="69"/>
      <c r="M426" s="69"/>
      <c r="N426" s="69"/>
      <c r="O426" s="69"/>
      <c r="P426" s="69"/>
      <c r="Q426" s="69"/>
      <c r="R426" s="69"/>
      <c r="S426" s="69"/>
      <c r="T426" s="69"/>
      <c r="U426" s="69"/>
      <c r="V426" s="69"/>
      <c r="W426" s="69"/>
    </row>
    <row r="427" spans="1:23">
      <c r="A427" s="69"/>
      <c r="B427" s="69"/>
      <c r="C427" s="69"/>
      <c r="D427" s="69"/>
      <c r="E427" s="69"/>
      <c r="F427" s="69"/>
      <c r="G427" s="69"/>
      <c r="H427" s="69"/>
      <c r="I427" s="69"/>
      <c r="J427" s="69"/>
      <c r="K427" s="69"/>
      <c r="L427" s="69"/>
      <c r="M427" s="69"/>
      <c r="N427" s="69"/>
      <c r="O427" s="69"/>
      <c r="P427" s="69"/>
      <c r="Q427" s="69"/>
      <c r="R427" s="69"/>
      <c r="S427" s="69"/>
      <c r="T427" s="69"/>
      <c r="U427" s="69"/>
      <c r="V427" s="69"/>
      <c r="W427" s="69"/>
    </row>
    <row r="428" spans="1:23">
      <c r="A428" s="69"/>
      <c r="B428" s="69"/>
      <c r="C428" s="69"/>
      <c r="D428" s="69"/>
      <c r="E428" s="69"/>
      <c r="F428" s="69"/>
      <c r="G428" s="69"/>
      <c r="H428" s="69"/>
      <c r="I428" s="69"/>
      <c r="J428" s="69"/>
      <c r="K428" s="69"/>
      <c r="L428" s="69"/>
      <c r="M428" s="69"/>
      <c r="N428" s="69"/>
      <c r="O428" s="69"/>
      <c r="P428" s="69"/>
      <c r="Q428" s="69"/>
      <c r="R428" s="69"/>
      <c r="S428" s="69"/>
      <c r="T428" s="69"/>
      <c r="U428" s="69"/>
      <c r="V428" s="69"/>
      <c r="W428" s="69"/>
    </row>
    <row r="429" spans="1:23">
      <c r="A429" s="69"/>
      <c r="B429" s="69"/>
      <c r="C429" s="69"/>
      <c r="D429" s="69"/>
      <c r="E429" s="69"/>
      <c r="F429" s="69"/>
      <c r="G429" s="69"/>
      <c r="H429" s="69"/>
      <c r="I429" s="69"/>
      <c r="J429" s="69"/>
      <c r="K429" s="69"/>
      <c r="L429" s="69"/>
      <c r="M429" s="69"/>
      <c r="N429" s="69"/>
      <c r="O429" s="69"/>
      <c r="P429" s="69"/>
      <c r="Q429" s="69"/>
      <c r="R429" s="69"/>
      <c r="S429" s="69"/>
      <c r="T429" s="69"/>
      <c r="U429" s="69"/>
      <c r="V429" s="69"/>
      <c r="W429" s="69"/>
    </row>
    <row r="430" spans="1:23">
      <c r="A430" s="69"/>
      <c r="B430" s="69"/>
      <c r="C430" s="69"/>
      <c r="D430" s="69"/>
      <c r="E430" s="69"/>
      <c r="F430" s="69"/>
      <c r="G430" s="69"/>
      <c r="H430" s="69"/>
      <c r="I430" s="69"/>
      <c r="J430" s="69"/>
      <c r="K430" s="69"/>
      <c r="L430" s="69"/>
      <c r="M430" s="69"/>
      <c r="N430" s="69"/>
      <c r="O430" s="69"/>
      <c r="P430" s="69"/>
      <c r="Q430" s="69"/>
      <c r="R430" s="69"/>
      <c r="S430" s="69"/>
      <c r="T430" s="69"/>
      <c r="U430" s="69"/>
      <c r="V430" s="69"/>
      <c r="W430" s="69"/>
    </row>
    <row r="431" spans="1:23">
      <c r="A431" s="69"/>
      <c r="B431" s="69"/>
      <c r="C431" s="69"/>
      <c r="D431" s="69"/>
      <c r="E431" s="69"/>
      <c r="F431" s="69"/>
      <c r="G431" s="69"/>
      <c r="H431" s="69"/>
      <c r="I431" s="69"/>
      <c r="J431" s="69"/>
      <c r="K431" s="69"/>
      <c r="L431" s="69"/>
      <c r="M431" s="69"/>
      <c r="N431" s="69"/>
      <c r="O431" s="69"/>
      <c r="P431" s="69"/>
      <c r="Q431" s="69"/>
      <c r="R431" s="69"/>
      <c r="S431" s="69"/>
      <c r="T431" s="69"/>
      <c r="U431" s="69"/>
      <c r="V431" s="69"/>
      <c r="W431" s="69"/>
    </row>
    <row r="432" spans="1:23">
      <c r="A432" s="69"/>
      <c r="B432" s="69"/>
      <c r="C432" s="69"/>
      <c r="D432" s="69"/>
      <c r="E432" s="69"/>
      <c r="F432" s="69"/>
      <c r="G432" s="69"/>
      <c r="H432" s="69"/>
      <c r="I432" s="69"/>
      <c r="J432" s="69"/>
      <c r="K432" s="69"/>
      <c r="L432" s="69"/>
      <c r="M432" s="69"/>
      <c r="N432" s="69"/>
      <c r="O432" s="69"/>
      <c r="P432" s="69"/>
      <c r="Q432" s="69"/>
      <c r="R432" s="69"/>
      <c r="S432" s="69"/>
      <c r="T432" s="69"/>
      <c r="U432" s="69"/>
      <c r="V432" s="69"/>
      <c r="W432" s="69"/>
    </row>
    <row r="433" spans="1:23">
      <c r="A433" s="69"/>
      <c r="B433" s="69"/>
      <c r="C433" s="69"/>
      <c r="D433" s="69"/>
      <c r="E433" s="69"/>
      <c r="F433" s="69"/>
      <c r="G433" s="69"/>
      <c r="H433" s="69"/>
      <c r="I433" s="69"/>
      <c r="J433" s="69"/>
      <c r="K433" s="69"/>
      <c r="L433" s="69"/>
      <c r="M433" s="69"/>
      <c r="N433" s="69"/>
      <c r="O433" s="69"/>
      <c r="P433" s="69"/>
      <c r="Q433" s="69"/>
      <c r="R433" s="69"/>
      <c r="S433" s="69"/>
      <c r="T433" s="69"/>
      <c r="U433" s="69"/>
      <c r="V433" s="69"/>
      <c r="W433" s="69"/>
    </row>
    <row r="434" spans="1:23">
      <c r="A434" s="69"/>
      <c r="B434" s="69"/>
      <c r="C434" s="69"/>
      <c r="D434" s="69"/>
      <c r="E434" s="69"/>
      <c r="F434" s="69"/>
      <c r="G434" s="69"/>
      <c r="H434" s="69"/>
      <c r="I434" s="69"/>
      <c r="J434" s="69"/>
      <c r="K434" s="69"/>
      <c r="L434" s="69"/>
      <c r="M434" s="69"/>
      <c r="N434" s="69"/>
      <c r="O434" s="69"/>
      <c r="P434" s="69"/>
      <c r="Q434" s="69"/>
      <c r="R434" s="69"/>
      <c r="S434" s="69"/>
      <c r="T434" s="69"/>
      <c r="U434" s="69"/>
      <c r="V434" s="69"/>
      <c r="W434" s="69"/>
    </row>
    <row r="435" spans="1:23">
      <c r="A435" s="69"/>
      <c r="B435" s="69"/>
      <c r="C435" s="69"/>
      <c r="D435" s="69"/>
      <c r="E435" s="69"/>
      <c r="F435" s="69"/>
      <c r="G435" s="69"/>
      <c r="H435" s="69"/>
      <c r="I435" s="69"/>
      <c r="J435" s="69"/>
      <c r="K435" s="69"/>
      <c r="L435" s="69"/>
      <c r="M435" s="69"/>
      <c r="N435" s="69"/>
      <c r="O435" s="69"/>
      <c r="P435" s="69"/>
      <c r="Q435" s="69"/>
      <c r="R435" s="69"/>
      <c r="S435" s="69"/>
      <c r="T435" s="69"/>
      <c r="U435" s="69"/>
      <c r="V435" s="69"/>
      <c r="W435" s="69"/>
    </row>
    <row r="436" spans="1:23">
      <c r="A436" s="69"/>
      <c r="B436" s="69"/>
      <c r="C436" s="69"/>
      <c r="D436" s="69"/>
      <c r="E436" s="69"/>
      <c r="F436" s="69"/>
      <c r="G436" s="69"/>
      <c r="H436" s="69"/>
      <c r="I436" s="69"/>
      <c r="J436" s="69"/>
      <c r="K436" s="69"/>
      <c r="L436" s="69"/>
      <c r="M436" s="69"/>
      <c r="N436" s="69"/>
      <c r="O436" s="69"/>
      <c r="P436" s="69"/>
      <c r="Q436" s="69"/>
      <c r="R436" s="69"/>
      <c r="S436" s="69"/>
      <c r="T436" s="69"/>
      <c r="U436" s="69"/>
      <c r="V436" s="69"/>
      <c r="W436" s="69"/>
    </row>
    <row r="437" spans="1:23">
      <c r="A437" s="69"/>
      <c r="B437" s="69"/>
      <c r="C437" s="69"/>
      <c r="D437" s="69"/>
      <c r="E437" s="69"/>
      <c r="F437" s="69"/>
      <c r="G437" s="69"/>
      <c r="H437" s="69"/>
      <c r="I437" s="69"/>
      <c r="J437" s="69"/>
      <c r="K437" s="69"/>
      <c r="L437" s="69"/>
      <c r="M437" s="69"/>
      <c r="N437" s="69"/>
      <c r="O437" s="69"/>
      <c r="P437" s="69"/>
      <c r="Q437" s="69"/>
      <c r="R437" s="69"/>
      <c r="S437" s="69"/>
      <c r="T437" s="69"/>
      <c r="U437" s="69"/>
      <c r="V437" s="69"/>
      <c r="W437" s="69"/>
    </row>
    <row r="438" spans="1:23">
      <c r="A438" s="69"/>
      <c r="B438" s="69"/>
      <c r="C438" s="69"/>
      <c r="D438" s="69"/>
      <c r="E438" s="69"/>
      <c r="F438" s="69"/>
      <c r="G438" s="69"/>
      <c r="H438" s="69"/>
      <c r="I438" s="69"/>
      <c r="J438" s="69"/>
      <c r="K438" s="69"/>
      <c r="L438" s="69"/>
      <c r="M438" s="69"/>
      <c r="N438" s="69"/>
      <c r="O438" s="69"/>
      <c r="P438" s="69"/>
      <c r="Q438" s="69"/>
      <c r="R438" s="69"/>
      <c r="S438" s="69"/>
      <c r="T438" s="69"/>
      <c r="U438" s="69"/>
      <c r="V438" s="69"/>
      <c r="W438" s="69"/>
    </row>
    <row r="439" spans="1:23">
      <c r="A439" s="69"/>
      <c r="B439" s="69"/>
      <c r="C439" s="69"/>
      <c r="D439" s="69"/>
      <c r="E439" s="69"/>
      <c r="F439" s="69"/>
      <c r="G439" s="69"/>
      <c r="H439" s="69"/>
      <c r="I439" s="69"/>
      <c r="J439" s="69"/>
      <c r="K439" s="69"/>
      <c r="L439" s="69"/>
      <c r="M439" s="69"/>
      <c r="N439" s="69"/>
      <c r="O439" s="69"/>
      <c r="P439" s="69"/>
      <c r="Q439" s="69"/>
      <c r="R439" s="69"/>
      <c r="S439" s="69"/>
      <c r="T439" s="69"/>
      <c r="U439" s="69"/>
      <c r="V439" s="69"/>
      <c r="W439" s="69"/>
    </row>
    <row r="440" spans="1:23">
      <c r="A440" s="69"/>
      <c r="B440" s="69"/>
      <c r="C440" s="69"/>
      <c r="D440" s="69"/>
      <c r="E440" s="69"/>
      <c r="F440" s="69"/>
      <c r="G440" s="69"/>
      <c r="H440" s="69"/>
      <c r="I440" s="69"/>
      <c r="J440" s="69"/>
      <c r="K440" s="69"/>
      <c r="L440" s="69"/>
      <c r="M440" s="69"/>
      <c r="N440" s="69"/>
      <c r="O440" s="69"/>
      <c r="P440" s="69"/>
      <c r="Q440" s="69"/>
      <c r="R440" s="69"/>
      <c r="S440" s="69"/>
      <c r="T440" s="69"/>
      <c r="U440" s="69"/>
      <c r="V440" s="69"/>
      <c r="W440" s="69"/>
    </row>
    <row r="441" spans="1:23">
      <c r="A441" s="69"/>
      <c r="B441" s="69"/>
      <c r="C441" s="69"/>
      <c r="D441" s="69"/>
      <c r="E441" s="69"/>
      <c r="F441" s="69"/>
      <c r="G441" s="69"/>
      <c r="H441" s="69"/>
      <c r="I441" s="69"/>
      <c r="J441" s="69"/>
      <c r="K441" s="69"/>
      <c r="L441" s="69"/>
      <c r="M441" s="69"/>
      <c r="N441" s="69"/>
      <c r="O441" s="69"/>
      <c r="P441" s="69"/>
      <c r="Q441" s="69"/>
      <c r="R441" s="69"/>
      <c r="S441" s="69"/>
      <c r="T441" s="69"/>
      <c r="U441" s="69"/>
      <c r="V441" s="69"/>
      <c r="W441" s="69"/>
    </row>
    <row r="442" spans="1:23">
      <c r="A442" s="69"/>
      <c r="B442" s="69"/>
      <c r="C442" s="69"/>
      <c r="D442" s="69"/>
      <c r="E442" s="69"/>
      <c r="F442" s="69"/>
      <c r="G442" s="69"/>
      <c r="H442" s="69"/>
      <c r="I442" s="69"/>
      <c r="J442" s="69"/>
      <c r="K442" s="69"/>
      <c r="L442" s="69"/>
      <c r="M442" s="69"/>
      <c r="N442" s="69"/>
      <c r="O442" s="69"/>
      <c r="P442" s="69"/>
      <c r="Q442" s="69"/>
      <c r="R442" s="69"/>
      <c r="S442" s="69"/>
      <c r="T442" s="69"/>
      <c r="U442" s="69"/>
      <c r="V442" s="69"/>
      <c r="W442" s="69"/>
    </row>
    <row r="443" spans="1:23">
      <c r="A443" s="69"/>
      <c r="B443" s="69"/>
      <c r="C443" s="69"/>
      <c r="D443" s="69"/>
      <c r="E443" s="69"/>
      <c r="F443" s="69"/>
      <c r="G443" s="69"/>
      <c r="H443" s="69"/>
      <c r="I443" s="69"/>
      <c r="J443" s="69"/>
      <c r="K443" s="69"/>
      <c r="L443" s="69"/>
      <c r="M443" s="69"/>
      <c r="N443" s="69"/>
      <c r="O443" s="69"/>
      <c r="P443" s="69"/>
      <c r="Q443" s="69"/>
      <c r="R443" s="69"/>
      <c r="S443" s="69"/>
      <c r="T443" s="69"/>
      <c r="U443" s="69"/>
      <c r="V443" s="69"/>
      <c r="W443" s="69"/>
    </row>
    <row r="444" spans="1:23">
      <c r="A444" s="69"/>
      <c r="B444" s="69"/>
      <c r="C444" s="69"/>
      <c r="D444" s="69"/>
      <c r="E444" s="69"/>
      <c r="F444" s="69"/>
      <c r="G444" s="69"/>
      <c r="H444" s="69"/>
      <c r="I444" s="69"/>
      <c r="J444" s="69"/>
      <c r="K444" s="69"/>
      <c r="L444" s="69"/>
      <c r="M444" s="69"/>
      <c r="N444" s="69"/>
      <c r="O444" s="69"/>
      <c r="P444" s="69"/>
      <c r="Q444" s="69"/>
      <c r="R444" s="69"/>
      <c r="S444" s="69"/>
      <c r="T444" s="69"/>
      <c r="U444" s="69"/>
      <c r="V444" s="69"/>
      <c r="W444" s="69"/>
    </row>
    <row r="445" spans="1:23">
      <c r="A445" s="69"/>
      <c r="B445" s="69"/>
      <c r="C445" s="69"/>
      <c r="D445" s="69"/>
      <c r="E445" s="69"/>
      <c r="F445" s="69"/>
      <c r="G445" s="69"/>
      <c r="H445" s="69"/>
      <c r="I445" s="69"/>
      <c r="J445" s="69"/>
      <c r="K445" s="69"/>
      <c r="L445" s="69"/>
      <c r="M445" s="69"/>
      <c r="N445" s="69"/>
      <c r="O445" s="69"/>
      <c r="P445" s="69"/>
      <c r="Q445" s="69"/>
      <c r="R445" s="69"/>
      <c r="S445" s="69"/>
      <c r="T445" s="69"/>
      <c r="U445" s="69"/>
      <c r="V445" s="69"/>
      <c r="W445" s="69"/>
    </row>
    <row r="446" spans="1:23">
      <c r="A446" s="69"/>
      <c r="B446" s="69"/>
      <c r="C446" s="69"/>
      <c r="D446" s="69"/>
      <c r="E446" s="69"/>
      <c r="F446" s="69"/>
      <c r="G446" s="69"/>
      <c r="H446" s="69"/>
      <c r="I446" s="69"/>
      <c r="J446" s="69"/>
      <c r="K446" s="69"/>
      <c r="L446" s="69"/>
      <c r="M446" s="69"/>
      <c r="N446" s="69"/>
      <c r="O446" s="69"/>
      <c r="P446" s="69"/>
      <c r="Q446" s="69"/>
      <c r="R446" s="69"/>
      <c r="S446" s="69"/>
      <c r="T446" s="69"/>
      <c r="U446" s="69"/>
      <c r="V446" s="69"/>
      <c r="W446" s="69"/>
    </row>
    <row r="447" spans="1:23">
      <c r="A447" s="69"/>
      <c r="B447" s="69"/>
      <c r="C447" s="69"/>
      <c r="D447" s="69"/>
      <c r="E447" s="69"/>
      <c r="F447" s="69"/>
      <c r="G447" s="69"/>
      <c r="H447" s="69"/>
      <c r="I447" s="69"/>
      <c r="J447" s="69"/>
      <c r="K447" s="69"/>
      <c r="L447" s="69"/>
      <c r="M447" s="69"/>
      <c r="N447" s="69"/>
      <c r="O447" s="69"/>
      <c r="P447" s="69"/>
      <c r="Q447" s="69"/>
      <c r="R447" s="69"/>
      <c r="S447" s="69"/>
      <c r="T447" s="69"/>
      <c r="U447" s="69"/>
      <c r="V447" s="69"/>
      <c r="W447" s="69"/>
    </row>
    <row r="448" spans="1:23">
      <c r="A448" s="69"/>
      <c r="B448" s="69"/>
      <c r="C448" s="69"/>
      <c r="D448" s="69"/>
      <c r="E448" s="69"/>
      <c r="F448" s="69"/>
      <c r="G448" s="69"/>
      <c r="H448" s="69"/>
      <c r="I448" s="69"/>
      <c r="J448" s="69"/>
      <c r="K448" s="69"/>
      <c r="L448" s="69"/>
      <c r="M448" s="69"/>
      <c r="N448" s="69"/>
      <c r="O448" s="69"/>
      <c r="P448" s="69"/>
      <c r="Q448" s="69"/>
      <c r="R448" s="69"/>
      <c r="S448" s="69"/>
      <c r="T448" s="69"/>
      <c r="U448" s="69"/>
      <c r="V448" s="69"/>
      <c r="W448" s="69"/>
    </row>
    <row r="449" spans="1:23">
      <c r="A449" s="69"/>
      <c r="B449" s="69"/>
      <c r="C449" s="69"/>
      <c r="D449" s="69"/>
      <c r="E449" s="69"/>
      <c r="F449" s="69"/>
      <c r="G449" s="69"/>
      <c r="H449" s="69"/>
      <c r="I449" s="69"/>
      <c r="J449" s="69"/>
      <c r="K449" s="69"/>
      <c r="L449" s="69"/>
      <c r="M449" s="69"/>
      <c r="N449" s="69"/>
      <c r="O449" s="69"/>
      <c r="P449" s="69"/>
      <c r="Q449" s="69"/>
      <c r="R449" s="69"/>
      <c r="S449" s="69"/>
      <c r="T449" s="69"/>
      <c r="U449" s="69"/>
      <c r="V449" s="69"/>
      <c r="W449" s="69"/>
    </row>
    <row r="450" spans="1:23">
      <c r="A450" s="69"/>
      <c r="B450" s="69"/>
      <c r="C450" s="69"/>
      <c r="D450" s="69"/>
      <c r="E450" s="69"/>
      <c r="F450" s="69"/>
      <c r="G450" s="69"/>
      <c r="H450" s="69"/>
      <c r="I450" s="69"/>
      <c r="J450" s="69"/>
      <c r="K450" s="69"/>
      <c r="L450" s="69"/>
      <c r="M450" s="69"/>
      <c r="N450" s="69"/>
      <c r="O450" s="69"/>
      <c r="P450" s="69"/>
      <c r="Q450" s="69"/>
      <c r="R450" s="69"/>
      <c r="S450" s="69"/>
      <c r="T450" s="69"/>
      <c r="U450" s="69"/>
      <c r="V450" s="69"/>
      <c r="W450" s="69"/>
    </row>
    <row r="451" spans="1:23">
      <c r="A451" s="69"/>
      <c r="B451" s="69"/>
      <c r="C451" s="69"/>
      <c r="D451" s="69"/>
      <c r="E451" s="69"/>
      <c r="F451" s="69"/>
      <c r="G451" s="69"/>
      <c r="H451" s="69"/>
      <c r="I451" s="69"/>
      <c r="J451" s="69"/>
      <c r="K451" s="69"/>
      <c r="L451" s="69"/>
      <c r="M451" s="69"/>
      <c r="N451" s="69"/>
      <c r="O451" s="69"/>
      <c r="P451" s="69"/>
      <c r="Q451" s="69"/>
      <c r="R451" s="69"/>
      <c r="S451" s="69"/>
      <c r="T451" s="69"/>
      <c r="U451" s="69"/>
      <c r="V451" s="69"/>
      <c r="W451" s="69"/>
    </row>
    <row r="452" spans="1:23">
      <c r="A452" s="69"/>
      <c r="B452" s="69"/>
      <c r="C452" s="69"/>
      <c r="D452" s="69"/>
      <c r="E452" s="69"/>
      <c r="F452" s="69"/>
      <c r="G452" s="69"/>
      <c r="H452" s="69"/>
      <c r="I452" s="69"/>
      <c r="J452" s="69"/>
      <c r="K452" s="69"/>
      <c r="L452" s="69"/>
      <c r="M452" s="69"/>
      <c r="N452" s="69"/>
      <c r="O452" s="69"/>
      <c r="P452" s="69"/>
      <c r="Q452" s="69"/>
      <c r="R452" s="69"/>
      <c r="S452" s="69"/>
      <c r="T452" s="69"/>
      <c r="U452" s="69"/>
      <c r="V452" s="69"/>
      <c r="W452" s="69"/>
    </row>
    <row r="453" spans="1:23">
      <c r="A453" s="69"/>
      <c r="B453" s="69"/>
      <c r="C453" s="69"/>
      <c r="D453" s="69"/>
      <c r="E453" s="69"/>
      <c r="F453" s="69"/>
      <c r="G453" s="69"/>
      <c r="H453" s="69"/>
      <c r="I453" s="69"/>
      <c r="J453" s="69"/>
      <c r="K453" s="69"/>
      <c r="L453" s="69"/>
      <c r="M453" s="69"/>
      <c r="N453" s="69"/>
      <c r="O453" s="69"/>
      <c r="P453" s="69"/>
      <c r="Q453" s="69"/>
      <c r="R453" s="69"/>
      <c r="S453" s="69"/>
      <c r="T453" s="69"/>
      <c r="U453" s="69"/>
      <c r="V453" s="69"/>
      <c r="W453" s="69"/>
    </row>
    <row r="454" spans="1:23">
      <c r="A454" s="69"/>
      <c r="B454" s="69"/>
      <c r="C454" s="69"/>
      <c r="D454" s="69"/>
      <c r="E454" s="69"/>
      <c r="F454" s="69"/>
      <c r="G454" s="69"/>
      <c r="H454" s="69"/>
      <c r="I454" s="69"/>
      <c r="J454" s="69"/>
      <c r="K454" s="69"/>
      <c r="L454" s="69"/>
      <c r="M454" s="69"/>
      <c r="N454" s="69"/>
      <c r="O454" s="69"/>
      <c r="P454" s="69"/>
      <c r="Q454" s="69"/>
      <c r="R454" s="69"/>
      <c r="S454" s="69"/>
      <c r="T454" s="69"/>
      <c r="U454" s="69"/>
      <c r="V454" s="69"/>
      <c r="W454" s="69"/>
    </row>
    <row r="455" spans="1:23">
      <c r="A455" s="69"/>
      <c r="B455" s="69"/>
      <c r="C455" s="69"/>
      <c r="D455" s="69"/>
      <c r="E455" s="69"/>
      <c r="F455" s="69"/>
      <c r="G455" s="69"/>
      <c r="H455" s="69"/>
      <c r="I455" s="69"/>
      <c r="J455" s="69"/>
      <c r="K455" s="69"/>
      <c r="L455" s="69"/>
      <c r="M455" s="69"/>
      <c r="N455" s="69"/>
      <c r="O455" s="69"/>
      <c r="P455" s="69"/>
      <c r="Q455" s="69"/>
      <c r="R455" s="69"/>
      <c r="S455" s="69"/>
      <c r="T455" s="69"/>
      <c r="U455" s="69"/>
      <c r="V455" s="69"/>
      <c r="W455" s="69"/>
    </row>
    <row r="456" spans="1:23">
      <c r="A456" s="69"/>
      <c r="B456" s="69"/>
      <c r="C456" s="69"/>
      <c r="D456" s="69"/>
      <c r="E456" s="69"/>
      <c r="F456" s="69"/>
      <c r="G456" s="69"/>
      <c r="H456" s="69"/>
      <c r="I456" s="69"/>
      <c r="J456" s="69"/>
      <c r="K456" s="69"/>
      <c r="L456" s="69"/>
      <c r="M456" s="69"/>
      <c r="N456" s="69"/>
      <c r="O456" s="69"/>
      <c r="P456" s="69"/>
      <c r="Q456" s="69"/>
      <c r="R456" s="69"/>
      <c r="S456" s="69"/>
      <c r="T456" s="69"/>
      <c r="U456" s="69"/>
      <c r="V456" s="69"/>
      <c r="W456" s="69"/>
    </row>
    <row r="457" spans="1:23">
      <c r="A457" s="69"/>
      <c r="B457" s="69"/>
      <c r="C457" s="69"/>
      <c r="D457" s="69"/>
      <c r="E457" s="69"/>
      <c r="F457" s="69"/>
      <c r="G457" s="69"/>
      <c r="H457" s="69"/>
      <c r="I457" s="69"/>
      <c r="J457" s="69"/>
      <c r="K457" s="69"/>
      <c r="L457" s="69"/>
      <c r="M457" s="69"/>
      <c r="N457" s="69"/>
      <c r="O457" s="69"/>
      <c r="P457" s="69"/>
      <c r="Q457" s="69"/>
      <c r="R457" s="69"/>
      <c r="S457" s="69"/>
      <c r="T457" s="69"/>
      <c r="U457" s="69"/>
      <c r="V457" s="69"/>
      <c r="W457" s="69"/>
    </row>
    <row r="458" spans="1:23">
      <c r="A458" s="69"/>
      <c r="B458" s="69"/>
      <c r="C458" s="69"/>
      <c r="D458" s="69"/>
      <c r="E458" s="69"/>
      <c r="F458" s="69"/>
      <c r="G458" s="69"/>
      <c r="H458" s="69"/>
      <c r="I458" s="69"/>
      <c r="J458" s="69"/>
      <c r="K458" s="69"/>
      <c r="L458" s="69"/>
      <c r="M458" s="69"/>
      <c r="N458" s="69"/>
      <c r="O458" s="69"/>
      <c r="P458" s="69"/>
      <c r="Q458" s="69"/>
      <c r="R458" s="69"/>
      <c r="S458" s="69"/>
      <c r="T458" s="69"/>
      <c r="U458" s="69"/>
      <c r="V458" s="69"/>
      <c r="W458" s="69"/>
    </row>
    <row r="459" spans="1:23">
      <c r="A459" s="69"/>
      <c r="B459" s="69"/>
      <c r="C459" s="69"/>
      <c r="D459" s="69"/>
      <c r="E459" s="69"/>
      <c r="F459" s="69"/>
      <c r="G459" s="69"/>
      <c r="H459" s="69"/>
      <c r="I459" s="69"/>
      <c r="J459" s="69"/>
      <c r="K459" s="69"/>
      <c r="L459" s="69"/>
      <c r="M459" s="69"/>
      <c r="N459" s="69"/>
      <c r="O459" s="69"/>
      <c r="P459" s="69"/>
      <c r="Q459" s="69"/>
      <c r="R459" s="69"/>
      <c r="S459" s="69"/>
      <c r="T459" s="69"/>
      <c r="U459" s="69"/>
      <c r="V459" s="69"/>
      <c r="W459" s="69"/>
    </row>
    <row r="460" spans="1:23">
      <c r="A460" s="69"/>
      <c r="B460" s="69"/>
      <c r="C460" s="69"/>
      <c r="D460" s="69"/>
      <c r="E460" s="69"/>
      <c r="F460" s="69"/>
      <c r="G460" s="69"/>
      <c r="H460" s="69"/>
      <c r="I460" s="69"/>
      <c r="J460" s="69"/>
      <c r="K460" s="69"/>
      <c r="L460" s="69"/>
      <c r="M460" s="69"/>
      <c r="N460" s="69"/>
      <c r="O460" s="69"/>
      <c r="P460" s="69"/>
      <c r="Q460" s="69"/>
      <c r="R460" s="69"/>
      <c r="S460" s="69"/>
      <c r="T460" s="69"/>
      <c r="U460" s="69"/>
      <c r="V460" s="69"/>
      <c r="W460" s="69"/>
    </row>
    <row r="461" spans="1:23">
      <c r="A461" s="69"/>
      <c r="B461" s="69"/>
      <c r="C461" s="69"/>
      <c r="D461" s="69"/>
      <c r="E461" s="69"/>
      <c r="F461" s="69"/>
      <c r="G461" s="69"/>
      <c r="H461" s="69"/>
      <c r="I461" s="69"/>
      <c r="J461" s="69"/>
      <c r="K461" s="69"/>
      <c r="L461" s="69"/>
      <c r="M461" s="69"/>
      <c r="N461" s="69"/>
      <c r="O461" s="69"/>
      <c r="P461" s="69"/>
      <c r="Q461" s="69"/>
      <c r="R461" s="69"/>
      <c r="S461" s="69"/>
      <c r="T461" s="69"/>
      <c r="U461" s="69"/>
      <c r="V461" s="69"/>
      <c r="W461" s="69"/>
    </row>
    <row r="462" spans="1:23">
      <c r="A462" s="69"/>
      <c r="B462" s="69"/>
      <c r="C462" s="69"/>
      <c r="D462" s="69"/>
      <c r="E462" s="69"/>
      <c r="F462" s="69"/>
      <c r="G462" s="69"/>
      <c r="H462" s="69"/>
      <c r="I462" s="69"/>
      <c r="J462" s="69"/>
      <c r="K462" s="69"/>
      <c r="L462" s="69"/>
      <c r="M462" s="69"/>
      <c r="N462" s="69"/>
      <c r="O462" s="69"/>
      <c r="P462" s="69"/>
      <c r="Q462" s="69"/>
      <c r="R462" s="69"/>
      <c r="S462" s="69"/>
      <c r="T462" s="69"/>
      <c r="U462" s="69"/>
      <c r="V462" s="69"/>
      <c r="W462" s="69"/>
    </row>
    <row r="463" spans="1:23">
      <c r="A463" s="69"/>
      <c r="B463" s="69"/>
      <c r="C463" s="69"/>
      <c r="D463" s="69"/>
      <c r="E463" s="69"/>
      <c r="F463" s="69"/>
      <c r="G463" s="69"/>
      <c r="H463" s="69"/>
      <c r="I463" s="69"/>
      <c r="J463" s="69"/>
      <c r="K463" s="69"/>
      <c r="L463" s="69"/>
      <c r="M463" s="69"/>
      <c r="N463" s="69"/>
      <c r="O463" s="69"/>
      <c r="P463" s="69"/>
      <c r="Q463" s="69"/>
      <c r="R463" s="69"/>
      <c r="S463" s="69"/>
      <c r="T463" s="69"/>
      <c r="U463" s="69"/>
      <c r="V463" s="69"/>
      <c r="W463" s="69"/>
    </row>
    <row r="464" spans="1:23">
      <c r="A464" s="69"/>
      <c r="B464" s="69"/>
      <c r="C464" s="69"/>
      <c r="D464" s="69"/>
      <c r="E464" s="69"/>
      <c r="F464" s="69"/>
      <c r="G464" s="69"/>
      <c r="H464" s="69"/>
      <c r="I464" s="69"/>
      <c r="J464" s="69"/>
      <c r="K464" s="69"/>
      <c r="L464" s="69"/>
      <c r="M464" s="69"/>
      <c r="N464" s="69"/>
      <c r="O464" s="69"/>
      <c r="P464" s="69"/>
      <c r="Q464" s="69"/>
      <c r="R464" s="69"/>
      <c r="S464" s="69"/>
      <c r="T464" s="69"/>
      <c r="U464" s="69"/>
      <c r="V464" s="69"/>
      <c r="W464" s="69"/>
    </row>
    <row r="465" spans="1:23">
      <c r="A465" s="69"/>
      <c r="B465" s="69"/>
      <c r="C465" s="69"/>
      <c r="D465" s="69"/>
      <c r="E465" s="69"/>
      <c r="F465" s="69"/>
      <c r="G465" s="69"/>
      <c r="H465" s="69"/>
      <c r="I465" s="69"/>
      <c r="J465" s="69"/>
      <c r="K465" s="69"/>
      <c r="L465" s="69"/>
      <c r="M465" s="69"/>
      <c r="N465" s="69"/>
      <c r="O465" s="69"/>
      <c r="P465" s="69"/>
      <c r="Q465" s="69"/>
      <c r="R465" s="69"/>
      <c r="S465" s="69"/>
      <c r="T465" s="69"/>
      <c r="U465" s="69"/>
      <c r="V465" s="69"/>
      <c r="W465" s="69"/>
    </row>
    <row r="466" spans="1:23">
      <c r="A466" s="69"/>
      <c r="B466" s="69"/>
      <c r="C466" s="69"/>
      <c r="D466" s="69"/>
      <c r="E466" s="69"/>
      <c r="F466" s="69"/>
      <c r="G466" s="69"/>
      <c r="H466" s="69"/>
      <c r="I466" s="69"/>
      <c r="J466" s="69"/>
      <c r="K466" s="69"/>
      <c r="L466" s="69"/>
      <c r="M466" s="69"/>
      <c r="N466" s="69"/>
      <c r="O466" s="69"/>
      <c r="P466" s="69"/>
      <c r="Q466" s="69"/>
      <c r="R466" s="69"/>
      <c r="S466" s="69"/>
      <c r="T466" s="69"/>
      <c r="U466" s="69"/>
      <c r="V466" s="69"/>
      <c r="W466" s="69"/>
    </row>
    <row r="467" spans="1:23">
      <c r="A467" s="69"/>
      <c r="B467" s="69"/>
      <c r="C467" s="69"/>
      <c r="D467" s="69"/>
      <c r="E467" s="69"/>
      <c r="F467" s="69"/>
      <c r="G467" s="69"/>
      <c r="H467" s="69"/>
      <c r="I467" s="69"/>
      <c r="J467" s="69"/>
      <c r="K467" s="69"/>
      <c r="L467" s="69"/>
      <c r="M467" s="69"/>
      <c r="N467" s="69"/>
      <c r="O467" s="69"/>
      <c r="P467" s="69"/>
      <c r="Q467" s="69"/>
      <c r="R467" s="69"/>
      <c r="S467" s="69"/>
      <c r="T467" s="69"/>
      <c r="U467" s="69"/>
      <c r="V467" s="69"/>
      <c r="W467" s="69"/>
    </row>
    <row r="468" spans="1:23">
      <c r="A468" s="69"/>
      <c r="B468" s="69"/>
      <c r="C468" s="69"/>
      <c r="D468" s="69"/>
      <c r="E468" s="69"/>
      <c r="F468" s="69"/>
      <c r="G468" s="69"/>
      <c r="H468" s="69"/>
      <c r="I468" s="69"/>
      <c r="J468" s="69"/>
      <c r="K468" s="69"/>
      <c r="L468" s="69"/>
      <c r="M468" s="69"/>
      <c r="N468" s="69"/>
      <c r="O468" s="69"/>
      <c r="P468" s="69"/>
      <c r="Q468" s="69"/>
      <c r="R468" s="69"/>
      <c r="S468" s="69"/>
      <c r="T468" s="69"/>
      <c r="U468" s="69"/>
      <c r="V468" s="69"/>
      <c r="W468" s="69"/>
    </row>
    <row r="469" spans="1:23">
      <c r="A469" s="69"/>
      <c r="B469" s="69"/>
      <c r="C469" s="69"/>
      <c r="D469" s="69"/>
      <c r="E469" s="69"/>
      <c r="F469" s="69"/>
      <c r="G469" s="69"/>
      <c r="H469" s="69"/>
      <c r="I469" s="69"/>
      <c r="J469" s="69"/>
      <c r="K469" s="69"/>
      <c r="L469" s="69"/>
      <c r="M469" s="69"/>
      <c r="N469" s="69"/>
      <c r="O469" s="69"/>
      <c r="P469" s="69"/>
      <c r="Q469" s="69"/>
      <c r="R469" s="69"/>
      <c r="S469" s="69"/>
      <c r="T469" s="69"/>
      <c r="U469" s="69"/>
      <c r="V469" s="69"/>
      <c r="W469" s="69"/>
    </row>
    <row r="470" spans="1:23">
      <c r="A470" s="69"/>
      <c r="B470" s="69"/>
      <c r="C470" s="69"/>
      <c r="D470" s="69"/>
      <c r="E470" s="69"/>
      <c r="F470" s="69"/>
      <c r="G470" s="69"/>
      <c r="H470" s="69"/>
      <c r="I470" s="69"/>
      <c r="J470" s="69"/>
      <c r="K470" s="69"/>
      <c r="L470" s="69"/>
      <c r="M470" s="69"/>
      <c r="N470" s="69"/>
      <c r="O470" s="69"/>
      <c r="P470" s="69"/>
      <c r="Q470" s="69"/>
      <c r="R470" s="69"/>
      <c r="S470" s="69"/>
      <c r="T470" s="69"/>
      <c r="U470" s="69"/>
      <c r="V470" s="69"/>
      <c r="W470" s="69"/>
    </row>
    <row r="471" spans="1:23">
      <c r="A471" s="69"/>
      <c r="B471" s="69"/>
      <c r="C471" s="69"/>
      <c r="D471" s="69"/>
      <c r="E471" s="69"/>
      <c r="F471" s="69"/>
      <c r="G471" s="69"/>
      <c r="H471" s="69"/>
      <c r="I471" s="69"/>
      <c r="J471" s="69"/>
      <c r="K471" s="69"/>
      <c r="L471" s="69"/>
      <c r="M471" s="69"/>
      <c r="N471" s="69"/>
      <c r="O471" s="69"/>
      <c r="P471" s="69"/>
      <c r="Q471" s="69"/>
      <c r="R471" s="69"/>
      <c r="S471" s="69"/>
      <c r="T471" s="69"/>
      <c r="U471" s="69"/>
      <c r="V471" s="69"/>
      <c r="W471" s="69"/>
    </row>
    <row r="472" spans="1:23">
      <c r="A472" s="69"/>
      <c r="B472" s="69"/>
      <c r="C472" s="69"/>
      <c r="D472" s="69"/>
      <c r="E472" s="69"/>
      <c r="F472" s="69"/>
      <c r="G472" s="69"/>
      <c r="H472" s="69"/>
      <c r="I472" s="69"/>
      <c r="J472" s="69"/>
      <c r="K472" s="69"/>
      <c r="L472" s="69"/>
      <c r="M472" s="69"/>
      <c r="N472" s="69"/>
      <c r="O472" s="69"/>
      <c r="P472" s="69"/>
      <c r="Q472" s="69"/>
      <c r="R472" s="69"/>
      <c r="S472" s="69"/>
      <c r="T472" s="69"/>
      <c r="U472" s="69"/>
      <c r="V472" s="69"/>
      <c r="W472" s="69"/>
    </row>
    <row r="473" spans="1:23">
      <c r="A473" s="69"/>
      <c r="B473" s="69"/>
      <c r="C473" s="69"/>
      <c r="D473" s="69"/>
      <c r="E473" s="69"/>
      <c r="F473" s="69"/>
      <c r="G473" s="69"/>
      <c r="H473" s="69"/>
      <c r="I473" s="69"/>
      <c r="J473" s="69"/>
      <c r="K473" s="69"/>
      <c r="L473" s="69"/>
      <c r="M473" s="69"/>
      <c r="N473" s="69"/>
      <c r="O473" s="69"/>
      <c r="P473" s="69"/>
      <c r="Q473" s="69"/>
      <c r="R473" s="69"/>
      <c r="S473" s="69"/>
      <c r="T473" s="69"/>
      <c r="U473" s="69"/>
      <c r="V473" s="69"/>
      <c r="W473" s="69"/>
    </row>
    <row r="474" spans="1:23">
      <c r="A474" s="69"/>
      <c r="B474" s="69"/>
      <c r="C474" s="69"/>
      <c r="D474" s="69"/>
      <c r="E474" s="69"/>
      <c r="F474" s="69"/>
      <c r="G474" s="69"/>
      <c r="H474" s="69"/>
      <c r="I474" s="69"/>
      <c r="J474" s="69"/>
      <c r="K474" s="69"/>
      <c r="L474" s="69"/>
      <c r="M474" s="69"/>
      <c r="N474" s="69"/>
      <c r="O474" s="69"/>
      <c r="P474" s="69"/>
      <c r="Q474" s="69"/>
      <c r="R474" s="69"/>
      <c r="S474" s="69"/>
      <c r="T474" s="69"/>
      <c r="U474" s="69"/>
      <c r="V474" s="69"/>
      <c r="W474" s="69"/>
    </row>
    <row r="475" spans="1:23">
      <c r="A475" s="69"/>
      <c r="B475" s="69"/>
      <c r="C475" s="69"/>
      <c r="D475" s="69"/>
      <c r="E475" s="69"/>
      <c r="F475" s="69"/>
      <c r="G475" s="69"/>
      <c r="H475" s="69"/>
      <c r="I475" s="69"/>
      <c r="J475" s="69"/>
      <c r="K475" s="69"/>
      <c r="L475" s="69"/>
      <c r="M475" s="69"/>
      <c r="N475" s="69"/>
      <c r="O475" s="69"/>
      <c r="P475" s="69"/>
      <c r="Q475" s="69"/>
      <c r="R475" s="69"/>
      <c r="S475" s="69"/>
      <c r="T475" s="69"/>
      <c r="U475" s="69"/>
      <c r="V475" s="69"/>
      <c r="W475" s="69"/>
    </row>
    <row r="476" spans="1:23">
      <c r="A476" s="69"/>
      <c r="B476" s="69"/>
      <c r="C476" s="69"/>
      <c r="D476" s="69"/>
      <c r="E476" s="69"/>
      <c r="F476" s="69"/>
      <c r="G476" s="69"/>
      <c r="H476" s="69"/>
      <c r="I476" s="69"/>
      <c r="J476" s="69"/>
      <c r="K476" s="69"/>
      <c r="L476" s="69"/>
      <c r="M476" s="69"/>
      <c r="N476" s="69"/>
      <c r="O476" s="69"/>
      <c r="P476" s="69"/>
      <c r="Q476" s="69"/>
      <c r="R476" s="69"/>
      <c r="S476" s="69"/>
      <c r="T476" s="69"/>
      <c r="U476" s="69"/>
      <c r="V476" s="69"/>
      <c r="W476" s="69"/>
    </row>
    <row r="477" spans="1:23">
      <c r="A477" s="69"/>
      <c r="B477" s="69"/>
      <c r="C477" s="69"/>
      <c r="D477" s="69"/>
      <c r="E477" s="69"/>
      <c r="F477" s="69"/>
      <c r="G477" s="69"/>
      <c r="H477" s="69"/>
      <c r="I477" s="69"/>
      <c r="J477" s="69"/>
      <c r="K477" s="69"/>
      <c r="L477" s="69"/>
      <c r="M477" s="69"/>
      <c r="N477" s="69"/>
      <c r="O477" s="69"/>
      <c r="P477" s="69"/>
      <c r="Q477" s="69"/>
      <c r="R477" s="69"/>
      <c r="S477" s="69"/>
      <c r="T477" s="69"/>
      <c r="U477" s="69"/>
      <c r="V477" s="69"/>
      <c r="W477" s="69"/>
    </row>
    <row r="478" spans="1:23">
      <c r="A478" s="69"/>
      <c r="B478" s="69"/>
      <c r="C478" s="69"/>
      <c r="D478" s="69"/>
      <c r="E478" s="69"/>
      <c r="F478" s="69"/>
      <c r="G478" s="69"/>
      <c r="H478" s="69"/>
      <c r="I478" s="69"/>
      <c r="J478" s="69"/>
      <c r="K478" s="69"/>
      <c r="L478" s="69"/>
      <c r="M478" s="69"/>
      <c r="N478" s="69"/>
      <c r="O478" s="69"/>
      <c r="P478" s="69"/>
      <c r="Q478" s="69"/>
      <c r="R478" s="69"/>
      <c r="S478" s="69"/>
      <c r="T478" s="69"/>
      <c r="U478" s="69"/>
      <c r="V478" s="69"/>
      <c r="W478" s="69"/>
    </row>
    <row r="479" spans="1:23">
      <c r="A479" s="69"/>
      <c r="B479" s="69"/>
      <c r="C479" s="69"/>
      <c r="D479" s="69"/>
      <c r="E479" s="69"/>
      <c r="F479" s="69"/>
      <c r="G479" s="69"/>
      <c r="H479" s="69"/>
      <c r="I479" s="69"/>
      <c r="J479" s="69"/>
      <c r="K479" s="69"/>
      <c r="L479" s="69"/>
      <c r="M479" s="69"/>
      <c r="N479" s="69"/>
      <c r="O479" s="69"/>
      <c r="P479" s="69"/>
      <c r="Q479" s="69"/>
      <c r="R479" s="69"/>
      <c r="S479" s="69"/>
      <c r="T479" s="69"/>
      <c r="U479" s="69"/>
      <c r="V479" s="69"/>
      <c r="W479" s="69"/>
    </row>
    <row r="480" spans="1:23">
      <c r="A480" s="69"/>
      <c r="B480" s="69"/>
      <c r="C480" s="69"/>
      <c r="D480" s="69"/>
      <c r="E480" s="69"/>
      <c r="F480" s="69"/>
      <c r="G480" s="69"/>
      <c r="H480" s="69"/>
      <c r="I480" s="69"/>
      <c r="J480" s="69"/>
      <c r="K480" s="69"/>
      <c r="L480" s="69"/>
      <c r="M480" s="69"/>
      <c r="N480" s="69"/>
      <c r="O480" s="69"/>
      <c r="P480" s="69"/>
      <c r="Q480" s="69"/>
      <c r="R480" s="69"/>
      <c r="S480" s="69"/>
      <c r="T480" s="69"/>
      <c r="U480" s="69"/>
      <c r="V480" s="69"/>
      <c r="W480" s="69"/>
    </row>
    <row r="481" spans="1:23">
      <c r="A481" s="69"/>
      <c r="B481" s="69"/>
      <c r="C481" s="69"/>
      <c r="D481" s="69"/>
      <c r="E481" s="69"/>
      <c r="F481" s="69"/>
      <c r="G481" s="69"/>
      <c r="H481" s="69"/>
      <c r="I481" s="69"/>
      <c r="J481" s="69"/>
      <c r="K481" s="69"/>
      <c r="L481" s="69"/>
      <c r="M481" s="69"/>
      <c r="N481" s="69"/>
      <c r="O481" s="69"/>
      <c r="P481" s="69"/>
      <c r="Q481" s="69"/>
      <c r="R481" s="69"/>
      <c r="S481" s="69"/>
      <c r="T481" s="69"/>
      <c r="U481" s="69"/>
      <c r="V481" s="69"/>
      <c r="W481" s="69"/>
    </row>
    <row r="482" spans="1:23">
      <c r="A482" s="69"/>
      <c r="B482" s="69"/>
      <c r="C482" s="69"/>
      <c r="D482" s="69"/>
      <c r="E482" s="69"/>
      <c r="F482" s="69"/>
      <c r="G482" s="69"/>
      <c r="H482" s="69"/>
      <c r="I482" s="69"/>
      <c r="J482" s="69"/>
      <c r="K482" s="69"/>
      <c r="L482" s="69"/>
      <c r="M482" s="69"/>
      <c r="N482" s="69"/>
      <c r="O482" s="69"/>
      <c r="P482" s="69"/>
      <c r="Q482" s="69"/>
      <c r="R482" s="69"/>
      <c r="S482" s="69"/>
      <c r="T482" s="69"/>
      <c r="U482" s="69"/>
      <c r="V482" s="69"/>
      <c r="W482" s="69"/>
    </row>
    <row r="483" spans="1:23">
      <c r="A483" s="69"/>
      <c r="B483" s="69"/>
      <c r="C483" s="69"/>
      <c r="D483" s="69"/>
      <c r="E483" s="69"/>
      <c r="F483" s="69"/>
      <c r="G483" s="69"/>
      <c r="H483" s="69"/>
      <c r="I483" s="69"/>
      <c r="J483" s="69"/>
      <c r="K483" s="69"/>
      <c r="L483" s="69"/>
      <c r="M483" s="69"/>
      <c r="N483" s="69"/>
      <c r="O483" s="69"/>
      <c r="P483" s="69"/>
      <c r="Q483" s="69"/>
      <c r="R483" s="69"/>
      <c r="S483" s="69"/>
      <c r="T483" s="69"/>
      <c r="U483" s="69"/>
      <c r="V483" s="69"/>
      <c r="W483" s="69"/>
    </row>
    <row r="484" spans="1:23">
      <c r="A484" s="69"/>
      <c r="B484" s="69"/>
      <c r="C484" s="69"/>
      <c r="D484" s="69"/>
      <c r="E484" s="69"/>
      <c r="F484" s="69"/>
      <c r="G484" s="69"/>
      <c r="H484" s="69"/>
      <c r="I484" s="69"/>
      <c r="J484" s="69"/>
      <c r="K484" s="69"/>
      <c r="L484" s="69"/>
      <c r="M484" s="69"/>
      <c r="N484" s="69"/>
      <c r="O484" s="69"/>
      <c r="P484" s="69"/>
      <c r="Q484" s="69"/>
      <c r="R484" s="69"/>
      <c r="S484" s="69"/>
      <c r="T484" s="69"/>
      <c r="U484" s="69"/>
      <c r="V484" s="69"/>
      <c r="W484" s="69"/>
    </row>
    <row r="485" spans="1:23">
      <c r="A485" s="69"/>
      <c r="B485" s="69"/>
      <c r="C485" s="69"/>
      <c r="D485" s="69"/>
      <c r="E485" s="69"/>
      <c r="F485" s="69"/>
      <c r="G485" s="69"/>
      <c r="H485" s="69"/>
      <c r="I485" s="69"/>
      <c r="J485" s="69"/>
      <c r="K485" s="69"/>
      <c r="L485" s="69"/>
      <c r="M485" s="69"/>
      <c r="N485" s="69"/>
      <c r="O485" s="69"/>
      <c r="P485" s="69"/>
      <c r="Q485" s="69"/>
      <c r="R485" s="69"/>
      <c r="S485" s="69"/>
      <c r="T485" s="69"/>
      <c r="U485" s="69"/>
      <c r="V485" s="69"/>
      <c r="W485" s="69"/>
    </row>
    <row r="486" spans="1:23">
      <c r="A486" s="69"/>
      <c r="B486" s="69"/>
      <c r="C486" s="69"/>
      <c r="D486" s="69"/>
      <c r="E486" s="69"/>
      <c r="F486" s="69"/>
      <c r="G486" s="69"/>
      <c r="H486" s="69"/>
      <c r="I486" s="69"/>
      <c r="J486" s="69"/>
      <c r="K486" s="69"/>
      <c r="L486" s="69"/>
      <c r="M486" s="69"/>
      <c r="N486" s="69"/>
      <c r="O486" s="69"/>
      <c r="P486" s="69"/>
      <c r="Q486" s="69"/>
      <c r="R486" s="69"/>
      <c r="S486" s="69"/>
      <c r="T486" s="69"/>
      <c r="U486" s="69"/>
      <c r="V486" s="69"/>
      <c r="W486" s="69"/>
    </row>
    <row r="487" spans="1:23">
      <c r="A487" s="69"/>
      <c r="B487" s="69"/>
      <c r="C487" s="69"/>
      <c r="D487" s="69"/>
      <c r="E487" s="69"/>
      <c r="F487" s="69"/>
      <c r="G487" s="69"/>
      <c r="H487" s="69"/>
      <c r="I487" s="69"/>
      <c r="J487" s="69"/>
      <c r="K487" s="69"/>
      <c r="L487" s="69"/>
      <c r="M487" s="69"/>
      <c r="N487" s="69"/>
      <c r="O487" s="69"/>
      <c r="P487" s="69"/>
      <c r="Q487" s="69"/>
      <c r="R487" s="69"/>
      <c r="S487" s="69"/>
      <c r="T487" s="69"/>
      <c r="U487" s="69"/>
      <c r="V487" s="69"/>
      <c r="W487" s="69"/>
    </row>
    <row r="488" spans="1:23">
      <c r="A488" s="69"/>
      <c r="B488" s="69"/>
      <c r="C488" s="69"/>
      <c r="D488" s="69"/>
      <c r="E488" s="69"/>
      <c r="F488" s="69"/>
      <c r="G488" s="69"/>
      <c r="H488" s="69"/>
      <c r="I488" s="69"/>
      <c r="J488" s="69"/>
      <c r="K488" s="69"/>
      <c r="L488" s="69"/>
      <c r="M488" s="69"/>
      <c r="N488" s="69"/>
      <c r="O488" s="69"/>
      <c r="P488" s="69"/>
      <c r="Q488" s="69"/>
      <c r="R488" s="69"/>
      <c r="S488" s="69"/>
      <c r="T488" s="69"/>
      <c r="U488" s="69"/>
      <c r="V488" s="69"/>
      <c r="W488" s="69"/>
    </row>
    <row r="489" spans="1:23">
      <c r="A489" s="69"/>
      <c r="B489" s="69"/>
      <c r="C489" s="69"/>
      <c r="D489" s="69"/>
      <c r="E489" s="69"/>
      <c r="F489" s="69"/>
      <c r="G489" s="69"/>
      <c r="H489" s="69"/>
      <c r="I489" s="69"/>
      <c r="J489" s="69"/>
      <c r="K489" s="69"/>
      <c r="L489" s="69"/>
      <c r="M489" s="69"/>
      <c r="N489" s="69"/>
      <c r="O489" s="69"/>
      <c r="P489" s="69"/>
      <c r="Q489" s="69"/>
      <c r="R489" s="69"/>
      <c r="S489" s="69"/>
      <c r="T489" s="69"/>
      <c r="U489" s="69"/>
      <c r="V489" s="69"/>
      <c r="W489" s="69"/>
    </row>
    <row r="490" spans="1:23">
      <c r="A490" s="69"/>
      <c r="B490" s="69"/>
      <c r="C490" s="69"/>
      <c r="D490" s="69"/>
      <c r="E490" s="69"/>
      <c r="F490" s="69"/>
      <c r="G490" s="69"/>
      <c r="H490" s="69"/>
      <c r="I490" s="69"/>
      <c r="J490" s="69"/>
      <c r="K490" s="69"/>
      <c r="L490" s="69"/>
      <c r="M490" s="69"/>
      <c r="N490" s="69"/>
      <c r="O490" s="69"/>
      <c r="P490" s="69"/>
      <c r="Q490" s="69"/>
      <c r="R490" s="69"/>
      <c r="S490" s="69"/>
      <c r="T490" s="69"/>
      <c r="U490" s="69"/>
      <c r="V490" s="69"/>
      <c r="W490" s="69"/>
    </row>
    <row r="491" spans="1:23">
      <c r="A491" s="69"/>
      <c r="B491" s="69"/>
      <c r="C491" s="69"/>
      <c r="D491" s="69"/>
      <c r="E491" s="69"/>
      <c r="F491" s="69"/>
      <c r="G491" s="69"/>
      <c r="H491" s="69"/>
      <c r="I491" s="69"/>
      <c r="J491" s="69"/>
      <c r="K491" s="69"/>
      <c r="L491" s="69"/>
      <c r="M491" s="69"/>
      <c r="N491" s="69"/>
      <c r="O491" s="69"/>
      <c r="P491" s="69"/>
      <c r="Q491" s="69"/>
      <c r="R491" s="69"/>
      <c r="S491" s="69"/>
      <c r="T491" s="69"/>
      <c r="U491" s="69"/>
      <c r="V491" s="69"/>
      <c r="W491" s="69"/>
    </row>
    <row r="492" spans="1:23">
      <c r="A492" s="69"/>
      <c r="B492" s="69"/>
      <c r="C492" s="69"/>
      <c r="D492" s="69"/>
      <c r="E492" s="69"/>
      <c r="F492" s="69"/>
      <c r="G492" s="69"/>
      <c r="H492" s="69"/>
      <c r="I492" s="69"/>
      <c r="J492" s="69"/>
      <c r="K492" s="69"/>
      <c r="L492" s="69"/>
      <c r="M492" s="69"/>
      <c r="N492" s="69"/>
      <c r="O492" s="69"/>
      <c r="P492" s="69"/>
      <c r="Q492" s="69"/>
      <c r="R492" s="69"/>
      <c r="S492" s="69"/>
      <c r="T492" s="69"/>
      <c r="U492" s="69"/>
      <c r="V492" s="69"/>
      <c r="W492" s="69"/>
    </row>
    <row r="493" spans="1:23">
      <c r="A493" s="69"/>
      <c r="B493" s="69"/>
      <c r="C493" s="69"/>
      <c r="D493" s="69"/>
      <c r="E493" s="69"/>
      <c r="F493" s="69"/>
      <c r="G493" s="69"/>
      <c r="H493" s="69"/>
      <c r="I493" s="69"/>
      <c r="J493" s="69"/>
      <c r="K493" s="69"/>
      <c r="L493" s="69"/>
      <c r="M493" s="69"/>
      <c r="N493" s="69"/>
      <c r="O493" s="69"/>
      <c r="P493" s="69"/>
      <c r="Q493" s="69"/>
      <c r="R493" s="69"/>
      <c r="S493" s="69"/>
      <c r="T493" s="69"/>
      <c r="U493" s="69"/>
      <c r="V493" s="69"/>
      <c r="W493" s="69"/>
    </row>
    <row r="494" spans="1:23">
      <c r="A494" s="69"/>
      <c r="B494" s="69"/>
      <c r="C494" s="69"/>
      <c r="D494" s="69"/>
      <c r="E494" s="69"/>
      <c r="F494" s="69"/>
      <c r="G494" s="69"/>
      <c r="H494" s="69"/>
      <c r="I494" s="69"/>
      <c r="J494" s="69"/>
      <c r="K494" s="69"/>
      <c r="L494" s="69"/>
      <c r="M494" s="69"/>
      <c r="N494" s="69"/>
      <c r="O494" s="69"/>
      <c r="P494" s="69"/>
      <c r="Q494" s="69"/>
      <c r="R494" s="69"/>
      <c r="S494" s="69"/>
      <c r="T494" s="69"/>
      <c r="U494" s="69"/>
      <c r="V494" s="69"/>
      <c r="W494" s="69"/>
    </row>
    <row r="495" spans="1:23">
      <c r="A495" s="69"/>
      <c r="B495" s="69"/>
      <c r="C495" s="69"/>
      <c r="D495" s="69"/>
      <c r="E495" s="69"/>
      <c r="F495" s="69"/>
      <c r="G495" s="69"/>
      <c r="H495" s="69"/>
      <c r="I495" s="69"/>
      <c r="J495" s="69"/>
      <c r="K495" s="69"/>
      <c r="L495" s="69"/>
      <c r="M495" s="69"/>
      <c r="N495" s="69"/>
      <c r="O495" s="69"/>
      <c r="P495" s="69"/>
      <c r="Q495" s="69"/>
      <c r="R495" s="69"/>
      <c r="S495" s="69"/>
      <c r="T495" s="69"/>
      <c r="U495" s="69"/>
      <c r="V495" s="69"/>
      <c r="W495" s="69"/>
    </row>
    <row r="496" spans="1:23">
      <c r="A496" s="69"/>
      <c r="B496" s="69"/>
      <c r="C496" s="69"/>
      <c r="D496" s="69"/>
      <c r="E496" s="69"/>
      <c r="F496" s="69"/>
      <c r="G496" s="69"/>
      <c r="H496" s="69"/>
      <c r="I496" s="69"/>
      <c r="J496" s="69"/>
      <c r="K496" s="69"/>
      <c r="L496" s="69"/>
      <c r="M496" s="69"/>
      <c r="N496" s="69"/>
      <c r="O496" s="69"/>
      <c r="P496" s="69"/>
      <c r="Q496" s="69"/>
      <c r="R496" s="69"/>
      <c r="S496" s="69"/>
      <c r="T496" s="69"/>
      <c r="U496" s="69"/>
      <c r="V496" s="69"/>
      <c r="W496" s="69"/>
    </row>
    <row r="497" spans="1:23">
      <c r="A497" s="69"/>
      <c r="B497" s="69"/>
      <c r="C497" s="69"/>
      <c r="D497" s="69"/>
      <c r="E497" s="69"/>
      <c r="F497" s="69"/>
      <c r="G497" s="69"/>
      <c r="H497" s="69"/>
      <c r="I497" s="69"/>
      <c r="J497" s="69"/>
      <c r="K497" s="69"/>
      <c r="L497" s="69"/>
      <c r="M497" s="69"/>
      <c r="N497" s="69"/>
      <c r="O497" s="69"/>
      <c r="P497" s="69"/>
      <c r="Q497" s="69"/>
      <c r="R497" s="69"/>
      <c r="S497" s="69"/>
      <c r="T497" s="69"/>
      <c r="U497" s="69"/>
      <c r="V497" s="69"/>
      <c r="W497" s="69"/>
    </row>
    <row r="498" spans="1:23">
      <c r="A498" s="69"/>
      <c r="B498" s="69"/>
      <c r="C498" s="69"/>
      <c r="D498" s="69"/>
      <c r="E498" s="69"/>
      <c r="F498" s="69"/>
      <c r="G498" s="69"/>
      <c r="H498" s="69"/>
      <c r="I498" s="69"/>
      <c r="J498" s="69"/>
      <c r="K498" s="69"/>
      <c r="L498" s="69"/>
      <c r="M498" s="69"/>
      <c r="N498" s="69"/>
      <c r="O498" s="69"/>
      <c r="P498" s="69"/>
      <c r="Q498" s="69"/>
      <c r="R498" s="69"/>
      <c r="S498" s="69"/>
      <c r="T498" s="69"/>
      <c r="U498" s="69"/>
      <c r="V498" s="69"/>
      <c r="W498" s="69"/>
    </row>
    <row r="499" spans="1:23">
      <c r="A499" s="69"/>
      <c r="B499" s="69"/>
      <c r="C499" s="69"/>
      <c r="D499" s="69"/>
      <c r="E499" s="69"/>
      <c r="F499" s="69"/>
      <c r="G499" s="69"/>
      <c r="H499" s="69"/>
      <c r="I499" s="69"/>
      <c r="J499" s="69"/>
      <c r="K499" s="69"/>
      <c r="L499" s="69"/>
      <c r="M499" s="69"/>
      <c r="N499" s="69"/>
      <c r="O499" s="69"/>
      <c r="P499" s="69"/>
      <c r="Q499" s="69"/>
      <c r="R499" s="69"/>
      <c r="S499" s="69"/>
      <c r="T499" s="69"/>
      <c r="U499" s="69"/>
      <c r="V499" s="69"/>
      <c r="W499" s="69"/>
    </row>
    <row r="500" spans="1:23">
      <c r="A500" s="69"/>
      <c r="B500" s="69"/>
      <c r="C500" s="69"/>
      <c r="D500" s="69"/>
      <c r="E500" s="69"/>
      <c r="F500" s="69"/>
      <c r="G500" s="69"/>
      <c r="H500" s="69"/>
      <c r="I500" s="69"/>
      <c r="J500" s="69"/>
      <c r="K500" s="69"/>
      <c r="L500" s="69"/>
      <c r="M500" s="69"/>
      <c r="N500" s="69"/>
      <c r="O500" s="69"/>
      <c r="P500" s="69"/>
      <c r="Q500" s="69"/>
      <c r="R500" s="69"/>
      <c r="S500" s="69"/>
      <c r="T500" s="69"/>
      <c r="U500" s="69"/>
      <c r="V500" s="69"/>
      <c r="W500" s="69"/>
    </row>
    <row r="501" spans="1:23">
      <c r="A501" s="69"/>
      <c r="B501" s="69"/>
      <c r="C501" s="69"/>
      <c r="D501" s="69"/>
      <c r="E501" s="69"/>
      <c r="F501" s="69"/>
      <c r="G501" s="69"/>
      <c r="H501" s="69"/>
      <c r="I501" s="69"/>
      <c r="J501" s="69"/>
      <c r="K501" s="69"/>
      <c r="L501" s="69"/>
      <c r="M501" s="69"/>
      <c r="N501" s="69"/>
      <c r="O501" s="69"/>
      <c r="P501" s="69"/>
      <c r="Q501" s="69"/>
      <c r="R501" s="69"/>
      <c r="S501" s="69"/>
      <c r="T501" s="69"/>
      <c r="U501" s="69"/>
      <c r="V501" s="69"/>
      <c r="W501" s="69"/>
    </row>
    <row r="502" spans="1:23">
      <c r="A502" s="69"/>
      <c r="B502" s="69"/>
      <c r="C502" s="69"/>
      <c r="D502" s="69"/>
      <c r="E502" s="69"/>
      <c r="F502" s="69"/>
      <c r="G502" s="69"/>
      <c r="H502" s="69"/>
      <c r="I502" s="69"/>
      <c r="J502" s="69"/>
      <c r="K502" s="69"/>
      <c r="L502" s="69"/>
      <c r="M502" s="69"/>
      <c r="N502" s="69"/>
      <c r="O502" s="69"/>
      <c r="P502" s="69"/>
      <c r="Q502" s="69"/>
      <c r="R502" s="69"/>
      <c r="S502" s="69"/>
      <c r="T502" s="69"/>
      <c r="U502" s="69"/>
      <c r="V502" s="69"/>
      <c r="W502" s="69"/>
    </row>
    <row r="503" spans="1:23">
      <c r="A503" s="69"/>
      <c r="B503" s="69"/>
      <c r="C503" s="69"/>
      <c r="D503" s="69"/>
      <c r="E503" s="69"/>
      <c r="F503" s="69"/>
      <c r="G503" s="69"/>
      <c r="H503" s="69"/>
      <c r="I503" s="69"/>
      <c r="J503" s="69"/>
      <c r="K503" s="69"/>
      <c r="L503" s="69"/>
      <c r="M503" s="69"/>
      <c r="N503" s="69"/>
      <c r="O503" s="69"/>
      <c r="P503" s="69"/>
      <c r="Q503" s="69"/>
      <c r="R503" s="69"/>
      <c r="S503" s="69"/>
      <c r="T503" s="69"/>
      <c r="U503" s="69"/>
      <c r="V503" s="69"/>
      <c r="W503" s="69"/>
    </row>
    <row r="504" spans="1:23">
      <c r="A504" s="69"/>
      <c r="B504" s="69"/>
      <c r="C504" s="69"/>
      <c r="D504" s="69"/>
      <c r="E504" s="69"/>
      <c r="F504" s="69"/>
      <c r="G504" s="69"/>
      <c r="H504" s="69"/>
      <c r="I504" s="69"/>
      <c r="J504" s="69"/>
      <c r="K504" s="69"/>
      <c r="L504" s="69"/>
      <c r="M504" s="69"/>
      <c r="N504" s="69"/>
      <c r="O504" s="69"/>
      <c r="P504" s="69"/>
      <c r="Q504" s="69"/>
      <c r="R504" s="69"/>
      <c r="S504" s="69"/>
      <c r="T504" s="69"/>
      <c r="U504" s="69"/>
      <c r="V504" s="69"/>
      <c r="W504" s="69"/>
    </row>
    <row r="505" spans="1:23">
      <c r="A505" s="69"/>
      <c r="B505" s="69"/>
      <c r="C505" s="69"/>
      <c r="D505" s="69"/>
      <c r="E505" s="69"/>
      <c r="F505" s="69"/>
      <c r="G505" s="69"/>
      <c r="H505" s="69"/>
      <c r="I505" s="69"/>
      <c r="J505" s="69"/>
      <c r="K505" s="69"/>
      <c r="L505" s="69"/>
      <c r="M505" s="69"/>
      <c r="N505" s="69"/>
      <c r="O505" s="69"/>
      <c r="P505" s="69"/>
      <c r="Q505" s="69"/>
      <c r="R505" s="69"/>
      <c r="S505" s="69"/>
      <c r="T505" s="69"/>
      <c r="U505" s="69"/>
      <c r="V505" s="69"/>
      <c r="W505" s="69"/>
    </row>
    <row r="506" spans="1:23">
      <c r="A506" s="69"/>
      <c r="B506" s="69"/>
      <c r="C506" s="69"/>
      <c r="D506" s="69"/>
      <c r="E506" s="69"/>
      <c r="F506" s="69"/>
      <c r="G506" s="69"/>
      <c r="H506" s="69"/>
      <c r="I506" s="69"/>
      <c r="J506" s="69"/>
      <c r="K506" s="69"/>
      <c r="L506" s="69"/>
      <c r="M506" s="69"/>
      <c r="N506" s="69"/>
      <c r="O506" s="69"/>
      <c r="P506" s="69"/>
      <c r="Q506" s="69"/>
      <c r="R506" s="69"/>
      <c r="S506" s="69"/>
      <c r="T506" s="69"/>
      <c r="U506" s="69"/>
      <c r="V506" s="69"/>
      <c r="W506" s="69"/>
    </row>
    <row r="507" spans="1:23">
      <c r="A507" s="69"/>
      <c r="B507" s="69"/>
      <c r="C507" s="69"/>
      <c r="D507" s="69"/>
      <c r="E507" s="69"/>
      <c r="F507" s="69"/>
      <c r="G507" s="69"/>
      <c r="H507" s="69"/>
      <c r="I507" s="69"/>
      <c r="J507" s="69"/>
      <c r="K507" s="69"/>
      <c r="L507" s="69"/>
      <c r="M507" s="69"/>
      <c r="N507" s="69"/>
      <c r="O507" s="69"/>
      <c r="P507" s="69"/>
      <c r="Q507" s="69"/>
      <c r="R507" s="69"/>
      <c r="S507" s="69"/>
      <c r="T507" s="69"/>
      <c r="U507" s="69"/>
      <c r="V507" s="69"/>
      <c r="W507" s="69"/>
    </row>
    <row r="508" spans="1:23">
      <c r="A508" s="69"/>
      <c r="B508" s="69"/>
      <c r="C508" s="69"/>
      <c r="D508" s="69"/>
      <c r="E508" s="69"/>
      <c r="F508" s="69"/>
      <c r="G508" s="69"/>
      <c r="H508" s="69"/>
      <c r="I508" s="69"/>
      <c r="J508" s="69"/>
      <c r="K508" s="69"/>
      <c r="L508" s="69"/>
      <c r="M508" s="69"/>
      <c r="N508" s="69"/>
      <c r="O508" s="69"/>
      <c r="P508" s="69"/>
      <c r="Q508" s="69"/>
      <c r="R508" s="69"/>
      <c r="S508" s="69"/>
      <c r="T508" s="69"/>
      <c r="U508" s="69"/>
      <c r="V508" s="69"/>
      <c r="W508" s="69"/>
    </row>
    <row r="509" spans="1:23">
      <c r="A509" s="69"/>
      <c r="B509" s="69"/>
      <c r="C509" s="69"/>
      <c r="D509" s="69"/>
      <c r="E509" s="69"/>
      <c r="F509" s="69"/>
      <c r="G509" s="69"/>
      <c r="H509" s="69"/>
      <c r="I509" s="69"/>
      <c r="J509" s="69"/>
      <c r="K509" s="69"/>
      <c r="L509" s="69"/>
      <c r="M509" s="69"/>
      <c r="N509" s="69"/>
      <c r="O509" s="69"/>
      <c r="P509" s="69"/>
      <c r="Q509" s="69"/>
      <c r="R509" s="69"/>
      <c r="S509" s="69"/>
      <c r="T509" s="69"/>
      <c r="U509" s="69"/>
      <c r="V509" s="69"/>
      <c r="W509" s="69"/>
    </row>
    <row r="510" spans="1:23">
      <c r="A510" s="69"/>
      <c r="B510" s="69"/>
      <c r="C510" s="69"/>
      <c r="D510" s="69"/>
      <c r="E510" s="69"/>
      <c r="F510" s="69"/>
      <c r="G510" s="69"/>
      <c r="H510" s="69"/>
      <c r="I510" s="69"/>
      <c r="J510" s="69"/>
      <c r="K510" s="69"/>
      <c r="L510" s="69"/>
      <c r="M510" s="69"/>
      <c r="N510" s="69"/>
      <c r="O510" s="69"/>
      <c r="P510" s="69"/>
      <c r="Q510" s="69"/>
      <c r="R510" s="69"/>
      <c r="S510" s="69"/>
      <c r="T510" s="69"/>
      <c r="U510" s="69"/>
      <c r="V510" s="69"/>
      <c r="W510" s="69"/>
    </row>
    <row r="511" spans="1:23">
      <c r="A511" s="69"/>
      <c r="B511" s="69"/>
      <c r="C511" s="69"/>
      <c r="D511" s="69"/>
      <c r="E511" s="69"/>
      <c r="F511" s="69"/>
      <c r="G511" s="69"/>
      <c r="H511" s="69"/>
      <c r="I511" s="69"/>
      <c r="J511" s="69"/>
      <c r="K511" s="69"/>
      <c r="L511" s="69"/>
      <c r="M511" s="69"/>
      <c r="N511" s="69"/>
      <c r="O511" s="69"/>
      <c r="P511" s="69"/>
      <c r="Q511" s="69"/>
      <c r="R511" s="69"/>
      <c r="S511" s="69"/>
      <c r="T511" s="69"/>
      <c r="U511" s="69"/>
      <c r="V511" s="69"/>
      <c r="W511" s="69"/>
    </row>
    <row r="512" spans="1:23">
      <c r="A512" s="69"/>
      <c r="B512" s="69"/>
      <c r="C512" s="69"/>
      <c r="D512" s="69"/>
      <c r="E512" s="69"/>
      <c r="F512" s="69"/>
      <c r="G512" s="69"/>
      <c r="H512" s="69"/>
      <c r="I512" s="69"/>
      <c r="J512" s="69"/>
      <c r="K512" s="69"/>
      <c r="L512" s="69"/>
      <c r="M512" s="69"/>
      <c r="N512" s="69"/>
      <c r="O512" s="69"/>
      <c r="P512" s="69"/>
      <c r="Q512" s="69"/>
      <c r="R512" s="69"/>
      <c r="S512" s="69"/>
      <c r="T512" s="69"/>
      <c r="U512" s="69"/>
      <c r="V512" s="69"/>
      <c r="W512" s="69"/>
    </row>
    <row r="513" spans="1:23">
      <c r="A513" s="69"/>
      <c r="B513" s="69"/>
      <c r="C513" s="69"/>
      <c r="D513" s="69"/>
      <c r="E513" s="69"/>
      <c r="F513" s="69"/>
      <c r="G513" s="69"/>
      <c r="H513" s="69"/>
      <c r="I513" s="69"/>
      <c r="J513" s="69"/>
      <c r="K513" s="69"/>
      <c r="L513" s="69"/>
      <c r="M513" s="69"/>
      <c r="N513" s="69"/>
      <c r="O513" s="69"/>
      <c r="P513" s="69"/>
      <c r="Q513" s="69"/>
      <c r="R513" s="69"/>
      <c r="S513" s="69"/>
      <c r="T513" s="69"/>
      <c r="U513" s="69"/>
      <c r="V513" s="69"/>
      <c r="W513" s="69"/>
    </row>
    <row r="514" spans="1:23">
      <c r="A514" s="69"/>
      <c r="B514" s="69"/>
      <c r="C514" s="69"/>
      <c r="D514" s="69"/>
      <c r="E514" s="69"/>
      <c r="F514" s="69"/>
      <c r="G514" s="69"/>
      <c r="H514" s="69"/>
      <c r="I514" s="69"/>
      <c r="J514" s="69"/>
      <c r="K514" s="69"/>
      <c r="L514" s="69"/>
      <c r="M514" s="69"/>
      <c r="N514" s="69"/>
      <c r="O514" s="69"/>
      <c r="P514" s="69"/>
      <c r="Q514" s="69"/>
      <c r="R514" s="69"/>
      <c r="S514" s="69"/>
      <c r="T514" s="69"/>
      <c r="U514" s="69"/>
      <c r="V514" s="69"/>
      <c r="W514" s="69"/>
    </row>
    <row r="515" spans="1:23">
      <c r="A515" s="69"/>
      <c r="B515" s="69"/>
      <c r="C515" s="69"/>
      <c r="D515" s="69"/>
      <c r="E515" s="69"/>
      <c r="F515" s="69"/>
      <c r="G515" s="69"/>
      <c r="H515" s="69"/>
      <c r="I515" s="69"/>
      <c r="J515" s="69"/>
      <c r="K515" s="69"/>
      <c r="L515" s="69"/>
      <c r="M515" s="69"/>
      <c r="N515" s="69"/>
      <c r="O515" s="69"/>
      <c r="P515" s="69"/>
      <c r="Q515" s="69"/>
      <c r="R515" s="69"/>
      <c r="S515" s="69"/>
      <c r="T515" s="69"/>
      <c r="U515" s="69"/>
      <c r="V515" s="69"/>
      <c r="W515" s="69"/>
    </row>
    <row r="516" spans="1:23">
      <c r="A516" s="69"/>
      <c r="B516" s="69"/>
      <c r="C516" s="69"/>
      <c r="D516" s="69"/>
      <c r="E516" s="69"/>
      <c r="F516" s="69"/>
      <c r="G516" s="69"/>
      <c r="H516" s="69"/>
      <c r="I516" s="69"/>
      <c r="J516" s="69"/>
      <c r="K516" s="69"/>
      <c r="L516" s="69"/>
      <c r="M516" s="69"/>
      <c r="N516" s="69"/>
      <c r="O516" s="69"/>
      <c r="P516" s="69"/>
      <c r="Q516" s="69"/>
      <c r="R516" s="69"/>
      <c r="S516" s="69"/>
      <c r="T516" s="69"/>
      <c r="U516" s="69"/>
      <c r="V516" s="69"/>
      <c r="W516" s="69"/>
    </row>
    <row r="517" spans="1:23">
      <c r="A517" s="69"/>
      <c r="B517" s="69"/>
      <c r="C517" s="69"/>
      <c r="D517" s="69"/>
      <c r="E517" s="69"/>
      <c r="F517" s="69"/>
      <c r="G517" s="69"/>
      <c r="H517" s="69"/>
      <c r="I517" s="69"/>
      <c r="J517" s="69"/>
      <c r="K517" s="69"/>
      <c r="L517" s="69"/>
      <c r="M517" s="69"/>
      <c r="N517" s="69"/>
      <c r="O517" s="69"/>
      <c r="P517" s="69"/>
      <c r="Q517" s="69"/>
      <c r="R517" s="69"/>
      <c r="S517" s="69"/>
      <c r="T517" s="69"/>
      <c r="U517" s="69"/>
      <c r="V517" s="69"/>
      <c r="W517" s="69"/>
    </row>
    <row r="518" spans="1:23">
      <c r="A518" s="69"/>
      <c r="B518" s="69"/>
      <c r="C518" s="69"/>
      <c r="D518" s="69"/>
      <c r="E518" s="69"/>
      <c r="F518" s="69"/>
      <c r="G518" s="69"/>
      <c r="H518" s="69"/>
      <c r="I518" s="69"/>
      <c r="J518" s="69"/>
      <c r="K518" s="69"/>
      <c r="L518" s="69"/>
      <c r="M518" s="69"/>
      <c r="N518" s="69"/>
      <c r="O518" s="69"/>
      <c r="P518" s="69"/>
      <c r="Q518" s="69"/>
      <c r="R518" s="69"/>
      <c r="S518" s="69"/>
      <c r="T518" s="69"/>
      <c r="U518" s="69"/>
      <c r="V518" s="69"/>
      <c r="W518" s="69"/>
    </row>
    <row r="519" spans="1:23">
      <c r="A519" s="69"/>
      <c r="B519" s="69"/>
      <c r="C519" s="69"/>
      <c r="D519" s="69"/>
      <c r="E519" s="69"/>
      <c r="F519" s="69"/>
      <c r="G519" s="69"/>
      <c r="H519" s="69"/>
      <c r="I519" s="69"/>
      <c r="J519" s="69"/>
      <c r="K519" s="69"/>
      <c r="L519" s="69"/>
      <c r="M519" s="69"/>
      <c r="N519" s="69"/>
      <c r="O519" s="69"/>
      <c r="P519" s="69"/>
      <c r="Q519" s="69"/>
      <c r="R519" s="69"/>
      <c r="S519" s="69"/>
      <c r="T519" s="69"/>
      <c r="U519" s="69"/>
      <c r="V519" s="69"/>
      <c r="W519" s="69"/>
    </row>
    <row r="520" spans="1:23">
      <c r="A520" s="69"/>
      <c r="B520" s="69"/>
      <c r="C520" s="69"/>
      <c r="D520" s="69"/>
      <c r="E520" s="69"/>
      <c r="F520" s="69"/>
      <c r="G520" s="69"/>
      <c r="H520" s="69"/>
      <c r="I520" s="69"/>
      <c r="J520" s="69"/>
      <c r="K520" s="69"/>
      <c r="L520" s="69"/>
      <c r="M520" s="69"/>
      <c r="N520" s="69"/>
      <c r="O520" s="69"/>
      <c r="P520" s="69"/>
      <c r="Q520" s="69"/>
      <c r="R520" s="69"/>
      <c r="S520" s="69"/>
      <c r="T520" s="69"/>
      <c r="U520" s="69"/>
      <c r="V520" s="69"/>
      <c r="W520" s="69"/>
    </row>
    <row r="521" spans="1:23">
      <c r="A521" s="69"/>
      <c r="B521" s="69"/>
      <c r="C521" s="69"/>
      <c r="D521" s="69"/>
      <c r="E521" s="69"/>
      <c r="F521" s="69"/>
      <c r="G521" s="69"/>
      <c r="H521" s="69"/>
      <c r="I521" s="69"/>
      <c r="J521" s="69"/>
      <c r="K521" s="69"/>
      <c r="L521" s="69"/>
      <c r="M521" s="69"/>
      <c r="N521" s="69"/>
      <c r="O521" s="69"/>
      <c r="P521" s="69"/>
      <c r="Q521" s="69"/>
      <c r="R521" s="69"/>
      <c r="S521" s="69"/>
      <c r="T521" s="69"/>
      <c r="U521" s="69"/>
      <c r="V521" s="69"/>
      <c r="W521" s="69"/>
    </row>
    <row r="522" spans="1:23">
      <c r="A522" s="69"/>
      <c r="B522" s="69"/>
      <c r="C522" s="69"/>
      <c r="D522" s="69"/>
      <c r="E522" s="69"/>
      <c r="F522" s="69"/>
      <c r="G522" s="69"/>
      <c r="H522" s="69"/>
      <c r="I522" s="69"/>
      <c r="J522" s="69"/>
      <c r="K522" s="69"/>
      <c r="L522" s="69"/>
      <c r="M522" s="69"/>
      <c r="N522" s="69"/>
      <c r="O522" s="69"/>
      <c r="P522" s="69"/>
      <c r="Q522" s="69"/>
      <c r="R522" s="69"/>
      <c r="S522" s="69"/>
      <c r="T522" s="69"/>
      <c r="U522" s="69"/>
      <c r="V522" s="69"/>
      <c r="W522" s="69"/>
    </row>
    <row r="523" spans="1:23">
      <c r="A523" s="69"/>
      <c r="B523" s="69"/>
      <c r="C523" s="69"/>
      <c r="D523" s="69"/>
      <c r="E523" s="69"/>
      <c r="F523" s="69"/>
      <c r="G523" s="69"/>
      <c r="H523" s="69"/>
      <c r="I523" s="69"/>
      <c r="J523" s="69"/>
      <c r="K523" s="69"/>
      <c r="L523" s="69"/>
      <c r="M523" s="69"/>
      <c r="N523" s="69"/>
      <c r="O523" s="69"/>
      <c r="P523" s="69"/>
      <c r="Q523" s="69"/>
      <c r="R523" s="69"/>
      <c r="S523" s="69"/>
      <c r="T523" s="69"/>
      <c r="U523" s="69"/>
      <c r="V523" s="69"/>
      <c r="W523" s="69"/>
    </row>
    <row r="524" spans="1:23">
      <c r="A524" s="69"/>
      <c r="B524" s="69"/>
      <c r="C524" s="69"/>
      <c r="D524" s="69"/>
      <c r="E524" s="69"/>
      <c r="F524" s="69"/>
      <c r="G524" s="69"/>
      <c r="H524" s="69"/>
      <c r="I524" s="69"/>
      <c r="J524" s="69"/>
      <c r="K524" s="69"/>
      <c r="L524" s="69"/>
      <c r="M524" s="69"/>
      <c r="N524" s="69"/>
      <c r="O524" s="69"/>
      <c r="P524" s="69"/>
      <c r="Q524" s="69"/>
      <c r="R524" s="69"/>
      <c r="S524" s="69"/>
      <c r="T524" s="69"/>
      <c r="U524" s="69"/>
      <c r="V524" s="69"/>
      <c r="W524" s="69"/>
    </row>
    <row r="525" spans="1:23">
      <c r="A525" s="69"/>
      <c r="B525" s="69"/>
      <c r="C525" s="69"/>
      <c r="D525" s="69"/>
      <c r="E525" s="69"/>
      <c r="F525" s="69"/>
      <c r="G525" s="69"/>
      <c r="H525" s="69"/>
      <c r="I525" s="69"/>
      <c r="J525" s="69"/>
      <c r="K525" s="69"/>
      <c r="L525" s="69"/>
      <c r="M525" s="69"/>
      <c r="N525" s="69"/>
      <c r="O525" s="69"/>
      <c r="P525" s="69"/>
      <c r="Q525" s="69"/>
      <c r="R525" s="69"/>
      <c r="S525" s="69"/>
      <c r="T525" s="69"/>
      <c r="U525" s="69"/>
      <c r="V525" s="69"/>
      <c r="W525" s="69"/>
    </row>
    <row r="526" spans="1:23">
      <c r="A526" s="69"/>
      <c r="B526" s="69"/>
      <c r="C526" s="69"/>
      <c r="D526" s="69"/>
      <c r="E526" s="69"/>
      <c r="F526" s="69"/>
      <c r="G526" s="69"/>
      <c r="H526" s="69"/>
      <c r="I526" s="69"/>
      <c r="J526" s="69"/>
      <c r="K526" s="69"/>
      <c r="L526" s="69"/>
      <c r="M526" s="69"/>
      <c r="N526" s="69"/>
      <c r="O526" s="69"/>
      <c r="P526" s="69"/>
      <c r="Q526" s="69"/>
      <c r="R526" s="69"/>
      <c r="S526" s="69"/>
      <c r="T526" s="69"/>
      <c r="U526" s="69"/>
      <c r="V526" s="69"/>
      <c r="W526" s="69"/>
    </row>
    <row r="527" spans="1:23">
      <c r="A527" s="69"/>
      <c r="B527" s="69"/>
      <c r="C527" s="69"/>
      <c r="D527" s="69"/>
      <c r="E527" s="69"/>
      <c r="F527" s="69"/>
      <c r="G527" s="69"/>
      <c r="H527" s="69"/>
      <c r="I527" s="69"/>
      <c r="J527" s="69"/>
      <c r="K527" s="69"/>
      <c r="L527" s="69"/>
      <c r="M527" s="69"/>
      <c r="N527" s="69"/>
      <c r="O527" s="69"/>
      <c r="P527" s="69"/>
      <c r="Q527" s="69"/>
      <c r="R527" s="69"/>
      <c r="S527" s="69"/>
      <c r="T527" s="69"/>
      <c r="U527" s="69"/>
      <c r="V527" s="69"/>
      <c r="W527" s="69"/>
    </row>
    <row r="528" spans="1:23">
      <c r="A528" s="69"/>
      <c r="B528" s="69"/>
      <c r="C528" s="69"/>
      <c r="D528" s="69"/>
      <c r="E528" s="69"/>
      <c r="F528" s="69"/>
      <c r="G528" s="69"/>
      <c r="H528" s="69"/>
      <c r="I528" s="69"/>
      <c r="J528" s="69"/>
      <c r="K528" s="69"/>
      <c r="L528" s="69"/>
      <c r="M528" s="69"/>
      <c r="N528" s="69"/>
      <c r="O528" s="69"/>
      <c r="P528" s="69"/>
      <c r="Q528" s="69"/>
      <c r="R528" s="69"/>
      <c r="S528" s="69"/>
      <c r="T528" s="69"/>
      <c r="U528" s="69"/>
      <c r="V528" s="69"/>
      <c r="W528" s="69"/>
    </row>
    <row r="529" spans="1:23">
      <c r="A529" s="69"/>
      <c r="B529" s="69"/>
      <c r="C529" s="69"/>
      <c r="D529" s="69"/>
      <c r="E529" s="69"/>
      <c r="F529" s="69"/>
      <c r="G529" s="69"/>
      <c r="H529" s="69"/>
      <c r="I529" s="69"/>
      <c r="J529" s="69"/>
      <c r="K529" s="69"/>
      <c r="L529" s="69"/>
      <c r="M529" s="69"/>
      <c r="N529" s="69"/>
      <c r="O529" s="69"/>
      <c r="P529" s="69"/>
      <c r="Q529" s="69"/>
      <c r="R529" s="69"/>
      <c r="S529" s="69"/>
      <c r="T529" s="69"/>
      <c r="U529" s="69"/>
      <c r="V529" s="69"/>
      <c r="W529" s="69"/>
    </row>
    <row r="530" spans="1:23">
      <c r="A530" s="69"/>
      <c r="B530" s="69"/>
      <c r="C530" s="69"/>
      <c r="D530" s="69"/>
      <c r="E530" s="69"/>
      <c r="F530" s="69"/>
      <c r="G530" s="69"/>
      <c r="H530" s="69"/>
      <c r="I530" s="69"/>
      <c r="J530" s="69"/>
      <c r="K530" s="69"/>
      <c r="L530" s="69"/>
      <c r="M530" s="69"/>
      <c r="N530" s="69"/>
      <c r="O530" s="69"/>
      <c r="P530" s="69"/>
      <c r="Q530" s="69"/>
      <c r="R530" s="69"/>
      <c r="S530" s="69"/>
      <c r="T530" s="69"/>
      <c r="U530" s="69"/>
      <c r="V530" s="69"/>
      <c r="W530" s="69"/>
    </row>
    <row r="531" spans="1:23">
      <c r="A531" s="69"/>
      <c r="B531" s="69"/>
      <c r="C531" s="69"/>
      <c r="D531" s="69"/>
      <c r="E531" s="69"/>
      <c r="F531" s="69"/>
      <c r="G531" s="69"/>
      <c r="H531" s="69"/>
      <c r="I531" s="69"/>
      <c r="J531" s="69"/>
      <c r="K531" s="69"/>
      <c r="L531" s="69"/>
      <c r="M531" s="69"/>
      <c r="N531" s="69"/>
      <c r="O531" s="69"/>
      <c r="P531" s="69"/>
      <c r="Q531" s="69"/>
      <c r="R531" s="69"/>
      <c r="S531" s="69"/>
      <c r="T531" s="69"/>
      <c r="U531" s="69"/>
      <c r="V531" s="69"/>
      <c r="W531" s="69"/>
    </row>
    <row r="532" spans="1:23">
      <c r="A532" s="69"/>
      <c r="B532" s="69"/>
      <c r="C532" s="69"/>
      <c r="D532" s="69"/>
      <c r="E532" s="69"/>
      <c r="F532" s="69"/>
      <c r="G532" s="69"/>
      <c r="H532" s="69"/>
      <c r="I532" s="69"/>
      <c r="J532" s="69"/>
      <c r="K532" s="69"/>
      <c r="L532" s="69"/>
      <c r="M532" s="69"/>
      <c r="N532" s="69"/>
      <c r="O532" s="69"/>
      <c r="P532" s="69"/>
      <c r="Q532" s="69"/>
      <c r="R532" s="69"/>
      <c r="S532" s="69"/>
      <c r="T532" s="69"/>
      <c r="U532" s="69"/>
      <c r="V532" s="69"/>
      <c r="W532" s="69"/>
    </row>
    <row r="533" spans="1:23">
      <c r="A533" s="69"/>
      <c r="B533" s="69"/>
      <c r="C533" s="69"/>
      <c r="D533" s="69"/>
      <c r="E533" s="69"/>
      <c r="F533" s="69"/>
      <c r="G533" s="69"/>
      <c r="H533" s="69"/>
      <c r="I533" s="69"/>
      <c r="J533" s="69"/>
      <c r="K533" s="69"/>
      <c r="L533" s="69"/>
      <c r="M533" s="69"/>
      <c r="N533" s="69"/>
      <c r="O533" s="69"/>
      <c r="P533" s="69"/>
      <c r="Q533" s="69"/>
      <c r="R533" s="69"/>
      <c r="S533" s="69"/>
      <c r="T533" s="69"/>
      <c r="U533" s="69"/>
      <c r="V533" s="69"/>
      <c r="W533" s="69"/>
    </row>
    <row r="534" spans="1:23">
      <c r="A534" s="69"/>
      <c r="B534" s="69"/>
      <c r="C534" s="69"/>
      <c r="D534" s="69"/>
      <c r="E534" s="69"/>
      <c r="F534" s="69"/>
      <c r="G534" s="69"/>
      <c r="H534" s="69"/>
      <c r="I534" s="69"/>
      <c r="J534" s="69"/>
      <c r="K534" s="69"/>
      <c r="L534" s="69"/>
      <c r="M534" s="69"/>
      <c r="N534" s="69"/>
      <c r="O534" s="69"/>
      <c r="P534" s="69"/>
      <c r="Q534" s="69"/>
      <c r="R534" s="69"/>
      <c r="S534" s="69"/>
      <c r="T534" s="69"/>
      <c r="U534" s="69"/>
      <c r="V534" s="69"/>
      <c r="W534" s="69"/>
    </row>
    <row r="535" spans="1:23">
      <c r="A535" s="69"/>
      <c r="B535" s="69"/>
      <c r="C535" s="69"/>
      <c r="D535" s="69"/>
      <c r="E535" s="69"/>
      <c r="F535" s="69"/>
      <c r="G535" s="69"/>
      <c r="H535" s="69"/>
      <c r="I535" s="69"/>
      <c r="J535" s="69"/>
      <c r="K535" s="69"/>
      <c r="L535" s="69"/>
      <c r="M535" s="69"/>
      <c r="N535" s="69"/>
      <c r="O535" s="69"/>
      <c r="P535" s="69"/>
      <c r="Q535" s="69"/>
      <c r="R535" s="69"/>
      <c r="S535" s="69"/>
      <c r="T535" s="69"/>
      <c r="U535" s="69"/>
      <c r="V535" s="69"/>
      <c r="W535" s="69"/>
    </row>
    <row r="536" spans="1:23">
      <c r="A536" s="69"/>
      <c r="B536" s="69"/>
      <c r="C536" s="69"/>
      <c r="D536" s="69"/>
      <c r="E536" s="69"/>
      <c r="F536" s="69"/>
      <c r="G536" s="69"/>
      <c r="H536" s="69"/>
      <c r="I536" s="69"/>
      <c r="J536" s="69"/>
      <c r="K536" s="69"/>
      <c r="L536" s="69"/>
      <c r="M536" s="69"/>
      <c r="N536" s="69"/>
      <c r="O536" s="69"/>
      <c r="P536" s="69"/>
      <c r="Q536" s="69"/>
      <c r="R536" s="69"/>
      <c r="S536" s="69"/>
      <c r="T536" s="69"/>
      <c r="U536" s="69"/>
      <c r="V536" s="69"/>
      <c r="W536" s="69"/>
    </row>
    <row r="537" spans="1:23">
      <c r="A537" s="69"/>
      <c r="B537" s="69"/>
      <c r="C537" s="69"/>
      <c r="D537" s="69"/>
      <c r="E537" s="69"/>
      <c r="F537" s="69"/>
      <c r="G537" s="69"/>
      <c r="H537" s="69"/>
      <c r="I537" s="69"/>
      <c r="J537" s="69"/>
      <c r="K537" s="69"/>
      <c r="L537" s="69"/>
      <c r="M537" s="69"/>
      <c r="N537" s="69"/>
      <c r="O537" s="69"/>
      <c r="P537" s="69"/>
      <c r="Q537" s="69"/>
      <c r="R537" s="69"/>
      <c r="S537" s="69"/>
      <c r="T537" s="69"/>
      <c r="U537" s="69"/>
      <c r="V537" s="69"/>
      <c r="W537" s="69"/>
    </row>
    <row r="538" spans="1:23">
      <c r="A538" s="69"/>
      <c r="B538" s="69"/>
      <c r="C538" s="69"/>
      <c r="D538" s="69"/>
      <c r="E538" s="69"/>
      <c r="F538" s="69"/>
      <c r="G538" s="69"/>
      <c r="H538" s="69"/>
      <c r="I538" s="69"/>
      <c r="J538" s="69"/>
      <c r="K538" s="69"/>
      <c r="L538" s="69"/>
      <c r="M538" s="69"/>
      <c r="N538" s="69"/>
      <c r="O538" s="69"/>
      <c r="P538" s="69"/>
      <c r="Q538" s="69"/>
      <c r="R538" s="69"/>
      <c r="S538" s="69"/>
      <c r="T538" s="69"/>
      <c r="U538" s="69"/>
      <c r="V538" s="69"/>
      <c r="W538" s="69"/>
    </row>
  </sheetData>
  <sheetProtection selectLockedCells="1" selectUnlockedCells="1"/>
  <mergeCells count="32">
    <mergeCell ref="D8:M8"/>
    <mergeCell ref="D14:P14"/>
    <mergeCell ref="D15:P15"/>
    <mergeCell ref="D17:P17"/>
    <mergeCell ref="B4:Q4"/>
    <mergeCell ref="C5:P5"/>
    <mergeCell ref="B6:Q6"/>
    <mergeCell ref="C7:P7"/>
    <mergeCell ref="D11:P11"/>
    <mergeCell ref="D10:P10"/>
    <mergeCell ref="D9:P9"/>
    <mergeCell ref="C25:E25"/>
    <mergeCell ref="F25:H25"/>
    <mergeCell ref="I25:P25"/>
    <mergeCell ref="D18:P18"/>
    <mergeCell ref="D12:P12"/>
    <mergeCell ref="C24:E24"/>
    <mergeCell ref="F24:H24"/>
    <mergeCell ref="I24:P24"/>
    <mergeCell ref="D16:P16"/>
    <mergeCell ref="D19:P19"/>
    <mergeCell ref="B21:Q21"/>
    <mergeCell ref="C23:E23"/>
    <mergeCell ref="F23:H23"/>
    <mergeCell ref="I23:P23"/>
    <mergeCell ref="D13:P13"/>
    <mergeCell ref="C27:E27"/>
    <mergeCell ref="F27:H27"/>
    <mergeCell ref="I27:P27"/>
    <mergeCell ref="C26:E26"/>
    <mergeCell ref="F26:H26"/>
    <mergeCell ref="I26:P26"/>
  </mergeCells>
  <printOptions horizontalCentered="1"/>
  <pageMargins left="0.7" right="0.7" top="0.75" bottom="0.75" header="0.3" footer="0.3"/>
  <pageSetup scale="98"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2530" r:id="rId4" name="Button 2">
              <controlPr defaultSize="0" print="0" autoFill="0" autoPict="0" macro="[0]!CloseOnglet">
                <anchor moveWithCells="1" sizeWithCells="1">
                  <from>
                    <xdr:col>16</xdr:col>
                    <xdr:colOff>257175</xdr:colOff>
                    <xdr:row>1</xdr:row>
                    <xdr:rowOff>28575</xdr:rowOff>
                  </from>
                  <to>
                    <xdr:col>19</xdr:col>
                    <xdr:colOff>342900</xdr:colOff>
                    <xdr:row>1</xdr:row>
                    <xdr:rowOff>409575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A10251-B6D0-1049-A855-341B852A9435}">
  <sheetPr codeName="Feuil22">
    <tabColor theme="3"/>
  </sheetPr>
  <dimension ref="B1:B3"/>
  <sheetViews>
    <sheetView tabSelected="1" zoomScale="93" zoomScaleNormal="93" workbookViewId="0">
      <selection activeCell="D42" sqref="D42"/>
    </sheetView>
  </sheetViews>
  <sheetFormatPr baseColWidth="10" defaultColWidth="11" defaultRowHeight="12.75"/>
  <cols>
    <col min="1" max="1" width="5" style="234" customWidth="1"/>
    <col min="2" max="23" width="11" style="234"/>
    <col min="24" max="24" width="5" style="234" customWidth="1"/>
    <col min="25" max="16384" width="11" style="234"/>
  </cols>
  <sheetData>
    <row r="1" spans="2:2" s="236" customFormat="1" ht="44.1" customHeight="1">
      <c r="B1" s="235" t="s">
        <v>232</v>
      </c>
    </row>
    <row r="2" spans="2:2" s="233" customFormat="1" ht="8.1" customHeight="1"/>
    <row r="3" spans="2:2" ht="9.9499999999999993" customHeight="1"/>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1507" r:id="rId3" name="Entrainement">
              <controlPr defaultSize="0" print="0" autoFill="0" autoPict="0" macro="[0]!OpenOnglet" altText="Entrainement">
                <anchor moveWithCells="1" sizeWithCells="1">
                  <from>
                    <xdr:col>1</xdr:col>
                    <xdr:colOff>266700</xdr:colOff>
                    <xdr:row>8</xdr:row>
                    <xdr:rowOff>142875</xdr:rowOff>
                  </from>
                  <to>
                    <xdr:col>3</xdr:col>
                    <xdr:colOff>390525</xdr:colOff>
                    <xdr:row>11</xdr:row>
                    <xdr:rowOff>0</xdr:rowOff>
                  </to>
                </anchor>
              </controlPr>
            </control>
          </mc:Choice>
        </mc:AlternateContent>
        <mc:AlternateContent xmlns:mc="http://schemas.openxmlformats.org/markup-compatibility/2006">
          <mc:Choice Requires="x14">
            <control shapeId="21511" r:id="rId4" name="Forme">
              <controlPr defaultSize="0" print="0" autoFill="0" autoPict="0" macro="[0]!OpenOnglet">
                <anchor moveWithCells="1" sizeWithCells="1">
                  <from>
                    <xdr:col>1</xdr:col>
                    <xdr:colOff>276225</xdr:colOff>
                    <xdr:row>11</xdr:row>
                    <xdr:rowOff>152400</xdr:rowOff>
                  </from>
                  <to>
                    <xdr:col>3</xdr:col>
                    <xdr:colOff>409575</xdr:colOff>
                    <xdr:row>14</xdr:row>
                    <xdr:rowOff>0</xdr:rowOff>
                  </to>
                </anchor>
              </controlPr>
            </control>
          </mc:Choice>
        </mc:AlternateContent>
        <mc:AlternateContent xmlns:mc="http://schemas.openxmlformats.org/markup-compatibility/2006">
          <mc:Choice Requires="x14">
            <control shapeId="21512" r:id="rId5" name="RPE">
              <controlPr defaultSize="0" print="0" autoFill="0" autoPict="0" macro="[0]!OpenOnglet" altText="Note RPE">
                <anchor moveWithCells="1" sizeWithCells="1">
                  <from>
                    <xdr:col>1</xdr:col>
                    <xdr:colOff>276225</xdr:colOff>
                    <xdr:row>15</xdr:row>
                    <xdr:rowOff>0</xdr:rowOff>
                  </from>
                  <to>
                    <xdr:col>3</xdr:col>
                    <xdr:colOff>409575</xdr:colOff>
                    <xdr:row>17</xdr:row>
                    <xdr:rowOff>28575</xdr:rowOff>
                  </to>
                </anchor>
              </controlPr>
            </control>
          </mc:Choice>
        </mc:AlternateContent>
        <mc:AlternateContent xmlns:mc="http://schemas.openxmlformats.org/markup-compatibility/2006">
          <mc:Choice Requires="x14">
            <control shapeId="21513" r:id="rId6" name="Bilan Entrainement - Annuel">
              <controlPr defaultSize="0" print="0" autoFill="0" autoPict="0" macro="[0]!OpenOnglet">
                <anchor moveWithCells="1" sizeWithCells="1">
                  <from>
                    <xdr:col>1</xdr:col>
                    <xdr:colOff>276225</xdr:colOff>
                    <xdr:row>18</xdr:row>
                    <xdr:rowOff>9525</xdr:rowOff>
                  </from>
                  <to>
                    <xdr:col>3</xdr:col>
                    <xdr:colOff>409575</xdr:colOff>
                    <xdr:row>20</xdr:row>
                    <xdr:rowOff>38100</xdr:rowOff>
                  </to>
                </anchor>
              </controlPr>
            </control>
          </mc:Choice>
        </mc:AlternateContent>
        <mc:AlternateContent xmlns:mc="http://schemas.openxmlformats.org/markup-compatibility/2006">
          <mc:Choice Requires="x14">
            <control shapeId="21514" r:id="rId7" name="Bilan Entrainement - Mensuel">
              <controlPr defaultSize="0" print="0" autoFill="0" autoPict="0" macro="[0]!OpenOnglet">
                <anchor moveWithCells="1" sizeWithCells="1">
                  <from>
                    <xdr:col>1</xdr:col>
                    <xdr:colOff>276225</xdr:colOff>
                    <xdr:row>21</xdr:row>
                    <xdr:rowOff>9525</xdr:rowOff>
                  </from>
                  <to>
                    <xdr:col>3</xdr:col>
                    <xdr:colOff>409575</xdr:colOff>
                    <xdr:row>23</xdr:row>
                    <xdr:rowOff>38100</xdr:rowOff>
                  </to>
                </anchor>
              </controlPr>
            </control>
          </mc:Choice>
        </mc:AlternateContent>
        <mc:AlternateContent xmlns:mc="http://schemas.openxmlformats.org/markup-compatibility/2006">
          <mc:Choice Requires="x14">
            <control shapeId="21515" r:id="rId8" name="Charges collective">
              <controlPr defaultSize="0" print="0" autoFill="0" autoPict="0" macro="[0]!OpenOnglet">
                <anchor moveWithCells="1" sizeWithCells="1">
                  <from>
                    <xdr:col>13</xdr:col>
                    <xdr:colOff>304800</xdr:colOff>
                    <xdr:row>5</xdr:row>
                    <xdr:rowOff>142875</xdr:rowOff>
                  </from>
                  <to>
                    <xdr:col>15</xdr:col>
                    <xdr:colOff>428625</xdr:colOff>
                    <xdr:row>7</xdr:row>
                    <xdr:rowOff>161925</xdr:rowOff>
                  </to>
                </anchor>
              </controlPr>
            </control>
          </mc:Choice>
        </mc:AlternateContent>
        <mc:AlternateContent xmlns:mc="http://schemas.openxmlformats.org/markup-compatibility/2006">
          <mc:Choice Requires="x14">
            <control shapeId="21516" r:id="rId9" name="Charges individuel">
              <controlPr defaultSize="0" print="0" autoFill="0" autoPict="0" macro="[0]!OpenOnglet">
                <anchor moveWithCells="1" sizeWithCells="1">
                  <from>
                    <xdr:col>13</xdr:col>
                    <xdr:colOff>304800</xdr:colOff>
                    <xdr:row>8</xdr:row>
                    <xdr:rowOff>152400</xdr:rowOff>
                  </from>
                  <to>
                    <xdr:col>15</xdr:col>
                    <xdr:colOff>428625</xdr:colOff>
                    <xdr:row>11</xdr:row>
                    <xdr:rowOff>0</xdr:rowOff>
                  </to>
                </anchor>
              </controlPr>
            </control>
          </mc:Choice>
        </mc:AlternateContent>
        <mc:AlternateContent xmlns:mc="http://schemas.openxmlformats.org/markup-compatibility/2006">
          <mc:Choice Requires="x14">
            <control shapeId="21517" r:id="rId10" name="Graphique des charges">
              <controlPr defaultSize="0" print="0" autoFill="0" autoPict="0" macro="[0]!OpenOnglet">
                <anchor moveWithCells="1" sizeWithCells="1">
                  <from>
                    <xdr:col>13</xdr:col>
                    <xdr:colOff>304800</xdr:colOff>
                    <xdr:row>11</xdr:row>
                    <xdr:rowOff>180975</xdr:rowOff>
                  </from>
                  <to>
                    <xdr:col>15</xdr:col>
                    <xdr:colOff>428625</xdr:colOff>
                    <xdr:row>14</xdr:row>
                    <xdr:rowOff>28575</xdr:rowOff>
                  </to>
                </anchor>
              </controlPr>
            </control>
          </mc:Choice>
        </mc:AlternateContent>
        <mc:AlternateContent xmlns:mc="http://schemas.openxmlformats.org/markup-compatibility/2006">
          <mc:Choice Requires="x14">
            <control shapeId="21518" r:id="rId11" name="Victoire">
              <controlPr defaultSize="0" print="0" autoFill="0" autoPict="0" macro="[0]!OpenOnglet">
                <anchor moveWithCells="1" sizeWithCells="1">
                  <from>
                    <xdr:col>9</xdr:col>
                    <xdr:colOff>314325</xdr:colOff>
                    <xdr:row>5</xdr:row>
                    <xdr:rowOff>142875</xdr:rowOff>
                  </from>
                  <to>
                    <xdr:col>11</xdr:col>
                    <xdr:colOff>447675</xdr:colOff>
                    <xdr:row>7</xdr:row>
                    <xdr:rowOff>161925</xdr:rowOff>
                  </to>
                </anchor>
              </controlPr>
            </control>
          </mc:Choice>
        </mc:AlternateContent>
        <mc:AlternateContent xmlns:mc="http://schemas.openxmlformats.org/markup-compatibility/2006">
          <mc:Choice Requires="x14">
            <control shapeId="21519" r:id="rId12" name="Plaisir">
              <controlPr defaultSize="0" print="0" autoFill="0" autoPict="0" macro="[0]!OpenOnglet">
                <anchor moveWithCells="1" sizeWithCells="1">
                  <from>
                    <xdr:col>9</xdr:col>
                    <xdr:colOff>314325</xdr:colOff>
                    <xdr:row>12</xdr:row>
                    <xdr:rowOff>28575</xdr:rowOff>
                  </from>
                  <to>
                    <xdr:col>11</xdr:col>
                    <xdr:colOff>447675</xdr:colOff>
                    <xdr:row>14</xdr:row>
                    <xdr:rowOff>38100</xdr:rowOff>
                  </to>
                </anchor>
              </controlPr>
            </control>
          </mc:Choice>
        </mc:AlternateContent>
        <mc:AlternateContent xmlns:mc="http://schemas.openxmlformats.org/markup-compatibility/2006">
          <mc:Choice Requires="x14">
            <control shapeId="21520" r:id="rId13" name="Perfo.">
              <controlPr defaultSize="0" print="0" autoFill="0" autoPict="0" macro="[0]!OpenOnglet">
                <anchor moveWithCells="1" sizeWithCells="1">
                  <from>
                    <xdr:col>9</xdr:col>
                    <xdr:colOff>314325</xdr:colOff>
                    <xdr:row>15</xdr:row>
                    <xdr:rowOff>38100</xdr:rowOff>
                  </from>
                  <to>
                    <xdr:col>11</xdr:col>
                    <xdr:colOff>447675</xdr:colOff>
                    <xdr:row>17</xdr:row>
                    <xdr:rowOff>66675</xdr:rowOff>
                  </to>
                </anchor>
              </controlPr>
            </control>
          </mc:Choice>
        </mc:AlternateContent>
        <mc:AlternateContent xmlns:mc="http://schemas.openxmlformats.org/markup-compatibility/2006">
          <mc:Choice Requires="x14">
            <control shapeId="21521" r:id="rId14" name="VAK">
              <controlPr defaultSize="0" print="0" autoFill="0" autoPict="0" macro="[0]!OpenOnglet">
                <anchor moveWithCells="1" sizeWithCells="1">
                  <from>
                    <xdr:col>9</xdr:col>
                    <xdr:colOff>333375</xdr:colOff>
                    <xdr:row>26</xdr:row>
                    <xdr:rowOff>9525</xdr:rowOff>
                  </from>
                  <to>
                    <xdr:col>11</xdr:col>
                    <xdr:colOff>457200</xdr:colOff>
                    <xdr:row>28</xdr:row>
                    <xdr:rowOff>38100</xdr:rowOff>
                  </to>
                </anchor>
              </controlPr>
            </control>
          </mc:Choice>
        </mc:AlternateContent>
        <mc:AlternateContent xmlns:mc="http://schemas.openxmlformats.org/markup-compatibility/2006">
          <mc:Choice Requires="x14">
            <control shapeId="21522" r:id="rId15" name="Mentaux">
              <controlPr defaultSize="0" print="0" autoFill="0" autoPict="0" macro="[0]!OpenOnglet">
                <anchor moveWithCells="1" sizeWithCells="1">
                  <from>
                    <xdr:col>9</xdr:col>
                    <xdr:colOff>333375</xdr:colOff>
                    <xdr:row>29</xdr:row>
                    <xdr:rowOff>9525</xdr:rowOff>
                  </from>
                  <to>
                    <xdr:col>11</xdr:col>
                    <xdr:colOff>457200</xdr:colOff>
                    <xdr:row>31</xdr:row>
                    <xdr:rowOff>38100</xdr:rowOff>
                  </to>
                </anchor>
              </controlPr>
            </control>
          </mc:Choice>
        </mc:AlternateContent>
        <mc:AlternateContent xmlns:mc="http://schemas.openxmlformats.org/markup-compatibility/2006">
          <mc:Choice Requires="x14">
            <control shapeId="21523" r:id="rId16" name="Match">
              <controlPr defaultSize="0" print="0" autoFill="0" autoPict="0" macro="[0]!OpenOnglet">
                <anchor moveWithCells="1" sizeWithCells="1">
                  <from>
                    <xdr:col>5</xdr:col>
                    <xdr:colOff>314325</xdr:colOff>
                    <xdr:row>5</xdr:row>
                    <xdr:rowOff>142875</xdr:rowOff>
                  </from>
                  <to>
                    <xdr:col>7</xdr:col>
                    <xdr:colOff>447675</xdr:colOff>
                    <xdr:row>7</xdr:row>
                    <xdr:rowOff>161925</xdr:rowOff>
                  </to>
                </anchor>
              </controlPr>
            </control>
          </mc:Choice>
        </mc:AlternateContent>
        <mc:AlternateContent xmlns:mc="http://schemas.openxmlformats.org/markup-compatibility/2006">
          <mc:Choice Requires="x14">
            <control shapeId="21524" r:id="rId17" name="BDD - Joueurs">
              <controlPr defaultSize="0" print="0" autoFill="0" autoPict="0" macro="[0]!OpenOnglet">
                <anchor moveWithCells="1" sizeWithCells="1">
                  <from>
                    <xdr:col>17</xdr:col>
                    <xdr:colOff>314325</xdr:colOff>
                    <xdr:row>26</xdr:row>
                    <xdr:rowOff>0</xdr:rowOff>
                  </from>
                  <to>
                    <xdr:col>19</xdr:col>
                    <xdr:colOff>447675</xdr:colOff>
                    <xdr:row>28</xdr:row>
                    <xdr:rowOff>28575</xdr:rowOff>
                  </to>
                </anchor>
              </controlPr>
            </control>
          </mc:Choice>
        </mc:AlternateContent>
        <mc:AlternateContent xmlns:mc="http://schemas.openxmlformats.org/markup-compatibility/2006">
          <mc:Choice Requires="x14">
            <control shapeId="21525" r:id="rId18" name="Paramétres">
              <controlPr defaultSize="0" print="0" autoFill="0" autoPict="0" macro="[0]!OpenOnglet">
                <anchor moveWithCells="1" sizeWithCells="1">
                  <from>
                    <xdr:col>17</xdr:col>
                    <xdr:colOff>314325</xdr:colOff>
                    <xdr:row>29</xdr:row>
                    <xdr:rowOff>0</xdr:rowOff>
                  </from>
                  <to>
                    <xdr:col>19</xdr:col>
                    <xdr:colOff>447675</xdr:colOff>
                    <xdr:row>31</xdr:row>
                    <xdr:rowOff>28575</xdr:rowOff>
                  </to>
                </anchor>
              </controlPr>
            </control>
          </mc:Choice>
        </mc:AlternateContent>
        <mc:AlternateContent xmlns:mc="http://schemas.openxmlformats.org/markup-compatibility/2006">
          <mc:Choice Requires="x14">
            <control shapeId="21526" r:id="rId19" name="Fiche joueur">
              <controlPr defaultSize="0" print="0" autoFill="0" autoPict="0" macro="[0]!OpenOnglet">
                <anchor moveWithCells="1" sizeWithCells="1">
                  <from>
                    <xdr:col>17</xdr:col>
                    <xdr:colOff>304800</xdr:colOff>
                    <xdr:row>9</xdr:row>
                    <xdr:rowOff>0</xdr:rowOff>
                  </from>
                  <to>
                    <xdr:col>19</xdr:col>
                    <xdr:colOff>447675</xdr:colOff>
                    <xdr:row>11</xdr:row>
                    <xdr:rowOff>28575</xdr:rowOff>
                  </to>
                </anchor>
              </controlPr>
            </control>
          </mc:Choice>
        </mc:AlternateContent>
        <mc:AlternateContent xmlns:mc="http://schemas.openxmlformats.org/markup-compatibility/2006">
          <mc:Choice Requires="x14">
            <control shapeId="21527" r:id="rId20" name="Poid - Taille">
              <controlPr defaultSize="0" print="0" autoFill="0" autoPict="0" macro="[0]!OpenOnglet">
                <anchor moveWithCells="1" sizeWithCells="1">
                  <from>
                    <xdr:col>17</xdr:col>
                    <xdr:colOff>314325</xdr:colOff>
                    <xdr:row>5</xdr:row>
                    <xdr:rowOff>142875</xdr:rowOff>
                  </from>
                  <to>
                    <xdr:col>19</xdr:col>
                    <xdr:colOff>447675</xdr:colOff>
                    <xdr:row>7</xdr:row>
                    <xdr:rowOff>161925</xdr:rowOff>
                  </to>
                </anchor>
              </controlPr>
            </control>
          </mc:Choice>
        </mc:AlternateContent>
        <mc:AlternateContent xmlns:mc="http://schemas.openxmlformats.org/markup-compatibility/2006">
          <mc:Choice Requires="x14">
            <control shapeId="21528" r:id="rId21" name="Parametre model de jeu">
              <controlPr defaultSize="0" print="0" autoFill="0" autoPict="0" macro="[0]!OpenOnglet">
                <anchor moveWithCells="1" sizeWithCells="1">
                  <from>
                    <xdr:col>17</xdr:col>
                    <xdr:colOff>314325</xdr:colOff>
                    <xdr:row>32</xdr:row>
                    <xdr:rowOff>9525</xdr:rowOff>
                  </from>
                  <to>
                    <xdr:col>19</xdr:col>
                    <xdr:colOff>447675</xdr:colOff>
                    <xdr:row>34</xdr:row>
                    <xdr:rowOff>38100</xdr:rowOff>
                  </to>
                </anchor>
              </controlPr>
            </control>
          </mc:Choice>
        </mc:AlternateContent>
        <mc:AlternateContent xmlns:mc="http://schemas.openxmlformats.org/markup-compatibility/2006">
          <mc:Choice Requires="x14">
            <control shapeId="21530" r:id="rId22" name="Bilan entretiens">
              <controlPr defaultSize="0" print="0" autoFill="0" autoPict="0" macro="[0]!OpenOnglet">
                <anchor moveWithCells="1" sizeWithCells="1">
                  <from>
                    <xdr:col>13</xdr:col>
                    <xdr:colOff>304800</xdr:colOff>
                    <xdr:row>25</xdr:row>
                    <xdr:rowOff>180975</xdr:rowOff>
                  </from>
                  <to>
                    <xdr:col>15</xdr:col>
                    <xdr:colOff>428625</xdr:colOff>
                    <xdr:row>28</xdr:row>
                    <xdr:rowOff>28575</xdr:rowOff>
                  </to>
                </anchor>
              </controlPr>
            </control>
          </mc:Choice>
        </mc:AlternateContent>
        <mc:AlternateContent xmlns:mc="http://schemas.openxmlformats.org/markup-compatibility/2006">
          <mc:Choice Requires="x14">
            <control shapeId="21531" r:id="rId23" name="Fiche entretien">
              <controlPr defaultSize="0" print="0" autoFill="0" autoPict="0" macro="[0]!OpenOnglet">
                <anchor moveWithCells="1" sizeWithCells="1">
                  <from>
                    <xdr:col>13</xdr:col>
                    <xdr:colOff>314325</xdr:colOff>
                    <xdr:row>28</xdr:row>
                    <xdr:rowOff>180975</xdr:rowOff>
                  </from>
                  <to>
                    <xdr:col>15</xdr:col>
                    <xdr:colOff>447675</xdr:colOff>
                    <xdr:row>31</xdr:row>
                    <xdr:rowOff>28575</xdr:rowOff>
                  </to>
                </anchor>
              </controlPr>
            </control>
          </mc:Choice>
        </mc:AlternateContent>
        <mc:AlternateContent xmlns:mc="http://schemas.openxmlformats.org/markup-compatibility/2006">
          <mc:Choice Requires="x14">
            <control shapeId="21533" r:id="rId24" name="Guide">
              <controlPr defaultSize="0" print="0" autoFill="0" autoPict="0" macro="[0]!OpenOnglet">
                <anchor moveWithCells="1" sizeWithCells="1">
                  <from>
                    <xdr:col>17</xdr:col>
                    <xdr:colOff>333375</xdr:colOff>
                    <xdr:row>35</xdr:row>
                    <xdr:rowOff>28575</xdr:rowOff>
                  </from>
                  <to>
                    <xdr:col>19</xdr:col>
                    <xdr:colOff>457200</xdr:colOff>
                    <xdr:row>37</xdr:row>
                    <xdr:rowOff>47625</xdr:rowOff>
                  </to>
                </anchor>
              </controlPr>
            </control>
          </mc:Choice>
        </mc:AlternateContent>
        <mc:AlternateContent xmlns:mc="http://schemas.openxmlformats.org/markup-compatibility/2006">
          <mc:Choice Requires="x14">
            <control shapeId="21534" r:id="rId25" name="Seance">
              <controlPr defaultSize="0" print="0" autoFill="0" autoPict="0" macro="[0]!OpenOnglet" altText="Entrainement">
                <anchor moveWithCells="1" sizeWithCells="1">
                  <from>
                    <xdr:col>1</xdr:col>
                    <xdr:colOff>266700</xdr:colOff>
                    <xdr:row>5</xdr:row>
                    <xdr:rowOff>142875</xdr:rowOff>
                  </from>
                  <to>
                    <xdr:col>3</xdr:col>
                    <xdr:colOff>390525</xdr:colOff>
                    <xdr:row>7</xdr:row>
                    <xdr:rowOff>152400</xdr:rowOff>
                  </to>
                </anchor>
              </controlPr>
            </control>
          </mc:Choice>
        </mc:AlternateContent>
        <mc:AlternateContent xmlns:mc="http://schemas.openxmlformats.org/markup-compatibility/2006">
          <mc:Choice Requires="x14">
            <control shapeId="21535" r:id="rId26" name="Fiche pointage">
              <controlPr defaultSize="0" print="0" autoFill="0" autoPict="0" macro="[0]!OpenOnglet">
                <anchor moveWithCells="1" sizeWithCells="1">
                  <from>
                    <xdr:col>1</xdr:col>
                    <xdr:colOff>266700</xdr:colOff>
                    <xdr:row>24</xdr:row>
                    <xdr:rowOff>9525</xdr:rowOff>
                  </from>
                  <to>
                    <xdr:col>3</xdr:col>
                    <xdr:colOff>409575</xdr:colOff>
                    <xdr:row>26</xdr:row>
                    <xdr:rowOff>38100</xdr:rowOff>
                  </to>
                </anchor>
              </controlPr>
            </control>
          </mc:Choice>
        </mc:AlternateContent>
        <mc:AlternateContent xmlns:mc="http://schemas.openxmlformats.org/markup-compatibility/2006">
          <mc:Choice Requires="x14">
            <control shapeId="21536" r:id="rId27" name="Bilan Victoire - Mensuel">
              <controlPr defaultSize="0" print="0" autoFill="0" autoPict="0" macro="[0]!OpenOnglet">
                <anchor moveWithCells="1" sizeWithCells="1">
                  <from>
                    <xdr:col>9</xdr:col>
                    <xdr:colOff>314325</xdr:colOff>
                    <xdr:row>8</xdr:row>
                    <xdr:rowOff>152400</xdr:rowOff>
                  </from>
                  <to>
                    <xdr:col>11</xdr:col>
                    <xdr:colOff>447675</xdr:colOff>
                    <xdr:row>11</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9C0760-243B-BF4E-BCB8-84E69BE2A83A}">
  <sheetPr codeName="Feuil21">
    <tabColor rgb="FF0070C0"/>
  </sheetPr>
  <dimension ref="B1:U136"/>
  <sheetViews>
    <sheetView showGridLines="0" workbookViewId="0">
      <selection activeCell="J28" sqref="J28"/>
    </sheetView>
  </sheetViews>
  <sheetFormatPr baseColWidth="10" defaultRowHeight="12.75"/>
  <cols>
    <col min="1" max="1" width="5" customWidth="1"/>
    <col min="2" max="2" width="5.140625" customWidth="1"/>
    <col min="4" max="4" width="9.42578125" bestFit="1" customWidth="1"/>
    <col min="5" max="5" width="9.140625" bestFit="1" customWidth="1"/>
    <col min="6" max="6" width="29" customWidth="1"/>
    <col min="7" max="7" width="48.42578125" bestFit="1" customWidth="1"/>
    <col min="8" max="8" width="39.85546875" bestFit="1" customWidth="1"/>
    <col min="9" max="9" width="29" customWidth="1"/>
    <col min="10" max="11" width="17" customWidth="1"/>
    <col min="13" max="13" width="12.42578125" customWidth="1"/>
  </cols>
  <sheetData>
    <row r="1" spans="2:21" s="162" customFormat="1" ht="16.5" customHeight="1"/>
    <row r="2" spans="2:21" s="162" customFormat="1" ht="31.5" customHeight="1">
      <c r="B2" s="53" t="s">
        <v>233</v>
      </c>
      <c r="U2" s="163"/>
    </row>
    <row r="3" spans="2:21" s="162" customFormat="1" ht="16.5" customHeight="1"/>
    <row r="4" spans="2:21">
      <c r="B4" t="s">
        <v>38</v>
      </c>
      <c r="C4" s="237" t="s">
        <v>69</v>
      </c>
      <c r="D4" t="s">
        <v>90</v>
      </c>
      <c r="E4" s="237" t="s">
        <v>234</v>
      </c>
      <c r="F4" t="s">
        <v>246</v>
      </c>
      <c r="G4" t="s">
        <v>242</v>
      </c>
      <c r="H4" s="237" t="s">
        <v>235</v>
      </c>
      <c r="I4" t="s">
        <v>236</v>
      </c>
      <c r="J4" s="237" t="s">
        <v>237</v>
      </c>
      <c r="K4" t="s">
        <v>238</v>
      </c>
      <c r="L4" s="237" t="s">
        <v>84</v>
      </c>
      <c r="M4" t="s">
        <v>239</v>
      </c>
    </row>
    <row r="5" spans="2:21" ht="13.5">
      <c r="B5" s="25">
        <v>1</v>
      </c>
      <c r="C5" s="250">
        <v>43318</v>
      </c>
      <c r="D5" s="244">
        <v>67</v>
      </c>
      <c r="E5" s="248" t="s">
        <v>240</v>
      </c>
      <c r="F5" s="81" t="s">
        <v>247</v>
      </c>
      <c r="G5" s="81" t="s">
        <v>250</v>
      </c>
      <c r="H5" s="249"/>
      <c r="I5" s="81"/>
      <c r="J5" s="249" t="s">
        <v>262</v>
      </c>
      <c r="K5" s="81" t="s">
        <v>176</v>
      </c>
      <c r="L5" s="249"/>
      <c r="M5" s="242">
        <f>IF(Entrainement!AH7&lt;&gt;0,Entrainement!AH7,"")</f>
        <v>9</v>
      </c>
    </row>
    <row r="6" spans="2:21" ht="13.5">
      <c r="B6" s="25">
        <v>2</v>
      </c>
      <c r="C6" s="250">
        <v>43319</v>
      </c>
      <c r="D6" s="244">
        <v>62</v>
      </c>
      <c r="E6" s="248" t="s">
        <v>240</v>
      </c>
      <c r="F6" s="81" t="s">
        <v>247</v>
      </c>
      <c r="G6" s="81" t="s">
        <v>250</v>
      </c>
      <c r="H6" s="249"/>
      <c r="I6" s="81"/>
      <c r="J6" s="249" t="s">
        <v>262</v>
      </c>
      <c r="K6" s="81" t="s">
        <v>176</v>
      </c>
      <c r="L6" s="249"/>
      <c r="M6" s="242">
        <f>IF(Entrainement!AH8&lt;&gt;0,Entrainement!AH8,"")</f>
        <v>9</v>
      </c>
    </row>
    <row r="7" spans="2:21" ht="13.5">
      <c r="B7" s="25">
        <v>3</v>
      </c>
      <c r="C7" s="250">
        <v>43321</v>
      </c>
      <c r="D7" s="244">
        <v>66</v>
      </c>
      <c r="E7" s="248" t="s">
        <v>240</v>
      </c>
      <c r="F7" s="81" t="s">
        <v>247</v>
      </c>
      <c r="G7" s="81" t="s">
        <v>250</v>
      </c>
      <c r="H7" s="249"/>
      <c r="I7" s="81"/>
      <c r="J7" s="249" t="s">
        <v>262</v>
      </c>
      <c r="K7" s="81" t="s">
        <v>176</v>
      </c>
      <c r="L7" s="249"/>
      <c r="M7" s="242">
        <f>IF(Entrainement!AH9&lt;&gt;0,Entrainement!AH9,"")</f>
        <v>10</v>
      </c>
    </row>
    <row r="8" spans="2:21" ht="13.5">
      <c r="B8" s="25">
        <v>4</v>
      </c>
      <c r="C8" s="250">
        <v>43322</v>
      </c>
      <c r="D8" s="244">
        <v>75</v>
      </c>
      <c r="E8" s="248" t="s">
        <v>240</v>
      </c>
      <c r="F8" s="81" t="s">
        <v>247</v>
      </c>
      <c r="G8" s="81" t="s">
        <v>250</v>
      </c>
      <c r="H8" s="249"/>
      <c r="I8" s="81"/>
      <c r="J8" s="249" t="s">
        <v>262</v>
      </c>
      <c r="K8" s="81" t="s">
        <v>176</v>
      </c>
      <c r="L8" s="249"/>
      <c r="M8" s="242">
        <f>IF(Entrainement!AH10&lt;&gt;0,Entrainement!AH10,"")</f>
        <v>12</v>
      </c>
      <c r="O8" s="241"/>
    </row>
    <row r="9" spans="2:21" ht="13.5">
      <c r="B9" s="25">
        <v>5</v>
      </c>
      <c r="C9" s="250">
        <v>43325</v>
      </c>
      <c r="D9" s="245">
        <v>63</v>
      </c>
      <c r="E9" s="248" t="s">
        <v>240</v>
      </c>
      <c r="F9" s="81" t="s">
        <v>247</v>
      </c>
      <c r="G9" s="81" t="s">
        <v>251</v>
      </c>
      <c r="H9" s="249"/>
      <c r="I9" s="81"/>
      <c r="J9" s="249" t="s">
        <v>264</v>
      </c>
      <c r="K9" s="81" t="s">
        <v>265</v>
      </c>
      <c r="L9" s="249"/>
      <c r="M9" s="242">
        <f>IF(Entrainement!AH11&lt;&gt;0,Entrainement!AH11,"")</f>
        <v>11</v>
      </c>
    </row>
    <row r="10" spans="2:21" ht="13.5">
      <c r="B10" s="25">
        <v>6</v>
      </c>
      <c r="C10" s="251">
        <v>43326</v>
      </c>
      <c r="D10" s="246">
        <v>71</v>
      </c>
      <c r="E10" s="248" t="s">
        <v>240</v>
      </c>
      <c r="F10" s="81" t="s">
        <v>247</v>
      </c>
      <c r="G10" s="81" t="s">
        <v>251</v>
      </c>
      <c r="H10" s="249"/>
      <c r="I10" s="81"/>
      <c r="J10" s="249" t="s">
        <v>264</v>
      </c>
      <c r="K10" s="81" t="s">
        <v>265</v>
      </c>
      <c r="L10" s="249"/>
      <c r="M10" s="242">
        <f>IF(Entrainement!AH12&lt;&gt;0,Entrainement!AH12,"")</f>
        <v>12</v>
      </c>
    </row>
    <row r="11" spans="2:21" ht="13.5">
      <c r="B11" s="25">
        <v>7</v>
      </c>
      <c r="C11" s="251">
        <v>43327</v>
      </c>
      <c r="D11" s="246">
        <v>55</v>
      </c>
      <c r="E11" s="248" t="s">
        <v>240</v>
      </c>
      <c r="F11" s="81" t="s">
        <v>247</v>
      </c>
      <c r="G11" s="81" t="s">
        <v>251</v>
      </c>
      <c r="H11" s="249"/>
      <c r="I11" s="81"/>
      <c r="J11" s="249" t="s">
        <v>264</v>
      </c>
      <c r="K11" s="81" t="s">
        <v>265</v>
      </c>
      <c r="L11" s="249"/>
      <c r="M11" s="242">
        <f>IF(Entrainement!AH13&lt;&gt;0,Entrainement!AH13,"")</f>
        <v>8</v>
      </c>
    </row>
    <row r="12" spans="2:21" ht="13.5">
      <c r="B12" s="25">
        <v>8</v>
      </c>
      <c r="C12" s="251">
        <v>43328</v>
      </c>
      <c r="D12" s="246">
        <v>67</v>
      </c>
      <c r="E12" s="248" t="s">
        <v>240</v>
      </c>
      <c r="F12" s="81" t="s">
        <v>247</v>
      </c>
      <c r="G12" s="81" t="s">
        <v>251</v>
      </c>
      <c r="H12" s="249"/>
      <c r="I12" s="81"/>
      <c r="J12" s="249" t="s">
        <v>264</v>
      </c>
      <c r="K12" s="81" t="s">
        <v>265</v>
      </c>
      <c r="L12" s="249"/>
      <c r="M12" s="242">
        <f>IF(Entrainement!AH14&lt;&gt;0,Entrainement!AH14,"")</f>
        <v>13</v>
      </c>
    </row>
    <row r="13" spans="2:21" ht="13.5">
      <c r="B13" s="25">
        <v>9</v>
      </c>
      <c r="C13" s="251">
        <v>43329</v>
      </c>
      <c r="D13" s="246">
        <v>61</v>
      </c>
      <c r="E13" s="248" t="s">
        <v>240</v>
      </c>
      <c r="F13" s="81" t="s">
        <v>247</v>
      </c>
      <c r="G13" s="81" t="s">
        <v>251</v>
      </c>
      <c r="H13" s="249"/>
      <c r="I13" s="81"/>
      <c r="J13" s="249" t="s">
        <v>264</v>
      </c>
      <c r="K13" s="81" t="s">
        <v>265</v>
      </c>
      <c r="L13" s="249"/>
      <c r="M13" s="242">
        <f>IF(Entrainement!AH15&lt;&gt;0,Entrainement!AH15,"")</f>
        <v>10</v>
      </c>
    </row>
    <row r="14" spans="2:21" ht="13.5">
      <c r="B14" s="25">
        <v>10</v>
      </c>
      <c r="C14" s="251">
        <v>43330</v>
      </c>
      <c r="D14" s="246">
        <v>70</v>
      </c>
      <c r="E14" s="248" t="s">
        <v>240</v>
      </c>
      <c r="F14" s="81" t="s">
        <v>247</v>
      </c>
      <c r="G14" s="81" t="s">
        <v>251</v>
      </c>
      <c r="H14" s="249"/>
      <c r="I14" s="81"/>
      <c r="J14" s="249" t="s">
        <v>264</v>
      </c>
      <c r="K14" s="81" t="s">
        <v>265</v>
      </c>
      <c r="L14" s="249"/>
      <c r="M14" s="242">
        <f>IF(Entrainement!AH16&lt;&gt;0,Entrainement!AH16,"")</f>
        <v>12</v>
      </c>
    </row>
    <row r="15" spans="2:21" ht="13.5">
      <c r="B15" s="25">
        <v>11</v>
      </c>
      <c r="C15" s="251">
        <v>43332</v>
      </c>
      <c r="D15" s="246">
        <v>69</v>
      </c>
      <c r="E15" s="248" t="s">
        <v>241</v>
      </c>
      <c r="F15" s="81" t="s">
        <v>261</v>
      </c>
      <c r="G15" s="81" t="s">
        <v>259</v>
      </c>
      <c r="H15" s="249"/>
      <c r="I15" s="81"/>
      <c r="J15" s="249" t="s">
        <v>243</v>
      </c>
      <c r="K15" s="81" t="s">
        <v>178</v>
      </c>
      <c r="L15" s="249"/>
      <c r="M15" s="242">
        <f>IF(Entrainement!AH17&lt;&gt;0,Entrainement!AH17,"")</f>
        <v>15</v>
      </c>
    </row>
    <row r="16" spans="2:21" ht="13.5">
      <c r="B16" s="25">
        <v>12</v>
      </c>
      <c r="C16" s="251">
        <v>43333</v>
      </c>
      <c r="D16" s="246">
        <v>50</v>
      </c>
      <c r="E16" s="248" t="s">
        <v>241</v>
      </c>
      <c r="F16" s="81" t="s">
        <v>261</v>
      </c>
      <c r="G16" s="81" t="s">
        <v>259</v>
      </c>
      <c r="H16" s="249"/>
      <c r="I16" s="81"/>
      <c r="J16" s="249" t="s">
        <v>243</v>
      </c>
      <c r="K16" s="81" t="s">
        <v>178</v>
      </c>
      <c r="L16" s="249"/>
      <c r="M16" s="242">
        <f>IF(Entrainement!AH18&lt;&gt;0,Entrainement!AH18,"")</f>
        <v>13</v>
      </c>
    </row>
    <row r="17" spans="2:13" ht="13.5">
      <c r="B17" s="25">
        <v>13</v>
      </c>
      <c r="C17" s="251">
        <v>43335</v>
      </c>
      <c r="D17" s="246">
        <v>55</v>
      </c>
      <c r="E17" s="248" t="s">
        <v>241</v>
      </c>
      <c r="F17" s="81" t="s">
        <v>261</v>
      </c>
      <c r="G17" s="81" t="s">
        <v>259</v>
      </c>
      <c r="H17" s="249"/>
      <c r="I17" s="81"/>
      <c r="J17" s="249" t="s">
        <v>243</v>
      </c>
      <c r="K17" s="81" t="s">
        <v>178</v>
      </c>
      <c r="L17" s="249"/>
      <c r="M17" s="242">
        <f>IF(Entrainement!AH19&lt;&gt;0,Entrainement!AH19,"")</f>
        <v>14</v>
      </c>
    </row>
    <row r="18" spans="2:13" ht="13.5">
      <c r="B18" s="25">
        <v>14</v>
      </c>
      <c r="C18" s="251">
        <v>43336</v>
      </c>
      <c r="D18" s="246">
        <v>70</v>
      </c>
      <c r="E18" s="248" t="s">
        <v>241</v>
      </c>
      <c r="F18" s="81" t="s">
        <v>261</v>
      </c>
      <c r="G18" s="81" t="s">
        <v>259</v>
      </c>
      <c r="H18" s="249"/>
      <c r="I18" s="81"/>
      <c r="J18" s="249" t="s">
        <v>243</v>
      </c>
      <c r="K18" s="81" t="s">
        <v>178</v>
      </c>
      <c r="L18" s="249"/>
      <c r="M18" s="242">
        <f>IF(Entrainement!AH20&lt;&gt;0,Entrainement!AH20,"")</f>
        <v>17</v>
      </c>
    </row>
    <row r="19" spans="2:13" ht="13.5">
      <c r="B19" s="25">
        <v>15</v>
      </c>
      <c r="C19" s="251">
        <v>43339</v>
      </c>
      <c r="D19" s="246">
        <v>64</v>
      </c>
      <c r="E19" s="248" t="s">
        <v>240</v>
      </c>
      <c r="F19" s="81" t="s">
        <v>252</v>
      </c>
      <c r="G19" s="81" t="s">
        <v>258</v>
      </c>
      <c r="H19" s="249"/>
      <c r="I19" s="81"/>
      <c r="J19" s="249" t="s">
        <v>243</v>
      </c>
      <c r="K19" s="81" t="s">
        <v>266</v>
      </c>
      <c r="L19" s="249"/>
      <c r="M19" s="242">
        <f>IF(Entrainement!AH21&lt;&gt;0,Entrainement!AH21,"")</f>
        <v>15</v>
      </c>
    </row>
    <row r="20" spans="2:13" ht="13.5">
      <c r="B20" s="25">
        <v>16</v>
      </c>
      <c r="C20" s="251">
        <v>43340</v>
      </c>
      <c r="D20" s="246">
        <v>60</v>
      </c>
      <c r="E20" s="248" t="s">
        <v>240</v>
      </c>
      <c r="F20" s="81" t="s">
        <v>252</v>
      </c>
      <c r="G20" s="81" t="s">
        <v>258</v>
      </c>
      <c r="H20" s="249"/>
      <c r="I20" s="81"/>
      <c r="J20" s="249" t="s">
        <v>243</v>
      </c>
      <c r="K20" s="81" t="s">
        <v>266</v>
      </c>
      <c r="L20" s="249"/>
      <c r="M20" s="242">
        <f>IF(Entrainement!AH22&lt;&gt;0,Entrainement!AH22,"")</f>
        <v>17</v>
      </c>
    </row>
    <row r="21" spans="2:13" ht="13.5">
      <c r="B21" s="25">
        <v>17</v>
      </c>
      <c r="C21" s="251">
        <v>43342</v>
      </c>
      <c r="D21" s="246">
        <v>57</v>
      </c>
      <c r="E21" s="248" t="s">
        <v>240</v>
      </c>
      <c r="F21" s="81" t="s">
        <v>252</v>
      </c>
      <c r="G21" s="81" t="s">
        <v>258</v>
      </c>
      <c r="H21" s="249"/>
      <c r="I21" s="81"/>
      <c r="J21" s="249" t="s">
        <v>243</v>
      </c>
      <c r="K21" s="81" t="s">
        <v>266</v>
      </c>
      <c r="L21" s="249"/>
      <c r="M21" s="242">
        <f>IF(Entrainement!AH23&lt;&gt;0,Entrainement!AH23,"")</f>
        <v>20</v>
      </c>
    </row>
    <row r="22" spans="2:13" ht="13.5">
      <c r="B22" s="25">
        <v>18</v>
      </c>
      <c r="C22" s="251">
        <v>43343</v>
      </c>
      <c r="D22" s="246">
        <v>50</v>
      </c>
      <c r="E22" s="248" t="s">
        <v>240</v>
      </c>
      <c r="F22" s="81" t="s">
        <v>252</v>
      </c>
      <c r="G22" s="81" t="s">
        <v>258</v>
      </c>
      <c r="H22" s="249"/>
      <c r="I22" s="81"/>
      <c r="J22" s="249" t="s">
        <v>243</v>
      </c>
      <c r="K22" s="81" t="s">
        <v>266</v>
      </c>
      <c r="L22" s="249"/>
      <c r="M22" s="242">
        <f>IF(Entrainement!AH24&lt;&gt;0,Entrainement!AH24,"")</f>
        <v>16</v>
      </c>
    </row>
    <row r="23" spans="2:13" ht="13.5">
      <c r="B23" s="25">
        <v>19</v>
      </c>
      <c r="C23" s="251">
        <v>43347</v>
      </c>
      <c r="D23" s="246">
        <v>65</v>
      </c>
      <c r="E23" s="248" t="s">
        <v>240</v>
      </c>
      <c r="F23" s="81" t="s">
        <v>248</v>
      </c>
      <c r="G23" s="81"/>
      <c r="H23" s="249"/>
      <c r="I23" s="81"/>
      <c r="J23" s="249" t="s">
        <v>263</v>
      </c>
      <c r="K23" s="81" t="s">
        <v>176</v>
      </c>
      <c r="L23" s="249"/>
      <c r="M23" s="242">
        <f>IF(Entrainement!AH25&lt;&gt;0,Entrainement!AH25,"")</f>
        <v>14</v>
      </c>
    </row>
    <row r="24" spans="2:13" ht="13.5">
      <c r="B24" s="25">
        <v>20</v>
      </c>
      <c r="C24" s="251">
        <v>43349</v>
      </c>
      <c r="D24" s="246">
        <v>70</v>
      </c>
      <c r="E24" s="248" t="s">
        <v>240</v>
      </c>
      <c r="F24" s="81" t="s">
        <v>248</v>
      </c>
      <c r="G24" s="81"/>
      <c r="H24" s="249"/>
      <c r="I24" s="81"/>
      <c r="J24" s="249" t="s">
        <v>263</v>
      </c>
      <c r="K24" s="81" t="s">
        <v>176</v>
      </c>
      <c r="L24" s="249"/>
      <c r="M24" s="242">
        <f>IF(Entrainement!AH26&lt;&gt;0,Entrainement!AH26,"")</f>
        <v>18</v>
      </c>
    </row>
    <row r="25" spans="2:13" ht="13.5">
      <c r="B25" s="25">
        <v>21</v>
      </c>
      <c r="C25" s="251">
        <v>43350</v>
      </c>
      <c r="D25" s="246">
        <v>45</v>
      </c>
      <c r="E25" s="248" t="s">
        <v>240</v>
      </c>
      <c r="F25" s="81" t="s">
        <v>248</v>
      </c>
      <c r="G25" s="81"/>
      <c r="H25" s="249"/>
      <c r="I25" s="81"/>
      <c r="J25" s="249" t="s">
        <v>263</v>
      </c>
      <c r="K25" s="81" t="s">
        <v>176</v>
      </c>
      <c r="L25" s="249"/>
      <c r="M25" s="242">
        <f>IF(Entrainement!AH27&lt;&gt;0,Entrainement!AH27,"")</f>
        <v>12</v>
      </c>
    </row>
    <row r="26" spans="2:13" ht="13.5">
      <c r="B26" s="25">
        <v>22</v>
      </c>
      <c r="C26" s="252">
        <v>43354</v>
      </c>
      <c r="D26" s="247">
        <v>60</v>
      </c>
      <c r="E26" s="248" t="s">
        <v>241</v>
      </c>
      <c r="F26" s="81" t="s">
        <v>249</v>
      </c>
      <c r="G26" s="81" t="s">
        <v>260</v>
      </c>
      <c r="H26" s="249" t="s">
        <v>268</v>
      </c>
      <c r="I26" s="81"/>
      <c r="J26" s="249" t="s">
        <v>244</v>
      </c>
      <c r="K26" s="81" t="s">
        <v>267</v>
      </c>
      <c r="L26" s="249"/>
      <c r="M26" s="242">
        <f>IF(Entrainement!AH28&lt;&gt;0,Entrainement!AH28,"")</f>
        <v>12</v>
      </c>
    </row>
    <row r="27" spans="2:13" ht="13.5">
      <c r="B27" s="25">
        <v>23</v>
      </c>
      <c r="C27" s="252">
        <v>43357</v>
      </c>
      <c r="D27" s="247">
        <v>74</v>
      </c>
      <c r="E27" s="248" t="s">
        <v>241</v>
      </c>
      <c r="F27" s="81" t="s">
        <v>249</v>
      </c>
      <c r="G27" s="81" t="s">
        <v>260</v>
      </c>
      <c r="H27" s="249"/>
      <c r="I27" s="81"/>
      <c r="J27" s="249" t="s">
        <v>264</v>
      </c>
      <c r="K27" s="81" t="s">
        <v>267</v>
      </c>
      <c r="L27" s="249"/>
      <c r="M27" s="242">
        <f>IF(Entrainement!AH29&lt;&gt;0,Entrainement!AH29,"")</f>
        <v>15</v>
      </c>
    </row>
    <row r="28" spans="2:13" ht="13.5">
      <c r="B28" s="25">
        <v>22</v>
      </c>
      <c r="C28" s="252">
        <v>43358</v>
      </c>
      <c r="D28" s="247">
        <v>36</v>
      </c>
      <c r="E28" s="248" t="s">
        <v>241</v>
      </c>
      <c r="F28" s="81" t="s">
        <v>249</v>
      </c>
      <c r="G28" s="81" t="s">
        <v>260</v>
      </c>
      <c r="H28" s="249" t="s">
        <v>268</v>
      </c>
      <c r="I28" s="81"/>
      <c r="J28" s="249" t="s">
        <v>245</v>
      </c>
      <c r="K28" s="81" t="s">
        <v>267</v>
      </c>
      <c r="L28" s="249"/>
      <c r="M28" s="242">
        <f>IF(Entrainement!AH30&lt;&gt;0,Entrainement!AH30,"")</f>
        <v>13</v>
      </c>
    </row>
    <row r="29" spans="2:13" ht="13.5">
      <c r="B29" s="25"/>
      <c r="C29" s="252"/>
      <c r="D29" s="247"/>
      <c r="E29" s="248"/>
      <c r="F29" s="81"/>
      <c r="G29" s="81"/>
      <c r="H29" s="249"/>
      <c r="I29" s="81"/>
      <c r="J29" s="249"/>
      <c r="K29" s="81"/>
      <c r="L29" s="249"/>
      <c r="M29" s="242" t="str">
        <f>IF(Entrainement!AH31&lt;&gt;0,Entrainement!AH31,"")</f>
        <v/>
      </c>
    </row>
    <row r="30" spans="2:13" ht="13.5">
      <c r="B30" s="25"/>
      <c r="C30" s="252"/>
      <c r="D30" s="247"/>
      <c r="E30" s="248"/>
      <c r="F30" s="81"/>
      <c r="G30" s="81"/>
      <c r="H30" s="249"/>
      <c r="I30" s="81"/>
      <c r="J30" s="249"/>
      <c r="K30" s="81"/>
      <c r="L30" s="249"/>
      <c r="M30" s="242" t="str">
        <f>IF(Entrainement!AH32&lt;&gt;0,Entrainement!AH32,"")</f>
        <v/>
      </c>
    </row>
    <row r="31" spans="2:13" ht="13.5">
      <c r="B31" s="25"/>
      <c r="C31" s="252"/>
      <c r="D31" s="247"/>
      <c r="E31" s="248"/>
      <c r="F31" s="81"/>
      <c r="G31" s="81"/>
      <c r="H31" s="249"/>
      <c r="I31" s="81"/>
      <c r="J31" s="249"/>
      <c r="K31" s="81"/>
      <c r="L31" s="249"/>
      <c r="M31" s="242" t="str">
        <f>IF(Entrainement!AH33&lt;&gt;0,Entrainement!AH33,"")</f>
        <v/>
      </c>
    </row>
    <row r="32" spans="2:13" ht="13.5">
      <c r="B32" s="25"/>
      <c r="C32" s="252"/>
      <c r="D32" s="247"/>
      <c r="E32" s="248"/>
      <c r="F32" s="81"/>
      <c r="G32" s="81"/>
      <c r="H32" s="249"/>
      <c r="I32" s="81"/>
      <c r="J32" s="249"/>
      <c r="K32" s="81"/>
      <c r="L32" s="249"/>
      <c r="M32" s="242" t="str">
        <f>IF(Entrainement!AH34&lt;&gt;0,Entrainement!AH34,"")</f>
        <v/>
      </c>
    </row>
    <row r="33" spans="2:13" ht="13.5">
      <c r="B33" s="25"/>
      <c r="C33" s="252"/>
      <c r="D33" s="247"/>
      <c r="E33" s="248"/>
      <c r="F33" s="81"/>
      <c r="G33" s="81"/>
      <c r="H33" s="249"/>
      <c r="I33" s="81"/>
      <c r="J33" s="249"/>
      <c r="K33" s="81"/>
      <c r="L33" s="249"/>
      <c r="M33" s="242" t="str">
        <f>IF(Entrainement!AH35&lt;&gt;0,Entrainement!AH35,"")</f>
        <v/>
      </c>
    </row>
    <row r="34" spans="2:13" ht="13.5">
      <c r="B34" s="25"/>
      <c r="C34" s="252"/>
      <c r="D34" s="247"/>
      <c r="E34" s="248"/>
      <c r="F34" s="81"/>
      <c r="G34" s="81"/>
      <c r="H34" s="249"/>
      <c r="I34" s="81"/>
      <c r="J34" s="249"/>
      <c r="K34" s="81"/>
      <c r="L34" s="249"/>
      <c r="M34" s="242" t="str">
        <f>IF(Entrainement!AH36&lt;&gt;0,Entrainement!AH36,"")</f>
        <v/>
      </c>
    </row>
    <row r="35" spans="2:13" ht="13.5">
      <c r="B35" s="25"/>
      <c r="C35" s="252"/>
      <c r="D35" s="247"/>
      <c r="E35" s="248"/>
      <c r="F35" s="81"/>
      <c r="G35" s="81"/>
      <c r="H35" s="249"/>
      <c r="I35" s="81"/>
      <c r="J35" s="249"/>
      <c r="K35" s="81"/>
      <c r="L35" s="249"/>
      <c r="M35" s="242" t="str">
        <f>IF(Entrainement!AH37&lt;&gt;0,Entrainement!AH37,"")</f>
        <v/>
      </c>
    </row>
    <row r="36" spans="2:13" ht="13.5">
      <c r="B36" s="25"/>
      <c r="C36" s="252"/>
      <c r="D36" s="247"/>
      <c r="E36" s="248"/>
      <c r="F36" s="81"/>
      <c r="G36" s="81"/>
      <c r="H36" s="249"/>
      <c r="I36" s="81"/>
      <c r="J36" s="249"/>
      <c r="K36" s="81"/>
      <c r="L36" s="249"/>
      <c r="M36" s="242" t="str">
        <f>IF(Entrainement!AH38&lt;&gt;0,Entrainement!AH38,"")</f>
        <v/>
      </c>
    </row>
    <row r="37" spans="2:13" ht="13.5">
      <c r="B37" s="25"/>
      <c r="C37" s="252"/>
      <c r="D37" s="247"/>
      <c r="E37" s="248"/>
      <c r="F37" s="81"/>
      <c r="G37" s="81"/>
      <c r="H37" s="249"/>
      <c r="I37" s="81"/>
      <c r="J37" s="249"/>
      <c r="K37" s="81"/>
      <c r="L37" s="249"/>
      <c r="M37" s="242" t="str">
        <f>IF(Entrainement!AH39&lt;&gt;0,Entrainement!AH39,"")</f>
        <v/>
      </c>
    </row>
    <row r="38" spans="2:13" ht="13.5">
      <c r="B38" s="25"/>
      <c r="C38" s="252"/>
      <c r="D38" s="247"/>
      <c r="E38" s="248"/>
      <c r="F38" s="81"/>
      <c r="G38" s="81"/>
      <c r="H38" s="249"/>
      <c r="I38" s="81"/>
      <c r="J38" s="249"/>
      <c r="K38" s="81"/>
      <c r="L38" s="249"/>
      <c r="M38" s="242" t="str">
        <f>IF(Entrainement!AH40&lt;&gt;0,Entrainement!AH40,"")</f>
        <v/>
      </c>
    </row>
    <row r="39" spans="2:13" ht="13.5">
      <c r="B39" s="25"/>
      <c r="C39" s="252"/>
      <c r="D39" s="247"/>
      <c r="E39" s="248"/>
      <c r="F39" s="81"/>
      <c r="G39" s="81"/>
      <c r="H39" s="249"/>
      <c r="I39" s="81"/>
      <c r="J39" s="249"/>
      <c r="K39" s="81"/>
      <c r="L39" s="249"/>
      <c r="M39" s="242" t="str">
        <f>IF(Entrainement!AH41&lt;&gt;0,Entrainement!AH41,"")</f>
        <v/>
      </c>
    </row>
    <row r="40" spans="2:13" ht="13.5">
      <c r="B40" s="25"/>
      <c r="C40" s="252"/>
      <c r="D40" s="247"/>
      <c r="E40" s="248"/>
      <c r="F40" s="81"/>
      <c r="G40" s="81"/>
      <c r="H40" s="249"/>
      <c r="I40" s="81"/>
      <c r="J40" s="249"/>
      <c r="K40" s="81"/>
      <c r="L40" s="249"/>
      <c r="M40" s="242" t="str">
        <f>IF(Entrainement!AH42&lt;&gt;0,Entrainement!AH42,"")</f>
        <v/>
      </c>
    </row>
    <row r="41" spans="2:13" ht="13.5">
      <c r="B41" s="25"/>
      <c r="C41" s="252"/>
      <c r="D41" s="247"/>
      <c r="E41" s="248"/>
      <c r="F41" s="81"/>
      <c r="G41" s="81"/>
      <c r="H41" s="249"/>
      <c r="I41" s="81"/>
      <c r="J41" s="249"/>
      <c r="K41" s="81"/>
      <c r="L41" s="249"/>
      <c r="M41" s="242" t="str">
        <f>IF(Entrainement!AH43&lt;&gt;0,Entrainement!AH43,"")</f>
        <v/>
      </c>
    </row>
    <row r="42" spans="2:13" ht="13.5">
      <c r="B42" s="25"/>
      <c r="C42" s="252"/>
      <c r="D42" s="247"/>
      <c r="E42" s="248"/>
      <c r="F42" s="81"/>
      <c r="G42" s="81"/>
      <c r="H42" s="249"/>
      <c r="I42" s="81"/>
      <c r="J42" s="249"/>
      <c r="K42" s="81"/>
      <c r="L42" s="249"/>
      <c r="M42" s="242" t="str">
        <f>IF(Entrainement!AH44&lt;&gt;0,Entrainement!AH44,"")</f>
        <v/>
      </c>
    </row>
    <row r="43" spans="2:13" ht="13.5">
      <c r="B43" s="25"/>
      <c r="C43" s="252"/>
      <c r="D43" s="247"/>
      <c r="E43" s="248"/>
      <c r="F43" s="81"/>
      <c r="G43" s="81"/>
      <c r="H43" s="249"/>
      <c r="I43" s="81"/>
      <c r="J43" s="249"/>
      <c r="K43" s="81"/>
      <c r="L43" s="249"/>
      <c r="M43" s="242" t="str">
        <f>IF(Entrainement!AH45&lt;&gt;0,Entrainement!AH45,"")</f>
        <v/>
      </c>
    </row>
    <row r="44" spans="2:13" ht="13.5">
      <c r="B44" s="25"/>
      <c r="C44" s="252"/>
      <c r="D44" s="247"/>
      <c r="E44" s="248"/>
      <c r="F44" s="81"/>
      <c r="G44" s="81"/>
      <c r="H44" s="249"/>
      <c r="I44" s="81"/>
      <c r="J44" s="249"/>
      <c r="K44" s="81"/>
      <c r="L44" s="249"/>
      <c r="M44" s="242" t="str">
        <f>IF(Entrainement!AH46&lt;&gt;0,Entrainement!AH46,"")</f>
        <v/>
      </c>
    </row>
    <row r="45" spans="2:13" ht="13.5">
      <c r="B45" s="25"/>
      <c r="C45" s="252"/>
      <c r="D45" s="247"/>
      <c r="E45" s="248"/>
      <c r="F45" s="81"/>
      <c r="G45" s="81"/>
      <c r="H45" s="249"/>
      <c r="I45" s="81"/>
      <c r="J45" s="249"/>
      <c r="K45" s="81"/>
      <c r="L45" s="249"/>
      <c r="M45" s="242" t="str">
        <f>IF(Entrainement!AH47&lt;&gt;0,Entrainement!AH47,"")</f>
        <v/>
      </c>
    </row>
    <row r="46" spans="2:13" ht="13.5">
      <c r="B46" s="25"/>
      <c r="C46" s="252"/>
      <c r="D46" s="247"/>
      <c r="E46" s="248"/>
      <c r="F46" s="81"/>
      <c r="G46" s="81"/>
      <c r="H46" s="249"/>
      <c r="I46" s="81"/>
      <c r="J46" s="249"/>
      <c r="K46" s="81"/>
      <c r="L46" s="249"/>
      <c r="M46" s="242" t="str">
        <f>IF(Entrainement!AH48&lt;&gt;0,Entrainement!AH48,"")</f>
        <v/>
      </c>
    </row>
    <row r="47" spans="2:13" ht="13.5">
      <c r="B47" s="25"/>
      <c r="C47" s="252"/>
      <c r="D47" s="247"/>
      <c r="E47" s="248"/>
      <c r="F47" s="81"/>
      <c r="G47" s="81"/>
      <c r="H47" s="249"/>
      <c r="I47" s="81"/>
      <c r="J47" s="249"/>
      <c r="K47" s="81"/>
      <c r="L47" s="249"/>
      <c r="M47" s="242" t="str">
        <f>IF(Entrainement!AH49&lt;&gt;0,Entrainement!AH49,"")</f>
        <v/>
      </c>
    </row>
    <row r="48" spans="2:13" ht="13.5">
      <c r="B48" s="25"/>
      <c r="C48" s="252"/>
      <c r="D48" s="247"/>
      <c r="E48" s="248"/>
      <c r="F48" s="81"/>
      <c r="G48" s="81"/>
      <c r="H48" s="249"/>
      <c r="I48" s="81"/>
      <c r="J48" s="249"/>
      <c r="K48" s="81"/>
      <c r="L48" s="249"/>
      <c r="M48" s="242" t="str">
        <f>IF(Entrainement!AH50&lt;&gt;0,Entrainement!AH50,"")</f>
        <v/>
      </c>
    </row>
    <row r="49" spans="2:13" ht="13.5">
      <c r="B49" s="25"/>
      <c r="C49" s="252"/>
      <c r="D49" s="247"/>
      <c r="E49" s="248"/>
      <c r="F49" s="81"/>
      <c r="G49" s="81"/>
      <c r="H49" s="249"/>
      <c r="I49" s="81"/>
      <c r="J49" s="249"/>
      <c r="K49" s="81"/>
      <c r="L49" s="249"/>
      <c r="M49" s="242" t="str">
        <f>IF(Entrainement!AH51&lt;&gt;0,Entrainement!AH51,"")</f>
        <v/>
      </c>
    </row>
    <row r="50" spans="2:13" ht="13.5">
      <c r="B50" s="25"/>
      <c r="C50" s="252"/>
      <c r="D50" s="247"/>
      <c r="E50" s="248"/>
      <c r="F50" s="81"/>
      <c r="G50" s="81"/>
      <c r="H50" s="249"/>
      <c r="I50" s="81"/>
      <c r="J50" s="249"/>
      <c r="K50" s="81"/>
      <c r="L50" s="249"/>
      <c r="M50" s="242" t="str">
        <f>IF(Entrainement!AH52&lt;&gt;0,Entrainement!AH52,"")</f>
        <v/>
      </c>
    </row>
    <row r="51" spans="2:13" ht="13.5">
      <c r="B51" s="25"/>
      <c r="C51" s="252"/>
      <c r="D51" s="247"/>
      <c r="E51" s="248"/>
      <c r="F51" s="81"/>
      <c r="G51" s="81"/>
      <c r="H51" s="249"/>
      <c r="I51" s="81"/>
      <c r="J51" s="249"/>
      <c r="K51" s="81"/>
      <c r="L51" s="249"/>
      <c r="M51" s="242" t="str">
        <f>IF(Entrainement!AH53&lt;&gt;0,Entrainement!AH53,"")</f>
        <v/>
      </c>
    </row>
    <row r="52" spans="2:13" ht="13.5">
      <c r="B52" s="25"/>
      <c r="C52" s="252"/>
      <c r="D52" s="247"/>
      <c r="E52" s="248"/>
      <c r="F52" s="81"/>
      <c r="G52" s="81"/>
      <c r="H52" s="249"/>
      <c r="I52" s="81"/>
      <c r="J52" s="249"/>
      <c r="K52" s="81"/>
      <c r="L52" s="249"/>
      <c r="M52" s="242" t="str">
        <f>IF(Entrainement!AH54&lt;&gt;0,Entrainement!AH54,"")</f>
        <v/>
      </c>
    </row>
    <row r="53" spans="2:13" ht="13.5">
      <c r="B53" s="25"/>
      <c r="C53" s="252"/>
      <c r="D53" s="247"/>
      <c r="E53" s="248"/>
      <c r="F53" s="81"/>
      <c r="G53" s="81"/>
      <c r="H53" s="249"/>
      <c r="I53" s="81"/>
      <c r="J53" s="249"/>
      <c r="K53" s="81"/>
      <c r="L53" s="249"/>
      <c r="M53" s="242" t="str">
        <f>IF(Entrainement!AH55&lt;&gt;0,Entrainement!AH55,"")</f>
        <v/>
      </c>
    </row>
    <row r="54" spans="2:13" ht="13.5">
      <c r="B54" s="25"/>
      <c r="C54" s="252"/>
      <c r="D54" s="247"/>
      <c r="E54" s="248"/>
      <c r="F54" s="81"/>
      <c r="G54" s="81"/>
      <c r="H54" s="249"/>
      <c r="I54" s="81"/>
      <c r="J54" s="249"/>
      <c r="K54" s="81"/>
      <c r="L54" s="249"/>
      <c r="M54" s="242" t="str">
        <f>IF(Entrainement!AH56&lt;&gt;0,Entrainement!AH56,"")</f>
        <v/>
      </c>
    </row>
    <row r="55" spans="2:13" ht="13.5">
      <c r="B55" s="25"/>
      <c r="C55" s="252"/>
      <c r="D55" s="247"/>
      <c r="E55" s="248"/>
      <c r="F55" s="81"/>
      <c r="G55" s="81"/>
      <c r="H55" s="249"/>
      <c r="I55" s="81"/>
      <c r="J55" s="249"/>
      <c r="K55" s="81"/>
      <c r="L55" s="249"/>
      <c r="M55" s="242" t="str">
        <f>IF(Entrainement!AH57&lt;&gt;0,Entrainement!AH57,"")</f>
        <v/>
      </c>
    </row>
    <row r="56" spans="2:13" ht="13.5">
      <c r="B56" s="25"/>
      <c r="C56" s="252"/>
      <c r="D56" s="247"/>
      <c r="E56" s="248"/>
      <c r="F56" s="81"/>
      <c r="G56" s="81"/>
      <c r="H56" s="249"/>
      <c r="I56" s="81"/>
      <c r="J56" s="249"/>
      <c r="K56" s="81"/>
      <c r="L56" s="249"/>
      <c r="M56" s="242" t="str">
        <f>IF(Entrainement!AH58&lt;&gt;0,Entrainement!AH58,"")</f>
        <v/>
      </c>
    </row>
    <row r="57" spans="2:13" ht="13.5">
      <c r="B57" s="25"/>
      <c r="C57" s="252"/>
      <c r="D57" s="247"/>
      <c r="E57" s="248"/>
      <c r="F57" s="81"/>
      <c r="G57" s="81"/>
      <c r="H57" s="249"/>
      <c r="I57" s="81"/>
      <c r="J57" s="249"/>
      <c r="K57" s="81"/>
      <c r="L57" s="249"/>
      <c r="M57" s="242" t="str">
        <f>IF(Entrainement!AH59&lt;&gt;0,Entrainement!AH59,"")</f>
        <v/>
      </c>
    </row>
    <row r="58" spans="2:13" ht="13.5">
      <c r="B58" s="25"/>
      <c r="C58" s="252"/>
      <c r="D58" s="247"/>
      <c r="E58" s="248"/>
      <c r="F58" s="81"/>
      <c r="G58" s="81"/>
      <c r="H58" s="249"/>
      <c r="I58" s="81"/>
      <c r="J58" s="249"/>
      <c r="K58" s="81"/>
      <c r="L58" s="249"/>
      <c r="M58" s="242" t="str">
        <f>IF(Entrainement!AH60&lt;&gt;0,Entrainement!AH60,"")</f>
        <v/>
      </c>
    </row>
    <row r="59" spans="2:13" ht="13.5">
      <c r="B59" s="25"/>
      <c r="C59" s="252"/>
      <c r="D59" s="247"/>
      <c r="E59" s="248"/>
      <c r="F59" s="81"/>
      <c r="G59" s="81"/>
      <c r="H59" s="249"/>
      <c r="I59" s="81"/>
      <c r="J59" s="249"/>
      <c r="K59" s="81"/>
      <c r="L59" s="249"/>
      <c r="M59" s="242" t="str">
        <f>IF(Entrainement!AH61&lt;&gt;0,Entrainement!AH61,"")</f>
        <v/>
      </c>
    </row>
    <row r="60" spans="2:13" ht="13.5">
      <c r="B60" s="25"/>
      <c r="C60" s="252"/>
      <c r="D60" s="247"/>
      <c r="E60" s="248"/>
      <c r="F60" s="81"/>
      <c r="G60" s="81"/>
      <c r="H60" s="249"/>
      <c r="I60" s="81"/>
      <c r="J60" s="249"/>
      <c r="K60" s="81"/>
      <c r="L60" s="249"/>
      <c r="M60" s="242" t="str">
        <f>IF(Entrainement!AH62&lt;&gt;0,Entrainement!AH62,"")</f>
        <v/>
      </c>
    </row>
    <row r="61" spans="2:13" ht="13.5">
      <c r="B61" s="25"/>
      <c r="C61" s="252"/>
      <c r="D61" s="247"/>
      <c r="E61" s="248"/>
      <c r="F61" s="81"/>
      <c r="G61" s="81"/>
      <c r="H61" s="249"/>
      <c r="I61" s="81"/>
      <c r="J61" s="249"/>
      <c r="K61" s="81"/>
      <c r="L61" s="249"/>
      <c r="M61" s="242" t="str">
        <f>IF(Entrainement!AH63&lt;&gt;0,Entrainement!AH63,"")</f>
        <v/>
      </c>
    </row>
    <row r="62" spans="2:13" ht="13.5">
      <c r="B62" s="25"/>
      <c r="C62" s="252"/>
      <c r="D62" s="247"/>
      <c r="E62" s="248"/>
      <c r="F62" s="81"/>
      <c r="G62" s="81"/>
      <c r="H62" s="249"/>
      <c r="I62" s="81"/>
      <c r="J62" s="249"/>
      <c r="K62" s="81"/>
      <c r="L62" s="249"/>
      <c r="M62" s="242" t="str">
        <f>IF(Entrainement!AH64&lt;&gt;0,Entrainement!AH64,"")</f>
        <v/>
      </c>
    </row>
    <row r="63" spans="2:13" ht="13.5">
      <c r="B63" s="25"/>
      <c r="C63" s="252"/>
      <c r="D63" s="247"/>
      <c r="E63" s="248"/>
      <c r="F63" s="81"/>
      <c r="G63" s="81"/>
      <c r="H63" s="249"/>
      <c r="I63" s="81"/>
      <c r="J63" s="249"/>
      <c r="K63" s="81"/>
      <c r="L63" s="249"/>
      <c r="M63" s="242" t="str">
        <f>IF(Entrainement!AH65&lt;&gt;0,Entrainement!AH65,"")</f>
        <v/>
      </c>
    </row>
    <row r="64" spans="2:13" ht="13.5">
      <c r="B64" s="25"/>
      <c r="C64" s="252"/>
      <c r="D64" s="247"/>
      <c r="E64" s="248"/>
      <c r="F64" s="81"/>
      <c r="G64" s="81"/>
      <c r="H64" s="249"/>
      <c r="I64" s="81"/>
      <c r="J64" s="249"/>
      <c r="K64" s="81"/>
      <c r="L64" s="249"/>
      <c r="M64" s="242" t="str">
        <f>IF(Entrainement!AH66&lt;&gt;0,Entrainement!AH66,"")</f>
        <v/>
      </c>
    </row>
    <row r="65" spans="2:13" ht="13.5">
      <c r="B65" s="25"/>
      <c r="C65" s="252"/>
      <c r="D65" s="247"/>
      <c r="E65" s="248"/>
      <c r="F65" s="81"/>
      <c r="G65" s="81"/>
      <c r="H65" s="249"/>
      <c r="I65" s="81"/>
      <c r="J65" s="249"/>
      <c r="K65" s="81"/>
      <c r="L65" s="249"/>
      <c r="M65" s="242" t="str">
        <f>IF(Entrainement!AH67&lt;&gt;0,Entrainement!AH67,"")</f>
        <v/>
      </c>
    </row>
    <row r="66" spans="2:13" ht="13.5">
      <c r="B66" s="25"/>
      <c r="C66" s="252"/>
      <c r="D66" s="247"/>
      <c r="E66" s="248"/>
      <c r="F66" s="81"/>
      <c r="G66" s="81"/>
      <c r="H66" s="249"/>
      <c r="I66" s="81"/>
      <c r="J66" s="249"/>
      <c r="K66" s="81"/>
      <c r="L66" s="249"/>
      <c r="M66" s="242" t="str">
        <f>IF(Entrainement!AH68&lt;&gt;0,Entrainement!AH68,"")</f>
        <v/>
      </c>
    </row>
    <row r="67" spans="2:13" ht="13.5">
      <c r="B67" s="25"/>
      <c r="C67" s="252"/>
      <c r="D67" s="247"/>
      <c r="E67" s="248"/>
      <c r="F67" s="81"/>
      <c r="G67" s="81"/>
      <c r="H67" s="249"/>
      <c r="I67" s="81"/>
      <c r="J67" s="249"/>
      <c r="K67" s="81"/>
      <c r="L67" s="249"/>
      <c r="M67" s="242" t="str">
        <f>IF(Entrainement!AH69&lt;&gt;0,Entrainement!AH69,"")</f>
        <v/>
      </c>
    </row>
    <row r="68" spans="2:13" ht="13.5">
      <c r="B68" s="25"/>
      <c r="C68" s="252"/>
      <c r="D68" s="247"/>
      <c r="E68" s="248"/>
      <c r="F68" s="81"/>
      <c r="G68" s="81"/>
      <c r="H68" s="249"/>
      <c r="I68" s="81"/>
      <c r="J68" s="249"/>
      <c r="K68" s="81"/>
      <c r="L68" s="249"/>
      <c r="M68" s="242" t="str">
        <f>IF(Entrainement!AH70&lt;&gt;0,Entrainement!AH70,"")</f>
        <v/>
      </c>
    </row>
    <row r="69" spans="2:13" ht="13.5">
      <c r="B69" s="25"/>
      <c r="C69" s="252"/>
      <c r="D69" s="247"/>
      <c r="E69" s="248"/>
      <c r="F69" s="81"/>
      <c r="G69" s="81"/>
      <c r="H69" s="249"/>
      <c r="I69" s="81"/>
      <c r="J69" s="249"/>
      <c r="K69" s="81"/>
      <c r="L69" s="249"/>
      <c r="M69" s="242" t="str">
        <f>IF(Entrainement!AH71&lt;&gt;0,Entrainement!AH71,"")</f>
        <v/>
      </c>
    </row>
    <row r="70" spans="2:13" ht="13.5">
      <c r="B70" s="25"/>
      <c r="C70" s="252"/>
      <c r="D70" s="247"/>
      <c r="E70" s="248"/>
      <c r="F70" s="81"/>
      <c r="G70" s="81"/>
      <c r="H70" s="249"/>
      <c r="I70" s="81"/>
      <c r="J70" s="249"/>
      <c r="K70" s="81"/>
      <c r="L70" s="249"/>
      <c r="M70" s="242" t="str">
        <f>IF(Entrainement!AH72&lt;&gt;0,Entrainement!AH72,"")</f>
        <v/>
      </c>
    </row>
    <row r="71" spans="2:13" ht="13.5">
      <c r="B71" s="25"/>
      <c r="C71" s="252"/>
      <c r="D71" s="247"/>
      <c r="E71" s="248"/>
      <c r="F71" s="81"/>
      <c r="G71" s="81"/>
      <c r="H71" s="249"/>
      <c r="I71" s="81"/>
      <c r="J71" s="249"/>
      <c r="K71" s="81"/>
      <c r="L71" s="249"/>
      <c r="M71" s="242" t="str">
        <f>IF(Entrainement!AH73&lt;&gt;0,Entrainement!AH73,"")</f>
        <v/>
      </c>
    </row>
    <row r="72" spans="2:13" ht="13.5">
      <c r="B72" s="25"/>
      <c r="C72" s="252"/>
      <c r="D72" s="247"/>
      <c r="E72" s="248"/>
      <c r="F72" s="81"/>
      <c r="G72" s="81"/>
      <c r="H72" s="249"/>
      <c r="I72" s="81"/>
      <c r="J72" s="249"/>
      <c r="K72" s="81"/>
      <c r="L72" s="249"/>
      <c r="M72" s="242" t="str">
        <f>IF(Entrainement!AH74&lt;&gt;0,Entrainement!AH74,"")</f>
        <v/>
      </c>
    </row>
    <row r="73" spans="2:13" ht="13.5">
      <c r="B73" s="25"/>
      <c r="C73" s="252"/>
      <c r="D73" s="247"/>
      <c r="E73" s="248"/>
      <c r="F73" s="81"/>
      <c r="G73" s="81"/>
      <c r="H73" s="249"/>
      <c r="I73" s="81"/>
      <c r="J73" s="249"/>
      <c r="K73" s="81"/>
      <c r="L73" s="249"/>
      <c r="M73" s="242" t="str">
        <f>IF(Entrainement!AH75&lt;&gt;0,Entrainement!AH75,"")</f>
        <v/>
      </c>
    </row>
    <row r="74" spans="2:13" ht="13.5">
      <c r="B74" s="25"/>
      <c r="C74" s="252"/>
      <c r="D74" s="247"/>
      <c r="E74" s="248"/>
      <c r="F74" s="81"/>
      <c r="G74" s="81"/>
      <c r="H74" s="249"/>
      <c r="I74" s="81"/>
      <c r="J74" s="249"/>
      <c r="K74" s="81"/>
      <c r="L74" s="249"/>
      <c r="M74" s="242" t="str">
        <f>IF(Entrainement!AH76&lt;&gt;0,Entrainement!AH76,"")</f>
        <v/>
      </c>
    </row>
    <row r="75" spans="2:13" ht="13.5">
      <c r="B75" s="25"/>
      <c r="C75" s="252"/>
      <c r="D75" s="247"/>
      <c r="E75" s="248"/>
      <c r="F75" s="81"/>
      <c r="G75" s="81"/>
      <c r="H75" s="249"/>
      <c r="I75" s="81"/>
      <c r="J75" s="249"/>
      <c r="K75" s="81"/>
      <c r="L75" s="249"/>
      <c r="M75" s="242" t="str">
        <f>IF(Entrainement!AH77&lt;&gt;0,Entrainement!AH77,"")</f>
        <v/>
      </c>
    </row>
    <row r="76" spans="2:13" ht="13.5">
      <c r="B76" s="25"/>
      <c r="C76" s="252"/>
      <c r="D76" s="247"/>
      <c r="E76" s="248"/>
      <c r="F76" s="81"/>
      <c r="G76" s="81"/>
      <c r="H76" s="249"/>
      <c r="I76" s="81"/>
      <c r="J76" s="249"/>
      <c r="K76" s="81"/>
      <c r="L76" s="249"/>
      <c r="M76" s="242" t="str">
        <f>IF(Entrainement!AH78&lt;&gt;0,Entrainement!AH78,"")</f>
        <v/>
      </c>
    </row>
    <row r="77" spans="2:13" ht="13.5">
      <c r="B77" s="25"/>
      <c r="C77" s="252"/>
      <c r="D77" s="247"/>
      <c r="E77" s="248"/>
      <c r="F77" s="81"/>
      <c r="G77" s="81"/>
      <c r="H77" s="249"/>
      <c r="I77" s="81"/>
      <c r="J77" s="249"/>
      <c r="K77" s="81"/>
      <c r="L77" s="249"/>
      <c r="M77" s="242" t="str">
        <f>IF(Entrainement!AH79&lt;&gt;0,Entrainement!AH79,"")</f>
        <v/>
      </c>
    </row>
    <row r="78" spans="2:13" ht="13.5">
      <c r="B78" s="25"/>
      <c r="C78" s="252"/>
      <c r="D78" s="247"/>
      <c r="E78" s="248"/>
      <c r="F78" s="81"/>
      <c r="G78" s="81"/>
      <c r="H78" s="249"/>
      <c r="I78" s="81"/>
      <c r="J78" s="249"/>
      <c r="K78" s="81"/>
      <c r="L78" s="249"/>
      <c r="M78" s="242" t="str">
        <f>IF(Entrainement!AH80&lt;&gt;0,Entrainement!AH80,"")</f>
        <v/>
      </c>
    </row>
    <row r="79" spans="2:13" ht="13.5">
      <c r="B79" s="25"/>
      <c r="C79" s="252"/>
      <c r="D79" s="247"/>
      <c r="E79" s="248"/>
      <c r="F79" s="81"/>
      <c r="G79" s="81"/>
      <c r="H79" s="249"/>
      <c r="I79" s="81"/>
      <c r="J79" s="249"/>
      <c r="K79" s="81"/>
      <c r="L79" s="249"/>
      <c r="M79" s="242" t="str">
        <f>IF(Entrainement!AH81&lt;&gt;0,Entrainement!AH81,"")</f>
        <v/>
      </c>
    </row>
    <row r="80" spans="2:13" ht="13.5">
      <c r="B80" s="25"/>
      <c r="C80" s="252"/>
      <c r="D80" s="247"/>
      <c r="E80" s="248"/>
      <c r="F80" s="81"/>
      <c r="G80" s="81"/>
      <c r="H80" s="249"/>
      <c r="I80" s="81"/>
      <c r="J80" s="249"/>
      <c r="K80" s="81"/>
      <c r="L80" s="249"/>
      <c r="M80" s="242" t="str">
        <f>IF(Entrainement!AH82&lt;&gt;0,Entrainement!AH82,"")</f>
        <v/>
      </c>
    </row>
    <row r="81" spans="2:13" ht="13.5">
      <c r="B81" s="25"/>
      <c r="C81" s="252"/>
      <c r="D81" s="247"/>
      <c r="E81" s="248"/>
      <c r="F81" s="81"/>
      <c r="G81" s="81"/>
      <c r="H81" s="249"/>
      <c r="I81" s="81"/>
      <c r="J81" s="249"/>
      <c r="K81" s="81"/>
      <c r="L81" s="249"/>
      <c r="M81" s="242" t="str">
        <f>IF(Entrainement!AH83&lt;&gt;0,Entrainement!AH83,"")</f>
        <v/>
      </c>
    </row>
    <row r="82" spans="2:13" ht="13.5">
      <c r="B82" s="25"/>
      <c r="C82" s="252"/>
      <c r="D82" s="247"/>
      <c r="E82" s="248"/>
      <c r="F82" s="81"/>
      <c r="G82" s="81"/>
      <c r="H82" s="249"/>
      <c r="I82" s="81"/>
      <c r="J82" s="249"/>
      <c r="K82" s="81"/>
      <c r="L82" s="249"/>
      <c r="M82" s="242" t="str">
        <f>IF(Entrainement!AH84&lt;&gt;0,Entrainement!AH84,"")</f>
        <v/>
      </c>
    </row>
    <row r="83" spans="2:13" ht="13.5">
      <c r="B83" s="25"/>
      <c r="C83" s="252"/>
      <c r="D83" s="247"/>
      <c r="E83" s="248"/>
      <c r="F83" s="81"/>
      <c r="G83" s="81"/>
      <c r="H83" s="249"/>
      <c r="I83" s="81"/>
      <c r="J83" s="249"/>
      <c r="K83" s="81"/>
      <c r="L83" s="249"/>
      <c r="M83" s="242" t="str">
        <f>IF(Entrainement!AH85&lt;&gt;0,Entrainement!AH85,"")</f>
        <v/>
      </c>
    </row>
    <row r="84" spans="2:13" ht="13.5">
      <c r="B84" s="25"/>
      <c r="C84" s="252"/>
      <c r="D84" s="247"/>
      <c r="E84" s="248"/>
      <c r="F84" s="81"/>
      <c r="G84" s="81"/>
      <c r="H84" s="249"/>
      <c r="I84" s="81"/>
      <c r="J84" s="249"/>
      <c r="K84" s="81"/>
      <c r="L84" s="249"/>
      <c r="M84" s="242" t="str">
        <f>IF(Entrainement!AH86&lt;&gt;0,Entrainement!AH86,"")</f>
        <v/>
      </c>
    </row>
    <row r="85" spans="2:13" ht="13.5">
      <c r="B85" s="25"/>
      <c r="C85" s="252"/>
      <c r="D85" s="247"/>
      <c r="E85" s="248"/>
      <c r="F85" s="81"/>
      <c r="G85" s="81"/>
      <c r="H85" s="249"/>
      <c r="I85" s="81"/>
      <c r="J85" s="249"/>
      <c r="K85" s="81"/>
      <c r="L85" s="249"/>
      <c r="M85" s="242" t="str">
        <f>IF(Entrainement!AH87&lt;&gt;0,Entrainement!AH87,"")</f>
        <v/>
      </c>
    </row>
    <row r="86" spans="2:13" ht="13.5">
      <c r="B86" s="25"/>
      <c r="C86" s="252"/>
      <c r="D86" s="247"/>
      <c r="E86" s="248"/>
      <c r="F86" s="81"/>
      <c r="G86" s="81"/>
      <c r="H86" s="249"/>
      <c r="I86" s="81"/>
      <c r="J86" s="249"/>
      <c r="K86" s="81"/>
      <c r="L86" s="249"/>
      <c r="M86" s="242" t="str">
        <f>IF(Entrainement!AH88&lt;&gt;0,Entrainement!AH88,"")</f>
        <v/>
      </c>
    </row>
    <row r="87" spans="2:13" ht="13.5">
      <c r="B87" s="25"/>
      <c r="C87" s="252"/>
      <c r="D87" s="247"/>
      <c r="E87" s="248"/>
      <c r="F87" s="81"/>
      <c r="G87" s="81"/>
      <c r="H87" s="249"/>
      <c r="I87" s="81"/>
      <c r="J87" s="249"/>
      <c r="K87" s="81"/>
      <c r="L87" s="249"/>
      <c r="M87" s="242" t="str">
        <f>IF(Entrainement!AH89&lt;&gt;0,Entrainement!AH89,"")</f>
        <v/>
      </c>
    </row>
    <row r="88" spans="2:13" ht="13.5">
      <c r="B88" s="25"/>
      <c r="C88" s="252"/>
      <c r="D88" s="247"/>
      <c r="E88" s="248"/>
      <c r="F88" s="81"/>
      <c r="G88" s="81"/>
      <c r="H88" s="249"/>
      <c r="I88" s="81"/>
      <c r="J88" s="249"/>
      <c r="K88" s="81"/>
      <c r="L88" s="249"/>
      <c r="M88" s="242" t="str">
        <f>IF(Entrainement!AH90&lt;&gt;0,Entrainement!AH90,"")</f>
        <v/>
      </c>
    </row>
    <row r="89" spans="2:13" ht="13.5">
      <c r="B89" s="25"/>
      <c r="C89" s="252"/>
      <c r="D89" s="247"/>
      <c r="E89" s="248"/>
      <c r="F89" s="81"/>
      <c r="G89" s="81"/>
      <c r="H89" s="249"/>
      <c r="I89" s="81"/>
      <c r="J89" s="249"/>
      <c r="K89" s="81"/>
      <c r="L89" s="249"/>
      <c r="M89" s="242" t="str">
        <f>IF(Entrainement!AH91&lt;&gt;0,Entrainement!AH91,"")</f>
        <v/>
      </c>
    </row>
    <row r="90" spans="2:13" ht="13.5">
      <c r="B90" s="25"/>
      <c r="C90" s="252"/>
      <c r="D90" s="247"/>
      <c r="E90" s="248"/>
      <c r="F90" s="81"/>
      <c r="G90" s="81"/>
      <c r="H90" s="249"/>
      <c r="I90" s="81"/>
      <c r="J90" s="249"/>
      <c r="K90" s="81"/>
      <c r="L90" s="249"/>
      <c r="M90" s="242" t="str">
        <f>IF(Entrainement!AH92&lt;&gt;0,Entrainement!AH92,"")</f>
        <v/>
      </c>
    </row>
    <row r="91" spans="2:13" ht="13.5">
      <c r="B91" s="25"/>
      <c r="C91" s="252"/>
      <c r="D91" s="247"/>
      <c r="E91" s="248"/>
      <c r="F91" s="81"/>
      <c r="G91" s="81"/>
      <c r="H91" s="249"/>
      <c r="I91" s="81"/>
      <c r="J91" s="249"/>
      <c r="K91" s="81"/>
      <c r="L91" s="249"/>
      <c r="M91" s="242" t="str">
        <f>IF(Entrainement!AH93&lt;&gt;0,Entrainement!AH93,"")</f>
        <v/>
      </c>
    </row>
    <row r="92" spans="2:13" ht="13.5">
      <c r="B92" s="25"/>
      <c r="C92" s="252"/>
      <c r="D92" s="247"/>
      <c r="E92" s="248"/>
      <c r="F92" s="81"/>
      <c r="G92" s="81"/>
      <c r="H92" s="249"/>
      <c r="I92" s="81"/>
      <c r="J92" s="249"/>
      <c r="K92" s="81"/>
      <c r="L92" s="249"/>
      <c r="M92" s="242" t="str">
        <f>IF(Entrainement!AH94&lt;&gt;0,Entrainement!AH94,"")</f>
        <v/>
      </c>
    </row>
    <row r="93" spans="2:13" ht="13.5">
      <c r="B93" s="25"/>
      <c r="C93" s="252"/>
      <c r="D93" s="247"/>
      <c r="E93" s="248"/>
      <c r="F93" s="81"/>
      <c r="G93" s="81"/>
      <c r="H93" s="249"/>
      <c r="I93" s="81"/>
      <c r="J93" s="249"/>
      <c r="K93" s="81"/>
      <c r="L93" s="249"/>
      <c r="M93" s="242" t="str">
        <f>IF(Entrainement!AH95&lt;&gt;0,Entrainement!AH95,"")</f>
        <v/>
      </c>
    </row>
    <row r="94" spans="2:13" ht="13.5">
      <c r="B94" s="25"/>
      <c r="C94" s="252"/>
      <c r="D94" s="247"/>
      <c r="E94" s="248"/>
      <c r="F94" s="81"/>
      <c r="G94" s="81"/>
      <c r="H94" s="249"/>
      <c r="I94" s="81"/>
      <c r="J94" s="249"/>
      <c r="K94" s="81"/>
      <c r="L94" s="249"/>
      <c r="M94" s="242" t="str">
        <f>IF(Entrainement!AH96&lt;&gt;0,Entrainement!AH96,"")</f>
        <v/>
      </c>
    </row>
    <row r="95" spans="2:13" ht="13.5">
      <c r="B95" s="25"/>
      <c r="C95" s="252"/>
      <c r="D95" s="247"/>
      <c r="E95" s="248"/>
      <c r="F95" s="81"/>
      <c r="G95" s="81"/>
      <c r="H95" s="249"/>
      <c r="I95" s="81"/>
      <c r="J95" s="249"/>
      <c r="K95" s="81"/>
      <c r="L95" s="249"/>
      <c r="M95" s="242" t="str">
        <f>IF(Entrainement!AH97&lt;&gt;0,Entrainement!AH97,"")</f>
        <v/>
      </c>
    </row>
    <row r="96" spans="2:13" ht="13.5">
      <c r="B96" s="25"/>
      <c r="C96" s="252"/>
      <c r="D96" s="247"/>
      <c r="E96" s="248"/>
      <c r="F96" s="81"/>
      <c r="G96" s="81"/>
      <c r="H96" s="249"/>
      <c r="I96" s="81"/>
      <c r="J96" s="249"/>
      <c r="K96" s="81"/>
      <c r="L96" s="249"/>
      <c r="M96" s="242" t="str">
        <f>IF(Entrainement!AH98&lt;&gt;0,Entrainement!AH98,"")</f>
        <v/>
      </c>
    </row>
    <row r="97" spans="2:13" ht="13.5">
      <c r="B97" s="25"/>
      <c r="C97" s="252"/>
      <c r="D97" s="247"/>
      <c r="E97" s="248"/>
      <c r="F97" s="81"/>
      <c r="G97" s="81"/>
      <c r="H97" s="249"/>
      <c r="I97" s="81"/>
      <c r="J97" s="249"/>
      <c r="K97" s="81"/>
      <c r="L97" s="249"/>
      <c r="M97" s="242" t="str">
        <f>IF(Entrainement!AH99&lt;&gt;0,Entrainement!AH99,"")</f>
        <v/>
      </c>
    </row>
    <row r="98" spans="2:13" ht="13.5">
      <c r="B98" s="25"/>
      <c r="C98" s="252"/>
      <c r="D98" s="247"/>
      <c r="E98" s="248"/>
      <c r="F98" s="81"/>
      <c r="G98" s="81"/>
      <c r="H98" s="249"/>
      <c r="I98" s="81"/>
      <c r="J98" s="249"/>
      <c r="K98" s="81"/>
      <c r="L98" s="249"/>
      <c r="M98" s="242" t="str">
        <f>IF(Entrainement!AH100&lt;&gt;0,Entrainement!AH100,"")</f>
        <v/>
      </c>
    </row>
    <row r="99" spans="2:13" ht="13.5">
      <c r="B99" s="25"/>
      <c r="C99" s="252"/>
      <c r="D99" s="247"/>
      <c r="E99" s="248"/>
      <c r="F99" s="81"/>
      <c r="G99" s="81"/>
      <c r="H99" s="249"/>
      <c r="I99" s="81"/>
      <c r="J99" s="249"/>
      <c r="K99" s="81"/>
      <c r="L99" s="249"/>
      <c r="M99" s="242" t="str">
        <f>IF(Entrainement!AH101&lt;&gt;0,Entrainement!AH101,"")</f>
        <v/>
      </c>
    </row>
    <row r="100" spans="2:13" ht="13.5">
      <c r="B100" s="25"/>
      <c r="C100" s="252"/>
      <c r="D100" s="247"/>
      <c r="E100" s="248"/>
      <c r="F100" s="81"/>
      <c r="G100" s="81"/>
      <c r="H100" s="249"/>
      <c r="I100" s="81"/>
      <c r="J100" s="249"/>
      <c r="K100" s="81"/>
      <c r="L100" s="249"/>
      <c r="M100" s="242" t="str">
        <f>IF(Entrainement!AH102&lt;&gt;0,Entrainement!AH102,"")</f>
        <v/>
      </c>
    </row>
    <row r="101" spans="2:13" ht="13.5">
      <c r="B101" s="25"/>
      <c r="C101" s="252"/>
      <c r="D101" s="247"/>
      <c r="E101" s="248"/>
      <c r="F101" s="81"/>
      <c r="G101" s="81"/>
      <c r="H101" s="249"/>
      <c r="I101" s="81"/>
      <c r="J101" s="249"/>
      <c r="K101" s="81"/>
      <c r="L101" s="249"/>
      <c r="M101" s="242" t="str">
        <f>IF(Entrainement!AH103&lt;&gt;0,Entrainement!AH103,"")</f>
        <v/>
      </c>
    </row>
    <row r="102" spans="2:13" ht="13.5">
      <c r="B102" s="25"/>
      <c r="C102" s="252"/>
      <c r="D102" s="247"/>
      <c r="E102" s="248"/>
      <c r="F102" s="81"/>
      <c r="G102" s="81"/>
      <c r="H102" s="249"/>
      <c r="I102" s="81"/>
      <c r="J102" s="249"/>
      <c r="K102" s="81"/>
      <c r="L102" s="249"/>
      <c r="M102" s="242" t="str">
        <f>IF(Entrainement!AH104&lt;&gt;0,Entrainement!AH104,"")</f>
        <v/>
      </c>
    </row>
    <row r="103" spans="2:13" ht="13.5">
      <c r="B103" s="25"/>
      <c r="C103" s="252"/>
      <c r="D103" s="247"/>
      <c r="E103" s="248"/>
      <c r="F103" s="81"/>
      <c r="G103" s="81"/>
      <c r="H103" s="249"/>
      <c r="I103" s="81"/>
      <c r="J103" s="249"/>
      <c r="K103" s="81"/>
      <c r="L103" s="249"/>
      <c r="M103" s="242" t="str">
        <f>IF(Entrainement!AH105&lt;&gt;0,Entrainement!AH105,"")</f>
        <v/>
      </c>
    </row>
    <row r="104" spans="2:13" ht="13.5">
      <c r="B104" s="25"/>
      <c r="C104" s="252"/>
      <c r="D104" s="247"/>
      <c r="E104" s="248"/>
      <c r="F104" s="81"/>
      <c r="G104" s="81"/>
      <c r="H104" s="249"/>
      <c r="I104" s="81"/>
      <c r="J104" s="249"/>
      <c r="K104" s="81"/>
      <c r="L104" s="249"/>
      <c r="M104" s="242" t="str">
        <f>IF(Entrainement!AH106&lt;&gt;0,Entrainement!AH106,"")</f>
        <v/>
      </c>
    </row>
    <row r="105" spans="2:13" ht="13.5">
      <c r="B105" s="25"/>
      <c r="C105" s="252"/>
      <c r="D105" s="247"/>
      <c r="E105" s="248"/>
      <c r="F105" s="81"/>
      <c r="G105" s="81"/>
      <c r="H105" s="249"/>
      <c r="I105" s="81"/>
      <c r="J105" s="249"/>
      <c r="K105" s="81"/>
      <c r="L105" s="249"/>
      <c r="M105" s="242" t="str">
        <f>IF(Entrainement!AH107&lt;&gt;0,Entrainement!AH107,"")</f>
        <v/>
      </c>
    </row>
    <row r="106" spans="2:13" ht="13.5">
      <c r="B106" s="25"/>
      <c r="C106" s="252"/>
      <c r="D106" s="247"/>
      <c r="E106" s="248"/>
      <c r="F106" s="81"/>
      <c r="G106" s="81"/>
      <c r="H106" s="249"/>
      <c r="I106" s="81"/>
      <c r="J106" s="249"/>
      <c r="K106" s="81"/>
      <c r="L106" s="249"/>
      <c r="M106" s="242" t="str">
        <f>IF(Entrainement!AH108&lt;&gt;0,Entrainement!AH108,"")</f>
        <v/>
      </c>
    </row>
    <row r="107" spans="2:13" ht="13.5">
      <c r="B107" s="25"/>
      <c r="C107" s="252"/>
      <c r="D107" s="247"/>
      <c r="E107" s="248"/>
      <c r="F107" s="81"/>
      <c r="G107" s="81"/>
      <c r="H107" s="249"/>
      <c r="I107" s="81"/>
      <c r="J107" s="249"/>
      <c r="K107" s="81"/>
      <c r="L107" s="249"/>
      <c r="M107" s="242" t="str">
        <f>IF(Entrainement!AH109&lt;&gt;0,Entrainement!AH109,"")</f>
        <v/>
      </c>
    </row>
    <row r="108" spans="2:13" ht="13.5">
      <c r="B108" s="25"/>
      <c r="C108" s="252"/>
      <c r="D108" s="247"/>
      <c r="E108" s="248"/>
      <c r="F108" s="81"/>
      <c r="G108" s="81"/>
      <c r="H108" s="249"/>
      <c r="I108" s="81"/>
      <c r="J108" s="249"/>
      <c r="K108" s="81"/>
      <c r="L108" s="249"/>
      <c r="M108" s="242" t="str">
        <f>IF(Entrainement!AH110&lt;&gt;0,Entrainement!AH110,"")</f>
        <v/>
      </c>
    </row>
    <row r="109" spans="2:13" ht="13.5">
      <c r="B109" s="25"/>
      <c r="C109" s="252"/>
      <c r="D109" s="247"/>
      <c r="E109" s="248"/>
      <c r="F109" s="81"/>
      <c r="G109" s="81"/>
      <c r="H109" s="249"/>
      <c r="I109" s="81"/>
      <c r="J109" s="249"/>
      <c r="K109" s="81"/>
      <c r="L109" s="249"/>
      <c r="M109" s="242" t="str">
        <f>IF(Entrainement!AH111&lt;&gt;0,Entrainement!AH111,"")</f>
        <v/>
      </c>
    </row>
    <row r="110" spans="2:13" ht="13.5">
      <c r="B110" s="25"/>
      <c r="C110" s="252"/>
      <c r="D110" s="247"/>
      <c r="E110" s="248"/>
      <c r="F110" s="81"/>
      <c r="G110" s="81"/>
      <c r="H110" s="249"/>
      <c r="I110" s="81"/>
      <c r="J110" s="249"/>
      <c r="K110" s="81"/>
      <c r="L110" s="249"/>
      <c r="M110" s="242" t="str">
        <f>IF(Entrainement!AH112&lt;&gt;0,Entrainement!AH112,"")</f>
        <v/>
      </c>
    </row>
    <row r="111" spans="2:13" ht="13.5">
      <c r="B111" s="25"/>
      <c r="C111" s="252"/>
      <c r="D111" s="247"/>
      <c r="E111" s="248"/>
      <c r="F111" s="81"/>
      <c r="G111" s="81"/>
      <c r="H111" s="249"/>
      <c r="I111" s="81"/>
      <c r="J111" s="249"/>
      <c r="K111" s="81"/>
      <c r="L111" s="249"/>
      <c r="M111" s="242" t="str">
        <f>IF(Entrainement!AH113&lt;&gt;0,Entrainement!AH113,"")</f>
        <v/>
      </c>
    </row>
    <row r="112" spans="2:13" ht="13.5">
      <c r="B112" s="25"/>
      <c r="C112" s="252"/>
      <c r="D112" s="247"/>
      <c r="E112" s="248"/>
      <c r="F112" s="81"/>
      <c r="G112" s="81"/>
      <c r="H112" s="249"/>
      <c r="I112" s="81"/>
      <c r="J112" s="249"/>
      <c r="K112" s="81"/>
      <c r="L112" s="249"/>
      <c r="M112" s="242" t="str">
        <f>IF(Entrainement!AH114&lt;&gt;0,Entrainement!AH114,"")</f>
        <v/>
      </c>
    </row>
    <row r="113" spans="2:13" ht="13.5">
      <c r="B113" s="25"/>
      <c r="C113" s="252"/>
      <c r="D113" s="247"/>
      <c r="E113" s="248"/>
      <c r="F113" s="81"/>
      <c r="G113" s="81"/>
      <c r="H113" s="249"/>
      <c r="I113" s="81"/>
      <c r="J113" s="249"/>
      <c r="K113" s="81"/>
      <c r="L113" s="249"/>
      <c r="M113" s="242" t="str">
        <f>IF(Entrainement!AH115&lt;&gt;0,Entrainement!AH115,"")</f>
        <v/>
      </c>
    </row>
    <row r="114" spans="2:13" ht="13.5">
      <c r="B114" s="25"/>
      <c r="C114" s="252"/>
      <c r="D114" s="247"/>
      <c r="E114" s="248"/>
      <c r="F114" s="81"/>
      <c r="G114" s="81"/>
      <c r="H114" s="249"/>
      <c r="I114" s="81"/>
      <c r="J114" s="249"/>
      <c r="K114" s="81"/>
      <c r="L114" s="249"/>
      <c r="M114" s="242" t="str">
        <f>IF(Entrainement!AH116&lt;&gt;0,Entrainement!AH116,"")</f>
        <v/>
      </c>
    </row>
    <row r="115" spans="2:13" ht="13.5">
      <c r="B115" s="25"/>
      <c r="C115" s="252"/>
      <c r="D115" s="247"/>
      <c r="E115" s="248"/>
      <c r="F115" s="81"/>
      <c r="G115" s="81"/>
      <c r="H115" s="249"/>
      <c r="I115" s="81"/>
      <c r="J115" s="249"/>
      <c r="K115" s="81"/>
      <c r="L115" s="249"/>
      <c r="M115" s="242" t="str">
        <f>IF(Entrainement!AH117&lt;&gt;0,Entrainement!AH117,"")</f>
        <v/>
      </c>
    </row>
    <row r="116" spans="2:13" ht="13.5">
      <c r="B116" s="25"/>
      <c r="C116" s="252"/>
      <c r="D116" s="247"/>
      <c r="E116" s="248"/>
      <c r="F116" s="81"/>
      <c r="G116" s="81"/>
      <c r="H116" s="249"/>
      <c r="I116" s="81"/>
      <c r="J116" s="249"/>
      <c r="K116" s="81"/>
      <c r="L116" s="249"/>
      <c r="M116" s="242" t="str">
        <f>IF(Entrainement!AH118&lt;&gt;0,Entrainement!AH118,"")</f>
        <v/>
      </c>
    </row>
    <row r="117" spans="2:13" ht="13.5">
      <c r="B117" s="25"/>
      <c r="C117" s="252"/>
      <c r="D117" s="247"/>
      <c r="E117" s="248"/>
      <c r="F117" s="81"/>
      <c r="G117" s="81"/>
      <c r="H117" s="249"/>
      <c r="I117" s="81"/>
      <c r="J117" s="249"/>
      <c r="K117" s="81"/>
      <c r="L117" s="249"/>
      <c r="M117" s="242" t="str">
        <f>IF(Entrainement!AH119&lt;&gt;0,Entrainement!AH119,"")</f>
        <v/>
      </c>
    </row>
    <row r="118" spans="2:13" ht="13.5">
      <c r="B118" s="25"/>
      <c r="C118" s="252"/>
      <c r="D118" s="247"/>
      <c r="E118" s="248"/>
      <c r="F118" s="81"/>
      <c r="G118" s="81"/>
      <c r="H118" s="249"/>
      <c r="I118" s="81"/>
      <c r="J118" s="249"/>
      <c r="K118" s="81"/>
      <c r="L118" s="249"/>
      <c r="M118" s="242" t="str">
        <f>IF(Entrainement!AH120&lt;&gt;0,Entrainement!AH120,"")</f>
        <v/>
      </c>
    </row>
    <row r="119" spans="2:13" ht="13.5">
      <c r="B119" s="25"/>
      <c r="C119" s="252"/>
      <c r="D119" s="247"/>
      <c r="E119" s="248"/>
      <c r="F119" s="81"/>
      <c r="G119" s="81"/>
      <c r="H119" s="249"/>
      <c r="I119" s="81"/>
      <c r="J119" s="249"/>
      <c r="K119" s="81"/>
      <c r="L119" s="249"/>
      <c r="M119" s="242" t="str">
        <f>IF(Entrainement!AH121&lt;&gt;0,Entrainement!AH121,"")</f>
        <v/>
      </c>
    </row>
    <row r="120" spans="2:13" ht="13.5">
      <c r="B120" s="25"/>
      <c r="C120" s="252"/>
      <c r="D120" s="247"/>
      <c r="E120" s="248"/>
      <c r="F120" s="81"/>
      <c r="G120" s="81"/>
      <c r="H120" s="249"/>
      <c r="I120" s="81"/>
      <c r="J120" s="249"/>
      <c r="K120" s="81"/>
      <c r="L120" s="249"/>
      <c r="M120" s="242" t="str">
        <f>IF(Entrainement!AH122&lt;&gt;0,Entrainement!AH122,"")</f>
        <v/>
      </c>
    </row>
    <row r="121" spans="2:13" ht="13.5">
      <c r="B121" s="25"/>
      <c r="C121" s="252"/>
      <c r="D121" s="247"/>
      <c r="E121" s="248"/>
      <c r="F121" s="81"/>
      <c r="G121" s="81"/>
      <c r="H121" s="249"/>
      <c r="I121" s="81"/>
      <c r="J121" s="249"/>
      <c r="K121" s="81"/>
      <c r="L121" s="249"/>
      <c r="M121" s="242" t="str">
        <f>IF(Entrainement!AH123&lt;&gt;0,Entrainement!AH123,"")</f>
        <v/>
      </c>
    </row>
    <row r="122" spans="2:13" ht="13.5">
      <c r="B122" s="25"/>
      <c r="C122" s="252"/>
      <c r="D122" s="247"/>
      <c r="E122" s="248"/>
      <c r="F122" s="81"/>
      <c r="G122" s="81"/>
      <c r="H122" s="249"/>
      <c r="I122" s="81"/>
      <c r="J122" s="249"/>
      <c r="K122" s="81"/>
      <c r="L122" s="249"/>
      <c r="M122" s="242" t="str">
        <f>IF(Entrainement!AH124&lt;&gt;0,Entrainement!AH124,"")</f>
        <v/>
      </c>
    </row>
    <row r="123" spans="2:13" ht="13.5">
      <c r="B123" s="25"/>
      <c r="C123" s="252"/>
      <c r="D123" s="247"/>
      <c r="E123" s="248"/>
      <c r="F123" s="81"/>
      <c r="G123" s="81"/>
      <c r="H123" s="249"/>
      <c r="I123" s="81"/>
      <c r="J123" s="249"/>
      <c r="K123" s="81"/>
      <c r="L123" s="249"/>
      <c r="M123" s="242" t="str">
        <f>IF(Entrainement!AH125&lt;&gt;0,Entrainement!AH125,"")</f>
        <v/>
      </c>
    </row>
    <row r="124" spans="2:13" ht="13.5">
      <c r="B124" s="25"/>
      <c r="C124" s="252"/>
      <c r="D124" s="247"/>
      <c r="E124" s="248"/>
      <c r="F124" s="81"/>
      <c r="G124" s="81"/>
      <c r="H124" s="249"/>
      <c r="I124" s="81"/>
      <c r="J124" s="249"/>
      <c r="K124" s="81"/>
      <c r="L124" s="249"/>
      <c r="M124" s="242" t="str">
        <f>IF(Entrainement!AH126&lt;&gt;0,Entrainement!AH126,"")</f>
        <v/>
      </c>
    </row>
    <row r="125" spans="2:13" ht="13.5">
      <c r="B125" s="25"/>
      <c r="C125" s="252"/>
      <c r="D125" s="247"/>
      <c r="E125" s="248"/>
      <c r="F125" s="81"/>
      <c r="G125" s="81"/>
      <c r="H125" s="249"/>
      <c r="I125" s="81"/>
      <c r="J125" s="249"/>
      <c r="K125" s="81"/>
      <c r="L125" s="249"/>
      <c r="M125" s="242" t="str">
        <f>IF(Entrainement!AH127&lt;&gt;0,Entrainement!AH127,"")</f>
        <v/>
      </c>
    </row>
    <row r="126" spans="2:13" ht="13.5">
      <c r="B126" s="25"/>
      <c r="C126" s="252"/>
      <c r="D126" s="247"/>
      <c r="E126" s="248"/>
      <c r="F126" s="81"/>
      <c r="G126" s="81"/>
      <c r="H126" s="249"/>
      <c r="I126" s="81"/>
      <c r="J126" s="249"/>
      <c r="K126" s="81"/>
      <c r="L126" s="249"/>
      <c r="M126" s="242" t="str">
        <f>IF(Entrainement!AH128&lt;&gt;0,Entrainement!AH128,"")</f>
        <v/>
      </c>
    </row>
    <row r="127" spans="2:13" ht="13.5">
      <c r="B127" s="25"/>
      <c r="C127" s="252"/>
      <c r="D127" s="247"/>
      <c r="E127" s="248"/>
      <c r="F127" s="81"/>
      <c r="G127" s="81"/>
      <c r="H127" s="249"/>
      <c r="I127" s="81"/>
      <c r="J127" s="249"/>
      <c r="K127" s="81"/>
      <c r="L127" s="249"/>
      <c r="M127" s="242" t="str">
        <f>IF(Entrainement!AH129&lt;&gt;0,Entrainement!AH129,"")</f>
        <v/>
      </c>
    </row>
    <row r="128" spans="2:13" ht="13.5">
      <c r="B128" s="25"/>
      <c r="C128" s="252"/>
      <c r="D128" s="247"/>
      <c r="E128" s="248"/>
      <c r="F128" s="81"/>
      <c r="G128" s="81"/>
      <c r="H128" s="249"/>
      <c r="I128" s="81"/>
      <c r="J128" s="249"/>
      <c r="K128" s="81"/>
      <c r="L128" s="249"/>
      <c r="M128" s="242" t="str">
        <f>IF(Entrainement!AH130&lt;&gt;0,Entrainement!AH130,"")</f>
        <v/>
      </c>
    </row>
    <row r="129" spans="2:13" ht="13.5">
      <c r="B129" s="25"/>
      <c r="C129" s="252"/>
      <c r="D129" s="247"/>
      <c r="E129" s="248"/>
      <c r="F129" s="81"/>
      <c r="G129" s="81"/>
      <c r="H129" s="249"/>
      <c r="I129" s="81"/>
      <c r="J129" s="249"/>
      <c r="K129" s="81"/>
      <c r="L129" s="249"/>
      <c r="M129" s="242" t="str">
        <f>IF(Entrainement!AH131&lt;&gt;0,Entrainement!AH131,"")</f>
        <v/>
      </c>
    </row>
    <row r="130" spans="2:13" ht="13.5">
      <c r="B130" s="25"/>
      <c r="C130" s="252"/>
      <c r="D130" s="247"/>
      <c r="E130" s="248"/>
      <c r="F130" s="81"/>
      <c r="G130" s="81"/>
      <c r="H130" s="249"/>
      <c r="I130" s="81"/>
      <c r="J130" s="249"/>
      <c r="K130" s="81"/>
      <c r="L130" s="249"/>
      <c r="M130" s="242" t="str">
        <f>IF(Entrainement!AH132&lt;&gt;0,Entrainement!AH132,"")</f>
        <v/>
      </c>
    </row>
    <row r="131" spans="2:13" ht="13.5">
      <c r="B131" s="25"/>
      <c r="C131" s="252"/>
      <c r="D131" s="247"/>
      <c r="E131" s="248"/>
      <c r="F131" s="81"/>
      <c r="G131" s="81"/>
      <c r="H131" s="249"/>
      <c r="I131" s="81"/>
      <c r="J131" s="249"/>
      <c r="K131" s="81"/>
      <c r="L131" s="249"/>
      <c r="M131" s="242" t="str">
        <f>IF(Entrainement!AH133&lt;&gt;0,Entrainement!AH133,"")</f>
        <v/>
      </c>
    </row>
    <row r="132" spans="2:13" ht="13.5">
      <c r="B132" s="25"/>
      <c r="C132" s="252"/>
      <c r="D132" s="247"/>
      <c r="E132" s="248"/>
      <c r="F132" s="81"/>
      <c r="G132" s="81"/>
      <c r="H132" s="249"/>
      <c r="I132" s="81"/>
      <c r="J132" s="249"/>
      <c r="K132" s="81"/>
      <c r="L132" s="249"/>
      <c r="M132" s="242" t="str">
        <f>IF(Entrainement!AH134&lt;&gt;0,Entrainement!AH134,"")</f>
        <v/>
      </c>
    </row>
    <row r="133" spans="2:13" ht="13.5">
      <c r="B133" s="25"/>
      <c r="C133" s="252"/>
      <c r="D133" s="247"/>
      <c r="E133" s="248"/>
      <c r="F133" s="81"/>
      <c r="G133" s="81"/>
      <c r="H133" s="249"/>
      <c r="I133" s="81"/>
      <c r="J133" s="249"/>
      <c r="K133" s="81"/>
      <c r="L133" s="249"/>
      <c r="M133" s="242" t="str">
        <f>IF(Entrainement!AH135&lt;&gt;0,Entrainement!AH135,"")</f>
        <v/>
      </c>
    </row>
    <row r="134" spans="2:13" ht="13.5">
      <c r="B134" s="25"/>
      <c r="C134" s="252"/>
      <c r="D134" s="247"/>
      <c r="E134" s="248"/>
      <c r="F134" s="81"/>
      <c r="G134" s="81"/>
      <c r="H134" s="249"/>
      <c r="I134" s="81"/>
      <c r="J134" s="249"/>
      <c r="K134" s="81"/>
      <c r="L134" s="249"/>
      <c r="M134" s="242" t="str">
        <f>IF(Entrainement!AH136&lt;&gt;0,Entrainement!AH136,"")</f>
        <v/>
      </c>
    </row>
    <row r="135" spans="2:13" ht="13.5">
      <c r="B135" s="25"/>
      <c r="C135" s="252"/>
      <c r="D135" s="247"/>
      <c r="E135" s="248"/>
      <c r="F135" s="81"/>
      <c r="G135" s="81"/>
      <c r="H135" s="249"/>
      <c r="I135" s="81"/>
      <c r="J135" s="249"/>
      <c r="K135" s="81"/>
      <c r="L135" s="249"/>
      <c r="M135" s="242" t="str">
        <f>IF(Entrainement!AH137&lt;&gt;0,Entrainement!AH137,"")</f>
        <v/>
      </c>
    </row>
    <row r="136" spans="2:13" ht="14.25">
      <c r="B136" t="s">
        <v>0</v>
      </c>
      <c r="C136" s="243"/>
      <c r="D136" s="238">
        <f>SUBTOTAL(101,TabSeance[Durée])</f>
        <v>61.75</v>
      </c>
      <c r="E136" s="218"/>
      <c r="H136" s="237"/>
      <c r="J136" s="237"/>
      <c r="L136" s="237"/>
      <c r="M136" s="242">
        <f>SUBTOTAL(101,TabSeance[Nb joueur])</f>
        <v>13.208333333333334</v>
      </c>
    </row>
  </sheetData>
  <dataValidations count="5">
    <dataValidation type="date" allowBlank="1" showInputMessage="1" showErrorMessage="1" sqref="C5:C135" xr:uid="{3385BF64-59FC-0F4A-9460-D4286EC81C78}">
      <formula1>36526</formula1>
      <formula2>1497861</formula2>
    </dataValidation>
    <dataValidation type="list" allowBlank="1" showInputMessage="1" showErrorMessage="1" sqref="E5:E134" xr:uid="{17847AC5-EE6B-449A-922D-BE2FA0A9C2A2}">
      <formula1>MDJPhase</formula1>
    </dataValidation>
    <dataValidation type="list" allowBlank="1" showInputMessage="1" showErrorMessage="1" sqref="F5:H135" xr:uid="{C286DF6F-0156-4446-AFB4-D3A9CB82969F}">
      <formula1>INDIRECT(E5)</formula1>
    </dataValidation>
    <dataValidation type="list" allowBlank="1" showInputMessage="1" showErrorMessage="1" sqref="J5:J135" xr:uid="{2687FF93-3CD6-413E-83CD-BA019F32DC13}">
      <formula1>Athlétique</formula1>
    </dataValidation>
    <dataValidation type="list" allowBlank="1" showInputMessage="1" showErrorMessage="1" sqref="K5:K135" xr:uid="{6D602604-6D1B-4546-8F81-95DEFE298FFC}">
      <formula1>Mental</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7105" r:id="rId3" name="Button 1">
              <controlPr defaultSize="0" print="0" autoFill="0" autoPict="0" macro="[0]!CloseOnglet">
                <anchor moveWithCells="1" sizeWithCells="1">
                  <from>
                    <xdr:col>22</xdr:col>
                    <xdr:colOff>342900</xdr:colOff>
                    <xdr:row>1</xdr:row>
                    <xdr:rowOff>38100</xdr:rowOff>
                  </from>
                  <to>
                    <xdr:col>25</xdr:col>
                    <xdr:colOff>0</xdr:colOff>
                    <xdr:row>2</xdr:row>
                    <xdr:rowOff>28575</xdr:rowOff>
                  </to>
                </anchor>
              </controlPr>
            </control>
          </mc:Choice>
        </mc:AlternateContent>
        <mc:AlternateContent xmlns:mc="http://schemas.openxmlformats.org/markup-compatibility/2006">
          <mc:Choice Requires="x14">
            <control shapeId="47106" r:id="rId4" name="Forme">
              <controlPr defaultSize="0" print="0" autoFill="0" autoPict="0" macro="[0]!OpenOnglet">
                <anchor moveWithCells="1" sizeWithCells="1">
                  <from>
                    <xdr:col>19</xdr:col>
                    <xdr:colOff>371475</xdr:colOff>
                    <xdr:row>1</xdr:row>
                    <xdr:rowOff>47625</xdr:rowOff>
                  </from>
                  <to>
                    <xdr:col>22</xdr:col>
                    <xdr:colOff>28575</xdr:colOff>
                    <xdr:row>2</xdr:row>
                    <xdr:rowOff>38100</xdr:rowOff>
                  </to>
                </anchor>
              </controlPr>
            </control>
          </mc:Choice>
        </mc:AlternateContent>
        <mc:AlternateContent xmlns:mc="http://schemas.openxmlformats.org/markup-compatibility/2006">
          <mc:Choice Requires="x14">
            <control shapeId="47113" r:id="rId5" name="Button 9">
              <controlPr defaultSize="0" print="0" autoFill="0" autoPict="0" macro="[0]!CloseOnglet">
                <anchor moveWithCells="1" sizeWithCells="1">
                  <from>
                    <xdr:col>10</xdr:col>
                    <xdr:colOff>1104900</xdr:colOff>
                    <xdr:row>1</xdr:row>
                    <xdr:rowOff>28575</xdr:rowOff>
                  </from>
                  <to>
                    <xdr:col>13</xdr:col>
                    <xdr:colOff>9525</xdr:colOff>
                    <xdr:row>2</xdr:row>
                    <xdr:rowOff>9525</xdr:rowOff>
                  </to>
                </anchor>
              </controlPr>
            </control>
          </mc:Choice>
        </mc:AlternateContent>
        <mc:AlternateContent xmlns:mc="http://schemas.openxmlformats.org/markup-compatibility/2006">
          <mc:Choice Requires="x14">
            <control shapeId="47114" r:id="rId6" name="Entrainement">
              <controlPr defaultSize="0" print="0" autoFill="0" autoPict="0" macro="[0]!OpenOnglet">
                <anchor moveWithCells="1" sizeWithCells="1">
                  <from>
                    <xdr:col>9</xdr:col>
                    <xdr:colOff>295275</xdr:colOff>
                    <xdr:row>1</xdr:row>
                    <xdr:rowOff>28575</xdr:rowOff>
                  </from>
                  <to>
                    <xdr:col>10</xdr:col>
                    <xdr:colOff>790575</xdr:colOff>
                    <xdr:row>2</xdr:row>
                    <xdr:rowOff>28575</xdr:rowOff>
                  </to>
                </anchor>
              </controlPr>
            </control>
          </mc:Choice>
        </mc:AlternateContent>
      </controls>
    </mc:Choice>
  </mc:AlternateContent>
  <tableParts count="1">
    <tablePart r:id="rId7"/>
  </tableParts>
  <extLst>
    <ext xmlns:x14="http://schemas.microsoft.com/office/spreadsheetml/2009/9/main" uri="{CCE6A557-97BC-4b89-ADB6-D9C93CAAB3DF}">
      <x14:dataValidations xmlns:xm="http://schemas.microsoft.com/office/excel/2006/main" count="2">
        <x14:dataValidation type="list" allowBlank="1" showInputMessage="1" showErrorMessage="1" xr:uid="{56DA0EC9-BE27-D14F-B307-50C1BD0F2311}">
          <x14:formula1>
            <xm:f>#REF!</xm:f>
          </x14:formula1>
          <xm:sqref>E135</xm:sqref>
        </x14:dataValidation>
        <x14:dataValidation type="whole" allowBlank="1" showInputMessage="1" showErrorMessage="1" xr:uid="{3FD6A40E-337F-0543-920E-ED7B84FE7556}">
          <x14:formula1>
            <xm:f>0</xm:f>
          </x14:formula1>
          <x14:formula2>
            <xm:f>Paramétres!C20</xm:f>
          </x14:formula2>
          <xm:sqref>D5:D135</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tabColor rgb="FF0070C0"/>
  </sheetPr>
  <dimension ref="B2:AN263"/>
  <sheetViews>
    <sheetView showGridLines="0" workbookViewId="0">
      <pane ySplit="4" topLeftCell="A5" activePane="bottomLeft" state="frozen"/>
      <selection pane="bottomLeft" activeCell="P30" sqref="P30:S30"/>
    </sheetView>
  </sheetViews>
  <sheetFormatPr baseColWidth="10" defaultColWidth="9.140625" defaultRowHeight="16.5" customHeight="1"/>
  <cols>
    <col min="1" max="1" width="3.140625" style="162" customWidth="1"/>
    <col min="2" max="2" width="16" style="162" customWidth="1"/>
    <col min="3" max="4" width="9.85546875" style="162" customWidth="1"/>
    <col min="5" max="7" width="10" style="162" customWidth="1"/>
    <col min="8" max="8" width="9.85546875" style="162" customWidth="1"/>
    <col min="9" max="9" width="10.140625" style="162" customWidth="1"/>
    <col min="10" max="31" width="9.85546875" style="162" customWidth="1"/>
    <col min="32" max="33" width="9.140625" style="162"/>
    <col min="34" max="34" width="8" style="162" customWidth="1"/>
    <col min="35" max="40" width="7" style="162" customWidth="1"/>
    <col min="41" max="16384" width="9.140625" style="162"/>
  </cols>
  <sheetData>
    <row r="2" spans="2:40" ht="31.5" customHeight="1">
      <c r="B2" s="53" t="s">
        <v>58</v>
      </c>
      <c r="T2" s="163"/>
    </row>
    <row r="4" spans="2:40" ht="30" customHeight="1">
      <c r="C4" s="164"/>
      <c r="D4" s="165" t="e">
        <f ca="1">INDIRECT("'BDD - Joueurs'!B2")</f>
        <v>#REF!</v>
      </c>
      <c r="E4" s="165" t="e">
        <f ca="1">INDIRECT("'BDD - Joueurs'!B3")</f>
        <v>#REF!</v>
      </c>
      <c r="F4" s="165" t="e">
        <f ca="1">INDIRECT("'BDD - Joueurs'!B4")</f>
        <v>#REF!</v>
      </c>
      <c r="G4" s="165" t="e">
        <f ca="1">INDIRECT("'BDD - Joueurs'!B5")</f>
        <v>#REF!</v>
      </c>
      <c r="H4" s="165" t="e">
        <f ca="1">INDIRECT("'BDD - Joueurs'!B6")</f>
        <v>#REF!</v>
      </c>
      <c r="I4" s="165" t="e">
        <f ca="1">INDIRECT("'BDD - Joueurs'!B7")</f>
        <v>#REF!</v>
      </c>
      <c r="J4" s="165" t="e">
        <f ca="1">INDIRECT("'BDD - Joueurs'!B8")</f>
        <v>#REF!</v>
      </c>
      <c r="K4" s="165" t="e">
        <f ca="1">INDIRECT("'BDD - Joueurs'!B9")</f>
        <v>#REF!</v>
      </c>
      <c r="L4" s="165" t="e">
        <f ca="1">INDIRECT("'BDD - Joueurs'!B10")</f>
        <v>#REF!</v>
      </c>
      <c r="M4" s="165" t="e">
        <f ca="1">INDIRECT("'BDD - Joueurs'!B11")</f>
        <v>#REF!</v>
      </c>
      <c r="N4" s="165" t="e">
        <f ca="1">INDIRECT("'BDD - Joueurs'!B12")</f>
        <v>#REF!</v>
      </c>
      <c r="O4" s="165" t="e">
        <f ca="1">INDIRECT("'BDD - Joueurs'!B13")</f>
        <v>#REF!</v>
      </c>
      <c r="P4" s="165" t="e">
        <f ca="1">INDIRECT("'BDD - Joueurs'!B14")</f>
        <v>#REF!</v>
      </c>
      <c r="Q4" s="165" t="e">
        <f ca="1">INDIRECT("'BDD - Joueurs'!B15")</f>
        <v>#REF!</v>
      </c>
      <c r="R4" s="165" t="e">
        <f ca="1">INDIRECT("'BDD - Joueurs'!B16")</f>
        <v>#REF!</v>
      </c>
      <c r="S4" s="165" t="e">
        <f ca="1">INDIRECT("'BDD - Joueurs'!B17")</f>
        <v>#REF!</v>
      </c>
      <c r="T4" s="165" t="e">
        <f ca="1">INDIRECT("'BDD - Joueurs'!B18")</f>
        <v>#REF!</v>
      </c>
      <c r="U4" s="165" t="e">
        <f ca="1">INDIRECT("'BDD - Joueurs'!B19")</f>
        <v>#REF!</v>
      </c>
      <c r="V4" s="165" t="e">
        <f ca="1">INDIRECT("'BDD - Joueurs'!B20")</f>
        <v>#REF!</v>
      </c>
      <c r="W4" s="165" t="e">
        <f ca="1">INDIRECT("'BDD - Joueurs'!B21")</f>
        <v>#REF!</v>
      </c>
      <c r="X4" s="165" t="e">
        <f ca="1">INDIRECT("'BDD - Joueurs'!B22")</f>
        <v>#REF!</v>
      </c>
      <c r="Y4" s="165" t="e">
        <f ca="1">INDIRECT("'BDD - Joueurs'!B23")</f>
        <v>#REF!</v>
      </c>
      <c r="Z4" s="165" t="e">
        <f ca="1">INDIRECT("'BDD - Joueurs'!B24")</f>
        <v>#REF!</v>
      </c>
      <c r="AA4" s="165" t="e">
        <f ca="1">INDIRECT("'BDD - Joueurs'!B25")</f>
        <v>#REF!</v>
      </c>
      <c r="AB4" s="165" t="e">
        <f ca="1">INDIRECT("'BDD - Joueurs'!B26")</f>
        <v>#REF!</v>
      </c>
      <c r="AC4" s="165" t="e">
        <f ca="1">INDIRECT("'BDD - Joueurs'!B27")</f>
        <v>#REF!</v>
      </c>
      <c r="AD4" s="165" t="e">
        <f ca="1">INDIRECT("'BDD - Joueurs'!B28")</f>
        <v>#REF!</v>
      </c>
      <c r="AE4" s="165" t="e">
        <f ca="1">INDIRECT("'BDD - Joueurs'!B29")</f>
        <v>#REF!</v>
      </c>
      <c r="AF4" s="165" t="e">
        <f ca="1">INDIRECT("'BDD - Joueurs'!B30")</f>
        <v>#REF!</v>
      </c>
      <c r="AG4" s="165" t="e">
        <f ca="1">INDIRECT("'BDD - Joueurs'!B31")</f>
        <v>#REF!</v>
      </c>
    </row>
    <row r="6" spans="2:40" ht="16.5" customHeight="1">
      <c r="B6" s="166" t="s">
        <v>5</v>
      </c>
      <c r="C6" s="166" t="s">
        <v>90</v>
      </c>
      <c r="D6" s="23" t="s">
        <v>14</v>
      </c>
      <c r="E6" s="168" t="s">
        <v>4</v>
      </c>
      <c r="F6" s="167" t="s">
        <v>17</v>
      </c>
      <c r="G6" s="168" t="s">
        <v>18</v>
      </c>
      <c r="H6" s="167" t="s">
        <v>19</v>
      </c>
      <c r="I6" s="168" t="s">
        <v>20</v>
      </c>
      <c r="J6" s="167" t="s">
        <v>21</v>
      </c>
      <c r="K6" s="168" t="s">
        <v>22</v>
      </c>
      <c r="L6" s="167" t="s">
        <v>23</v>
      </c>
      <c r="M6" s="167" t="s">
        <v>24</v>
      </c>
      <c r="N6" s="167" t="s">
        <v>25</v>
      </c>
      <c r="O6" s="168" t="s">
        <v>26</v>
      </c>
      <c r="P6" s="169" t="s">
        <v>40</v>
      </c>
      <c r="Q6" s="170" t="s">
        <v>41</v>
      </c>
      <c r="R6" s="169" t="s">
        <v>42</v>
      </c>
      <c r="S6" s="170" t="s">
        <v>43</v>
      </c>
      <c r="T6" s="171" t="s">
        <v>44</v>
      </c>
      <c r="U6" s="170" t="s">
        <v>45</v>
      </c>
      <c r="V6" s="171" t="s">
        <v>46</v>
      </c>
      <c r="W6" s="170" t="s">
        <v>47</v>
      </c>
      <c r="X6" s="171" t="s">
        <v>48</v>
      </c>
      <c r="Y6" s="170" t="s">
        <v>49</v>
      </c>
      <c r="Z6" s="171" t="s">
        <v>50</v>
      </c>
      <c r="AA6" s="170" t="s">
        <v>51</v>
      </c>
      <c r="AB6" s="171" t="s">
        <v>52</v>
      </c>
      <c r="AC6" s="170" t="s">
        <v>53</v>
      </c>
      <c r="AD6" s="171" t="s">
        <v>54</v>
      </c>
      <c r="AE6" s="170" t="s">
        <v>55</v>
      </c>
      <c r="AF6" s="171" t="s">
        <v>56</v>
      </c>
      <c r="AG6" s="170" t="s">
        <v>57</v>
      </c>
      <c r="AH6" s="172" t="s">
        <v>8</v>
      </c>
      <c r="AI6" s="173" t="s">
        <v>10</v>
      </c>
      <c r="AJ6" s="173" t="s">
        <v>11</v>
      </c>
      <c r="AK6" s="173" t="s">
        <v>13</v>
      </c>
      <c r="AL6" s="173" t="s">
        <v>12</v>
      </c>
      <c r="AM6" s="173" t="s">
        <v>16</v>
      </c>
      <c r="AN6" s="174" t="s">
        <v>39</v>
      </c>
    </row>
    <row r="7" spans="2:40" ht="16.5" customHeight="1">
      <c r="B7" s="239">
        <f>IF(INDEX(TabSeance[Date],ROW()-6)&lt;&gt;0,INDEX(TabSeance[Date],ROW()-6),"")</f>
        <v>43318</v>
      </c>
      <c r="C7" s="240">
        <f>IF(INDEX(TabSeance[Durée],ROW()-6)&lt;&gt;0,INDEX(TabSeance[Durée],ROW()-6),"")</f>
        <v>67</v>
      </c>
      <c r="D7" s="175" t="s">
        <v>8</v>
      </c>
      <c r="E7" s="187" t="s">
        <v>8</v>
      </c>
      <c r="F7" s="175" t="s">
        <v>12</v>
      </c>
      <c r="G7" s="175" t="s">
        <v>16</v>
      </c>
      <c r="H7" s="187" t="s">
        <v>16</v>
      </c>
      <c r="I7" s="187" t="s">
        <v>8</v>
      </c>
      <c r="J7" s="187" t="s">
        <v>16</v>
      </c>
      <c r="K7" s="187" t="s">
        <v>12</v>
      </c>
      <c r="L7" s="187" t="s">
        <v>12</v>
      </c>
      <c r="M7" s="187" t="s">
        <v>12</v>
      </c>
      <c r="N7" s="187" t="s">
        <v>12</v>
      </c>
      <c r="O7" s="187" t="s">
        <v>12</v>
      </c>
      <c r="P7" s="187" t="s">
        <v>8</v>
      </c>
      <c r="Q7" s="187" t="s">
        <v>8</v>
      </c>
      <c r="R7" s="187" t="s">
        <v>8</v>
      </c>
      <c r="S7" s="187" t="s">
        <v>16</v>
      </c>
      <c r="T7" s="187" t="s">
        <v>8</v>
      </c>
      <c r="U7" s="187" t="s">
        <v>8</v>
      </c>
      <c r="V7" s="187" t="s">
        <v>12</v>
      </c>
      <c r="W7" s="187" t="s">
        <v>12</v>
      </c>
      <c r="X7" s="187" t="s">
        <v>8</v>
      </c>
      <c r="Y7" s="175"/>
      <c r="Z7" s="175"/>
      <c r="AA7" s="175"/>
      <c r="AB7" s="175"/>
      <c r="AC7" s="175"/>
      <c r="AD7" s="175"/>
      <c r="AE7" s="175"/>
      <c r="AF7" s="175"/>
      <c r="AG7" s="175"/>
      <c r="AH7" s="176">
        <f>COUNTIF(D7:AG7,"Présent")</f>
        <v>9</v>
      </c>
      <c r="AI7" s="176">
        <f>COUNTIF(D7:AG7,"Blessé")</f>
        <v>0</v>
      </c>
      <c r="AJ7" s="176">
        <f>COUNTIF(D7:AG7,"Malade")</f>
        <v>0</v>
      </c>
      <c r="AK7" s="176">
        <f>COUNTIF(D7:AG7,"Repos")</f>
        <v>0</v>
      </c>
      <c r="AL7" s="176">
        <f>COUNTIF(D7:AG7,"Vacances")</f>
        <v>8</v>
      </c>
      <c r="AM7" s="176">
        <f>COUNTIF(I7:AL7,"Absent")</f>
        <v>2</v>
      </c>
      <c r="AN7" s="176">
        <f>COUNTIF(D7:AG7,"Excusé")</f>
        <v>0</v>
      </c>
    </row>
    <row r="8" spans="2:40" ht="16.5" customHeight="1">
      <c r="B8" s="239">
        <f>IF(INDEX(TabSeance[Date],ROW()-6)&lt;&gt;0,INDEX(TabSeance[Date],ROW()-6),"")</f>
        <v>43319</v>
      </c>
      <c r="C8" s="240">
        <f>IF(INDEX(TabSeance[Durée],ROW()-6)&lt;&gt;0,INDEX(TabSeance[Durée],ROW()-6),"")</f>
        <v>62</v>
      </c>
      <c r="D8" s="187" t="s">
        <v>8</v>
      </c>
      <c r="E8" s="187" t="s">
        <v>8</v>
      </c>
      <c r="F8" s="187" t="s">
        <v>12</v>
      </c>
      <c r="G8" s="187" t="s">
        <v>16</v>
      </c>
      <c r="H8" s="187" t="s">
        <v>16</v>
      </c>
      <c r="I8" s="187" t="s">
        <v>8</v>
      </c>
      <c r="J8" s="187" t="s">
        <v>16</v>
      </c>
      <c r="K8" s="187" t="s">
        <v>12</v>
      </c>
      <c r="L8" s="187" t="s">
        <v>12</v>
      </c>
      <c r="M8" s="187" t="s">
        <v>12</v>
      </c>
      <c r="N8" s="187" t="s">
        <v>12</v>
      </c>
      <c r="O8" s="187" t="s">
        <v>12</v>
      </c>
      <c r="P8" s="187" t="s">
        <v>8</v>
      </c>
      <c r="Q8" s="187" t="s">
        <v>8</v>
      </c>
      <c r="R8" s="187" t="s">
        <v>8</v>
      </c>
      <c r="S8" s="187" t="s">
        <v>16</v>
      </c>
      <c r="T8" s="187" t="s">
        <v>8</v>
      </c>
      <c r="U8" s="187" t="s">
        <v>8</v>
      </c>
      <c r="V8" s="187" t="s">
        <v>12</v>
      </c>
      <c r="W8" s="187" t="s">
        <v>12</v>
      </c>
      <c r="X8" s="187" t="s">
        <v>8</v>
      </c>
      <c r="Y8" s="175"/>
      <c r="Z8" s="175"/>
      <c r="AA8" s="175"/>
      <c r="AB8" s="175"/>
      <c r="AC8" s="175"/>
      <c r="AD8" s="175"/>
      <c r="AE8" s="175"/>
      <c r="AF8" s="175"/>
      <c r="AG8" s="175"/>
      <c r="AH8" s="177">
        <f>COUNTIF(D8:AG8,"Présent")</f>
        <v>9</v>
      </c>
      <c r="AI8" s="178">
        <f t="shared" ref="AI8:AI71" si="0">COUNTIF(D8:AG8,"Blessé")</f>
        <v>0</v>
      </c>
      <c r="AJ8" s="177">
        <f t="shared" ref="AJ8:AJ71" si="1">COUNTIF(D8:AG8,"Malade")</f>
        <v>0</v>
      </c>
      <c r="AK8" s="177">
        <f t="shared" ref="AK8:AK71" si="2">COUNTIF(D8:AG8,"Repos")</f>
        <v>0</v>
      </c>
      <c r="AL8" s="177">
        <f t="shared" ref="AL8:AL71" si="3">COUNTIF(D8:AG8,"Vacances")</f>
        <v>8</v>
      </c>
      <c r="AM8" s="177">
        <f t="shared" ref="AM8:AM71" si="4">COUNTIF(I8:AL8,"Absent")</f>
        <v>2</v>
      </c>
      <c r="AN8" s="177">
        <f t="shared" ref="AN8:AN71" si="5">COUNTIF(D8:AG8,"Excusé")</f>
        <v>0</v>
      </c>
    </row>
    <row r="9" spans="2:40" ht="16.5" customHeight="1">
      <c r="B9" s="239">
        <f>IF(INDEX(TabSeance[Date],ROW()-6)&lt;&gt;0,INDEX(TabSeance[Date],ROW()-6),"")</f>
        <v>43321</v>
      </c>
      <c r="C9" s="240">
        <f>IF(INDEX(TabSeance[Durée],ROW()-6)&lt;&gt;0,INDEX(TabSeance[Durée],ROW()-6),"")</f>
        <v>66</v>
      </c>
      <c r="D9" s="187" t="s">
        <v>8</v>
      </c>
      <c r="E9" s="187" t="s">
        <v>8</v>
      </c>
      <c r="F9" s="187" t="s">
        <v>12</v>
      </c>
      <c r="G9" s="187" t="s">
        <v>16</v>
      </c>
      <c r="H9" s="187" t="s">
        <v>16</v>
      </c>
      <c r="I9" s="187" t="s">
        <v>8</v>
      </c>
      <c r="J9" s="187" t="s">
        <v>16</v>
      </c>
      <c r="K9" s="187" t="s">
        <v>12</v>
      </c>
      <c r="L9" s="187" t="s">
        <v>12</v>
      </c>
      <c r="M9" s="187" t="s">
        <v>8</v>
      </c>
      <c r="N9" s="187" t="s">
        <v>12</v>
      </c>
      <c r="O9" s="187" t="s">
        <v>12</v>
      </c>
      <c r="P9" s="187" t="s">
        <v>12</v>
      </c>
      <c r="Q9" s="187" t="s">
        <v>8</v>
      </c>
      <c r="R9" s="187" t="s">
        <v>8</v>
      </c>
      <c r="S9" s="187" t="s">
        <v>8</v>
      </c>
      <c r="T9" s="187" t="s">
        <v>8</v>
      </c>
      <c r="U9" s="187" t="s">
        <v>8</v>
      </c>
      <c r="V9" s="187" t="s">
        <v>12</v>
      </c>
      <c r="W9" s="187" t="s">
        <v>12</v>
      </c>
      <c r="X9" s="187" t="s">
        <v>8</v>
      </c>
      <c r="Y9" s="175"/>
      <c r="Z9" s="175"/>
      <c r="AA9" s="175"/>
      <c r="AB9" s="175"/>
      <c r="AC9" s="175"/>
      <c r="AD9" s="175"/>
      <c r="AE9" s="175"/>
      <c r="AF9" s="175"/>
      <c r="AG9" s="175"/>
      <c r="AH9" s="177">
        <f t="shared" ref="AH9:AH72" si="6">COUNTIF(D9:AG9,"Présent")</f>
        <v>10</v>
      </c>
      <c r="AI9" s="178">
        <f t="shared" si="0"/>
        <v>0</v>
      </c>
      <c r="AJ9" s="177">
        <f t="shared" si="1"/>
        <v>0</v>
      </c>
      <c r="AK9" s="177">
        <f t="shared" si="2"/>
        <v>0</v>
      </c>
      <c r="AL9" s="177">
        <f t="shared" si="3"/>
        <v>8</v>
      </c>
      <c r="AM9" s="177">
        <f t="shared" si="4"/>
        <v>1</v>
      </c>
      <c r="AN9" s="177">
        <f t="shared" si="5"/>
        <v>0</v>
      </c>
    </row>
    <row r="10" spans="2:40" ht="16.5" customHeight="1">
      <c r="B10" s="239">
        <f>IF(INDEX(TabSeance[Date],ROW()-6)&lt;&gt;0,INDEX(TabSeance[Date],ROW()-6),"")</f>
        <v>43322</v>
      </c>
      <c r="C10" s="240">
        <f>IF(INDEX(TabSeance[Durée],ROW()-6)&lt;&gt;0,INDEX(TabSeance[Durée],ROW()-6),"")</f>
        <v>75</v>
      </c>
      <c r="D10" s="187" t="s">
        <v>8</v>
      </c>
      <c r="E10" s="187" t="s">
        <v>8</v>
      </c>
      <c r="F10" s="187" t="s">
        <v>12</v>
      </c>
      <c r="G10" s="187" t="s">
        <v>8</v>
      </c>
      <c r="H10" s="187" t="s">
        <v>16</v>
      </c>
      <c r="I10" s="187" t="s">
        <v>8</v>
      </c>
      <c r="J10" s="187" t="s">
        <v>16</v>
      </c>
      <c r="K10" s="187" t="s">
        <v>8</v>
      </c>
      <c r="L10" s="187" t="s">
        <v>12</v>
      </c>
      <c r="M10" s="187" t="s">
        <v>8</v>
      </c>
      <c r="N10" s="187" t="s">
        <v>12</v>
      </c>
      <c r="O10" s="187" t="s">
        <v>12</v>
      </c>
      <c r="P10" s="187" t="s">
        <v>12</v>
      </c>
      <c r="Q10" s="187" t="s">
        <v>8</v>
      </c>
      <c r="R10" s="187" t="s">
        <v>8</v>
      </c>
      <c r="S10" s="187" t="s">
        <v>8</v>
      </c>
      <c r="T10" s="187" t="s">
        <v>8</v>
      </c>
      <c r="U10" s="187" t="s">
        <v>8</v>
      </c>
      <c r="V10" s="187" t="s">
        <v>12</v>
      </c>
      <c r="W10" s="187" t="s">
        <v>12</v>
      </c>
      <c r="X10" s="187" t="s">
        <v>8</v>
      </c>
      <c r="Y10" s="175"/>
      <c r="Z10" s="175"/>
      <c r="AA10" s="175"/>
      <c r="AB10" s="175"/>
      <c r="AC10" s="175"/>
      <c r="AD10" s="175"/>
      <c r="AE10" s="175"/>
      <c r="AF10" s="175"/>
      <c r="AG10" s="175"/>
      <c r="AH10" s="177">
        <f t="shared" si="6"/>
        <v>12</v>
      </c>
      <c r="AI10" s="178">
        <f t="shared" si="0"/>
        <v>0</v>
      </c>
      <c r="AJ10" s="177">
        <f t="shared" si="1"/>
        <v>0</v>
      </c>
      <c r="AK10" s="177">
        <f t="shared" si="2"/>
        <v>0</v>
      </c>
      <c r="AL10" s="177">
        <f t="shared" si="3"/>
        <v>7</v>
      </c>
      <c r="AM10" s="177">
        <f t="shared" si="4"/>
        <v>1</v>
      </c>
      <c r="AN10" s="177">
        <f t="shared" si="5"/>
        <v>0</v>
      </c>
    </row>
    <row r="11" spans="2:40" ht="16.5" customHeight="1">
      <c r="B11" s="239">
        <f>IF(INDEX(TabSeance[Date],ROW()-6)&lt;&gt;0,INDEX(TabSeance[Date],ROW()-6),"")</f>
        <v>43325</v>
      </c>
      <c r="C11" s="240">
        <f>IF(INDEX(TabSeance[Durée],ROW()-6)&lt;&gt;0,INDEX(TabSeance[Durée],ROW()-6),"")</f>
        <v>63</v>
      </c>
      <c r="D11" s="187" t="s">
        <v>8</v>
      </c>
      <c r="E11" s="187" t="s">
        <v>8</v>
      </c>
      <c r="F11" s="187" t="s">
        <v>8</v>
      </c>
      <c r="G11" s="187" t="s">
        <v>8</v>
      </c>
      <c r="H11" s="187" t="s">
        <v>16</v>
      </c>
      <c r="I11" s="187" t="s">
        <v>8</v>
      </c>
      <c r="J11" s="187" t="s">
        <v>8</v>
      </c>
      <c r="K11" s="187" t="s">
        <v>16</v>
      </c>
      <c r="L11" s="187" t="s">
        <v>12</v>
      </c>
      <c r="M11" s="187" t="s">
        <v>8</v>
      </c>
      <c r="N11" s="187" t="s">
        <v>12</v>
      </c>
      <c r="O11" s="187" t="s">
        <v>12</v>
      </c>
      <c r="P11" s="187" t="s">
        <v>12</v>
      </c>
      <c r="Q11" s="187" t="s">
        <v>8</v>
      </c>
      <c r="R11" s="187" t="s">
        <v>8</v>
      </c>
      <c r="S11" s="187" t="s">
        <v>16</v>
      </c>
      <c r="T11" s="187" t="s">
        <v>39</v>
      </c>
      <c r="U11" s="187" t="s">
        <v>8</v>
      </c>
      <c r="V11" s="187" t="s">
        <v>12</v>
      </c>
      <c r="W11" s="187" t="s">
        <v>12</v>
      </c>
      <c r="X11" s="187" t="s">
        <v>8</v>
      </c>
      <c r="Y11" s="175"/>
      <c r="Z11" s="175"/>
      <c r="AA11" s="175"/>
      <c r="AB11" s="175"/>
      <c r="AC11" s="175"/>
      <c r="AD11" s="175"/>
      <c r="AE11" s="175"/>
      <c r="AF11" s="175"/>
      <c r="AG11" s="175"/>
      <c r="AH11" s="177">
        <f t="shared" si="6"/>
        <v>11</v>
      </c>
      <c r="AI11" s="178">
        <f t="shared" si="0"/>
        <v>0</v>
      </c>
      <c r="AJ11" s="177">
        <f t="shared" si="1"/>
        <v>0</v>
      </c>
      <c r="AK11" s="177">
        <f t="shared" si="2"/>
        <v>0</v>
      </c>
      <c r="AL11" s="177">
        <f t="shared" si="3"/>
        <v>6</v>
      </c>
      <c r="AM11" s="177">
        <f t="shared" si="4"/>
        <v>2</v>
      </c>
      <c r="AN11" s="177">
        <f t="shared" si="5"/>
        <v>1</v>
      </c>
    </row>
    <row r="12" spans="2:40" ht="16.5" customHeight="1">
      <c r="B12" s="239">
        <f>IF(INDEX(TabSeance[Date],ROW()-6)&lt;&gt;0,INDEX(TabSeance[Date],ROW()-6),"")</f>
        <v>43326</v>
      </c>
      <c r="C12" s="240">
        <f>IF(INDEX(TabSeance[Durée],ROW()-6)&lt;&gt;0,INDEX(TabSeance[Durée],ROW()-6),"")</f>
        <v>71</v>
      </c>
      <c r="D12" s="187" t="s">
        <v>8</v>
      </c>
      <c r="E12" s="187" t="s">
        <v>8</v>
      </c>
      <c r="F12" s="187" t="s">
        <v>8</v>
      </c>
      <c r="G12" s="187" t="s">
        <v>16</v>
      </c>
      <c r="H12" s="187" t="s">
        <v>16</v>
      </c>
      <c r="I12" s="187" t="s">
        <v>8</v>
      </c>
      <c r="J12" s="187" t="s">
        <v>8</v>
      </c>
      <c r="K12" s="187" t="s">
        <v>8</v>
      </c>
      <c r="L12" s="187" t="s">
        <v>12</v>
      </c>
      <c r="M12" s="187" t="s">
        <v>8</v>
      </c>
      <c r="N12" s="187" t="s">
        <v>12</v>
      </c>
      <c r="O12" s="187" t="s">
        <v>8</v>
      </c>
      <c r="P12" s="187" t="s">
        <v>12</v>
      </c>
      <c r="Q12" s="187" t="s">
        <v>8</v>
      </c>
      <c r="R12" s="187" t="s">
        <v>8</v>
      </c>
      <c r="S12" s="187" t="s">
        <v>16</v>
      </c>
      <c r="T12" s="187" t="s">
        <v>39</v>
      </c>
      <c r="U12" s="187" t="s">
        <v>8</v>
      </c>
      <c r="V12" s="187" t="s">
        <v>12</v>
      </c>
      <c r="W12" s="187" t="s">
        <v>12</v>
      </c>
      <c r="X12" s="187" t="s">
        <v>8</v>
      </c>
      <c r="Y12" s="175"/>
      <c r="Z12" s="175"/>
      <c r="AA12" s="175"/>
      <c r="AB12" s="175"/>
      <c r="AC12" s="175"/>
      <c r="AD12" s="175"/>
      <c r="AE12" s="175"/>
      <c r="AF12" s="175"/>
      <c r="AG12" s="175"/>
      <c r="AH12" s="177">
        <f t="shared" si="6"/>
        <v>12</v>
      </c>
      <c r="AI12" s="178">
        <f t="shared" si="0"/>
        <v>0</v>
      </c>
      <c r="AJ12" s="177">
        <f t="shared" si="1"/>
        <v>0</v>
      </c>
      <c r="AK12" s="177">
        <f t="shared" si="2"/>
        <v>0</v>
      </c>
      <c r="AL12" s="177">
        <f t="shared" si="3"/>
        <v>5</v>
      </c>
      <c r="AM12" s="177">
        <f t="shared" si="4"/>
        <v>1</v>
      </c>
      <c r="AN12" s="177">
        <f t="shared" si="5"/>
        <v>1</v>
      </c>
    </row>
    <row r="13" spans="2:40" ht="16.5" customHeight="1">
      <c r="B13" s="239">
        <f>IF(INDEX(TabSeance[Date],ROW()-6)&lt;&gt;0,INDEX(TabSeance[Date],ROW()-6),"")</f>
        <v>43327</v>
      </c>
      <c r="C13" s="240">
        <f>IF(INDEX(TabSeance[Durée],ROW()-6)&lt;&gt;0,INDEX(TabSeance[Durée],ROW()-6),"")</f>
        <v>55</v>
      </c>
      <c r="D13" s="187" t="s">
        <v>8</v>
      </c>
      <c r="E13" s="187" t="s">
        <v>16</v>
      </c>
      <c r="F13" s="187" t="s">
        <v>8</v>
      </c>
      <c r="G13" s="187" t="s">
        <v>16</v>
      </c>
      <c r="H13" s="187" t="s">
        <v>16</v>
      </c>
      <c r="I13" s="187" t="s">
        <v>8</v>
      </c>
      <c r="J13" s="187" t="s">
        <v>8</v>
      </c>
      <c r="K13" s="187" t="s">
        <v>16</v>
      </c>
      <c r="L13" s="187" t="s">
        <v>12</v>
      </c>
      <c r="M13" s="187" t="s">
        <v>39</v>
      </c>
      <c r="N13" s="187" t="s">
        <v>12</v>
      </c>
      <c r="O13" s="187" t="s">
        <v>8</v>
      </c>
      <c r="P13" s="187" t="s">
        <v>12</v>
      </c>
      <c r="Q13" s="187" t="s">
        <v>8</v>
      </c>
      <c r="R13" s="187" t="s">
        <v>8</v>
      </c>
      <c r="S13" s="187" t="s">
        <v>16</v>
      </c>
      <c r="T13" s="187" t="s">
        <v>39</v>
      </c>
      <c r="U13" s="187" t="s">
        <v>39</v>
      </c>
      <c r="V13" s="187" t="s">
        <v>12</v>
      </c>
      <c r="W13" s="187" t="s">
        <v>12</v>
      </c>
      <c r="X13" s="187" t="s">
        <v>8</v>
      </c>
      <c r="Y13" s="175"/>
      <c r="Z13" s="175"/>
      <c r="AA13" s="175"/>
      <c r="AB13" s="175"/>
      <c r="AC13" s="175"/>
      <c r="AD13" s="175"/>
      <c r="AE13" s="175"/>
      <c r="AF13" s="175"/>
      <c r="AG13" s="175"/>
      <c r="AH13" s="177">
        <f t="shared" si="6"/>
        <v>8</v>
      </c>
      <c r="AI13" s="178">
        <f t="shared" si="0"/>
        <v>0</v>
      </c>
      <c r="AJ13" s="177">
        <f t="shared" si="1"/>
        <v>0</v>
      </c>
      <c r="AK13" s="177">
        <f t="shared" si="2"/>
        <v>0</v>
      </c>
      <c r="AL13" s="177">
        <f t="shared" si="3"/>
        <v>5</v>
      </c>
      <c r="AM13" s="177">
        <f t="shared" si="4"/>
        <v>2</v>
      </c>
      <c r="AN13" s="177">
        <f t="shared" si="5"/>
        <v>3</v>
      </c>
    </row>
    <row r="14" spans="2:40" ht="16.5" customHeight="1">
      <c r="B14" s="239">
        <f>IF(INDEX(TabSeance[Date],ROW()-6)&lt;&gt;0,INDEX(TabSeance[Date],ROW()-6),"")</f>
        <v>43328</v>
      </c>
      <c r="C14" s="240">
        <f>IF(INDEX(TabSeance[Durée],ROW()-6)&lt;&gt;0,INDEX(TabSeance[Durée],ROW()-6),"")</f>
        <v>67</v>
      </c>
      <c r="D14" s="187" t="s">
        <v>8</v>
      </c>
      <c r="E14" s="187" t="s">
        <v>8</v>
      </c>
      <c r="F14" s="187" t="s">
        <v>8</v>
      </c>
      <c r="G14" s="187" t="s">
        <v>8</v>
      </c>
      <c r="H14" s="187" t="s">
        <v>16</v>
      </c>
      <c r="I14" s="187" t="s">
        <v>8</v>
      </c>
      <c r="J14" s="187" t="s">
        <v>8</v>
      </c>
      <c r="K14" s="187" t="s">
        <v>8</v>
      </c>
      <c r="L14" s="187" t="s">
        <v>12</v>
      </c>
      <c r="M14" s="187" t="s">
        <v>8</v>
      </c>
      <c r="N14" s="187" t="s">
        <v>12</v>
      </c>
      <c r="O14" s="187" t="s">
        <v>8</v>
      </c>
      <c r="P14" s="187" t="s">
        <v>12</v>
      </c>
      <c r="Q14" s="187" t="s">
        <v>8</v>
      </c>
      <c r="R14" s="187" t="s">
        <v>8</v>
      </c>
      <c r="S14" s="187" t="s">
        <v>16</v>
      </c>
      <c r="T14" s="187" t="s">
        <v>39</v>
      </c>
      <c r="U14" s="187" t="s">
        <v>8</v>
      </c>
      <c r="V14" s="187" t="s">
        <v>12</v>
      </c>
      <c r="W14" s="187" t="s">
        <v>12</v>
      </c>
      <c r="X14" s="187" t="s">
        <v>8</v>
      </c>
      <c r="Y14" s="175"/>
      <c r="Z14" s="175"/>
      <c r="AA14" s="175"/>
      <c r="AB14" s="175"/>
      <c r="AC14" s="175"/>
      <c r="AD14" s="175"/>
      <c r="AE14" s="175"/>
      <c r="AF14" s="175"/>
      <c r="AG14" s="175"/>
      <c r="AH14" s="177">
        <f t="shared" si="6"/>
        <v>13</v>
      </c>
      <c r="AI14" s="178">
        <f t="shared" si="0"/>
        <v>0</v>
      </c>
      <c r="AJ14" s="177">
        <f t="shared" si="1"/>
        <v>0</v>
      </c>
      <c r="AK14" s="177">
        <f t="shared" si="2"/>
        <v>0</v>
      </c>
      <c r="AL14" s="177">
        <f t="shared" si="3"/>
        <v>5</v>
      </c>
      <c r="AM14" s="177">
        <f t="shared" si="4"/>
        <v>1</v>
      </c>
      <c r="AN14" s="177">
        <f t="shared" si="5"/>
        <v>1</v>
      </c>
    </row>
    <row r="15" spans="2:40" ht="16.5" customHeight="1">
      <c r="B15" s="239">
        <f>IF(INDEX(TabSeance[Date],ROW()-6)&lt;&gt;0,INDEX(TabSeance[Date],ROW()-6),"")</f>
        <v>43329</v>
      </c>
      <c r="C15" s="240">
        <f>IF(INDEX(TabSeance[Durée],ROW()-6)&lt;&gt;0,INDEX(TabSeance[Durée],ROW()-6),"")</f>
        <v>61</v>
      </c>
      <c r="D15" s="187" t="s">
        <v>8</v>
      </c>
      <c r="E15" s="187" t="s">
        <v>16</v>
      </c>
      <c r="F15" s="187" t="s">
        <v>8</v>
      </c>
      <c r="G15" s="187" t="s">
        <v>8</v>
      </c>
      <c r="H15" s="187" t="s">
        <v>16</v>
      </c>
      <c r="I15" s="187" t="s">
        <v>39</v>
      </c>
      <c r="J15" s="187" t="s">
        <v>8</v>
      </c>
      <c r="K15" s="187" t="s">
        <v>8</v>
      </c>
      <c r="L15" s="187" t="s">
        <v>12</v>
      </c>
      <c r="M15" s="187" t="s">
        <v>39</v>
      </c>
      <c r="N15" s="187" t="s">
        <v>12</v>
      </c>
      <c r="O15" s="187" t="s">
        <v>8</v>
      </c>
      <c r="P15" s="187" t="s">
        <v>12</v>
      </c>
      <c r="Q15" s="187" t="s">
        <v>8</v>
      </c>
      <c r="R15" s="187" t="s">
        <v>8</v>
      </c>
      <c r="S15" s="187" t="s">
        <v>16</v>
      </c>
      <c r="T15" s="187" t="s">
        <v>39</v>
      </c>
      <c r="U15" s="187" t="s">
        <v>8</v>
      </c>
      <c r="V15" s="187" t="s">
        <v>12</v>
      </c>
      <c r="W15" s="187" t="s">
        <v>12</v>
      </c>
      <c r="X15" s="187" t="s">
        <v>8</v>
      </c>
      <c r="Y15" s="175"/>
      <c r="Z15" s="175"/>
      <c r="AA15" s="175"/>
      <c r="AB15" s="175"/>
      <c r="AC15" s="175"/>
      <c r="AD15" s="175"/>
      <c r="AE15" s="175"/>
      <c r="AF15" s="175"/>
      <c r="AG15" s="175"/>
      <c r="AH15" s="177">
        <f t="shared" si="6"/>
        <v>10</v>
      </c>
      <c r="AI15" s="178">
        <f t="shared" si="0"/>
        <v>0</v>
      </c>
      <c r="AJ15" s="177">
        <f t="shared" si="1"/>
        <v>0</v>
      </c>
      <c r="AK15" s="177">
        <f t="shared" si="2"/>
        <v>0</v>
      </c>
      <c r="AL15" s="177">
        <f t="shared" si="3"/>
        <v>5</v>
      </c>
      <c r="AM15" s="177">
        <f t="shared" si="4"/>
        <v>1</v>
      </c>
      <c r="AN15" s="177">
        <f t="shared" si="5"/>
        <v>3</v>
      </c>
    </row>
    <row r="16" spans="2:40" ht="16.5" customHeight="1">
      <c r="B16" s="239">
        <f>IF(INDEX(TabSeance[Date],ROW()-6)&lt;&gt;0,INDEX(TabSeance[Date],ROW()-6),"")</f>
        <v>43330</v>
      </c>
      <c r="C16" s="240">
        <f>IF(INDEX(TabSeance[Durée],ROW()-6)&lt;&gt;0,INDEX(TabSeance[Durée],ROW()-6),"")</f>
        <v>70</v>
      </c>
      <c r="D16" s="187" t="s">
        <v>8</v>
      </c>
      <c r="E16" s="187" t="s">
        <v>39</v>
      </c>
      <c r="F16" s="187" t="s">
        <v>8</v>
      </c>
      <c r="G16" s="187" t="s">
        <v>8</v>
      </c>
      <c r="H16" s="187" t="s">
        <v>16</v>
      </c>
      <c r="I16" s="187" t="s">
        <v>8</v>
      </c>
      <c r="J16" s="187" t="s">
        <v>8</v>
      </c>
      <c r="K16" s="187" t="s">
        <v>8</v>
      </c>
      <c r="L16" s="187" t="s">
        <v>12</v>
      </c>
      <c r="M16" s="187" t="s">
        <v>8</v>
      </c>
      <c r="N16" s="187" t="s">
        <v>12</v>
      </c>
      <c r="O16" s="187" t="s">
        <v>8</v>
      </c>
      <c r="P16" s="187" t="s">
        <v>12</v>
      </c>
      <c r="Q16" s="187" t="s">
        <v>8</v>
      </c>
      <c r="R16" s="187" t="s">
        <v>8</v>
      </c>
      <c r="S16" s="187" t="s">
        <v>16</v>
      </c>
      <c r="T16" s="187" t="s">
        <v>39</v>
      </c>
      <c r="U16" s="187" t="s">
        <v>8</v>
      </c>
      <c r="V16" s="187" t="s">
        <v>12</v>
      </c>
      <c r="W16" s="187" t="s">
        <v>12</v>
      </c>
      <c r="X16" s="187" t="s">
        <v>8</v>
      </c>
      <c r="Y16" s="175"/>
      <c r="Z16" s="175"/>
      <c r="AA16" s="175"/>
      <c r="AB16" s="175"/>
      <c r="AC16" s="175"/>
      <c r="AD16" s="175"/>
      <c r="AE16" s="175"/>
      <c r="AF16" s="175"/>
      <c r="AG16" s="175"/>
      <c r="AH16" s="177">
        <f t="shared" si="6"/>
        <v>12</v>
      </c>
      <c r="AI16" s="178">
        <f t="shared" si="0"/>
        <v>0</v>
      </c>
      <c r="AJ16" s="177">
        <f t="shared" si="1"/>
        <v>0</v>
      </c>
      <c r="AK16" s="177">
        <f t="shared" si="2"/>
        <v>0</v>
      </c>
      <c r="AL16" s="177">
        <f t="shared" si="3"/>
        <v>5</v>
      </c>
      <c r="AM16" s="177">
        <f t="shared" si="4"/>
        <v>1</v>
      </c>
      <c r="AN16" s="177">
        <f t="shared" si="5"/>
        <v>2</v>
      </c>
    </row>
    <row r="17" spans="2:40" ht="16.5" customHeight="1">
      <c r="B17" s="239">
        <f>IF(INDEX(TabSeance[Date],ROW()-6)&lt;&gt;0,INDEX(TabSeance[Date],ROW()-6),"")</f>
        <v>43332</v>
      </c>
      <c r="C17" s="240">
        <f>IF(INDEX(TabSeance[Durée],ROW()-6)&lt;&gt;0,INDEX(TabSeance[Durée],ROW()-6),"")</f>
        <v>69</v>
      </c>
      <c r="D17" s="187" t="s">
        <v>8</v>
      </c>
      <c r="E17" s="187" t="s">
        <v>8</v>
      </c>
      <c r="F17" s="187" t="s">
        <v>8</v>
      </c>
      <c r="G17" s="187" t="s">
        <v>8</v>
      </c>
      <c r="H17" s="187" t="s">
        <v>16</v>
      </c>
      <c r="I17" s="187" t="s">
        <v>39</v>
      </c>
      <c r="J17" s="187" t="s">
        <v>39</v>
      </c>
      <c r="K17" s="187" t="s">
        <v>39</v>
      </c>
      <c r="L17" s="187" t="s">
        <v>8</v>
      </c>
      <c r="M17" s="187" t="s">
        <v>8</v>
      </c>
      <c r="N17" s="187" t="s">
        <v>8</v>
      </c>
      <c r="O17" s="187" t="s">
        <v>8</v>
      </c>
      <c r="P17" s="187" t="s">
        <v>8</v>
      </c>
      <c r="Q17" s="187" t="s">
        <v>8</v>
      </c>
      <c r="R17" s="187" t="s">
        <v>8</v>
      </c>
      <c r="S17" s="187" t="s">
        <v>8</v>
      </c>
      <c r="T17" s="187" t="s">
        <v>8</v>
      </c>
      <c r="U17" s="187" t="s">
        <v>8</v>
      </c>
      <c r="V17" s="187" t="s">
        <v>12</v>
      </c>
      <c r="W17" s="187" t="s">
        <v>12</v>
      </c>
      <c r="X17" s="187" t="s">
        <v>8</v>
      </c>
      <c r="Y17" s="175"/>
      <c r="Z17" s="175"/>
      <c r="AA17" s="175"/>
      <c r="AB17" s="175"/>
      <c r="AC17" s="175"/>
      <c r="AD17" s="175"/>
      <c r="AE17" s="175"/>
      <c r="AF17" s="175"/>
      <c r="AG17" s="175"/>
      <c r="AH17" s="177">
        <f t="shared" si="6"/>
        <v>15</v>
      </c>
      <c r="AI17" s="178">
        <f t="shared" si="0"/>
        <v>0</v>
      </c>
      <c r="AJ17" s="177">
        <f t="shared" si="1"/>
        <v>0</v>
      </c>
      <c r="AK17" s="177">
        <f t="shared" si="2"/>
        <v>0</v>
      </c>
      <c r="AL17" s="177">
        <f t="shared" si="3"/>
        <v>2</v>
      </c>
      <c r="AM17" s="177">
        <f t="shared" si="4"/>
        <v>0</v>
      </c>
      <c r="AN17" s="177">
        <f t="shared" si="5"/>
        <v>3</v>
      </c>
    </row>
    <row r="18" spans="2:40" ht="16.5" customHeight="1">
      <c r="B18" s="239">
        <f>IF(INDEX(TabSeance[Date],ROW()-6)&lt;&gt;0,INDEX(TabSeance[Date],ROW()-6),"")</f>
        <v>43333</v>
      </c>
      <c r="C18" s="240">
        <f>IF(INDEX(TabSeance[Durée],ROW()-6)&lt;&gt;0,INDEX(TabSeance[Durée],ROW()-6),"")</f>
        <v>50</v>
      </c>
      <c r="D18" s="187" t="s">
        <v>8</v>
      </c>
      <c r="E18" s="187" t="s">
        <v>8</v>
      </c>
      <c r="F18" s="187" t="s">
        <v>8</v>
      </c>
      <c r="G18" s="187" t="s">
        <v>16</v>
      </c>
      <c r="H18" s="187" t="s">
        <v>16</v>
      </c>
      <c r="I18" s="187" t="s">
        <v>8</v>
      </c>
      <c r="J18" s="187" t="s">
        <v>39</v>
      </c>
      <c r="K18" s="187" t="s">
        <v>8</v>
      </c>
      <c r="L18" s="187" t="s">
        <v>8</v>
      </c>
      <c r="M18" s="187" t="s">
        <v>8</v>
      </c>
      <c r="N18" s="187" t="s">
        <v>39</v>
      </c>
      <c r="O18" s="187" t="s">
        <v>16</v>
      </c>
      <c r="P18" s="187" t="s">
        <v>39</v>
      </c>
      <c r="Q18" s="187" t="s">
        <v>8</v>
      </c>
      <c r="R18" s="187" t="s">
        <v>8</v>
      </c>
      <c r="S18" s="187" t="s">
        <v>8</v>
      </c>
      <c r="T18" s="187" t="s">
        <v>8</v>
      </c>
      <c r="U18" s="187" t="s">
        <v>8</v>
      </c>
      <c r="V18" s="187" t="s">
        <v>12</v>
      </c>
      <c r="W18" s="187" t="s">
        <v>12</v>
      </c>
      <c r="X18" s="187" t="s">
        <v>8</v>
      </c>
      <c r="Y18" s="175"/>
      <c r="Z18" s="175"/>
      <c r="AA18" s="175"/>
      <c r="AB18" s="175"/>
      <c r="AC18" s="175"/>
      <c r="AD18" s="175"/>
      <c r="AE18" s="175"/>
      <c r="AF18" s="175"/>
      <c r="AG18" s="175"/>
      <c r="AH18" s="177">
        <f t="shared" si="6"/>
        <v>13</v>
      </c>
      <c r="AI18" s="178">
        <f t="shared" si="0"/>
        <v>0</v>
      </c>
      <c r="AJ18" s="177">
        <f t="shared" si="1"/>
        <v>0</v>
      </c>
      <c r="AK18" s="177">
        <f t="shared" si="2"/>
        <v>0</v>
      </c>
      <c r="AL18" s="177">
        <f t="shared" si="3"/>
        <v>2</v>
      </c>
      <c r="AM18" s="177">
        <f t="shared" si="4"/>
        <v>1</v>
      </c>
      <c r="AN18" s="177">
        <f t="shared" si="5"/>
        <v>3</v>
      </c>
    </row>
    <row r="19" spans="2:40" ht="16.5" customHeight="1">
      <c r="B19" s="239">
        <f>IF(INDEX(TabSeance[Date],ROW()-6)&lt;&gt;0,INDEX(TabSeance[Date],ROW()-6),"")</f>
        <v>43335</v>
      </c>
      <c r="C19" s="240">
        <f>IF(INDEX(TabSeance[Durée],ROW()-6)&lt;&gt;0,INDEX(TabSeance[Durée],ROW()-6),"")</f>
        <v>55</v>
      </c>
      <c r="D19" s="187" t="s">
        <v>8</v>
      </c>
      <c r="E19" s="187" t="s">
        <v>8</v>
      </c>
      <c r="F19" s="187" t="s">
        <v>39</v>
      </c>
      <c r="G19" s="187" t="s">
        <v>8</v>
      </c>
      <c r="H19" s="187" t="s">
        <v>16</v>
      </c>
      <c r="I19" s="187" t="s">
        <v>8</v>
      </c>
      <c r="J19" s="187" t="s">
        <v>8</v>
      </c>
      <c r="K19" s="187" t="s">
        <v>16</v>
      </c>
      <c r="L19" s="187" t="s">
        <v>8</v>
      </c>
      <c r="M19" s="187" t="s">
        <v>8</v>
      </c>
      <c r="N19" s="187" t="s">
        <v>8</v>
      </c>
      <c r="O19" s="187" t="s">
        <v>8</v>
      </c>
      <c r="P19" s="187" t="s">
        <v>39</v>
      </c>
      <c r="Q19" s="187" t="s">
        <v>8</v>
      </c>
      <c r="R19" s="187" t="s">
        <v>8</v>
      </c>
      <c r="S19" s="187" t="s">
        <v>16</v>
      </c>
      <c r="T19" s="187" t="s">
        <v>8</v>
      </c>
      <c r="U19" s="187" t="s">
        <v>8</v>
      </c>
      <c r="V19" s="187" t="s">
        <v>12</v>
      </c>
      <c r="W19" s="187" t="s">
        <v>12</v>
      </c>
      <c r="X19" s="187" t="s">
        <v>8</v>
      </c>
      <c r="Y19" s="175"/>
      <c r="Z19" s="175"/>
      <c r="AA19" s="175"/>
      <c r="AB19" s="175"/>
      <c r="AC19" s="175"/>
      <c r="AD19" s="175"/>
      <c r="AE19" s="175"/>
      <c r="AF19" s="175"/>
      <c r="AG19" s="175"/>
      <c r="AH19" s="177">
        <f t="shared" si="6"/>
        <v>14</v>
      </c>
      <c r="AI19" s="178">
        <f t="shared" si="0"/>
        <v>0</v>
      </c>
      <c r="AJ19" s="177">
        <f t="shared" si="1"/>
        <v>0</v>
      </c>
      <c r="AK19" s="177">
        <f t="shared" si="2"/>
        <v>0</v>
      </c>
      <c r="AL19" s="177">
        <f t="shared" si="3"/>
        <v>2</v>
      </c>
      <c r="AM19" s="177">
        <f t="shared" si="4"/>
        <v>2</v>
      </c>
      <c r="AN19" s="177">
        <f t="shared" si="5"/>
        <v>2</v>
      </c>
    </row>
    <row r="20" spans="2:40" ht="16.5" customHeight="1">
      <c r="B20" s="239">
        <f>IF(INDEX(TabSeance[Date],ROW()-6)&lt;&gt;0,INDEX(TabSeance[Date],ROW()-6),"")</f>
        <v>43336</v>
      </c>
      <c r="C20" s="240">
        <f>IF(INDEX(TabSeance[Durée],ROW()-6)&lt;&gt;0,INDEX(TabSeance[Durée],ROW()-6),"")</f>
        <v>70</v>
      </c>
      <c r="D20" s="187" t="s">
        <v>8</v>
      </c>
      <c r="E20" s="187" t="s">
        <v>8</v>
      </c>
      <c r="F20" s="187" t="s">
        <v>8</v>
      </c>
      <c r="G20" s="187" t="s">
        <v>8</v>
      </c>
      <c r="H20" s="187" t="s">
        <v>8</v>
      </c>
      <c r="I20" s="187" t="s">
        <v>8</v>
      </c>
      <c r="J20" s="187" t="s">
        <v>8</v>
      </c>
      <c r="K20" s="187" t="s">
        <v>8</v>
      </c>
      <c r="L20" s="187" t="s">
        <v>13</v>
      </c>
      <c r="M20" s="187" t="s">
        <v>39</v>
      </c>
      <c r="N20" s="187" t="s">
        <v>8</v>
      </c>
      <c r="O20" s="187" t="s">
        <v>8</v>
      </c>
      <c r="P20" s="187" t="s">
        <v>8</v>
      </c>
      <c r="Q20" s="187" t="s">
        <v>8</v>
      </c>
      <c r="R20" s="187" t="s">
        <v>8</v>
      </c>
      <c r="S20" s="187" t="s">
        <v>8</v>
      </c>
      <c r="T20" s="187" t="s">
        <v>8</v>
      </c>
      <c r="U20" s="187" t="s">
        <v>8</v>
      </c>
      <c r="V20" s="187" t="s">
        <v>12</v>
      </c>
      <c r="W20" s="187" t="s">
        <v>12</v>
      </c>
      <c r="X20" s="187" t="s">
        <v>8</v>
      </c>
      <c r="Y20" s="175"/>
      <c r="Z20" s="175"/>
      <c r="AA20" s="175"/>
      <c r="AB20" s="175"/>
      <c r="AC20" s="175"/>
      <c r="AD20" s="175"/>
      <c r="AE20" s="175"/>
      <c r="AF20" s="175"/>
      <c r="AG20" s="175"/>
      <c r="AH20" s="177">
        <f t="shared" si="6"/>
        <v>17</v>
      </c>
      <c r="AI20" s="178">
        <f t="shared" si="0"/>
        <v>0</v>
      </c>
      <c r="AJ20" s="177">
        <f t="shared" si="1"/>
        <v>0</v>
      </c>
      <c r="AK20" s="177">
        <f t="shared" si="2"/>
        <v>1</v>
      </c>
      <c r="AL20" s="177">
        <f t="shared" si="3"/>
        <v>2</v>
      </c>
      <c r="AM20" s="177">
        <f t="shared" si="4"/>
        <v>0</v>
      </c>
      <c r="AN20" s="177">
        <f t="shared" si="5"/>
        <v>1</v>
      </c>
    </row>
    <row r="21" spans="2:40" ht="16.5" customHeight="1">
      <c r="B21" s="239">
        <f>IF(INDEX(TabSeance[Date],ROW()-6)&lt;&gt;0,INDEX(TabSeance[Date],ROW()-6),"")</f>
        <v>43339</v>
      </c>
      <c r="C21" s="240">
        <f>IF(INDEX(TabSeance[Durée],ROW()-6)&lt;&gt;0,INDEX(TabSeance[Durée],ROW()-6),"")</f>
        <v>64</v>
      </c>
      <c r="D21" s="187" t="s">
        <v>8</v>
      </c>
      <c r="E21" s="187" t="s">
        <v>8</v>
      </c>
      <c r="F21" s="187" t="s">
        <v>8</v>
      </c>
      <c r="G21" s="187" t="s">
        <v>8</v>
      </c>
      <c r="H21" s="187" t="s">
        <v>16</v>
      </c>
      <c r="I21" s="187" t="s">
        <v>8</v>
      </c>
      <c r="J21" s="187" t="s">
        <v>8</v>
      </c>
      <c r="K21" s="187" t="s">
        <v>16</v>
      </c>
      <c r="L21" s="187" t="s">
        <v>8</v>
      </c>
      <c r="M21" s="187" t="s">
        <v>8</v>
      </c>
      <c r="N21" s="187" t="s">
        <v>16</v>
      </c>
      <c r="O21" s="187" t="s">
        <v>8</v>
      </c>
      <c r="P21" s="187" t="s">
        <v>8</v>
      </c>
      <c r="Q21" s="187" t="s">
        <v>8</v>
      </c>
      <c r="R21" s="187" t="s">
        <v>8</v>
      </c>
      <c r="S21" s="187" t="s">
        <v>16</v>
      </c>
      <c r="T21" s="187" t="s">
        <v>8</v>
      </c>
      <c r="U21" s="187" t="s">
        <v>8</v>
      </c>
      <c r="V21" s="187" t="s">
        <v>12</v>
      </c>
      <c r="W21" s="187" t="s">
        <v>16</v>
      </c>
      <c r="X21" s="187" t="s">
        <v>8</v>
      </c>
      <c r="Y21" s="175"/>
      <c r="Z21" s="175"/>
      <c r="AA21" s="175"/>
      <c r="AB21" s="175"/>
      <c r="AC21" s="175"/>
      <c r="AD21" s="175"/>
      <c r="AE21" s="175"/>
      <c r="AF21" s="175"/>
      <c r="AG21" s="175"/>
      <c r="AH21" s="177">
        <f t="shared" si="6"/>
        <v>15</v>
      </c>
      <c r="AI21" s="178">
        <f t="shared" si="0"/>
        <v>0</v>
      </c>
      <c r="AJ21" s="177">
        <f t="shared" si="1"/>
        <v>0</v>
      </c>
      <c r="AK21" s="177">
        <f t="shared" si="2"/>
        <v>0</v>
      </c>
      <c r="AL21" s="177">
        <f t="shared" si="3"/>
        <v>1</v>
      </c>
      <c r="AM21" s="177">
        <f t="shared" si="4"/>
        <v>4</v>
      </c>
      <c r="AN21" s="177">
        <f t="shared" si="5"/>
        <v>0</v>
      </c>
    </row>
    <row r="22" spans="2:40" ht="16.5" customHeight="1">
      <c r="B22" s="239">
        <f>IF(INDEX(TabSeance[Date],ROW()-6)&lt;&gt;0,INDEX(TabSeance[Date],ROW()-6),"")</f>
        <v>43340</v>
      </c>
      <c r="C22" s="240">
        <f>IF(INDEX(TabSeance[Durée],ROW()-6)&lt;&gt;0,INDEX(TabSeance[Durée],ROW()-6),"")</f>
        <v>60</v>
      </c>
      <c r="D22" s="187" t="s">
        <v>8</v>
      </c>
      <c r="E22" s="187" t="s">
        <v>8</v>
      </c>
      <c r="F22" s="187" t="s">
        <v>8</v>
      </c>
      <c r="G22" s="187" t="s">
        <v>8</v>
      </c>
      <c r="H22" s="187" t="s">
        <v>16</v>
      </c>
      <c r="I22" s="187" t="s">
        <v>8</v>
      </c>
      <c r="J22" s="187" t="s">
        <v>8</v>
      </c>
      <c r="K22" s="187" t="s">
        <v>8</v>
      </c>
      <c r="L22" s="187" t="s">
        <v>39</v>
      </c>
      <c r="M22" s="187" t="s">
        <v>8</v>
      </c>
      <c r="N22" s="187" t="s">
        <v>8</v>
      </c>
      <c r="O22" s="187" t="s">
        <v>8</v>
      </c>
      <c r="P22" s="187" t="s">
        <v>8</v>
      </c>
      <c r="Q22" s="187" t="s">
        <v>8</v>
      </c>
      <c r="R22" s="187" t="s">
        <v>8</v>
      </c>
      <c r="S22" s="187" t="s">
        <v>8</v>
      </c>
      <c r="T22" s="187" t="s">
        <v>39</v>
      </c>
      <c r="U22" s="187" t="s">
        <v>8</v>
      </c>
      <c r="V22" s="187" t="s">
        <v>8</v>
      </c>
      <c r="W22" s="187" t="s">
        <v>16</v>
      </c>
      <c r="X22" s="187" t="s">
        <v>8</v>
      </c>
      <c r="Y22" s="175"/>
      <c r="Z22" s="175"/>
      <c r="AA22" s="175"/>
      <c r="AB22" s="175"/>
      <c r="AC22" s="175"/>
      <c r="AD22" s="175"/>
      <c r="AE22" s="175"/>
      <c r="AF22" s="175"/>
      <c r="AG22" s="175"/>
      <c r="AH22" s="177">
        <f t="shared" si="6"/>
        <v>17</v>
      </c>
      <c r="AI22" s="178">
        <f t="shared" si="0"/>
        <v>0</v>
      </c>
      <c r="AJ22" s="177">
        <f t="shared" si="1"/>
        <v>0</v>
      </c>
      <c r="AK22" s="177">
        <f t="shared" si="2"/>
        <v>0</v>
      </c>
      <c r="AL22" s="177">
        <f t="shared" si="3"/>
        <v>0</v>
      </c>
      <c r="AM22" s="177">
        <f t="shared" si="4"/>
        <v>1</v>
      </c>
      <c r="AN22" s="177">
        <f t="shared" si="5"/>
        <v>2</v>
      </c>
    </row>
    <row r="23" spans="2:40" ht="16.5" customHeight="1">
      <c r="B23" s="239">
        <f>IF(INDEX(TabSeance[Date],ROW()-6)&lt;&gt;0,INDEX(TabSeance[Date],ROW()-6),"")</f>
        <v>43342</v>
      </c>
      <c r="C23" s="240">
        <f>IF(INDEX(TabSeance[Durée],ROW()-6)&lt;&gt;0,INDEX(TabSeance[Durée],ROW()-6),"")</f>
        <v>57</v>
      </c>
      <c r="D23" s="187" t="s">
        <v>8</v>
      </c>
      <c r="E23" s="187" t="s">
        <v>8</v>
      </c>
      <c r="F23" s="187" t="s">
        <v>8</v>
      </c>
      <c r="G23" s="187" t="s">
        <v>8</v>
      </c>
      <c r="H23" s="187" t="s">
        <v>8</v>
      </c>
      <c r="I23" s="187" t="s">
        <v>8</v>
      </c>
      <c r="J23" s="187" t="s">
        <v>8</v>
      </c>
      <c r="K23" s="187" t="s">
        <v>8</v>
      </c>
      <c r="L23" s="187" t="s">
        <v>8</v>
      </c>
      <c r="M23" s="187" t="s">
        <v>8</v>
      </c>
      <c r="N23" s="187" t="s">
        <v>8</v>
      </c>
      <c r="O23" s="187" t="s">
        <v>8</v>
      </c>
      <c r="P23" s="187" t="s">
        <v>8</v>
      </c>
      <c r="Q23" s="187" t="s">
        <v>8</v>
      </c>
      <c r="R23" s="187" t="s">
        <v>8</v>
      </c>
      <c r="S23" s="187" t="s">
        <v>8</v>
      </c>
      <c r="T23" s="187" t="s">
        <v>8</v>
      </c>
      <c r="U23" s="187" t="s">
        <v>8</v>
      </c>
      <c r="V23" s="187" t="s">
        <v>8</v>
      </c>
      <c r="W23" s="187" t="s">
        <v>16</v>
      </c>
      <c r="X23" s="187" t="s">
        <v>8</v>
      </c>
      <c r="Y23" s="175"/>
      <c r="Z23" s="175"/>
      <c r="AA23" s="175"/>
      <c r="AB23" s="175"/>
      <c r="AC23" s="175"/>
      <c r="AD23" s="175"/>
      <c r="AE23" s="175"/>
      <c r="AF23" s="175"/>
      <c r="AG23" s="175"/>
      <c r="AH23" s="177">
        <f t="shared" si="6"/>
        <v>20</v>
      </c>
      <c r="AI23" s="178">
        <f t="shared" si="0"/>
        <v>0</v>
      </c>
      <c r="AJ23" s="177">
        <f t="shared" si="1"/>
        <v>0</v>
      </c>
      <c r="AK23" s="177">
        <f t="shared" si="2"/>
        <v>0</v>
      </c>
      <c r="AL23" s="177">
        <f t="shared" si="3"/>
        <v>0</v>
      </c>
      <c r="AM23" s="177">
        <f t="shared" si="4"/>
        <v>1</v>
      </c>
      <c r="AN23" s="177">
        <f t="shared" si="5"/>
        <v>0</v>
      </c>
    </row>
    <row r="24" spans="2:40" ht="16.5" customHeight="1">
      <c r="B24" s="239">
        <f>IF(INDEX(TabSeance[Date],ROW()-6)&lt;&gt;0,INDEX(TabSeance[Date],ROW()-6),"")</f>
        <v>43343</v>
      </c>
      <c r="C24" s="240">
        <f>IF(INDEX(TabSeance[Durée],ROW()-6)&lt;&gt;0,INDEX(TabSeance[Durée],ROW()-6),"")</f>
        <v>50</v>
      </c>
      <c r="D24" s="187" t="s">
        <v>8</v>
      </c>
      <c r="E24" s="187" t="s">
        <v>8</v>
      </c>
      <c r="F24" s="187" t="s">
        <v>39</v>
      </c>
      <c r="G24" s="187" t="s">
        <v>8</v>
      </c>
      <c r="H24" s="187" t="s">
        <v>39</v>
      </c>
      <c r="I24" s="187" t="s">
        <v>8</v>
      </c>
      <c r="J24" s="187" t="s">
        <v>8</v>
      </c>
      <c r="K24" s="187" t="s">
        <v>8</v>
      </c>
      <c r="L24" s="187" t="s">
        <v>8</v>
      </c>
      <c r="M24" s="187" t="s">
        <v>39</v>
      </c>
      <c r="N24" s="187" t="s">
        <v>8</v>
      </c>
      <c r="O24" s="187" t="s">
        <v>8</v>
      </c>
      <c r="P24" s="187" t="s">
        <v>8</v>
      </c>
      <c r="Q24" s="187" t="s">
        <v>8</v>
      </c>
      <c r="R24" s="187" t="s">
        <v>8</v>
      </c>
      <c r="S24" s="187" t="s">
        <v>8</v>
      </c>
      <c r="T24" s="187" t="s">
        <v>39</v>
      </c>
      <c r="U24" s="187" t="s">
        <v>8</v>
      </c>
      <c r="V24" s="187" t="s">
        <v>8</v>
      </c>
      <c r="W24" s="187" t="s">
        <v>16</v>
      </c>
      <c r="X24" s="187" t="s">
        <v>8</v>
      </c>
      <c r="Y24" s="175"/>
      <c r="Z24" s="175"/>
      <c r="AA24" s="175"/>
      <c r="AB24" s="175"/>
      <c r="AC24" s="175"/>
      <c r="AD24" s="175"/>
      <c r="AE24" s="175"/>
      <c r="AF24" s="175"/>
      <c r="AG24" s="175"/>
      <c r="AH24" s="177">
        <f t="shared" si="6"/>
        <v>16</v>
      </c>
      <c r="AI24" s="178">
        <f t="shared" si="0"/>
        <v>0</v>
      </c>
      <c r="AJ24" s="177">
        <f t="shared" si="1"/>
        <v>0</v>
      </c>
      <c r="AK24" s="177">
        <f t="shared" si="2"/>
        <v>0</v>
      </c>
      <c r="AL24" s="177">
        <f t="shared" si="3"/>
        <v>0</v>
      </c>
      <c r="AM24" s="177">
        <f t="shared" si="4"/>
        <v>1</v>
      </c>
      <c r="AN24" s="177">
        <f t="shared" si="5"/>
        <v>4</v>
      </c>
    </row>
    <row r="25" spans="2:40" ht="16.5" customHeight="1">
      <c r="B25" s="239">
        <f>IF(INDEX(TabSeance[Date],ROW()-6)&lt;&gt;0,INDEX(TabSeance[Date],ROW()-6),"")</f>
        <v>43347</v>
      </c>
      <c r="C25" s="240">
        <f>IF(INDEX(TabSeance[Durée],ROW()-6)&lt;&gt;0,INDEX(TabSeance[Durée],ROW()-6),"")</f>
        <v>65</v>
      </c>
      <c r="D25" s="187" t="s">
        <v>8</v>
      </c>
      <c r="E25" s="187" t="s">
        <v>8</v>
      </c>
      <c r="F25" s="187" t="s">
        <v>8</v>
      </c>
      <c r="G25" s="187" t="s">
        <v>16</v>
      </c>
      <c r="H25" s="187" t="s">
        <v>16</v>
      </c>
      <c r="I25" s="187" t="s">
        <v>226</v>
      </c>
      <c r="J25" s="187" t="s">
        <v>16</v>
      </c>
      <c r="K25" s="187" t="s">
        <v>13</v>
      </c>
      <c r="L25" s="187" t="s">
        <v>8</v>
      </c>
      <c r="M25" s="187" t="s">
        <v>8</v>
      </c>
      <c r="N25" s="187" t="s">
        <v>8</v>
      </c>
      <c r="O25" s="187" t="s">
        <v>8</v>
      </c>
      <c r="P25" s="187" t="s">
        <v>8</v>
      </c>
      <c r="Q25" s="187" t="s">
        <v>8</v>
      </c>
      <c r="R25" s="187" t="s">
        <v>8</v>
      </c>
      <c r="S25" s="187" t="s">
        <v>8</v>
      </c>
      <c r="T25" s="187" t="s">
        <v>39</v>
      </c>
      <c r="U25" s="187" t="s">
        <v>8</v>
      </c>
      <c r="V25" s="187" t="s">
        <v>226</v>
      </c>
      <c r="W25" s="187" t="s">
        <v>8</v>
      </c>
      <c r="X25" s="187" t="s">
        <v>8</v>
      </c>
      <c r="Y25" s="175"/>
      <c r="Z25" s="175"/>
      <c r="AA25" s="175"/>
      <c r="AB25" s="175"/>
      <c r="AC25" s="175"/>
      <c r="AD25" s="175"/>
      <c r="AE25" s="175"/>
      <c r="AF25" s="175"/>
      <c r="AG25" s="175"/>
      <c r="AH25" s="177">
        <f t="shared" si="6"/>
        <v>14</v>
      </c>
      <c r="AI25" s="178">
        <f t="shared" si="0"/>
        <v>0</v>
      </c>
      <c r="AJ25" s="177">
        <f t="shared" si="1"/>
        <v>0</v>
      </c>
      <c r="AK25" s="177">
        <f t="shared" si="2"/>
        <v>1</v>
      </c>
      <c r="AL25" s="177">
        <f t="shared" si="3"/>
        <v>0</v>
      </c>
      <c r="AM25" s="177">
        <f t="shared" si="4"/>
        <v>1</v>
      </c>
      <c r="AN25" s="177">
        <f t="shared" si="5"/>
        <v>1</v>
      </c>
    </row>
    <row r="26" spans="2:40" ht="16.5" customHeight="1">
      <c r="B26" s="239">
        <f>IF(INDEX(TabSeance[Date],ROW()-6)&lt;&gt;0,INDEX(TabSeance[Date],ROW()-6),"")</f>
        <v>43349</v>
      </c>
      <c r="C26" s="240">
        <f>IF(INDEX(TabSeance[Durée],ROW()-6)&lt;&gt;0,INDEX(TabSeance[Durée],ROW()-6),"")</f>
        <v>70</v>
      </c>
      <c r="D26" s="187" t="s">
        <v>8</v>
      </c>
      <c r="E26" s="187" t="s">
        <v>8</v>
      </c>
      <c r="F26" s="187" t="s">
        <v>8</v>
      </c>
      <c r="G26" s="187" t="s">
        <v>16</v>
      </c>
      <c r="H26" s="187" t="s">
        <v>8</v>
      </c>
      <c r="I26" s="187" t="s">
        <v>226</v>
      </c>
      <c r="J26" s="187" t="s">
        <v>8</v>
      </c>
      <c r="K26" s="187" t="s">
        <v>8</v>
      </c>
      <c r="L26" s="187" t="s">
        <v>8</v>
      </c>
      <c r="M26" s="187" t="s">
        <v>8</v>
      </c>
      <c r="N26" s="187" t="s">
        <v>8</v>
      </c>
      <c r="O26" s="187" t="s">
        <v>8</v>
      </c>
      <c r="P26" s="187" t="s">
        <v>8</v>
      </c>
      <c r="Q26" s="187" t="s">
        <v>8</v>
      </c>
      <c r="R26" s="187" t="s">
        <v>8</v>
      </c>
      <c r="S26" s="187" t="s">
        <v>8</v>
      </c>
      <c r="T26" s="187" t="s">
        <v>8</v>
      </c>
      <c r="U26" s="187" t="s">
        <v>8</v>
      </c>
      <c r="V26" s="187" t="s">
        <v>226</v>
      </c>
      <c r="W26" s="187" t="s">
        <v>8</v>
      </c>
      <c r="X26" s="187" t="s">
        <v>8</v>
      </c>
      <c r="Y26" s="175"/>
      <c r="Z26" s="175"/>
      <c r="AA26" s="175"/>
      <c r="AB26" s="175"/>
      <c r="AC26" s="175"/>
      <c r="AD26" s="175"/>
      <c r="AE26" s="175"/>
      <c r="AF26" s="175"/>
      <c r="AG26" s="175"/>
      <c r="AH26" s="177">
        <f t="shared" si="6"/>
        <v>18</v>
      </c>
      <c r="AI26" s="178">
        <f t="shared" si="0"/>
        <v>0</v>
      </c>
      <c r="AJ26" s="177">
        <f t="shared" si="1"/>
        <v>0</v>
      </c>
      <c r="AK26" s="177">
        <f t="shared" si="2"/>
        <v>0</v>
      </c>
      <c r="AL26" s="177">
        <f t="shared" si="3"/>
        <v>0</v>
      </c>
      <c r="AM26" s="177">
        <f t="shared" si="4"/>
        <v>0</v>
      </c>
      <c r="AN26" s="177">
        <f t="shared" si="5"/>
        <v>0</v>
      </c>
    </row>
    <row r="27" spans="2:40" ht="16.5" customHeight="1">
      <c r="B27" s="239">
        <f>IF(INDEX(TabSeance[Date],ROW()-6)&lt;&gt;0,INDEX(TabSeance[Date],ROW()-6),"")</f>
        <v>43350</v>
      </c>
      <c r="C27" s="240">
        <f>IF(INDEX(TabSeance[Durée],ROW()-6)&lt;&gt;0,INDEX(TabSeance[Durée],ROW()-6),"")</f>
        <v>45</v>
      </c>
      <c r="D27" s="187" t="s">
        <v>8</v>
      </c>
      <c r="E27" s="187" t="s">
        <v>8</v>
      </c>
      <c r="F27" s="187" t="s">
        <v>39</v>
      </c>
      <c r="G27" s="187" t="s">
        <v>39</v>
      </c>
      <c r="H27" s="187" t="s">
        <v>16</v>
      </c>
      <c r="I27" s="187" t="s">
        <v>8</v>
      </c>
      <c r="J27" s="187" t="s">
        <v>8</v>
      </c>
      <c r="K27" s="187" t="s">
        <v>8</v>
      </c>
      <c r="L27" s="187" t="s">
        <v>39</v>
      </c>
      <c r="M27" s="187" t="s">
        <v>39</v>
      </c>
      <c r="N27" s="187" t="s">
        <v>39</v>
      </c>
      <c r="O27" s="187" t="s">
        <v>39</v>
      </c>
      <c r="P27" s="187" t="s">
        <v>8</v>
      </c>
      <c r="Q27" s="187" t="s">
        <v>8</v>
      </c>
      <c r="R27" s="187" t="s">
        <v>8</v>
      </c>
      <c r="S27" s="187" t="s">
        <v>39</v>
      </c>
      <c r="T27" s="187" t="s">
        <v>39</v>
      </c>
      <c r="U27" s="187" t="s">
        <v>8</v>
      </c>
      <c r="V27" s="187" t="s">
        <v>8</v>
      </c>
      <c r="W27" s="187" t="s">
        <v>8</v>
      </c>
      <c r="X27" s="187" t="s">
        <v>8</v>
      </c>
      <c r="Y27" s="175"/>
      <c r="Z27" s="175"/>
      <c r="AA27" s="175"/>
      <c r="AB27" s="175"/>
      <c r="AC27" s="175"/>
      <c r="AD27" s="175"/>
      <c r="AE27" s="175"/>
      <c r="AF27" s="175"/>
      <c r="AG27" s="175"/>
      <c r="AH27" s="177">
        <f t="shared" si="6"/>
        <v>12</v>
      </c>
      <c r="AI27" s="178">
        <f t="shared" si="0"/>
        <v>0</v>
      </c>
      <c r="AJ27" s="177">
        <f t="shared" si="1"/>
        <v>0</v>
      </c>
      <c r="AK27" s="177">
        <f t="shared" si="2"/>
        <v>0</v>
      </c>
      <c r="AL27" s="177">
        <f t="shared" si="3"/>
        <v>0</v>
      </c>
      <c r="AM27" s="177">
        <f t="shared" si="4"/>
        <v>0</v>
      </c>
      <c r="AN27" s="177">
        <f t="shared" si="5"/>
        <v>8</v>
      </c>
    </row>
    <row r="28" spans="2:40" ht="16.5" customHeight="1">
      <c r="B28" s="239">
        <f>IF(INDEX(TabSeance[Date],ROW()-6)&lt;&gt;0,INDEX(TabSeance[Date],ROW()-6),"")</f>
        <v>43354</v>
      </c>
      <c r="C28" s="240">
        <f>IF(INDEX(TabSeance[Durée],ROW()-6)&lt;&gt;0,INDEX(TabSeance[Durée],ROW()-6),"")</f>
        <v>60</v>
      </c>
      <c r="D28" s="187" t="s">
        <v>8</v>
      </c>
      <c r="E28" s="187" t="s">
        <v>16</v>
      </c>
      <c r="F28" s="187" t="s">
        <v>8</v>
      </c>
      <c r="G28" s="187" t="s">
        <v>8</v>
      </c>
      <c r="H28" s="187" t="s">
        <v>16</v>
      </c>
      <c r="I28" s="187" t="s">
        <v>226</v>
      </c>
      <c r="J28" s="187" t="s">
        <v>10</v>
      </c>
      <c r="K28" s="187" t="s">
        <v>16</v>
      </c>
      <c r="L28" s="187" t="s">
        <v>8</v>
      </c>
      <c r="M28" s="187" t="s">
        <v>8</v>
      </c>
      <c r="N28" s="187" t="s">
        <v>16</v>
      </c>
      <c r="O28" s="187" t="s">
        <v>8</v>
      </c>
      <c r="P28" s="187" t="s">
        <v>8</v>
      </c>
      <c r="Q28" s="187" t="s">
        <v>8</v>
      </c>
      <c r="R28" s="187" t="s">
        <v>8</v>
      </c>
      <c r="S28" s="187" t="s">
        <v>16</v>
      </c>
      <c r="T28" s="187" t="s">
        <v>8</v>
      </c>
      <c r="U28" s="187" t="s">
        <v>8</v>
      </c>
      <c r="V28" s="187" t="s">
        <v>226</v>
      </c>
      <c r="W28" s="187" t="s">
        <v>8</v>
      </c>
      <c r="X28" s="187" t="s">
        <v>16</v>
      </c>
      <c r="Y28" s="187"/>
      <c r="Z28" s="187"/>
      <c r="AA28" s="175"/>
      <c r="AB28" s="175"/>
      <c r="AC28" s="175"/>
      <c r="AD28" s="175"/>
      <c r="AE28" s="175"/>
      <c r="AF28" s="175"/>
      <c r="AG28" s="175"/>
      <c r="AH28" s="177">
        <f t="shared" si="6"/>
        <v>12</v>
      </c>
      <c r="AI28" s="178">
        <f t="shared" si="0"/>
        <v>1</v>
      </c>
      <c r="AJ28" s="177">
        <f t="shared" si="1"/>
        <v>0</v>
      </c>
      <c r="AK28" s="177">
        <f t="shared" si="2"/>
        <v>0</v>
      </c>
      <c r="AL28" s="177">
        <f t="shared" si="3"/>
        <v>0</v>
      </c>
      <c r="AM28" s="177">
        <f t="shared" si="4"/>
        <v>4</v>
      </c>
      <c r="AN28" s="177">
        <f t="shared" si="5"/>
        <v>0</v>
      </c>
    </row>
    <row r="29" spans="2:40" ht="16.5" customHeight="1">
      <c r="B29" s="239">
        <f>IF(INDEX(TabSeance[Date],ROW()-6)&lt;&gt;0,INDEX(TabSeance[Date],ROW()-6),"")</f>
        <v>43357</v>
      </c>
      <c r="C29" s="240">
        <f>IF(INDEX(TabSeance[Durée],ROW()-6)&lt;&gt;0,INDEX(TabSeance[Durée],ROW()-6),"")</f>
        <v>74</v>
      </c>
      <c r="D29" s="187" t="s">
        <v>8</v>
      </c>
      <c r="E29" s="187" t="s">
        <v>16</v>
      </c>
      <c r="F29" s="187" t="s">
        <v>8</v>
      </c>
      <c r="G29" s="187" t="s">
        <v>8</v>
      </c>
      <c r="H29" s="187" t="s">
        <v>16</v>
      </c>
      <c r="I29" s="187" t="s">
        <v>226</v>
      </c>
      <c r="J29" s="187" t="s">
        <v>10</v>
      </c>
      <c r="K29" s="187" t="s">
        <v>8</v>
      </c>
      <c r="L29" s="187" t="s">
        <v>8</v>
      </c>
      <c r="M29" s="187" t="s">
        <v>8</v>
      </c>
      <c r="N29" s="187" t="s">
        <v>8</v>
      </c>
      <c r="O29" s="187" t="s">
        <v>8</v>
      </c>
      <c r="P29" s="187" t="s">
        <v>8</v>
      </c>
      <c r="Q29" s="187" t="s">
        <v>8</v>
      </c>
      <c r="R29" s="187" t="s">
        <v>8</v>
      </c>
      <c r="S29" s="187" t="s">
        <v>8</v>
      </c>
      <c r="T29" s="187" t="s">
        <v>8</v>
      </c>
      <c r="U29" s="187" t="s">
        <v>8</v>
      </c>
      <c r="V29" s="187" t="s">
        <v>226</v>
      </c>
      <c r="W29" s="187" t="s">
        <v>8</v>
      </c>
      <c r="X29" s="187" t="s">
        <v>16</v>
      </c>
      <c r="Y29" s="187"/>
      <c r="Z29" s="187"/>
      <c r="AA29" s="175"/>
      <c r="AB29" s="175"/>
      <c r="AC29" s="175"/>
      <c r="AD29" s="175"/>
      <c r="AE29" s="175"/>
      <c r="AF29" s="175"/>
      <c r="AG29" s="175"/>
      <c r="AH29" s="177">
        <f t="shared" si="6"/>
        <v>15</v>
      </c>
      <c r="AI29" s="178">
        <f t="shared" si="0"/>
        <v>1</v>
      </c>
      <c r="AJ29" s="177">
        <f t="shared" si="1"/>
        <v>0</v>
      </c>
      <c r="AK29" s="177">
        <f t="shared" si="2"/>
        <v>0</v>
      </c>
      <c r="AL29" s="177">
        <f t="shared" si="3"/>
        <v>0</v>
      </c>
      <c r="AM29" s="177">
        <f t="shared" si="4"/>
        <v>1</v>
      </c>
      <c r="AN29" s="177">
        <f t="shared" si="5"/>
        <v>0</v>
      </c>
    </row>
    <row r="30" spans="2:40" ht="16.5" customHeight="1">
      <c r="B30" s="239">
        <f>IF(INDEX(TabSeance[Date],ROW()-6)&lt;&gt;0,INDEX(TabSeance[Date],ROW()-6),"")</f>
        <v>43358</v>
      </c>
      <c r="C30" s="240">
        <f>IF(INDEX(TabSeance[Durée],ROW()-6)&lt;&gt;0,INDEX(TabSeance[Durée],ROW()-6),"")</f>
        <v>36</v>
      </c>
      <c r="D30" s="187" t="s">
        <v>8</v>
      </c>
      <c r="E30" s="187" t="s">
        <v>16</v>
      </c>
      <c r="F30" s="187" t="s">
        <v>8</v>
      </c>
      <c r="G30" s="187" t="s">
        <v>8</v>
      </c>
      <c r="H30" s="187" t="s">
        <v>16</v>
      </c>
      <c r="I30" s="187" t="s">
        <v>8</v>
      </c>
      <c r="J30" s="187" t="s">
        <v>10</v>
      </c>
      <c r="K30" s="187" t="s">
        <v>8</v>
      </c>
      <c r="L30" s="187" t="s">
        <v>39</v>
      </c>
      <c r="M30" s="187" t="s">
        <v>39</v>
      </c>
      <c r="N30" s="187" t="s">
        <v>8</v>
      </c>
      <c r="O30" s="187" t="s">
        <v>8</v>
      </c>
      <c r="P30" s="187" t="s">
        <v>8</v>
      </c>
      <c r="Q30" s="187" t="s">
        <v>8</v>
      </c>
      <c r="R30" s="187" t="s">
        <v>8</v>
      </c>
      <c r="S30" s="187" t="s">
        <v>8</v>
      </c>
      <c r="T30" s="187" t="s">
        <v>39</v>
      </c>
      <c r="U30" s="187" t="s">
        <v>39</v>
      </c>
      <c r="V30" s="187" t="s">
        <v>8</v>
      </c>
      <c r="W30" s="187" t="s">
        <v>8</v>
      </c>
      <c r="X30" s="187" t="s">
        <v>16</v>
      </c>
      <c r="Y30" s="187"/>
      <c r="Z30" s="187"/>
      <c r="AA30" s="175"/>
      <c r="AB30" s="175"/>
      <c r="AC30" s="175"/>
      <c r="AD30" s="175"/>
      <c r="AE30" s="175"/>
      <c r="AF30" s="175"/>
      <c r="AG30" s="175"/>
      <c r="AH30" s="177">
        <f t="shared" si="6"/>
        <v>13</v>
      </c>
      <c r="AI30" s="178">
        <f t="shared" si="0"/>
        <v>1</v>
      </c>
      <c r="AJ30" s="177">
        <f t="shared" si="1"/>
        <v>0</v>
      </c>
      <c r="AK30" s="177">
        <f t="shared" si="2"/>
        <v>0</v>
      </c>
      <c r="AL30" s="177">
        <f t="shared" si="3"/>
        <v>0</v>
      </c>
      <c r="AM30" s="177">
        <f t="shared" si="4"/>
        <v>1</v>
      </c>
      <c r="AN30" s="177">
        <f t="shared" si="5"/>
        <v>4</v>
      </c>
    </row>
    <row r="31" spans="2:40" ht="16.5" customHeight="1">
      <c r="B31" s="239" t="str">
        <f>IF(INDEX(TabSeance[Date],ROW()-6)&lt;&gt;0,INDEX(TabSeance[Date],ROW()-6),"")</f>
        <v/>
      </c>
      <c r="C31" s="240" t="str">
        <f>IF(INDEX(TabSeance[Durée],ROW()-6)&lt;&gt;0,INDEX(TabSeance[Durée],ROW()-6),"")</f>
        <v/>
      </c>
      <c r="D31" s="187"/>
      <c r="E31" s="175"/>
      <c r="F31" s="187"/>
      <c r="G31" s="187"/>
      <c r="H31" s="187"/>
      <c r="I31" s="187"/>
      <c r="J31" s="187"/>
      <c r="K31" s="187"/>
      <c r="L31" s="187"/>
      <c r="M31" s="187"/>
      <c r="N31" s="187"/>
      <c r="O31" s="187"/>
      <c r="P31" s="187"/>
      <c r="Q31" s="187"/>
      <c r="R31" s="187"/>
      <c r="S31" s="187"/>
      <c r="T31" s="187"/>
      <c r="U31" s="187"/>
      <c r="V31" s="187"/>
      <c r="W31" s="187"/>
      <c r="X31" s="187"/>
      <c r="Y31" s="187"/>
      <c r="Z31" s="187"/>
      <c r="AA31" s="175"/>
      <c r="AB31" s="175"/>
      <c r="AC31" s="175"/>
      <c r="AD31" s="175"/>
      <c r="AE31" s="175"/>
      <c r="AF31" s="175"/>
      <c r="AG31" s="175"/>
      <c r="AH31" s="177">
        <f t="shared" si="6"/>
        <v>0</v>
      </c>
      <c r="AI31" s="178">
        <f t="shared" si="0"/>
        <v>0</v>
      </c>
      <c r="AJ31" s="177">
        <f t="shared" si="1"/>
        <v>0</v>
      </c>
      <c r="AK31" s="177">
        <f t="shared" si="2"/>
        <v>0</v>
      </c>
      <c r="AL31" s="177">
        <f t="shared" si="3"/>
        <v>0</v>
      </c>
      <c r="AM31" s="177">
        <f t="shared" si="4"/>
        <v>0</v>
      </c>
      <c r="AN31" s="177">
        <f t="shared" si="5"/>
        <v>0</v>
      </c>
    </row>
    <row r="32" spans="2:40" ht="16.5" customHeight="1">
      <c r="B32" s="239" t="str">
        <f>IF(INDEX(TabSeance[Date],ROW()-6)&lt;&gt;0,INDEX(TabSeance[Date],ROW()-6),"")</f>
        <v/>
      </c>
      <c r="C32" s="240" t="str">
        <f>IF(INDEX(TabSeance[Durée],ROW()-6)&lt;&gt;0,INDEX(TabSeance[Durée],ROW()-6),"")</f>
        <v/>
      </c>
      <c r="D32" s="187"/>
      <c r="E32" s="187"/>
      <c r="F32" s="187"/>
      <c r="G32" s="187"/>
      <c r="H32" s="187"/>
      <c r="I32" s="187"/>
      <c r="J32" s="187"/>
      <c r="K32" s="187"/>
      <c r="L32" s="187"/>
      <c r="M32" s="187"/>
      <c r="N32" s="187"/>
      <c r="O32" s="187"/>
      <c r="P32" s="187"/>
      <c r="Q32" s="187"/>
      <c r="R32" s="187"/>
      <c r="S32" s="187"/>
      <c r="T32" s="187"/>
      <c r="U32" s="187"/>
      <c r="V32" s="187"/>
      <c r="W32" s="187"/>
      <c r="X32" s="187"/>
      <c r="Y32" s="187"/>
      <c r="Z32" s="187"/>
      <c r="AA32" s="175"/>
      <c r="AB32" s="175"/>
      <c r="AC32" s="175"/>
      <c r="AD32" s="175"/>
      <c r="AE32" s="175"/>
      <c r="AF32" s="175"/>
      <c r="AG32" s="175"/>
      <c r="AH32" s="177">
        <f t="shared" si="6"/>
        <v>0</v>
      </c>
      <c r="AI32" s="178">
        <f t="shared" si="0"/>
        <v>0</v>
      </c>
      <c r="AJ32" s="177">
        <f t="shared" si="1"/>
        <v>0</v>
      </c>
      <c r="AK32" s="177">
        <f t="shared" si="2"/>
        <v>0</v>
      </c>
      <c r="AL32" s="177">
        <f t="shared" si="3"/>
        <v>0</v>
      </c>
      <c r="AM32" s="177">
        <f t="shared" si="4"/>
        <v>0</v>
      </c>
      <c r="AN32" s="177">
        <f t="shared" si="5"/>
        <v>0</v>
      </c>
    </row>
    <row r="33" spans="2:40" ht="16.5" customHeight="1">
      <c r="B33" s="239" t="str">
        <f>IF(INDEX(TabSeance[Date],ROW()-6)&lt;&gt;0,INDEX(TabSeance[Date],ROW()-6),"")</f>
        <v/>
      </c>
      <c r="C33" s="240" t="str">
        <f>IF(INDEX(TabSeance[Durée],ROW()-6)&lt;&gt;0,INDEX(TabSeance[Durée],ROW()-6),"")</f>
        <v/>
      </c>
      <c r="D33" s="187"/>
      <c r="E33" s="187"/>
      <c r="F33" s="187"/>
      <c r="G33" s="187"/>
      <c r="H33" s="187"/>
      <c r="I33" s="187"/>
      <c r="J33" s="187"/>
      <c r="K33" s="187"/>
      <c r="L33" s="187"/>
      <c r="M33" s="187"/>
      <c r="N33" s="187"/>
      <c r="O33" s="187"/>
      <c r="P33" s="187"/>
      <c r="Q33" s="187"/>
      <c r="R33" s="187"/>
      <c r="S33" s="187"/>
      <c r="T33" s="187"/>
      <c r="U33" s="187"/>
      <c r="V33" s="187"/>
      <c r="W33" s="187"/>
      <c r="X33" s="187"/>
      <c r="Y33" s="187"/>
      <c r="Z33" s="187"/>
      <c r="AA33" s="175"/>
      <c r="AB33" s="175"/>
      <c r="AC33" s="175"/>
      <c r="AD33" s="175"/>
      <c r="AE33" s="175"/>
      <c r="AF33" s="175"/>
      <c r="AG33" s="175"/>
      <c r="AH33" s="177">
        <f t="shared" si="6"/>
        <v>0</v>
      </c>
      <c r="AI33" s="178">
        <f t="shared" si="0"/>
        <v>0</v>
      </c>
      <c r="AJ33" s="177">
        <f t="shared" si="1"/>
        <v>0</v>
      </c>
      <c r="AK33" s="177">
        <f t="shared" si="2"/>
        <v>0</v>
      </c>
      <c r="AL33" s="177">
        <f t="shared" si="3"/>
        <v>0</v>
      </c>
      <c r="AM33" s="177">
        <f t="shared" si="4"/>
        <v>0</v>
      </c>
      <c r="AN33" s="177">
        <f t="shared" si="5"/>
        <v>0</v>
      </c>
    </row>
    <row r="34" spans="2:40" ht="16.5" customHeight="1">
      <c r="B34" s="239" t="str">
        <f>IF(INDEX(TabSeance[Date],ROW()-6)&lt;&gt;0,INDEX(TabSeance[Date],ROW()-6),"")</f>
        <v/>
      </c>
      <c r="C34" s="240" t="str">
        <f>IF(INDEX(TabSeance[Durée],ROW()-6)&lt;&gt;0,INDEX(TabSeance[Durée],ROW()-6),"")</f>
        <v/>
      </c>
      <c r="D34" s="187"/>
      <c r="E34" s="187"/>
      <c r="F34" s="187"/>
      <c r="G34" s="187"/>
      <c r="H34" s="187"/>
      <c r="I34" s="187"/>
      <c r="J34" s="187"/>
      <c r="K34" s="187"/>
      <c r="L34" s="187"/>
      <c r="M34" s="187"/>
      <c r="N34" s="187"/>
      <c r="O34" s="187"/>
      <c r="P34" s="187"/>
      <c r="Q34" s="187"/>
      <c r="R34" s="187"/>
      <c r="S34" s="187"/>
      <c r="T34" s="187"/>
      <c r="U34" s="187"/>
      <c r="V34" s="187"/>
      <c r="W34" s="187"/>
      <c r="X34" s="187"/>
      <c r="Y34" s="187"/>
      <c r="Z34" s="187"/>
      <c r="AA34" s="175"/>
      <c r="AB34" s="175"/>
      <c r="AC34" s="175"/>
      <c r="AD34" s="175"/>
      <c r="AE34" s="175"/>
      <c r="AF34" s="175"/>
      <c r="AG34" s="175"/>
      <c r="AH34" s="177">
        <f t="shared" si="6"/>
        <v>0</v>
      </c>
      <c r="AI34" s="178">
        <f t="shared" si="0"/>
        <v>0</v>
      </c>
      <c r="AJ34" s="177">
        <f t="shared" si="1"/>
        <v>0</v>
      </c>
      <c r="AK34" s="177">
        <f t="shared" si="2"/>
        <v>0</v>
      </c>
      <c r="AL34" s="177">
        <f t="shared" si="3"/>
        <v>0</v>
      </c>
      <c r="AM34" s="177">
        <f t="shared" si="4"/>
        <v>0</v>
      </c>
      <c r="AN34" s="177">
        <f t="shared" si="5"/>
        <v>0</v>
      </c>
    </row>
    <row r="35" spans="2:40" ht="16.5" customHeight="1">
      <c r="B35" s="239" t="str">
        <f>IF(INDEX(TabSeance[Date],ROW()-6)&lt;&gt;0,INDEX(TabSeance[Date],ROW()-6),"")</f>
        <v/>
      </c>
      <c r="C35" s="240" t="str">
        <f>IF(INDEX(TabSeance[Durée],ROW()-6)&lt;&gt;0,INDEX(TabSeance[Durée],ROW()-6),"")</f>
        <v/>
      </c>
      <c r="D35" s="187"/>
      <c r="E35" s="187"/>
      <c r="F35" s="187"/>
      <c r="G35" s="187"/>
      <c r="H35" s="187"/>
      <c r="I35" s="187"/>
      <c r="J35" s="187"/>
      <c r="K35" s="187"/>
      <c r="L35" s="187"/>
      <c r="M35" s="187"/>
      <c r="N35" s="187"/>
      <c r="O35" s="187"/>
      <c r="P35" s="187"/>
      <c r="Q35" s="187"/>
      <c r="R35" s="187"/>
      <c r="S35" s="187"/>
      <c r="T35" s="187"/>
      <c r="U35" s="187"/>
      <c r="V35" s="187"/>
      <c r="W35" s="187"/>
      <c r="X35" s="187"/>
      <c r="Y35" s="187"/>
      <c r="Z35" s="187"/>
      <c r="AA35" s="175"/>
      <c r="AB35" s="175"/>
      <c r="AC35" s="175"/>
      <c r="AD35" s="175"/>
      <c r="AE35" s="175"/>
      <c r="AF35" s="175"/>
      <c r="AG35" s="175"/>
      <c r="AH35" s="177">
        <f t="shared" si="6"/>
        <v>0</v>
      </c>
      <c r="AI35" s="178">
        <f t="shared" si="0"/>
        <v>0</v>
      </c>
      <c r="AJ35" s="177">
        <f t="shared" si="1"/>
        <v>0</v>
      </c>
      <c r="AK35" s="177">
        <f t="shared" si="2"/>
        <v>0</v>
      </c>
      <c r="AL35" s="177">
        <f t="shared" si="3"/>
        <v>0</v>
      </c>
      <c r="AM35" s="177">
        <f t="shared" si="4"/>
        <v>0</v>
      </c>
      <c r="AN35" s="177">
        <f t="shared" si="5"/>
        <v>0</v>
      </c>
    </row>
    <row r="36" spans="2:40" ht="16.5" customHeight="1">
      <c r="B36" s="239" t="str">
        <f>IF(INDEX(TabSeance[Date],ROW()-6)&lt;&gt;0,INDEX(TabSeance[Date],ROW()-6),"")</f>
        <v/>
      </c>
      <c r="C36" s="240" t="str">
        <f>IF(INDEX(TabSeance[Durée],ROW()-6)&lt;&gt;0,INDEX(TabSeance[Durée],ROW()-6),"")</f>
        <v/>
      </c>
      <c r="D36" s="187"/>
      <c r="E36" s="187"/>
      <c r="F36" s="187"/>
      <c r="G36" s="187"/>
      <c r="H36" s="187"/>
      <c r="I36" s="187"/>
      <c r="J36" s="187"/>
      <c r="K36" s="187"/>
      <c r="L36" s="187"/>
      <c r="M36" s="187"/>
      <c r="N36" s="187"/>
      <c r="O36" s="187"/>
      <c r="P36" s="187"/>
      <c r="Q36" s="187"/>
      <c r="R36" s="187"/>
      <c r="S36" s="187"/>
      <c r="T36" s="187"/>
      <c r="U36" s="187"/>
      <c r="V36" s="187"/>
      <c r="W36" s="187"/>
      <c r="X36" s="187"/>
      <c r="Y36" s="187"/>
      <c r="Z36" s="187"/>
      <c r="AA36" s="175"/>
      <c r="AB36" s="175"/>
      <c r="AC36" s="175"/>
      <c r="AD36" s="175"/>
      <c r="AE36" s="175"/>
      <c r="AF36" s="175"/>
      <c r="AG36" s="175"/>
      <c r="AH36" s="177">
        <f t="shared" si="6"/>
        <v>0</v>
      </c>
      <c r="AI36" s="178">
        <f t="shared" si="0"/>
        <v>0</v>
      </c>
      <c r="AJ36" s="177">
        <f t="shared" si="1"/>
        <v>0</v>
      </c>
      <c r="AK36" s="177">
        <f t="shared" si="2"/>
        <v>0</v>
      </c>
      <c r="AL36" s="177">
        <f t="shared" si="3"/>
        <v>0</v>
      </c>
      <c r="AM36" s="177">
        <f t="shared" si="4"/>
        <v>0</v>
      </c>
      <c r="AN36" s="177">
        <f t="shared" si="5"/>
        <v>0</v>
      </c>
    </row>
    <row r="37" spans="2:40" ht="16.5" customHeight="1">
      <c r="B37" s="239" t="str">
        <f>IF(INDEX(TabSeance[Date],ROW()-6)&lt;&gt;0,INDEX(TabSeance[Date],ROW()-6),"")</f>
        <v/>
      </c>
      <c r="C37" s="240" t="str">
        <f>IF(INDEX(TabSeance[Durée],ROW()-6)&lt;&gt;0,INDEX(TabSeance[Durée],ROW()-6),"")</f>
        <v/>
      </c>
      <c r="D37" s="187"/>
      <c r="E37" s="187"/>
      <c r="F37" s="187"/>
      <c r="G37" s="187"/>
      <c r="H37" s="187"/>
      <c r="I37" s="187"/>
      <c r="J37" s="187"/>
      <c r="K37" s="187"/>
      <c r="L37" s="187"/>
      <c r="M37" s="187"/>
      <c r="N37" s="187"/>
      <c r="O37" s="187"/>
      <c r="P37" s="187"/>
      <c r="Q37" s="187"/>
      <c r="R37" s="187"/>
      <c r="S37" s="187"/>
      <c r="T37" s="187"/>
      <c r="U37" s="187"/>
      <c r="V37" s="187"/>
      <c r="W37" s="187"/>
      <c r="X37" s="187"/>
      <c r="Y37" s="187"/>
      <c r="Z37" s="187"/>
      <c r="AA37" s="175"/>
      <c r="AB37" s="175"/>
      <c r="AC37" s="175"/>
      <c r="AD37" s="175"/>
      <c r="AE37" s="175"/>
      <c r="AF37" s="175"/>
      <c r="AG37" s="175"/>
      <c r="AH37" s="177">
        <f t="shared" si="6"/>
        <v>0</v>
      </c>
      <c r="AI37" s="178">
        <f t="shared" si="0"/>
        <v>0</v>
      </c>
      <c r="AJ37" s="177">
        <f t="shared" si="1"/>
        <v>0</v>
      </c>
      <c r="AK37" s="177">
        <f t="shared" si="2"/>
        <v>0</v>
      </c>
      <c r="AL37" s="177">
        <f t="shared" si="3"/>
        <v>0</v>
      </c>
      <c r="AM37" s="177">
        <f t="shared" si="4"/>
        <v>0</v>
      </c>
      <c r="AN37" s="177">
        <f t="shared" si="5"/>
        <v>0</v>
      </c>
    </row>
    <row r="38" spans="2:40" ht="16.5" customHeight="1">
      <c r="B38" s="239" t="str">
        <f>IF(INDEX(TabSeance[Date],ROW()-6)&lt;&gt;0,INDEX(TabSeance[Date],ROW()-6),"")</f>
        <v/>
      </c>
      <c r="C38" s="240" t="str">
        <f>IF(INDEX(TabSeance[Durée],ROW()-6)&lt;&gt;0,INDEX(TabSeance[Durée],ROW()-6),"")</f>
        <v/>
      </c>
      <c r="D38" s="187"/>
      <c r="E38" s="187"/>
      <c r="F38" s="187"/>
      <c r="G38" s="187"/>
      <c r="H38" s="187"/>
      <c r="I38" s="187"/>
      <c r="J38" s="187"/>
      <c r="K38" s="187"/>
      <c r="L38" s="187"/>
      <c r="M38" s="187"/>
      <c r="N38" s="187"/>
      <c r="O38" s="187"/>
      <c r="P38" s="187"/>
      <c r="Q38" s="187"/>
      <c r="R38" s="187"/>
      <c r="S38" s="187"/>
      <c r="T38" s="187"/>
      <c r="U38" s="187"/>
      <c r="V38" s="187"/>
      <c r="W38" s="187"/>
      <c r="X38" s="187"/>
      <c r="Y38" s="187"/>
      <c r="Z38" s="187"/>
      <c r="AA38" s="175"/>
      <c r="AB38" s="175"/>
      <c r="AC38" s="175"/>
      <c r="AD38" s="175"/>
      <c r="AE38" s="175"/>
      <c r="AF38" s="175"/>
      <c r="AG38" s="175"/>
      <c r="AH38" s="177">
        <f t="shared" si="6"/>
        <v>0</v>
      </c>
      <c r="AI38" s="178">
        <f t="shared" si="0"/>
        <v>0</v>
      </c>
      <c r="AJ38" s="177">
        <f t="shared" si="1"/>
        <v>0</v>
      </c>
      <c r="AK38" s="177">
        <f t="shared" si="2"/>
        <v>0</v>
      </c>
      <c r="AL38" s="177">
        <f t="shared" si="3"/>
        <v>0</v>
      </c>
      <c r="AM38" s="177">
        <f t="shared" si="4"/>
        <v>0</v>
      </c>
      <c r="AN38" s="177">
        <f t="shared" si="5"/>
        <v>0</v>
      </c>
    </row>
    <row r="39" spans="2:40" ht="16.5" customHeight="1">
      <c r="B39" s="239" t="str">
        <f>IF(INDEX(TabSeance[Date],ROW()-6)&lt;&gt;0,INDEX(TabSeance[Date],ROW()-6),"")</f>
        <v/>
      </c>
      <c r="C39" s="240" t="str">
        <f>IF(INDEX(TabSeance[Durée],ROW()-6)&lt;&gt;0,INDEX(TabSeance[Durée],ROW()-6),"")</f>
        <v/>
      </c>
      <c r="D39" s="187"/>
      <c r="E39" s="187"/>
      <c r="F39" s="187"/>
      <c r="G39" s="187"/>
      <c r="H39" s="187"/>
      <c r="I39" s="187"/>
      <c r="J39" s="187"/>
      <c r="K39" s="187"/>
      <c r="L39" s="187"/>
      <c r="M39" s="187"/>
      <c r="N39" s="187"/>
      <c r="O39" s="187"/>
      <c r="P39" s="187"/>
      <c r="Q39" s="187"/>
      <c r="R39" s="187"/>
      <c r="S39" s="187"/>
      <c r="T39" s="187"/>
      <c r="U39" s="187"/>
      <c r="V39" s="187"/>
      <c r="W39" s="187"/>
      <c r="X39" s="187"/>
      <c r="Y39" s="187"/>
      <c r="Z39" s="187"/>
      <c r="AA39" s="175"/>
      <c r="AB39" s="175"/>
      <c r="AC39" s="175"/>
      <c r="AD39" s="175"/>
      <c r="AE39" s="175"/>
      <c r="AF39" s="175"/>
      <c r="AG39" s="175"/>
      <c r="AH39" s="177">
        <f t="shared" si="6"/>
        <v>0</v>
      </c>
      <c r="AI39" s="178">
        <f t="shared" si="0"/>
        <v>0</v>
      </c>
      <c r="AJ39" s="177">
        <f t="shared" si="1"/>
        <v>0</v>
      </c>
      <c r="AK39" s="177">
        <f t="shared" si="2"/>
        <v>0</v>
      </c>
      <c r="AL39" s="177">
        <f t="shared" si="3"/>
        <v>0</v>
      </c>
      <c r="AM39" s="177">
        <f t="shared" si="4"/>
        <v>0</v>
      </c>
      <c r="AN39" s="177">
        <f t="shared" si="5"/>
        <v>0</v>
      </c>
    </row>
    <row r="40" spans="2:40" ht="16.5" customHeight="1">
      <c r="B40" s="239" t="str">
        <f>IF(INDEX(TabSeance[Date],ROW()-6)&lt;&gt;0,INDEX(TabSeance[Date],ROW()-6),"")</f>
        <v/>
      </c>
      <c r="C40" s="240" t="str">
        <f>IF(INDEX(TabSeance[Durée],ROW()-6)&lt;&gt;0,INDEX(TabSeance[Durée],ROW()-6),"")</f>
        <v/>
      </c>
      <c r="D40" s="187"/>
      <c r="E40" s="187"/>
      <c r="F40" s="187"/>
      <c r="G40" s="187"/>
      <c r="H40" s="187"/>
      <c r="I40" s="187"/>
      <c r="J40" s="187"/>
      <c r="K40" s="187"/>
      <c r="L40" s="187"/>
      <c r="M40" s="187"/>
      <c r="N40" s="187"/>
      <c r="O40" s="187"/>
      <c r="P40" s="187"/>
      <c r="Q40" s="187"/>
      <c r="R40" s="187"/>
      <c r="S40" s="187"/>
      <c r="T40" s="187"/>
      <c r="U40" s="187"/>
      <c r="V40" s="187"/>
      <c r="W40" s="187"/>
      <c r="X40" s="187"/>
      <c r="Y40" s="187"/>
      <c r="Z40" s="187"/>
      <c r="AA40" s="175"/>
      <c r="AB40" s="175"/>
      <c r="AC40" s="175"/>
      <c r="AD40" s="175"/>
      <c r="AE40" s="175"/>
      <c r="AF40" s="175"/>
      <c r="AG40" s="175"/>
      <c r="AH40" s="177">
        <f t="shared" si="6"/>
        <v>0</v>
      </c>
      <c r="AI40" s="178">
        <f t="shared" si="0"/>
        <v>0</v>
      </c>
      <c r="AJ40" s="177">
        <f t="shared" si="1"/>
        <v>0</v>
      </c>
      <c r="AK40" s="177">
        <f t="shared" si="2"/>
        <v>0</v>
      </c>
      <c r="AL40" s="177">
        <f t="shared" si="3"/>
        <v>0</v>
      </c>
      <c r="AM40" s="177">
        <f t="shared" si="4"/>
        <v>0</v>
      </c>
      <c r="AN40" s="177">
        <f t="shared" si="5"/>
        <v>0</v>
      </c>
    </row>
    <row r="41" spans="2:40" ht="16.5" customHeight="1">
      <c r="B41" s="239" t="str">
        <f>IF(INDEX(TabSeance[Date],ROW()-6)&lt;&gt;0,INDEX(TabSeance[Date],ROW()-6),"")</f>
        <v/>
      </c>
      <c r="C41" s="240" t="str">
        <f>IF(INDEX(TabSeance[Durée],ROW()-6)&lt;&gt;0,INDEX(TabSeance[Durée],ROW()-6),"")</f>
        <v/>
      </c>
      <c r="D41" s="187"/>
      <c r="E41" s="187"/>
      <c r="F41" s="187"/>
      <c r="G41" s="187"/>
      <c r="H41" s="187"/>
      <c r="I41" s="187"/>
      <c r="J41" s="187"/>
      <c r="K41" s="187"/>
      <c r="L41" s="187"/>
      <c r="M41" s="187"/>
      <c r="N41" s="187"/>
      <c r="O41" s="187"/>
      <c r="P41" s="187"/>
      <c r="Q41" s="187"/>
      <c r="R41" s="187"/>
      <c r="S41" s="187"/>
      <c r="T41" s="187"/>
      <c r="U41" s="187"/>
      <c r="V41" s="187"/>
      <c r="W41" s="187"/>
      <c r="X41" s="187"/>
      <c r="Y41" s="187"/>
      <c r="Z41" s="187"/>
      <c r="AA41" s="175"/>
      <c r="AB41" s="175"/>
      <c r="AC41" s="175"/>
      <c r="AD41" s="175"/>
      <c r="AE41" s="175"/>
      <c r="AF41" s="175"/>
      <c r="AG41" s="175"/>
      <c r="AH41" s="177">
        <f t="shared" si="6"/>
        <v>0</v>
      </c>
      <c r="AI41" s="178">
        <f t="shared" si="0"/>
        <v>0</v>
      </c>
      <c r="AJ41" s="177">
        <f t="shared" si="1"/>
        <v>0</v>
      </c>
      <c r="AK41" s="177">
        <f t="shared" si="2"/>
        <v>0</v>
      </c>
      <c r="AL41" s="177">
        <f t="shared" si="3"/>
        <v>0</v>
      </c>
      <c r="AM41" s="177">
        <f t="shared" si="4"/>
        <v>0</v>
      </c>
      <c r="AN41" s="177">
        <f t="shared" si="5"/>
        <v>0</v>
      </c>
    </row>
    <row r="42" spans="2:40" ht="16.5" customHeight="1">
      <c r="B42" s="239" t="str">
        <f>IF(INDEX(TabSeance[Date],ROW()-6)&lt;&gt;0,INDEX(TabSeance[Date],ROW()-6),"")</f>
        <v/>
      </c>
      <c r="C42" s="240" t="str">
        <f>IF(INDEX(TabSeance[Durée],ROW()-6)&lt;&gt;0,INDEX(TabSeance[Durée],ROW()-6),"")</f>
        <v/>
      </c>
      <c r="D42" s="187"/>
      <c r="E42" s="187"/>
      <c r="F42" s="187"/>
      <c r="G42" s="187"/>
      <c r="H42" s="187"/>
      <c r="I42" s="187"/>
      <c r="J42" s="187"/>
      <c r="K42" s="187"/>
      <c r="L42" s="187"/>
      <c r="M42" s="187"/>
      <c r="N42" s="187"/>
      <c r="O42" s="187"/>
      <c r="P42" s="175"/>
      <c r="Q42" s="187"/>
      <c r="R42" s="187"/>
      <c r="S42" s="187"/>
      <c r="T42" s="187"/>
      <c r="U42" s="187"/>
      <c r="V42" s="187"/>
      <c r="W42" s="187"/>
      <c r="X42" s="187"/>
      <c r="Y42" s="187"/>
      <c r="Z42" s="187"/>
      <c r="AA42" s="175"/>
      <c r="AB42" s="175"/>
      <c r="AC42" s="175"/>
      <c r="AD42" s="175"/>
      <c r="AE42" s="175"/>
      <c r="AF42" s="175"/>
      <c r="AG42" s="175"/>
      <c r="AH42" s="177">
        <f t="shared" si="6"/>
        <v>0</v>
      </c>
      <c r="AI42" s="178">
        <f t="shared" si="0"/>
        <v>0</v>
      </c>
      <c r="AJ42" s="177">
        <f t="shared" si="1"/>
        <v>0</v>
      </c>
      <c r="AK42" s="177">
        <f t="shared" si="2"/>
        <v>0</v>
      </c>
      <c r="AL42" s="177">
        <f t="shared" si="3"/>
        <v>0</v>
      </c>
      <c r="AM42" s="177">
        <f t="shared" si="4"/>
        <v>0</v>
      </c>
      <c r="AN42" s="177">
        <f t="shared" si="5"/>
        <v>0</v>
      </c>
    </row>
    <row r="43" spans="2:40" ht="16.5" customHeight="1">
      <c r="B43" s="239" t="str">
        <f>IF(INDEX(TabSeance[Date],ROW()-6)&lt;&gt;0,INDEX(TabSeance[Date],ROW()-6),"")</f>
        <v/>
      </c>
      <c r="C43" s="240" t="str">
        <f>IF(INDEX(TabSeance[Durée],ROW()-6)&lt;&gt;0,INDEX(TabSeance[Durée],ROW()-6),"")</f>
        <v/>
      </c>
      <c r="D43" s="187"/>
      <c r="E43" s="187"/>
      <c r="F43" s="187"/>
      <c r="G43" s="187"/>
      <c r="H43" s="187"/>
      <c r="I43" s="187"/>
      <c r="J43" s="187"/>
      <c r="K43" s="187"/>
      <c r="L43" s="187"/>
      <c r="M43" s="187"/>
      <c r="N43" s="187"/>
      <c r="O43" s="187"/>
      <c r="P43" s="175"/>
      <c r="Q43" s="187"/>
      <c r="R43" s="187"/>
      <c r="S43" s="187"/>
      <c r="T43" s="187"/>
      <c r="U43" s="187"/>
      <c r="V43" s="187"/>
      <c r="W43" s="187"/>
      <c r="X43" s="187"/>
      <c r="Y43" s="187"/>
      <c r="Z43" s="187"/>
      <c r="AA43" s="175"/>
      <c r="AB43" s="175"/>
      <c r="AC43" s="175"/>
      <c r="AD43" s="175"/>
      <c r="AE43" s="175"/>
      <c r="AF43" s="175"/>
      <c r="AG43" s="175"/>
      <c r="AH43" s="177">
        <f t="shared" si="6"/>
        <v>0</v>
      </c>
      <c r="AI43" s="178">
        <f t="shared" si="0"/>
        <v>0</v>
      </c>
      <c r="AJ43" s="177">
        <f t="shared" si="1"/>
        <v>0</v>
      </c>
      <c r="AK43" s="177">
        <f t="shared" si="2"/>
        <v>0</v>
      </c>
      <c r="AL43" s="177">
        <f t="shared" si="3"/>
        <v>0</v>
      </c>
      <c r="AM43" s="177">
        <f t="shared" si="4"/>
        <v>0</v>
      </c>
      <c r="AN43" s="177">
        <f t="shared" si="5"/>
        <v>0</v>
      </c>
    </row>
    <row r="44" spans="2:40" ht="16.5" customHeight="1">
      <c r="B44" s="239" t="str">
        <f>IF(INDEX(TabSeance[Date],ROW()-6)&lt;&gt;0,INDEX(TabSeance[Date],ROW()-6),"")</f>
        <v/>
      </c>
      <c r="C44" s="240" t="str">
        <f>IF(INDEX(TabSeance[Durée],ROW()-6)&lt;&gt;0,INDEX(TabSeance[Durée],ROW()-6),"")</f>
        <v/>
      </c>
      <c r="D44" s="187"/>
      <c r="E44" s="187"/>
      <c r="F44" s="187"/>
      <c r="G44" s="187"/>
      <c r="H44" s="187"/>
      <c r="I44" s="187"/>
      <c r="J44" s="187"/>
      <c r="K44" s="187"/>
      <c r="L44" s="187"/>
      <c r="M44" s="187"/>
      <c r="N44" s="187"/>
      <c r="O44" s="187"/>
      <c r="P44" s="175"/>
      <c r="Q44" s="187"/>
      <c r="R44" s="187"/>
      <c r="S44" s="187"/>
      <c r="T44" s="187"/>
      <c r="U44" s="187"/>
      <c r="V44" s="187"/>
      <c r="W44" s="187"/>
      <c r="X44" s="187"/>
      <c r="Y44" s="187"/>
      <c r="Z44" s="187"/>
      <c r="AA44" s="175"/>
      <c r="AB44" s="175"/>
      <c r="AC44" s="175"/>
      <c r="AD44" s="175"/>
      <c r="AE44" s="175"/>
      <c r="AF44" s="175"/>
      <c r="AG44" s="175"/>
      <c r="AH44" s="177">
        <f t="shared" si="6"/>
        <v>0</v>
      </c>
      <c r="AI44" s="178">
        <f t="shared" si="0"/>
        <v>0</v>
      </c>
      <c r="AJ44" s="177">
        <f t="shared" si="1"/>
        <v>0</v>
      </c>
      <c r="AK44" s="177">
        <f t="shared" si="2"/>
        <v>0</v>
      </c>
      <c r="AL44" s="177">
        <f t="shared" si="3"/>
        <v>0</v>
      </c>
      <c r="AM44" s="177">
        <f t="shared" si="4"/>
        <v>0</v>
      </c>
      <c r="AN44" s="177">
        <f t="shared" si="5"/>
        <v>0</v>
      </c>
    </row>
    <row r="45" spans="2:40" ht="16.5" customHeight="1">
      <c r="B45" s="239" t="str">
        <f>IF(INDEX(TabSeance[Date],ROW()-6)&lt;&gt;0,INDEX(TabSeance[Date],ROW()-6),"")</f>
        <v/>
      </c>
      <c r="C45" s="240" t="str">
        <f>IF(INDEX(TabSeance[Durée],ROW()-6)&lt;&gt;0,INDEX(TabSeance[Durée],ROW()-6),"")</f>
        <v/>
      </c>
      <c r="D45" s="187"/>
      <c r="E45" s="187"/>
      <c r="F45" s="187"/>
      <c r="G45" s="187"/>
      <c r="H45" s="187"/>
      <c r="I45" s="187"/>
      <c r="J45" s="187"/>
      <c r="K45" s="187"/>
      <c r="L45" s="187"/>
      <c r="M45" s="187"/>
      <c r="N45" s="187"/>
      <c r="O45" s="187"/>
      <c r="P45" s="175"/>
      <c r="Q45" s="187"/>
      <c r="R45" s="187"/>
      <c r="S45" s="187"/>
      <c r="T45" s="187"/>
      <c r="U45" s="187"/>
      <c r="V45" s="187"/>
      <c r="W45" s="187"/>
      <c r="X45" s="187"/>
      <c r="Y45" s="187"/>
      <c r="Z45" s="187"/>
      <c r="AA45" s="175"/>
      <c r="AB45" s="175"/>
      <c r="AC45" s="175"/>
      <c r="AD45" s="175"/>
      <c r="AE45" s="175"/>
      <c r="AF45" s="175"/>
      <c r="AG45" s="175"/>
      <c r="AH45" s="177">
        <f t="shared" si="6"/>
        <v>0</v>
      </c>
      <c r="AI45" s="178">
        <f t="shared" si="0"/>
        <v>0</v>
      </c>
      <c r="AJ45" s="177">
        <f t="shared" si="1"/>
        <v>0</v>
      </c>
      <c r="AK45" s="177">
        <f t="shared" si="2"/>
        <v>0</v>
      </c>
      <c r="AL45" s="177">
        <f t="shared" si="3"/>
        <v>0</v>
      </c>
      <c r="AM45" s="177">
        <f t="shared" si="4"/>
        <v>0</v>
      </c>
      <c r="AN45" s="177">
        <f t="shared" si="5"/>
        <v>0</v>
      </c>
    </row>
    <row r="46" spans="2:40" ht="16.5" customHeight="1">
      <c r="B46" s="239" t="str">
        <f>IF(INDEX(TabSeance[Date],ROW()-6)&lt;&gt;0,INDEX(TabSeance[Date],ROW()-6),"")</f>
        <v/>
      </c>
      <c r="C46" s="240" t="str">
        <f>IF(INDEX(TabSeance[Durée],ROW()-6)&lt;&gt;0,INDEX(TabSeance[Durée],ROW()-6),"")</f>
        <v/>
      </c>
      <c r="D46" s="187"/>
      <c r="E46" s="187"/>
      <c r="F46" s="187"/>
      <c r="G46" s="187"/>
      <c r="H46" s="187"/>
      <c r="I46" s="187"/>
      <c r="J46" s="187"/>
      <c r="K46" s="187"/>
      <c r="L46" s="187"/>
      <c r="M46" s="187"/>
      <c r="N46" s="187"/>
      <c r="O46" s="187"/>
      <c r="P46" s="175"/>
      <c r="Q46" s="187"/>
      <c r="R46" s="187"/>
      <c r="S46" s="187"/>
      <c r="T46" s="187"/>
      <c r="U46" s="187"/>
      <c r="V46" s="187"/>
      <c r="W46" s="187"/>
      <c r="X46" s="187"/>
      <c r="Y46" s="187"/>
      <c r="Z46" s="187"/>
      <c r="AA46" s="175"/>
      <c r="AB46" s="175"/>
      <c r="AC46" s="175"/>
      <c r="AD46" s="175"/>
      <c r="AE46" s="175"/>
      <c r="AF46" s="175"/>
      <c r="AG46" s="175"/>
      <c r="AH46" s="177">
        <f t="shared" si="6"/>
        <v>0</v>
      </c>
      <c r="AI46" s="178">
        <f t="shared" si="0"/>
        <v>0</v>
      </c>
      <c r="AJ46" s="177">
        <f t="shared" si="1"/>
        <v>0</v>
      </c>
      <c r="AK46" s="177">
        <f t="shared" si="2"/>
        <v>0</v>
      </c>
      <c r="AL46" s="177">
        <f t="shared" si="3"/>
        <v>0</v>
      </c>
      <c r="AM46" s="177">
        <f t="shared" si="4"/>
        <v>0</v>
      </c>
      <c r="AN46" s="177">
        <f t="shared" si="5"/>
        <v>0</v>
      </c>
    </row>
    <row r="47" spans="2:40" ht="16.5" customHeight="1">
      <c r="B47" s="239" t="str">
        <f>IF(INDEX(TabSeance[Date],ROW()-6)&lt;&gt;0,INDEX(TabSeance[Date],ROW()-6),"")</f>
        <v/>
      </c>
      <c r="C47" s="240" t="str">
        <f>IF(INDEX(TabSeance[Durée],ROW()-6)&lt;&gt;0,INDEX(TabSeance[Durée],ROW()-6),"")</f>
        <v/>
      </c>
      <c r="D47" s="187"/>
      <c r="E47" s="187"/>
      <c r="F47" s="187"/>
      <c r="G47" s="187"/>
      <c r="H47" s="187"/>
      <c r="I47" s="187"/>
      <c r="J47" s="187"/>
      <c r="K47" s="187"/>
      <c r="L47" s="187"/>
      <c r="M47" s="187"/>
      <c r="N47" s="187"/>
      <c r="O47" s="187"/>
      <c r="P47" s="175"/>
      <c r="Q47" s="187"/>
      <c r="R47" s="187"/>
      <c r="S47" s="187"/>
      <c r="T47" s="187"/>
      <c r="U47" s="187"/>
      <c r="V47" s="187"/>
      <c r="W47" s="187"/>
      <c r="X47" s="187"/>
      <c r="Y47" s="187"/>
      <c r="Z47" s="187"/>
      <c r="AA47" s="175"/>
      <c r="AB47" s="175"/>
      <c r="AC47" s="175"/>
      <c r="AD47" s="175"/>
      <c r="AE47" s="175"/>
      <c r="AF47" s="175"/>
      <c r="AG47" s="175"/>
      <c r="AH47" s="177">
        <f t="shared" si="6"/>
        <v>0</v>
      </c>
      <c r="AI47" s="178">
        <f t="shared" si="0"/>
        <v>0</v>
      </c>
      <c r="AJ47" s="177">
        <f t="shared" si="1"/>
        <v>0</v>
      </c>
      <c r="AK47" s="177">
        <f t="shared" si="2"/>
        <v>0</v>
      </c>
      <c r="AL47" s="177">
        <f t="shared" si="3"/>
        <v>0</v>
      </c>
      <c r="AM47" s="177">
        <f t="shared" si="4"/>
        <v>0</v>
      </c>
      <c r="AN47" s="177">
        <f t="shared" si="5"/>
        <v>0</v>
      </c>
    </row>
    <row r="48" spans="2:40" ht="16.5" customHeight="1">
      <c r="B48" s="239" t="str">
        <f>IF(INDEX(TabSeance[Date],ROW()-6)&lt;&gt;0,INDEX(TabSeance[Date],ROW()-6),"")</f>
        <v/>
      </c>
      <c r="C48" s="240" t="str">
        <f>IF(INDEX(TabSeance[Durée],ROW()-6)&lt;&gt;0,INDEX(TabSeance[Durée],ROW()-6),"")</f>
        <v/>
      </c>
      <c r="D48" s="187"/>
      <c r="E48" s="187"/>
      <c r="F48" s="187"/>
      <c r="G48" s="187"/>
      <c r="H48" s="187"/>
      <c r="I48" s="187"/>
      <c r="J48" s="187"/>
      <c r="K48" s="187"/>
      <c r="L48" s="187"/>
      <c r="M48" s="187"/>
      <c r="N48" s="187"/>
      <c r="O48" s="187"/>
      <c r="P48" s="175"/>
      <c r="Q48" s="187"/>
      <c r="R48" s="187"/>
      <c r="S48" s="187"/>
      <c r="T48" s="187"/>
      <c r="U48" s="187"/>
      <c r="V48" s="187"/>
      <c r="W48" s="187"/>
      <c r="X48" s="187"/>
      <c r="Y48" s="187"/>
      <c r="Z48" s="187"/>
      <c r="AA48" s="175"/>
      <c r="AB48" s="175"/>
      <c r="AC48" s="175"/>
      <c r="AD48" s="175"/>
      <c r="AE48" s="175"/>
      <c r="AF48" s="175"/>
      <c r="AG48" s="175"/>
      <c r="AH48" s="177">
        <f t="shared" si="6"/>
        <v>0</v>
      </c>
      <c r="AI48" s="178">
        <f t="shared" si="0"/>
        <v>0</v>
      </c>
      <c r="AJ48" s="177">
        <f t="shared" si="1"/>
        <v>0</v>
      </c>
      <c r="AK48" s="177">
        <f t="shared" si="2"/>
        <v>0</v>
      </c>
      <c r="AL48" s="177">
        <f t="shared" si="3"/>
        <v>0</v>
      </c>
      <c r="AM48" s="177">
        <f t="shared" si="4"/>
        <v>0</v>
      </c>
      <c r="AN48" s="177">
        <f t="shared" si="5"/>
        <v>0</v>
      </c>
    </row>
    <row r="49" spans="2:40" ht="16.5" customHeight="1">
      <c r="B49" s="239" t="str">
        <f>IF(INDEX(TabSeance[Date],ROW()-6)&lt;&gt;0,INDEX(TabSeance[Date],ROW()-6),"")</f>
        <v/>
      </c>
      <c r="C49" s="240" t="str">
        <f>IF(INDEX(TabSeance[Durée],ROW()-6)&lt;&gt;0,INDEX(TabSeance[Durée],ROW()-6),"")</f>
        <v/>
      </c>
      <c r="D49" s="187"/>
      <c r="E49" s="187"/>
      <c r="F49" s="187"/>
      <c r="G49" s="187"/>
      <c r="H49" s="187"/>
      <c r="I49" s="187"/>
      <c r="J49" s="187"/>
      <c r="K49" s="187"/>
      <c r="L49" s="187"/>
      <c r="M49" s="187"/>
      <c r="N49" s="187"/>
      <c r="O49" s="187"/>
      <c r="P49" s="175"/>
      <c r="Q49" s="187"/>
      <c r="R49" s="187"/>
      <c r="S49" s="187"/>
      <c r="T49" s="187"/>
      <c r="U49" s="187"/>
      <c r="V49" s="187"/>
      <c r="W49" s="187"/>
      <c r="X49" s="187"/>
      <c r="Y49" s="187"/>
      <c r="Z49" s="187"/>
      <c r="AA49" s="175"/>
      <c r="AB49" s="175"/>
      <c r="AC49" s="175"/>
      <c r="AD49" s="175"/>
      <c r="AE49" s="175"/>
      <c r="AF49" s="175"/>
      <c r="AG49" s="175"/>
      <c r="AH49" s="177">
        <f t="shared" si="6"/>
        <v>0</v>
      </c>
      <c r="AI49" s="178">
        <f t="shared" si="0"/>
        <v>0</v>
      </c>
      <c r="AJ49" s="177">
        <f t="shared" si="1"/>
        <v>0</v>
      </c>
      <c r="AK49" s="177">
        <f t="shared" si="2"/>
        <v>0</v>
      </c>
      <c r="AL49" s="177">
        <f t="shared" si="3"/>
        <v>0</v>
      </c>
      <c r="AM49" s="177">
        <f t="shared" si="4"/>
        <v>0</v>
      </c>
      <c r="AN49" s="177">
        <f t="shared" si="5"/>
        <v>0</v>
      </c>
    </row>
    <row r="50" spans="2:40" ht="16.5" customHeight="1">
      <c r="B50" s="239" t="str">
        <f>IF(INDEX(TabSeance[Date],ROW()-6)&lt;&gt;0,INDEX(TabSeance[Date],ROW()-6),"")</f>
        <v/>
      </c>
      <c r="C50" s="240" t="str">
        <f>IF(INDEX(TabSeance[Durée],ROW()-6)&lt;&gt;0,INDEX(TabSeance[Durée],ROW()-6),"")</f>
        <v/>
      </c>
      <c r="D50" s="187"/>
      <c r="E50" s="187"/>
      <c r="F50" s="187"/>
      <c r="G50" s="187"/>
      <c r="H50" s="187"/>
      <c r="I50" s="187"/>
      <c r="J50" s="187"/>
      <c r="K50" s="187"/>
      <c r="L50" s="187"/>
      <c r="M50" s="187"/>
      <c r="N50" s="187"/>
      <c r="O50" s="187"/>
      <c r="P50" s="175"/>
      <c r="Q50" s="187"/>
      <c r="R50" s="187"/>
      <c r="S50" s="187"/>
      <c r="T50" s="187"/>
      <c r="U50" s="187"/>
      <c r="V50" s="187"/>
      <c r="W50" s="187"/>
      <c r="X50" s="187"/>
      <c r="Y50" s="187"/>
      <c r="Z50" s="187"/>
      <c r="AA50" s="175"/>
      <c r="AB50" s="175"/>
      <c r="AC50" s="175"/>
      <c r="AD50" s="175"/>
      <c r="AE50" s="175"/>
      <c r="AF50" s="175"/>
      <c r="AG50" s="175"/>
      <c r="AH50" s="177">
        <f t="shared" si="6"/>
        <v>0</v>
      </c>
      <c r="AI50" s="178">
        <f t="shared" si="0"/>
        <v>0</v>
      </c>
      <c r="AJ50" s="177">
        <f t="shared" si="1"/>
        <v>0</v>
      </c>
      <c r="AK50" s="177">
        <f t="shared" si="2"/>
        <v>0</v>
      </c>
      <c r="AL50" s="177">
        <f t="shared" si="3"/>
        <v>0</v>
      </c>
      <c r="AM50" s="177">
        <f t="shared" si="4"/>
        <v>0</v>
      </c>
      <c r="AN50" s="177">
        <f t="shared" si="5"/>
        <v>0</v>
      </c>
    </row>
    <row r="51" spans="2:40" ht="16.5" customHeight="1">
      <c r="B51" s="239" t="str">
        <f>IF(INDEX(TabSeance[Date],ROW()-6)&lt;&gt;0,INDEX(TabSeance[Date],ROW()-6),"")</f>
        <v/>
      </c>
      <c r="C51" s="240" t="str">
        <f>IF(INDEX(TabSeance[Durée],ROW()-6)&lt;&gt;0,INDEX(TabSeance[Durée],ROW()-6),"")</f>
        <v/>
      </c>
      <c r="D51" s="187"/>
      <c r="E51" s="187"/>
      <c r="F51" s="187"/>
      <c r="G51" s="187"/>
      <c r="H51" s="187"/>
      <c r="I51" s="187"/>
      <c r="J51" s="187"/>
      <c r="K51" s="187"/>
      <c r="L51" s="187"/>
      <c r="M51" s="187"/>
      <c r="N51" s="187"/>
      <c r="O51" s="187"/>
      <c r="P51" s="175"/>
      <c r="Q51" s="187"/>
      <c r="R51" s="187"/>
      <c r="S51" s="187"/>
      <c r="T51" s="187"/>
      <c r="U51" s="187"/>
      <c r="V51" s="187"/>
      <c r="W51" s="187"/>
      <c r="X51" s="187"/>
      <c r="Y51" s="187"/>
      <c r="Z51" s="187"/>
      <c r="AA51" s="175"/>
      <c r="AB51" s="175"/>
      <c r="AC51" s="175"/>
      <c r="AD51" s="175"/>
      <c r="AE51" s="175"/>
      <c r="AF51" s="175"/>
      <c r="AG51" s="175"/>
      <c r="AH51" s="177">
        <f t="shared" si="6"/>
        <v>0</v>
      </c>
      <c r="AI51" s="178">
        <f t="shared" si="0"/>
        <v>0</v>
      </c>
      <c r="AJ51" s="177">
        <f t="shared" si="1"/>
        <v>0</v>
      </c>
      <c r="AK51" s="177">
        <f t="shared" si="2"/>
        <v>0</v>
      </c>
      <c r="AL51" s="177">
        <f t="shared" si="3"/>
        <v>0</v>
      </c>
      <c r="AM51" s="177">
        <f t="shared" si="4"/>
        <v>0</v>
      </c>
      <c r="AN51" s="177">
        <f t="shared" si="5"/>
        <v>0</v>
      </c>
    </row>
    <row r="52" spans="2:40" ht="16.5" customHeight="1">
      <c r="B52" s="239" t="str">
        <f>IF(INDEX(TabSeance[Date],ROW()-6)&lt;&gt;0,INDEX(TabSeance[Date],ROW()-6),"")</f>
        <v/>
      </c>
      <c r="C52" s="240" t="str">
        <f>IF(INDEX(TabSeance[Durée],ROW()-6)&lt;&gt;0,INDEX(TabSeance[Durée],ROW()-6),"")</f>
        <v/>
      </c>
      <c r="D52" s="187"/>
      <c r="E52" s="187"/>
      <c r="F52" s="187"/>
      <c r="G52" s="187"/>
      <c r="H52" s="187"/>
      <c r="I52" s="187"/>
      <c r="J52" s="187"/>
      <c r="K52" s="187"/>
      <c r="L52" s="187"/>
      <c r="M52" s="187"/>
      <c r="N52" s="187"/>
      <c r="O52" s="187"/>
      <c r="P52" s="175"/>
      <c r="Q52" s="187"/>
      <c r="R52" s="187"/>
      <c r="S52" s="187"/>
      <c r="T52" s="187"/>
      <c r="U52" s="187"/>
      <c r="V52" s="187"/>
      <c r="W52" s="187"/>
      <c r="X52" s="187"/>
      <c r="Y52" s="187"/>
      <c r="Z52" s="187"/>
      <c r="AA52" s="175"/>
      <c r="AB52" s="175"/>
      <c r="AC52" s="175"/>
      <c r="AD52" s="175"/>
      <c r="AE52" s="175"/>
      <c r="AF52" s="175"/>
      <c r="AG52" s="175"/>
      <c r="AH52" s="177">
        <f t="shared" si="6"/>
        <v>0</v>
      </c>
      <c r="AI52" s="178">
        <f t="shared" si="0"/>
        <v>0</v>
      </c>
      <c r="AJ52" s="177">
        <f t="shared" si="1"/>
        <v>0</v>
      </c>
      <c r="AK52" s="177">
        <f t="shared" si="2"/>
        <v>0</v>
      </c>
      <c r="AL52" s="177">
        <f t="shared" si="3"/>
        <v>0</v>
      </c>
      <c r="AM52" s="177">
        <f t="shared" si="4"/>
        <v>0</v>
      </c>
      <c r="AN52" s="177">
        <f t="shared" si="5"/>
        <v>0</v>
      </c>
    </row>
    <row r="53" spans="2:40" ht="14.25">
      <c r="B53" s="239" t="str">
        <f>IF(INDEX(TabSeance[Date],ROW()-6)&lt;&gt;0,INDEX(TabSeance[Date],ROW()-6),"")</f>
        <v/>
      </c>
      <c r="C53" s="240" t="str">
        <f>IF(INDEX(TabSeance[Durée],ROW()-6)&lt;&gt;0,INDEX(TabSeance[Durée],ROW()-6),"")</f>
        <v/>
      </c>
      <c r="D53" s="187"/>
      <c r="E53" s="187"/>
      <c r="F53" s="187"/>
      <c r="G53" s="187"/>
      <c r="H53" s="187"/>
      <c r="I53" s="187"/>
      <c r="J53" s="187"/>
      <c r="K53" s="187"/>
      <c r="L53" s="187"/>
      <c r="M53" s="187"/>
      <c r="N53" s="187"/>
      <c r="O53" s="187"/>
      <c r="P53" s="175"/>
      <c r="Q53" s="187"/>
      <c r="R53" s="187"/>
      <c r="S53" s="187"/>
      <c r="T53" s="187"/>
      <c r="U53" s="187"/>
      <c r="V53" s="187"/>
      <c r="W53" s="187"/>
      <c r="X53" s="187"/>
      <c r="Y53" s="187"/>
      <c r="Z53" s="187"/>
      <c r="AA53" s="175"/>
      <c r="AB53" s="175"/>
      <c r="AC53" s="175"/>
      <c r="AD53" s="175"/>
      <c r="AE53" s="175"/>
      <c r="AF53" s="175"/>
      <c r="AG53" s="175"/>
      <c r="AH53" s="177">
        <f t="shared" si="6"/>
        <v>0</v>
      </c>
      <c r="AI53" s="178">
        <f t="shared" si="0"/>
        <v>0</v>
      </c>
      <c r="AJ53" s="177">
        <f t="shared" si="1"/>
        <v>0</v>
      </c>
      <c r="AK53" s="177">
        <f t="shared" si="2"/>
        <v>0</v>
      </c>
      <c r="AL53" s="177">
        <f t="shared" si="3"/>
        <v>0</v>
      </c>
      <c r="AM53" s="177">
        <f t="shared" si="4"/>
        <v>0</v>
      </c>
      <c r="AN53" s="177">
        <f t="shared" si="5"/>
        <v>0</v>
      </c>
    </row>
    <row r="54" spans="2:40" ht="14.25">
      <c r="B54" s="239" t="str">
        <f>IF(INDEX(TabSeance[Date],ROW()-6)&lt;&gt;0,INDEX(TabSeance[Date],ROW()-6),"")</f>
        <v/>
      </c>
      <c r="C54" s="240" t="str">
        <f>IF(INDEX(TabSeance[Durée],ROW()-6)&lt;&gt;0,INDEX(TabSeance[Durée],ROW()-6),"")</f>
        <v/>
      </c>
      <c r="D54" s="187"/>
      <c r="E54" s="187"/>
      <c r="F54" s="187"/>
      <c r="G54" s="187"/>
      <c r="H54" s="187"/>
      <c r="I54" s="187"/>
      <c r="J54" s="187"/>
      <c r="K54" s="187"/>
      <c r="L54" s="187"/>
      <c r="M54" s="187"/>
      <c r="N54" s="187"/>
      <c r="O54" s="187"/>
      <c r="P54" s="175"/>
      <c r="Q54" s="187"/>
      <c r="R54" s="187"/>
      <c r="S54" s="187"/>
      <c r="T54" s="187"/>
      <c r="U54" s="187"/>
      <c r="V54" s="187"/>
      <c r="W54" s="187"/>
      <c r="X54" s="187"/>
      <c r="Y54" s="187"/>
      <c r="Z54" s="187"/>
      <c r="AA54" s="187"/>
      <c r="AB54" s="175"/>
      <c r="AC54" s="175"/>
      <c r="AD54" s="175"/>
      <c r="AE54" s="175"/>
      <c r="AF54" s="175"/>
      <c r="AG54" s="175"/>
      <c r="AH54" s="177">
        <f t="shared" si="6"/>
        <v>0</v>
      </c>
      <c r="AI54" s="178">
        <f t="shared" si="0"/>
        <v>0</v>
      </c>
      <c r="AJ54" s="177">
        <f t="shared" si="1"/>
        <v>0</v>
      </c>
      <c r="AK54" s="177">
        <f t="shared" si="2"/>
        <v>0</v>
      </c>
      <c r="AL54" s="177">
        <f t="shared" si="3"/>
        <v>0</v>
      </c>
      <c r="AM54" s="177">
        <f t="shared" si="4"/>
        <v>0</v>
      </c>
      <c r="AN54" s="177">
        <f t="shared" si="5"/>
        <v>0</v>
      </c>
    </row>
    <row r="55" spans="2:40" ht="14.25">
      <c r="B55" s="239" t="str">
        <f>IF(INDEX(TabSeance[Date],ROW()-6)&lt;&gt;0,INDEX(TabSeance[Date],ROW()-6),"")</f>
        <v/>
      </c>
      <c r="C55" s="240" t="str">
        <f>IF(INDEX(TabSeance[Durée],ROW()-6)&lt;&gt;0,INDEX(TabSeance[Durée],ROW()-6),"")</f>
        <v/>
      </c>
      <c r="D55" s="187"/>
      <c r="E55" s="187"/>
      <c r="F55" s="187"/>
      <c r="G55" s="187"/>
      <c r="H55" s="187"/>
      <c r="I55" s="187"/>
      <c r="J55" s="187"/>
      <c r="K55" s="187"/>
      <c r="L55" s="187"/>
      <c r="M55" s="187"/>
      <c r="N55" s="187"/>
      <c r="O55" s="187"/>
      <c r="P55" s="175"/>
      <c r="Q55" s="187"/>
      <c r="R55" s="187"/>
      <c r="S55" s="187"/>
      <c r="T55" s="187"/>
      <c r="U55" s="187"/>
      <c r="V55" s="187"/>
      <c r="W55" s="187"/>
      <c r="X55" s="187"/>
      <c r="Y55" s="187"/>
      <c r="Z55" s="175"/>
      <c r="AA55" s="187"/>
      <c r="AB55" s="175"/>
      <c r="AC55" s="175"/>
      <c r="AD55" s="175"/>
      <c r="AE55" s="175"/>
      <c r="AF55" s="175"/>
      <c r="AG55" s="175"/>
      <c r="AH55" s="177">
        <f t="shared" si="6"/>
        <v>0</v>
      </c>
      <c r="AI55" s="178">
        <f t="shared" si="0"/>
        <v>0</v>
      </c>
      <c r="AJ55" s="177">
        <f t="shared" si="1"/>
        <v>0</v>
      </c>
      <c r="AK55" s="177">
        <f t="shared" si="2"/>
        <v>0</v>
      </c>
      <c r="AL55" s="177">
        <f t="shared" si="3"/>
        <v>0</v>
      </c>
      <c r="AM55" s="177">
        <f t="shared" si="4"/>
        <v>0</v>
      </c>
      <c r="AN55" s="177">
        <f t="shared" si="5"/>
        <v>0</v>
      </c>
    </row>
    <row r="56" spans="2:40" ht="14.25">
      <c r="B56" s="239" t="str">
        <f>IF(INDEX(TabSeance[Date],ROW()-6)&lt;&gt;0,INDEX(TabSeance[Date],ROW()-6),"")</f>
        <v/>
      </c>
      <c r="C56" s="240" t="str">
        <f>IF(INDEX(TabSeance[Durée],ROW()-6)&lt;&gt;0,INDEX(TabSeance[Durée],ROW()-6),"")</f>
        <v/>
      </c>
      <c r="D56" s="187"/>
      <c r="E56" s="187"/>
      <c r="F56" s="187"/>
      <c r="G56" s="187"/>
      <c r="H56" s="187"/>
      <c r="I56" s="187"/>
      <c r="J56" s="187"/>
      <c r="K56" s="187"/>
      <c r="L56" s="187"/>
      <c r="M56" s="187"/>
      <c r="N56" s="187"/>
      <c r="O56" s="187"/>
      <c r="P56" s="175"/>
      <c r="Q56" s="187"/>
      <c r="R56" s="187"/>
      <c r="S56" s="187"/>
      <c r="T56" s="187"/>
      <c r="U56" s="187"/>
      <c r="V56" s="187"/>
      <c r="W56" s="187"/>
      <c r="X56" s="187"/>
      <c r="Y56" s="187"/>
      <c r="Z56" s="175"/>
      <c r="AA56" s="187"/>
      <c r="AB56" s="175"/>
      <c r="AC56" s="175"/>
      <c r="AD56" s="175"/>
      <c r="AE56" s="175"/>
      <c r="AF56" s="175"/>
      <c r="AG56" s="175"/>
      <c r="AH56" s="177">
        <f t="shared" si="6"/>
        <v>0</v>
      </c>
      <c r="AI56" s="178">
        <f t="shared" si="0"/>
        <v>0</v>
      </c>
      <c r="AJ56" s="177">
        <f t="shared" si="1"/>
        <v>0</v>
      </c>
      <c r="AK56" s="177">
        <f t="shared" si="2"/>
        <v>0</v>
      </c>
      <c r="AL56" s="177">
        <f t="shared" si="3"/>
        <v>0</v>
      </c>
      <c r="AM56" s="177">
        <f t="shared" si="4"/>
        <v>0</v>
      </c>
      <c r="AN56" s="177">
        <f t="shared" si="5"/>
        <v>0</v>
      </c>
    </row>
    <row r="57" spans="2:40" ht="14.25">
      <c r="B57" s="239" t="str">
        <f>IF(INDEX(TabSeance[Date],ROW()-6)&lt;&gt;0,INDEX(TabSeance[Date],ROW()-6),"")</f>
        <v/>
      </c>
      <c r="C57" s="240" t="str">
        <f>IF(INDEX(TabSeance[Durée],ROW()-6)&lt;&gt;0,INDEX(TabSeance[Durée],ROW()-6),"")</f>
        <v/>
      </c>
      <c r="D57" s="187"/>
      <c r="E57" s="187"/>
      <c r="F57" s="187"/>
      <c r="G57" s="187"/>
      <c r="H57" s="187"/>
      <c r="I57" s="187"/>
      <c r="J57" s="187"/>
      <c r="K57" s="187"/>
      <c r="L57" s="187"/>
      <c r="M57" s="187"/>
      <c r="N57" s="187"/>
      <c r="O57" s="187"/>
      <c r="P57" s="175"/>
      <c r="Q57" s="187"/>
      <c r="R57" s="187"/>
      <c r="S57" s="187"/>
      <c r="T57" s="187"/>
      <c r="U57" s="187"/>
      <c r="V57" s="187"/>
      <c r="W57" s="187"/>
      <c r="X57" s="187"/>
      <c r="Y57" s="187"/>
      <c r="Z57" s="175"/>
      <c r="AA57" s="187"/>
      <c r="AB57" s="175"/>
      <c r="AC57" s="175"/>
      <c r="AD57" s="175"/>
      <c r="AE57" s="175"/>
      <c r="AF57" s="175"/>
      <c r="AG57" s="175"/>
      <c r="AH57" s="177">
        <f t="shared" si="6"/>
        <v>0</v>
      </c>
      <c r="AI57" s="178">
        <f t="shared" si="0"/>
        <v>0</v>
      </c>
      <c r="AJ57" s="177">
        <f t="shared" si="1"/>
        <v>0</v>
      </c>
      <c r="AK57" s="177">
        <f t="shared" si="2"/>
        <v>0</v>
      </c>
      <c r="AL57" s="177">
        <f t="shared" si="3"/>
        <v>0</v>
      </c>
      <c r="AM57" s="177">
        <f t="shared" si="4"/>
        <v>0</v>
      </c>
      <c r="AN57" s="177">
        <f t="shared" si="5"/>
        <v>0</v>
      </c>
    </row>
    <row r="58" spans="2:40" ht="14.25">
      <c r="B58" s="239" t="str">
        <f>IF(INDEX(TabSeance[Date],ROW()-6)&lt;&gt;0,INDEX(TabSeance[Date],ROW()-6),"")</f>
        <v/>
      </c>
      <c r="C58" s="240" t="str">
        <f>IF(INDEX(TabSeance[Durée],ROW()-6)&lt;&gt;0,INDEX(TabSeance[Durée],ROW()-6),"")</f>
        <v/>
      </c>
      <c r="D58" s="187"/>
      <c r="E58" s="187"/>
      <c r="F58" s="187"/>
      <c r="G58" s="187"/>
      <c r="H58" s="187"/>
      <c r="I58" s="187"/>
      <c r="J58" s="187"/>
      <c r="K58" s="187"/>
      <c r="L58" s="187"/>
      <c r="M58" s="187"/>
      <c r="N58" s="187"/>
      <c r="O58" s="187"/>
      <c r="P58" s="175"/>
      <c r="Q58" s="187"/>
      <c r="R58" s="187"/>
      <c r="S58" s="187"/>
      <c r="T58" s="187"/>
      <c r="U58" s="187"/>
      <c r="V58" s="187"/>
      <c r="W58" s="187"/>
      <c r="X58" s="187"/>
      <c r="Y58" s="187"/>
      <c r="Z58" s="175"/>
      <c r="AA58" s="187"/>
      <c r="AB58" s="175"/>
      <c r="AC58" s="175"/>
      <c r="AD58" s="175"/>
      <c r="AE58" s="175"/>
      <c r="AF58" s="175"/>
      <c r="AG58" s="175"/>
      <c r="AH58" s="177">
        <f t="shared" si="6"/>
        <v>0</v>
      </c>
      <c r="AI58" s="178">
        <f t="shared" si="0"/>
        <v>0</v>
      </c>
      <c r="AJ58" s="177">
        <f t="shared" si="1"/>
        <v>0</v>
      </c>
      <c r="AK58" s="177">
        <f t="shared" si="2"/>
        <v>0</v>
      </c>
      <c r="AL58" s="177">
        <f t="shared" si="3"/>
        <v>0</v>
      </c>
      <c r="AM58" s="177">
        <f t="shared" si="4"/>
        <v>0</v>
      </c>
      <c r="AN58" s="177">
        <f t="shared" si="5"/>
        <v>0</v>
      </c>
    </row>
    <row r="59" spans="2:40" ht="14.25">
      <c r="B59" s="239" t="str">
        <f>IF(INDEX(TabSeance[Date],ROW()-6)&lt;&gt;0,INDEX(TabSeance[Date],ROW()-6),"")</f>
        <v/>
      </c>
      <c r="C59" s="240" t="str">
        <f>IF(INDEX(TabSeance[Durée],ROW()-6)&lt;&gt;0,INDEX(TabSeance[Durée],ROW()-6),"")</f>
        <v/>
      </c>
      <c r="D59" s="187"/>
      <c r="E59" s="187"/>
      <c r="F59" s="187"/>
      <c r="G59" s="187"/>
      <c r="H59" s="187"/>
      <c r="I59" s="187"/>
      <c r="J59" s="187"/>
      <c r="K59" s="187"/>
      <c r="L59" s="187"/>
      <c r="M59" s="187"/>
      <c r="N59" s="187"/>
      <c r="O59" s="187"/>
      <c r="P59" s="175"/>
      <c r="Q59" s="187"/>
      <c r="R59" s="187"/>
      <c r="S59" s="187"/>
      <c r="T59" s="187"/>
      <c r="U59" s="187"/>
      <c r="V59" s="187"/>
      <c r="W59" s="187"/>
      <c r="X59" s="187"/>
      <c r="Y59" s="187"/>
      <c r="Z59" s="175"/>
      <c r="AA59" s="187"/>
      <c r="AB59" s="175"/>
      <c r="AC59" s="175"/>
      <c r="AD59" s="175"/>
      <c r="AE59" s="175"/>
      <c r="AF59" s="175"/>
      <c r="AG59" s="175"/>
      <c r="AH59" s="177">
        <f t="shared" si="6"/>
        <v>0</v>
      </c>
      <c r="AI59" s="178">
        <f t="shared" si="0"/>
        <v>0</v>
      </c>
      <c r="AJ59" s="177">
        <f t="shared" si="1"/>
        <v>0</v>
      </c>
      <c r="AK59" s="177">
        <f t="shared" si="2"/>
        <v>0</v>
      </c>
      <c r="AL59" s="177">
        <f t="shared" si="3"/>
        <v>0</v>
      </c>
      <c r="AM59" s="177">
        <f t="shared" si="4"/>
        <v>0</v>
      </c>
      <c r="AN59" s="177">
        <f t="shared" si="5"/>
        <v>0</v>
      </c>
    </row>
    <row r="60" spans="2:40" ht="14.25">
      <c r="B60" s="239" t="str">
        <f>IF(INDEX(TabSeance[Date],ROW()-6)&lt;&gt;0,INDEX(TabSeance[Date],ROW()-6),"")</f>
        <v/>
      </c>
      <c r="C60" s="240" t="str">
        <f>IF(INDEX(TabSeance[Durée],ROW()-6)&lt;&gt;0,INDEX(TabSeance[Durée],ROW()-6),"")</f>
        <v/>
      </c>
      <c r="D60" s="187"/>
      <c r="E60" s="187"/>
      <c r="F60" s="187"/>
      <c r="G60" s="187"/>
      <c r="H60" s="187"/>
      <c r="I60" s="187"/>
      <c r="J60" s="187"/>
      <c r="K60" s="187"/>
      <c r="L60" s="187"/>
      <c r="M60" s="187"/>
      <c r="N60" s="187"/>
      <c r="O60" s="187"/>
      <c r="P60" s="175"/>
      <c r="Q60" s="187"/>
      <c r="R60" s="187"/>
      <c r="S60" s="187"/>
      <c r="T60" s="187"/>
      <c r="U60" s="187"/>
      <c r="V60" s="187"/>
      <c r="W60" s="187"/>
      <c r="X60" s="187"/>
      <c r="Y60" s="187"/>
      <c r="Z60" s="175"/>
      <c r="AA60" s="187"/>
      <c r="AB60" s="175"/>
      <c r="AC60" s="175"/>
      <c r="AD60" s="175"/>
      <c r="AE60" s="175"/>
      <c r="AF60" s="175"/>
      <c r="AG60" s="175"/>
      <c r="AH60" s="177">
        <f t="shared" si="6"/>
        <v>0</v>
      </c>
      <c r="AI60" s="178">
        <f t="shared" si="0"/>
        <v>0</v>
      </c>
      <c r="AJ60" s="177">
        <f t="shared" si="1"/>
        <v>0</v>
      </c>
      <c r="AK60" s="177">
        <f t="shared" si="2"/>
        <v>0</v>
      </c>
      <c r="AL60" s="177">
        <f t="shared" si="3"/>
        <v>0</v>
      </c>
      <c r="AM60" s="177">
        <f t="shared" si="4"/>
        <v>0</v>
      </c>
      <c r="AN60" s="177">
        <f t="shared" si="5"/>
        <v>0</v>
      </c>
    </row>
    <row r="61" spans="2:40" ht="14.25">
      <c r="B61" s="239" t="str">
        <f>IF(INDEX(TabSeance[Date],ROW()-6)&lt;&gt;0,INDEX(TabSeance[Date],ROW()-6),"")</f>
        <v/>
      </c>
      <c r="C61" s="240" t="str">
        <f>IF(INDEX(TabSeance[Durée],ROW()-6)&lt;&gt;0,INDEX(TabSeance[Durée],ROW()-6),"")</f>
        <v/>
      </c>
      <c r="D61" s="187"/>
      <c r="E61" s="187"/>
      <c r="F61" s="187"/>
      <c r="G61" s="187"/>
      <c r="H61" s="187"/>
      <c r="I61" s="187"/>
      <c r="J61" s="187"/>
      <c r="K61" s="187"/>
      <c r="L61" s="187"/>
      <c r="M61" s="187"/>
      <c r="N61" s="187"/>
      <c r="O61" s="187"/>
      <c r="P61" s="175"/>
      <c r="Q61" s="187"/>
      <c r="R61" s="187"/>
      <c r="S61" s="187"/>
      <c r="T61" s="187"/>
      <c r="U61" s="187"/>
      <c r="V61" s="187"/>
      <c r="W61" s="187"/>
      <c r="X61" s="187"/>
      <c r="Y61" s="187"/>
      <c r="Z61" s="175"/>
      <c r="AA61" s="187"/>
      <c r="AB61" s="175"/>
      <c r="AC61" s="175"/>
      <c r="AD61" s="175"/>
      <c r="AE61" s="175"/>
      <c r="AF61" s="175"/>
      <c r="AG61" s="175"/>
      <c r="AH61" s="177">
        <f t="shared" si="6"/>
        <v>0</v>
      </c>
      <c r="AI61" s="178">
        <f t="shared" si="0"/>
        <v>0</v>
      </c>
      <c r="AJ61" s="177">
        <f t="shared" si="1"/>
        <v>0</v>
      </c>
      <c r="AK61" s="177">
        <f t="shared" si="2"/>
        <v>0</v>
      </c>
      <c r="AL61" s="177">
        <f t="shared" si="3"/>
        <v>0</v>
      </c>
      <c r="AM61" s="177">
        <f t="shared" si="4"/>
        <v>0</v>
      </c>
      <c r="AN61" s="177">
        <f t="shared" si="5"/>
        <v>0</v>
      </c>
    </row>
    <row r="62" spans="2:40" ht="14.25">
      <c r="B62" s="239" t="str">
        <f>IF(INDEX(TabSeance[Date],ROW()-6)&lt;&gt;0,INDEX(TabSeance[Date],ROW()-6),"")</f>
        <v/>
      </c>
      <c r="C62" s="240" t="str">
        <f>IF(INDEX(TabSeance[Durée],ROW()-6)&lt;&gt;0,INDEX(TabSeance[Durée],ROW()-6),"")</f>
        <v/>
      </c>
      <c r="D62" s="187"/>
      <c r="E62" s="187"/>
      <c r="F62" s="187"/>
      <c r="G62" s="187"/>
      <c r="H62" s="187"/>
      <c r="I62" s="187"/>
      <c r="J62" s="187"/>
      <c r="K62" s="187"/>
      <c r="L62" s="187"/>
      <c r="M62" s="187"/>
      <c r="N62" s="187"/>
      <c r="O62" s="187"/>
      <c r="P62" s="175"/>
      <c r="Q62" s="187"/>
      <c r="R62" s="187"/>
      <c r="S62" s="187"/>
      <c r="T62" s="187"/>
      <c r="U62" s="187"/>
      <c r="V62" s="187"/>
      <c r="W62" s="187"/>
      <c r="X62" s="187"/>
      <c r="Y62" s="187"/>
      <c r="Z62" s="175"/>
      <c r="AA62" s="187"/>
      <c r="AB62" s="175"/>
      <c r="AC62" s="175"/>
      <c r="AD62" s="175"/>
      <c r="AE62" s="175"/>
      <c r="AF62" s="175"/>
      <c r="AG62" s="175"/>
      <c r="AH62" s="177">
        <f t="shared" si="6"/>
        <v>0</v>
      </c>
      <c r="AI62" s="178">
        <f t="shared" si="0"/>
        <v>0</v>
      </c>
      <c r="AJ62" s="177">
        <f t="shared" si="1"/>
        <v>0</v>
      </c>
      <c r="AK62" s="177">
        <f t="shared" si="2"/>
        <v>0</v>
      </c>
      <c r="AL62" s="177">
        <f t="shared" si="3"/>
        <v>0</v>
      </c>
      <c r="AM62" s="177">
        <f t="shared" si="4"/>
        <v>0</v>
      </c>
      <c r="AN62" s="177">
        <f t="shared" si="5"/>
        <v>0</v>
      </c>
    </row>
    <row r="63" spans="2:40" ht="14.25">
      <c r="B63" s="239" t="str">
        <f>IF(INDEX(TabSeance[Date],ROW()-6)&lt;&gt;0,INDEX(TabSeance[Date],ROW()-6),"")</f>
        <v/>
      </c>
      <c r="C63" s="240" t="str">
        <f>IF(INDEX(TabSeance[Durée],ROW()-6)&lt;&gt;0,INDEX(TabSeance[Durée],ROW()-6),"")</f>
        <v/>
      </c>
      <c r="D63" s="175"/>
      <c r="E63" s="187"/>
      <c r="F63" s="187"/>
      <c r="G63" s="187"/>
      <c r="H63" s="187"/>
      <c r="I63" s="187"/>
      <c r="J63" s="187"/>
      <c r="K63" s="187"/>
      <c r="L63" s="187"/>
      <c r="M63" s="187"/>
      <c r="N63" s="187"/>
      <c r="O63" s="187"/>
      <c r="P63" s="175"/>
      <c r="Q63" s="187"/>
      <c r="R63" s="187"/>
      <c r="S63" s="187"/>
      <c r="T63" s="187"/>
      <c r="U63" s="187"/>
      <c r="V63" s="187"/>
      <c r="W63" s="187"/>
      <c r="X63" s="187"/>
      <c r="Y63" s="187"/>
      <c r="Z63" s="175"/>
      <c r="AA63" s="187"/>
      <c r="AB63" s="175"/>
      <c r="AC63" s="175"/>
      <c r="AD63" s="175"/>
      <c r="AE63" s="175"/>
      <c r="AF63" s="175"/>
      <c r="AG63" s="175"/>
      <c r="AH63" s="177">
        <f t="shared" si="6"/>
        <v>0</v>
      </c>
      <c r="AI63" s="178">
        <f t="shared" si="0"/>
        <v>0</v>
      </c>
      <c r="AJ63" s="177">
        <f t="shared" si="1"/>
        <v>0</v>
      </c>
      <c r="AK63" s="177">
        <f t="shared" si="2"/>
        <v>0</v>
      </c>
      <c r="AL63" s="177">
        <f t="shared" si="3"/>
        <v>0</v>
      </c>
      <c r="AM63" s="177">
        <f t="shared" si="4"/>
        <v>0</v>
      </c>
      <c r="AN63" s="177">
        <f t="shared" si="5"/>
        <v>0</v>
      </c>
    </row>
    <row r="64" spans="2:40" ht="14.25">
      <c r="B64" s="239" t="str">
        <f>IF(INDEX(TabSeance[Date],ROW()-6)&lt;&gt;0,INDEX(TabSeance[Date],ROW()-6),"")</f>
        <v/>
      </c>
      <c r="C64" s="240" t="str">
        <f>IF(INDEX(TabSeance[Durée],ROW()-6)&lt;&gt;0,INDEX(TabSeance[Durée],ROW()-6),"")</f>
        <v/>
      </c>
      <c r="D64" s="187"/>
      <c r="E64" s="187"/>
      <c r="F64" s="187"/>
      <c r="G64" s="187"/>
      <c r="H64" s="187"/>
      <c r="I64" s="187"/>
      <c r="J64" s="187"/>
      <c r="K64" s="187"/>
      <c r="L64" s="187"/>
      <c r="M64" s="187"/>
      <c r="N64" s="187"/>
      <c r="O64" s="187"/>
      <c r="P64" s="175"/>
      <c r="Q64" s="187"/>
      <c r="R64" s="187"/>
      <c r="S64" s="187"/>
      <c r="T64" s="187"/>
      <c r="U64" s="187"/>
      <c r="V64" s="187"/>
      <c r="W64" s="187"/>
      <c r="X64" s="175"/>
      <c r="Y64" s="187"/>
      <c r="Z64" s="175"/>
      <c r="AA64" s="187"/>
      <c r="AB64" s="175"/>
      <c r="AC64" s="175"/>
      <c r="AD64" s="175"/>
      <c r="AE64" s="175"/>
      <c r="AF64" s="175"/>
      <c r="AG64" s="175"/>
      <c r="AH64" s="177">
        <f t="shared" si="6"/>
        <v>0</v>
      </c>
      <c r="AI64" s="178">
        <f t="shared" si="0"/>
        <v>0</v>
      </c>
      <c r="AJ64" s="177">
        <f t="shared" si="1"/>
        <v>0</v>
      </c>
      <c r="AK64" s="177">
        <f t="shared" si="2"/>
        <v>0</v>
      </c>
      <c r="AL64" s="177">
        <f t="shared" si="3"/>
        <v>0</v>
      </c>
      <c r="AM64" s="177">
        <f t="shared" si="4"/>
        <v>0</v>
      </c>
      <c r="AN64" s="177">
        <f t="shared" si="5"/>
        <v>0</v>
      </c>
    </row>
    <row r="65" spans="2:40" ht="14.25">
      <c r="B65" s="239" t="str">
        <f>IF(INDEX(TabSeance[Date],ROW()-6)&lt;&gt;0,INDEX(TabSeance[Date],ROW()-6),"")</f>
        <v/>
      </c>
      <c r="C65" s="240" t="str">
        <f>IF(INDEX(TabSeance[Durée],ROW()-6)&lt;&gt;0,INDEX(TabSeance[Durée],ROW()-6),"")</f>
        <v/>
      </c>
      <c r="D65" s="187"/>
      <c r="E65" s="187"/>
      <c r="F65" s="187"/>
      <c r="G65" s="187"/>
      <c r="H65" s="187"/>
      <c r="I65" s="187"/>
      <c r="J65" s="187"/>
      <c r="K65" s="187"/>
      <c r="L65" s="187"/>
      <c r="M65" s="187"/>
      <c r="N65" s="187"/>
      <c r="O65" s="187"/>
      <c r="P65" s="175"/>
      <c r="Q65" s="187"/>
      <c r="R65" s="187"/>
      <c r="S65" s="187"/>
      <c r="T65" s="187"/>
      <c r="U65" s="187"/>
      <c r="V65" s="187"/>
      <c r="W65" s="187"/>
      <c r="X65" s="175"/>
      <c r="Y65" s="187"/>
      <c r="Z65" s="175"/>
      <c r="AA65" s="187"/>
      <c r="AB65" s="175"/>
      <c r="AC65" s="175"/>
      <c r="AD65" s="175"/>
      <c r="AE65" s="175"/>
      <c r="AF65" s="175"/>
      <c r="AG65" s="175"/>
      <c r="AH65" s="177">
        <f t="shared" si="6"/>
        <v>0</v>
      </c>
      <c r="AI65" s="178">
        <f t="shared" si="0"/>
        <v>0</v>
      </c>
      <c r="AJ65" s="177">
        <f t="shared" si="1"/>
        <v>0</v>
      </c>
      <c r="AK65" s="177">
        <f t="shared" si="2"/>
        <v>0</v>
      </c>
      <c r="AL65" s="177">
        <f t="shared" si="3"/>
        <v>0</v>
      </c>
      <c r="AM65" s="177">
        <f t="shared" si="4"/>
        <v>0</v>
      </c>
      <c r="AN65" s="177">
        <f t="shared" si="5"/>
        <v>0</v>
      </c>
    </row>
    <row r="66" spans="2:40" ht="14.25">
      <c r="B66" s="239" t="str">
        <f>IF(INDEX(TabSeance[Date],ROW()-6)&lt;&gt;0,INDEX(TabSeance[Date],ROW()-6),"")</f>
        <v/>
      </c>
      <c r="C66" s="240" t="str">
        <f>IF(INDEX(TabSeance[Durée],ROW()-6)&lt;&gt;0,INDEX(TabSeance[Durée],ROW()-6),"")</f>
        <v/>
      </c>
      <c r="D66" s="187"/>
      <c r="E66" s="187"/>
      <c r="F66" s="187"/>
      <c r="G66" s="187"/>
      <c r="H66" s="187"/>
      <c r="I66" s="187"/>
      <c r="J66" s="187"/>
      <c r="K66" s="187"/>
      <c r="L66" s="187"/>
      <c r="M66" s="187"/>
      <c r="N66" s="187"/>
      <c r="O66" s="187"/>
      <c r="P66" s="175"/>
      <c r="Q66" s="187"/>
      <c r="R66" s="187"/>
      <c r="S66" s="187"/>
      <c r="T66" s="187"/>
      <c r="U66" s="187"/>
      <c r="V66" s="187"/>
      <c r="W66" s="187"/>
      <c r="X66" s="175"/>
      <c r="Y66" s="187"/>
      <c r="Z66" s="175"/>
      <c r="AA66" s="187"/>
      <c r="AB66" s="175"/>
      <c r="AC66" s="175"/>
      <c r="AD66" s="175"/>
      <c r="AE66" s="175"/>
      <c r="AF66" s="175"/>
      <c r="AG66" s="175"/>
      <c r="AH66" s="177">
        <f t="shared" si="6"/>
        <v>0</v>
      </c>
      <c r="AI66" s="178">
        <f t="shared" si="0"/>
        <v>0</v>
      </c>
      <c r="AJ66" s="177">
        <f t="shared" si="1"/>
        <v>0</v>
      </c>
      <c r="AK66" s="177">
        <f t="shared" si="2"/>
        <v>0</v>
      </c>
      <c r="AL66" s="177">
        <f t="shared" si="3"/>
        <v>0</v>
      </c>
      <c r="AM66" s="177">
        <f t="shared" si="4"/>
        <v>0</v>
      </c>
      <c r="AN66" s="177">
        <f t="shared" si="5"/>
        <v>0</v>
      </c>
    </row>
    <row r="67" spans="2:40" ht="14.25">
      <c r="B67" s="239" t="str">
        <f>IF(INDEX(TabSeance[Date],ROW()-6)&lt;&gt;0,INDEX(TabSeance[Date],ROW()-6),"")</f>
        <v/>
      </c>
      <c r="C67" s="240" t="str">
        <f>IF(INDEX(TabSeance[Durée],ROW()-6)&lt;&gt;0,INDEX(TabSeance[Durée],ROW()-6),"")</f>
        <v/>
      </c>
      <c r="D67" s="187"/>
      <c r="E67" s="187"/>
      <c r="F67" s="187"/>
      <c r="G67" s="187"/>
      <c r="H67" s="187"/>
      <c r="I67" s="187"/>
      <c r="J67" s="187"/>
      <c r="K67" s="187"/>
      <c r="L67" s="187"/>
      <c r="M67" s="187"/>
      <c r="N67" s="187"/>
      <c r="O67" s="187"/>
      <c r="P67" s="175"/>
      <c r="Q67" s="187"/>
      <c r="R67" s="187"/>
      <c r="S67" s="187"/>
      <c r="T67" s="187"/>
      <c r="U67" s="187"/>
      <c r="V67" s="187"/>
      <c r="W67" s="187"/>
      <c r="X67" s="175"/>
      <c r="Y67" s="187"/>
      <c r="Z67" s="175"/>
      <c r="AA67" s="187"/>
      <c r="AB67" s="175"/>
      <c r="AC67" s="175"/>
      <c r="AD67" s="175"/>
      <c r="AE67" s="175"/>
      <c r="AF67" s="175"/>
      <c r="AG67" s="175"/>
      <c r="AH67" s="177">
        <f t="shared" si="6"/>
        <v>0</v>
      </c>
      <c r="AI67" s="178">
        <f t="shared" si="0"/>
        <v>0</v>
      </c>
      <c r="AJ67" s="177">
        <f t="shared" si="1"/>
        <v>0</v>
      </c>
      <c r="AK67" s="177">
        <f t="shared" si="2"/>
        <v>0</v>
      </c>
      <c r="AL67" s="177">
        <f t="shared" si="3"/>
        <v>0</v>
      </c>
      <c r="AM67" s="177">
        <f t="shared" si="4"/>
        <v>0</v>
      </c>
      <c r="AN67" s="177">
        <f t="shared" si="5"/>
        <v>0</v>
      </c>
    </row>
    <row r="68" spans="2:40" ht="14.25">
      <c r="B68" s="239" t="str">
        <f>IF(INDEX(TabSeance[Date],ROW()-6)&lt;&gt;0,INDEX(TabSeance[Date],ROW()-6),"")</f>
        <v/>
      </c>
      <c r="C68" s="240" t="str">
        <f>IF(INDEX(TabSeance[Durée],ROW()-6)&lt;&gt;0,INDEX(TabSeance[Durée],ROW()-6),"")</f>
        <v/>
      </c>
      <c r="D68" s="187"/>
      <c r="E68" s="187"/>
      <c r="F68" s="187"/>
      <c r="G68" s="187"/>
      <c r="H68" s="187"/>
      <c r="I68" s="187"/>
      <c r="J68" s="187"/>
      <c r="K68" s="187"/>
      <c r="L68" s="187"/>
      <c r="M68" s="187"/>
      <c r="N68" s="187"/>
      <c r="O68" s="187"/>
      <c r="P68" s="175"/>
      <c r="Q68" s="187"/>
      <c r="R68" s="187"/>
      <c r="S68" s="187"/>
      <c r="T68" s="187"/>
      <c r="U68" s="187"/>
      <c r="V68" s="187"/>
      <c r="W68" s="187"/>
      <c r="X68" s="175"/>
      <c r="Y68" s="187"/>
      <c r="Z68" s="175"/>
      <c r="AA68" s="187"/>
      <c r="AB68" s="175"/>
      <c r="AC68" s="175"/>
      <c r="AD68" s="175"/>
      <c r="AE68" s="175"/>
      <c r="AF68" s="175"/>
      <c r="AG68" s="175"/>
      <c r="AH68" s="177">
        <f t="shared" si="6"/>
        <v>0</v>
      </c>
      <c r="AI68" s="178">
        <f t="shared" si="0"/>
        <v>0</v>
      </c>
      <c r="AJ68" s="177">
        <f t="shared" si="1"/>
        <v>0</v>
      </c>
      <c r="AK68" s="177">
        <f t="shared" si="2"/>
        <v>0</v>
      </c>
      <c r="AL68" s="177">
        <f t="shared" si="3"/>
        <v>0</v>
      </c>
      <c r="AM68" s="177">
        <f t="shared" si="4"/>
        <v>0</v>
      </c>
      <c r="AN68" s="177">
        <f t="shared" si="5"/>
        <v>0</v>
      </c>
    </row>
    <row r="69" spans="2:40" ht="14.25">
      <c r="B69" s="239" t="str">
        <f>IF(INDEX(TabSeance[Date],ROW()-6)&lt;&gt;0,INDEX(TabSeance[Date],ROW()-6),"")</f>
        <v/>
      </c>
      <c r="C69" s="240" t="str">
        <f>IF(INDEX(TabSeance[Durée],ROW()-6)&lt;&gt;0,INDEX(TabSeance[Durée],ROW()-6),"")</f>
        <v/>
      </c>
      <c r="D69" s="187"/>
      <c r="E69" s="187"/>
      <c r="F69" s="187"/>
      <c r="G69" s="187"/>
      <c r="H69" s="187"/>
      <c r="I69" s="187"/>
      <c r="J69" s="187"/>
      <c r="K69" s="187"/>
      <c r="L69" s="187"/>
      <c r="M69" s="187"/>
      <c r="N69" s="187"/>
      <c r="O69" s="187"/>
      <c r="P69" s="175"/>
      <c r="Q69" s="187"/>
      <c r="R69" s="187"/>
      <c r="S69" s="187"/>
      <c r="T69" s="187"/>
      <c r="U69" s="187"/>
      <c r="V69" s="187"/>
      <c r="W69" s="187"/>
      <c r="X69" s="175"/>
      <c r="Y69" s="187"/>
      <c r="Z69" s="175"/>
      <c r="AA69" s="187"/>
      <c r="AB69" s="175"/>
      <c r="AC69" s="175"/>
      <c r="AD69" s="175"/>
      <c r="AE69" s="175"/>
      <c r="AF69" s="175"/>
      <c r="AG69" s="175"/>
      <c r="AH69" s="177">
        <f t="shared" si="6"/>
        <v>0</v>
      </c>
      <c r="AI69" s="178">
        <f t="shared" si="0"/>
        <v>0</v>
      </c>
      <c r="AJ69" s="177">
        <f t="shared" si="1"/>
        <v>0</v>
      </c>
      <c r="AK69" s="177">
        <f t="shared" si="2"/>
        <v>0</v>
      </c>
      <c r="AL69" s="177">
        <f t="shared" si="3"/>
        <v>0</v>
      </c>
      <c r="AM69" s="177">
        <f t="shared" si="4"/>
        <v>0</v>
      </c>
      <c r="AN69" s="177">
        <f t="shared" si="5"/>
        <v>0</v>
      </c>
    </row>
    <row r="70" spans="2:40" ht="14.25">
      <c r="B70" s="239" t="str">
        <f>IF(INDEX(TabSeance[Date],ROW()-6)&lt;&gt;0,INDEX(TabSeance[Date],ROW()-6),"")</f>
        <v/>
      </c>
      <c r="C70" s="240" t="str">
        <f>IF(INDEX(TabSeance[Durée],ROW()-6)&lt;&gt;0,INDEX(TabSeance[Durée],ROW()-6),"")</f>
        <v/>
      </c>
      <c r="D70" s="187"/>
      <c r="E70" s="187"/>
      <c r="F70" s="187"/>
      <c r="G70" s="187"/>
      <c r="H70" s="187"/>
      <c r="I70" s="187"/>
      <c r="J70" s="187"/>
      <c r="K70" s="187"/>
      <c r="L70" s="187"/>
      <c r="M70" s="187"/>
      <c r="N70" s="187"/>
      <c r="O70" s="187"/>
      <c r="P70" s="175"/>
      <c r="Q70" s="187"/>
      <c r="R70" s="187"/>
      <c r="S70" s="187"/>
      <c r="T70" s="187"/>
      <c r="U70" s="187"/>
      <c r="V70" s="187"/>
      <c r="W70" s="187"/>
      <c r="X70" s="175"/>
      <c r="Y70" s="187"/>
      <c r="Z70" s="175"/>
      <c r="AA70" s="187"/>
      <c r="AB70" s="175"/>
      <c r="AC70" s="175"/>
      <c r="AD70" s="175"/>
      <c r="AE70" s="175"/>
      <c r="AF70" s="175"/>
      <c r="AG70" s="175"/>
      <c r="AH70" s="177">
        <f t="shared" si="6"/>
        <v>0</v>
      </c>
      <c r="AI70" s="178">
        <f t="shared" si="0"/>
        <v>0</v>
      </c>
      <c r="AJ70" s="177">
        <f t="shared" si="1"/>
        <v>0</v>
      </c>
      <c r="AK70" s="177">
        <f t="shared" si="2"/>
        <v>0</v>
      </c>
      <c r="AL70" s="177">
        <f t="shared" si="3"/>
        <v>0</v>
      </c>
      <c r="AM70" s="177">
        <f t="shared" si="4"/>
        <v>0</v>
      </c>
      <c r="AN70" s="177">
        <f t="shared" si="5"/>
        <v>0</v>
      </c>
    </row>
    <row r="71" spans="2:40" ht="14.25">
      <c r="B71" s="239" t="str">
        <f>IF(INDEX(TabSeance[Date],ROW()-6)&lt;&gt;0,INDEX(TabSeance[Date],ROW()-6),"")</f>
        <v/>
      </c>
      <c r="C71" s="240" t="str">
        <f>IF(INDEX(TabSeance[Durée],ROW()-6)&lt;&gt;0,INDEX(TabSeance[Durée],ROW()-6),"")</f>
        <v/>
      </c>
      <c r="D71" s="187"/>
      <c r="E71" s="187"/>
      <c r="F71" s="187"/>
      <c r="G71" s="187"/>
      <c r="H71" s="187"/>
      <c r="I71" s="187"/>
      <c r="J71" s="187"/>
      <c r="K71" s="187"/>
      <c r="L71" s="187"/>
      <c r="M71" s="187"/>
      <c r="N71" s="187"/>
      <c r="O71" s="187"/>
      <c r="P71" s="175"/>
      <c r="Q71" s="187"/>
      <c r="R71" s="187"/>
      <c r="S71" s="187"/>
      <c r="T71" s="187"/>
      <c r="U71" s="187"/>
      <c r="V71" s="187"/>
      <c r="W71" s="187"/>
      <c r="X71" s="175"/>
      <c r="Y71" s="187"/>
      <c r="Z71" s="175"/>
      <c r="AA71" s="187"/>
      <c r="AB71" s="175"/>
      <c r="AC71" s="175"/>
      <c r="AD71" s="175"/>
      <c r="AE71" s="175"/>
      <c r="AF71" s="175"/>
      <c r="AG71" s="175"/>
      <c r="AH71" s="177">
        <f t="shared" si="6"/>
        <v>0</v>
      </c>
      <c r="AI71" s="178">
        <f t="shared" si="0"/>
        <v>0</v>
      </c>
      <c r="AJ71" s="177">
        <f t="shared" si="1"/>
        <v>0</v>
      </c>
      <c r="AK71" s="177">
        <f t="shared" si="2"/>
        <v>0</v>
      </c>
      <c r="AL71" s="177">
        <f t="shared" si="3"/>
        <v>0</v>
      </c>
      <c r="AM71" s="177">
        <f t="shared" si="4"/>
        <v>0</v>
      </c>
      <c r="AN71" s="177">
        <f t="shared" si="5"/>
        <v>0</v>
      </c>
    </row>
    <row r="72" spans="2:40" ht="14.25">
      <c r="B72" s="239" t="str">
        <f>IF(INDEX(TabSeance[Date],ROW()-6)&lt;&gt;0,INDEX(TabSeance[Date],ROW()-6),"")</f>
        <v/>
      </c>
      <c r="C72" s="240" t="str">
        <f>IF(INDEX(TabSeance[Durée],ROW()-6)&lt;&gt;0,INDEX(TabSeance[Durée],ROW()-6),"")</f>
        <v/>
      </c>
      <c r="D72" s="187"/>
      <c r="E72" s="187"/>
      <c r="F72" s="187"/>
      <c r="G72" s="187"/>
      <c r="H72" s="187"/>
      <c r="I72" s="187"/>
      <c r="J72" s="187"/>
      <c r="K72" s="187"/>
      <c r="L72" s="187"/>
      <c r="M72" s="187"/>
      <c r="N72" s="187"/>
      <c r="O72" s="187"/>
      <c r="P72" s="175"/>
      <c r="Q72" s="187"/>
      <c r="R72" s="187"/>
      <c r="S72" s="187"/>
      <c r="T72" s="187"/>
      <c r="U72" s="187"/>
      <c r="V72" s="187"/>
      <c r="W72" s="187"/>
      <c r="X72" s="175"/>
      <c r="Y72" s="187"/>
      <c r="Z72" s="175"/>
      <c r="AA72" s="187"/>
      <c r="AB72" s="175"/>
      <c r="AC72" s="175"/>
      <c r="AD72" s="175"/>
      <c r="AE72" s="175"/>
      <c r="AF72" s="175"/>
      <c r="AG72" s="175"/>
      <c r="AH72" s="177">
        <f t="shared" si="6"/>
        <v>0</v>
      </c>
      <c r="AI72" s="178">
        <f t="shared" ref="AI72:AI135" si="7">COUNTIF(D72:AG72,"Blessé")</f>
        <v>0</v>
      </c>
      <c r="AJ72" s="177">
        <f t="shared" ref="AJ72:AJ135" si="8">COUNTIF(D72:AG72,"Malade")</f>
        <v>0</v>
      </c>
      <c r="AK72" s="177">
        <f t="shared" ref="AK72:AK135" si="9">COUNTIF(D72:AG72,"Repos")</f>
        <v>0</v>
      </c>
      <c r="AL72" s="177">
        <f t="shared" ref="AL72:AL135" si="10">COUNTIF(D72:AG72,"Vacances")</f>
        <v>0</v>
      </c>
      <c r="AM72" s="177">
        <f t="shared" ref="AM72:AM135" si="11">COUNTIF(I72:AL72,"Absent")</f>
        <v>0</v>
      </c>
      <c r="AN72" s="177">
        <f t="shared" ref="AN72:AN135" si="12">COUNTIF(D72:AG72,"Excusé")</f>
        <v>0</v>
      </c>
    </row>
    <row r="73" spans="2:40" ht="14.25">
      <c r="B73" s="239" t="str">
        <f>IF(INDEX(TabSeance[Date],ROW()-6)&lt;&gt;0,INDEX(TabSeance[Date],ROW()-6),"")</f>
        <v/>
      </c>
      <c r="C73" s="240" t="str">
        <f>IF(INDEX(TabSeance[Durée],ROW()-6)&lt;&gt;0,INDEX(TabSeance[Durée],ROW()-6),"")</f>
        <v/>
      </c>
      <c r="D73" s="187"/>
      <c r="E73" s="187"/>
      <c r="F73" s="187"/>
      <c r="G73" s="187"/>
      <c r="H73" s="187"/>
      <c r="I73" s="187"/>
      <c r="J73" s="187"/>
      <c r="K73" s="187"/>
      <c r="L73" s="187"/>
      <c r="M73" s="187"/>
      <c r="N73" s="187"/>
      <c r="O73" s="187"/>
      <c r="P73" s="175"/>
      <c r="Q73" s="187"/>
      <c r="R73" s="187"/>
      <c r="S73" s="187"/>
      <c r="T73" s="187"/>
      <c r="U73" s="187"/>
      <c r="V73" s="187"/>
      <c r="W73" s="187"/>
      <c r="X73" s="175"/>
      <c r="Y73" s="187"/>
      <c r="Z73" s="175"/>
      <c r="AA73" s="187"/>
      <c r="AB73" s="175"/>
      <c r="AC73" s="175"/>
      <c r="AD73" s="175"/>
      <c r="AE73" s="175"/>
      <c r="AF73" s="175"/>
      <c r="AG73" s="175"/>
      <c r="AH73" s="177">
        <f t="shared" ref="AH73:AH136" si="13">COUNTIF(D73:AG73,"Présent")</f>
        <v>0</v>
      </c>
      <c r="AI73" s="178">
        <f t="shared" si="7"/>
        <v>0</v>
      </c>
      <c r="AJ73" s="177">
        <f t="shared" si="8"/>
        <v>0</v>
      </c>
      <c r="AK73" s="177">
        <f t="shared" si="9"/>
        <v>0</v>
      </c>
      <c r="AL73" s="177">
        <f t="shared" si="10"/>
        <v>0</v>
      </c>
      <c r="AM73" s="177">
        <f t="shared" si="11"/>
        <v>0</v>
      </c>
      <c r="AN73" s="177">
        <f t="shared" si="12"/>
        <v>0</v>
      </c>
    </row>
    <row r="74" spans="2:40" ht="14.25">
      <c r="B74" s="239" t="str">
        <f>IF(INDEX(TabSeance[Date],ROW()-6)&lt;&gt;0,INDEX(TabSeance[Date],ROW()-6),"")</f>
        <v/>
      </c>
      <c r="C74" s="240" t="str">
        <f>IF(INDEX(TabSeance[Durée],ROW()-6)&lt;&gt;0,INDEX(TabSeance[Durée],ROW()-6),"")</f>
        <v/>
      </c>
      <c r="D74" s="187"/>
      <c r="E74" s="187"/>
      <c r="F74" s="187"/>
      <c r="G74" s="187"/>
      <c r="H74" s="187"/>
      <c r="I74" s="187"/>
      <c r="J74" s="187"/>
      <c r="K74" s="187"/>
      <c r="L74" s="187"/>
      <c r="M74" s="187"/>
      <c r="N74" s="187"/>
      <c r="O74" s="187"/>
      <c r="P74" s="175"/>
      <c r="Q74" s="187"/>
      <c r="R74" s="187"/>
      <c r="S74" s="187"/>
      <c r="T74" s="187"/>
      <c r="U74" s="187"/>
      <c r="V74" s="187"/>
      <c r="W74" s="187"/>
      <c r="X74" s="175"/>
      <c r="Y74" s="187"/>
      <c r="Z74" s="175"/>
      <c r="AA74" s="187"/>
      <c r="AB74" s="175"/>
      <c r="AC74" s="175"/>
      <c r="AD74" s="175"/>
      <c r="AE74" s="175"/>
      <c r="AF74" s="175"/>
      <c r="AG74" s="175"/>
      <c r="AH74" s="177">
        <f t="shared" si="13"/>
        <v>0</v>
      </c>
      <c r="AI74" s="178">
        <f t="shared" si="7"/>
        <v>0</v>
      </c>
      <c r="AJ74" s="177">
        <f t="shared" si="8"/>
        <v>0</v>
      </c>
      <c r="AK74" s="177">
        <f t="shared" si="9"/>
        <v>0</v>
      </c>
      <c r="AL74" s="177">
        <f t="shared" si="10"/>
        <v>0</v>
      </c>
      <c r="AM74" s="177">
        <f t="shared" si="11"/>
        <v>0</v>
      </c>
      <c r="AN74" s="177">
        <f t="shared" si="12"/>
        <v>0</v>
      </c>
    </row>
    <row r="75" spans="2:40" ht="14.25">
      <c r="B75" s="239" t="str">
        <f>IF(INDEX(TabSeance[Date],ROW()-6)&lt;&gt;0,INDEX(TabSeance[Date],ROW()-6),"")</f>
        <v/>
      </c>
      <c r="C75" s="240" t="str">
        <f>IF(INDEX(TabSeance[Durée],ROW()-6)&lt;&gt;0,INDEX(TabSeance[Durée],ROW()-6),"")</f>
        <v/>
      </c>
      <c r="D75" s="187"/>
      <c r="E75" s="187"/>
      <c r="F75" s="187"/>
      <c r="G75" s="187"/>
      <c r="H75" s="187"/>
      <c r="I75" s="187"/>
      <c r="J75" s="187"/>
      <c r="K75" s="187"/>
      <c r="L75" s="187"/>
      <c r="M75" s="187"/>
      <c r="N75" s="187"/>
      <c r="O75" s="187"/>
      <c r="P75" s="175"/>
      <c r="Q75" s="187"/>
      <c r="R75" s="187"/>
      <c r="S75" s="187"/>
      <c r="T75" s="187"/>
      <c r="U75" s="187"/>
      <c r="V75" s="187"/>
      <c r="W75" s="187"/>
      <c r="X75" s="175"/>
      <c r="Y75" s="187"/>
      <c r="Z75" s="175"/>
      <c r="AA75" s="187"/>
      <c r="AB75" s="175"/>
      <c r="AC75" s="175"/>
      <c r="AD75" s="175"/>
      <c r="AE75" s="175"/>
      <c r="AF75" s="175"/>
      <c r="AG75" s="175"/>
      <c r="AH75" s="177">
        <f t="shared" si="13"/>
        <v>0</v>
      </c>
      <c r="AI75" s="178">
        <f t="shared" si="7"/>
        <v>0</v>
      </c>
      <c r="AJ75" s="177">
        <f t="shared" si="8"/>
        <v>0</v>
      </c>
      <c r="AK75" s="177">
        <f t="shared" si="9"/>
        <v>0</v>
      </c>
      <c r="AL75" s="177">
        <f t="shared" si="10"/>
        <v>0</v>
      </c>
      <c r="AM75" s="177">
        <f t="shared" si="11"/>
        <v>0</v>
      </c>
      <c r="AN75" s="177">
        <f t="shared" si="12"/>
        <v>0</v>
      </c>
    </row>
    <row r="76" spans="2:40" ht="14.25">
      <c r="B76" s="239" t="str">
        <f>IF(INDEX(TabSeance[Date],ROW()-6)&lt;&gt;0,INDEX(TabSeance[Date],ROW()-6),"")</f>
        <v/>
      </c>
      <c r="C76" s="240" t="str">
        <f>IF(INDEX(TabSeance[Durée],ROW()-6)&lt;&gt;0,INDEX(TabSeance[Durée],ROW()-6),"")</f>
        <v/>
      </c>
      <c r="D76" s="187"/>
      <c r="E76" s="187"/>
      <c r="F76" s="187"/>
      <c r="G76" s="187"/>
      <c r="H76" s="187"/>
      <c r="I76" s="187"/>
      <c r="J76" s="187"/>
      <c r="K76" s="187"/>
      <c r="L76" s="187"/>
      <c r="M76" s="187"/>
      <c r="N76" s="187"/>
      <c r="O76" s="187"/>
      <c r="P76" s="175"/>
      <c r="Q76" s="187"/>
      <c r="R76" s="187"/>
      <c r="S76" s="187"/>
      <c r="T76" s="187"/>
      <c r="U76" s="187"/>
      <c r="V76" s="187"/>
      <c r="W76" s="187"/>
      <c r="X76" s="175"/>
      <c r="Y76" s="187"/>
      <c r="Z76" s="175"/>
      <c r="AA76" s="187"/>
      <c r="AB76" s="175"/>
      <c r="AC76" s="175"/>
      <c r="AD76" s="175"/>
      <c r="AE76" s="175"/>
      <c r="AF76" s="175"/>
      <c r="AG76" s="175"/>
      <c r="AH76" s="177">
        <f t="shared" si="13"/>
        <v>0</v>
      </c>
      <c r="AI76" s="178">
        <f t="shared" si="7"/>
        <v>0</v>
      </c>
      <c r="AJ76" s="177">
        <f t="shared" si="8"/>
        <v>0</v>
      </c>
      <c r="AK76" s="177">
        <f t="shared" si="9"/>
        <v>0</v>
      </c>
      <c r="AL76" s="177">
        <f t="shared" si="10"/>
        <v>0</v>
      </c>
      <c r="AM76" s="177">
        <f t="shared" si="11"/>
        <v>0</v>
      </c>
      <c r="AN76" s="177">
        <f t="shared" si="12"/>
        <v>0</v>
      </c>
    </row>
    <row r="77" spans="2:40" ht="14.25">
      <c r="B77" s="239" t="str">
        <f>IF(INDEX(TabSeance[Date],ROW()-6)&lt;&gt;0,INDEX(TabSeance[Date],ROW()-6),"")</f>
        <v/>
      </c>
      <c r="C77" s="240" t="str">
        <f>IF(INDEX(TabSeance[Durée],ROW()-6)&lt;&gt;0,INDEX(TabSeance[Durée],ROW()-6),"")</f>
        <v/>
      </c>
      <c r="D77" s="187"/>
      <c r="E77" s="187"/>
      <c r="F77" s="187"/>
      <c r="G77" s="187"/>
      <c r="H77" s="187"/>
      <c r="I77" s="187"/>
      <c r="J77" s="187"/>
      <c r="K77" s="187"/>
      <c r="L77" s="187"/>
      <c r="M77" s="187"/>
      <c r="N77" s="187"/>
      <c r="O77" s="187"/>
      <c r="P77" s="175"/>
      <c r="Q77" s="187"/>
      <c r="R77" s="187"/>
      <c r="S77" s="187"/>
      <c r="T77" s="187"/>
      <c r="U77" s="187"/>
      <c r="V77" s="187"/>
      <c r="W77" s="187"/>
      <c r="X77" s="175"/>
      <c r="Y77" s="187"/>
      <c r="Z77" s="175"/>
      <c r="AA77" s="187"/>
      <c r="AB77" s="175"/>
      <c r="AC77" s="175"/>
      <c r="AD77" s="175"/>
      <c r="AE77" s="175"/>
      <c r="AF77" s="175"/>
      <c r="AG77" s="175"/>
      <c r="AH77" s="177">
        <f t="shared" si="13"/>
        <v>0</v>
      </c>
      <c r="AI77" s="178">
        <f t="shared" si="7"/>
        <v>0</v>
      </c>
      <c r="AJ77" s="177">
        <f t="shared" si="8"/>
        <v>0</v>
      </c>
      <c r="AK77" s="177">
        <f t="shared" si="9"/>
        <v>0</v>
      </c>
      <c r="AL77" s="177">
        <f t="shared" si="10"/>
        <v>0</v>
      </c>
      <c r="AM77" s="177">
        <f t="shared" si="11"/>
        <v>0</v>
      </c>
      <c r="AN77" s="177">
        <f t="shared" si="12"/>
        <v>0</v>
      </c>
    </row>
    <row r="78" spans="2:40" ht="14.25">
      <c r="B78" s="239" t="str">
        <f>IF(INDEX(TabSeance[Date],ROW()-6)&lt;&gt;0,INDEX(TabSeance[Date],ROW()-6),"")</f>
        <v/>
      </c>
      <c r="C78" s="240" t="str">
        <f>IF(INDEX(TabSeance[Durée],ROW()-6)&lt;&gt;0,INDEX(TabSeance[Durée],ROW()-6),"")</f>
        <v/>
      </c>
      <c r="D78" s="187"/>
      <c r="E78" s="187"/>
      <c r="F78" s="187"/>
      <c r="G78" s="187"/>
      <c r="H78" s="187"/>
      <c r="I78" s="187"/>
      <c r="J78" s="187"/>
      <c r="K78" s="187"/>
      <c r="L78" s="187"/>
      <c r="M78" s="187"/>
      <c r="N78" s="187"/>
      <c r="O78" s="187"/>
      <c r="P78" s="175"/>
      <c r="Q78" s="187"/>
      <c r="R78" s="187"/>
      <c r="S78" s="187"/>
      <c r="T78" s="187"/>
      <c r="U78" s="187"/>
      <c r="V78" s="187"/>
      <c r="W78" s="187"/>
      <c r="X78" s="175"/>
      <c r="Y78" s="187"/>
      <c r="Z78" s="175"/>
      <c r="AA78" s="187"/>
      <c r="AB78" s="175"/>
      <c r="AC78" s="175"/>
      <c r="AD78" s="175"/>
      <c r="AE78" s="175"/>
      <c r="AF78" s="175"/>
      <c r="AG78" s="175"/>
      <c r="AH78" s="177">
        <f t="shared" si="13"/>
        <v>0</v>
      </c>
      <c r="AI78" s="178">
        <f t="shared" si="7"/>
        <v>0</v>
      </c>
      <c r="AJ78" s="177">
        <f t="shared" si="8"/>
        <v>0</v>
      </c>
      <c r="AK78" s="177">
        <f t="shared" si="9"/>
        <v>0</v>
      </c>
      <c r="AL78" s="177">
        <f t="shared" si="10"/>
        <v>0</v>
      </c>
      <c r="AM78" s="177">
        <f t="shared" si="11"/>
        <v>0</v>
      </c>
      <c r="AN78" s="177">
        <f t="shared" si="12"/>
        <v>0</v>
      </c>
    </row>
    <row r="79" spans="2:40" ht="14.25">
      <c r="B79" s="239" t="str">
        <f>IF(INDEX(TabSeance[Date],ROW()-6)&lt;&gt;0,INDEX(TabSeance[Date],ROW()-6),"")</f>
        <v/>
      </c>
      <c r="C79" s="240" t="str">
        <f>IF(INDEX(TabSeance[Durée],ROW()-6)&lt;&gt;0,INDEX(TabSeance[Durée],ROW()-6),"")</f>
        <v/>
      </c>
      <c r="D79" s="187"/>
      <c r="E79" s="187"/>
      <c r="F79" s="187"/>
      <c r="G79" s="187"/>
      <c r="H79" s="187"/>
      <c r="I79" s="187"/>
      <c r="J79" s="187"/>
      <c r="K79" s="187"/>
      <c r="L79" s="187"/>
      <c r="M79" s="187"/>
      <c r="N79" s="187"/>
      <c r="O79" s="187"/>
      <c r="P79" s="175"/>
      <c r="Q79" s="187"/>
      <c r="R79" s="187"/>
      <c r="S79" s="187"/>
      <c r="T79" s="187"/>
      <c r="U79" s="187"/>
      <c r="V79" s="187"/>
      <c r="W79" s="187"/>
      <c r="X79" s="175"/>
      <c r="Y79" s="187"/>
      <c r="Z79" s="175"/>
      <c r="AA79" s="187"/>
      <c r="AB79" s="175"/>
      <c r="AC79" s="175"/>
      <c r="AD79" s="175"/>
      <c r="AE79" s="175"/>
      <c r="AF79" s="175"/>
      <c r="AG79" s="175"/>
      <c r="AH79" s="177">
        <f t="shared" si="13"/>
        <v>0</v>
      </c>
      <c r="AI79" s="178">
        <f t="shared" si="7"/>
        <v>0</v>
      </c>
      <c r="AJ79" s="177">
        <f t="shared" si="8"/>
        <v>0</v>
      </c>
      <c r="AK79" s="177">
        <f t="shared" si="9"/>
        <v>0</v>
      </c>
      <c r="AL79" s="177">
        <f t="shared" si="10"/>
        <v>0</v>
      </c>
      <c r="AM79" s="177">
        <f t="shared" si="11"/>
        <v>0</v>
      </c>
      <c r="AN79" s="177">
        <f t="shared" si="12"/>
        <v>0</v>
      </c>
    </row>
    <row r="80" spans="2:40" ht="14.25">
      <c r="B80" s="239" t="str">
        <f>IF(INDEX(TabSeance[Date],ROW()-6)&lt;&gt;0,INDEX(TabSeance[Date],ROW()-6),"")</f>
        <v/>
      </c>
      <c r="C80" s="240" t="str">
        <f>IF(INDEX(TabSeance[Durée],ROW()-6)&lt;&gt;0,INDEX(TabSeance[Durée],ROW()-6),"")</f>
        <v/>
      </c>
      <c r="D80" s="187"/>
      <c r="E80" s="187"/>
      <c r="F80" s="187"/>
      <c r="G80" s="187"/>
      <c r="H80" s="187"/>
      <c r="I80" s="187"/>
      <c r="J80" s="187"/>
      <c r="K80" s="187"/>
      <c r="L80" s="187"/>
      <c r="M80" s="187"/>
      <c r="N80" s="187"/>
      <c r="O80" s="187"/>
      <c r="P80" s="175"/>
      <c r="Q80" s="187"/>
      <c r="R80" s="187"/>
      <c r="S80" s="187"/>
      <c r="T80" s="187"/>
      <c r="U80" s="187"/>
      <c r="V80" s="187"/>
      <c r="W80" s="187"/>
      <c r="X80" s="175"/>
      <c r="Y80" s="187"/>
      <c r="Z80" s="175"/>
      <c r="AA80" s="187"/>
      <c r="AB80" s="175"/>
      <c r="AC80" s="175"/>
      <c r="AD80" s="175"/>
      <c r="AE80" s="175"/>
      <c r="AF80" s="175"/>
      <c r="AG80" s="175"/>
      <c r="AH80" s="177">
        <f t="shared" si="13"/>
        <v>0</v>
      </c>
      <c r="AI80" s="178">
        <f t="shared" si="7"/>
        <v>0</v>
      </c>
      <c r="AJ80" s="177">
        <f t="shared" si="8"/>
        <v>0</v>
      </c>
      <c r="AK80" s="177">
        <f t="shared" si="9"/>
        <v>0</v>
      </c>
      <c r="AL80" s="177">
        <f t="shared" si="10"/>
        <v>0</v>
      </c>
      <c r="AM80" s="177">
        <f t="shared" si="11"/>
        <v>0</v>
      </c>
      <c r="AN80" s="177">
        <f t="shared" si="12"/>
        <v>0</v>
      </c>
    </row>
    <row r="81" spans="2:40" ht="14.25">
      <c r="B81" s="239" t="str">
        <f>IF(INDEX(TabSeance[Date],ROW()-6)&lt;&gt;0,INDEX(TabSeance[Date],ROW()-6),"")</f>
        <v/>
      </c>
      <c r="C81" s="240" t="str">
        <f>IF(INDEX(TabSeance[Durée],ROW()-6)&lt;&gt;0,INDEX(TabSeance[Durée],ROW()-6),"")</f>
        <v/>
      </c>
      <c r="D81" s="187"/>
      <c r="E81" s="187"/>
      <c r="F81" s="187"/>
      <c r="G81" s="187"/>
      <c r="H81" s="187"/>
      <c r="I81" s="187"/>
      <c r="J81" s="187"/>
      <c r="K81" s="187"/>
      <c r="L81" s="187"/>
      <c r="M81" s="187"/>
      <c r="N81" s="187"/>
      <c r="O81" s="187"/>
      <c r="P81" s="175"/>
      <c r="Q81" s="187"/>
      <c r="R81" s="187"/>
      <c r="S81" s="187"/>
      <c r="T81" s="187"/>
      <c r="U81" s="187"/>
      <c r="V81" s="187"/>
      <c r="W81" s="187"/>
      <c r="X81" s="175"/>
      <c r="Y81" s="187"/>
      <c r="Z81" s="175"/>
      <c r="AA81" s="187"/>
      <c r="AB81" s="175"/>
      <c r="AC81" s="175"/>
      <c r="AD81" s="175"/>
      <c r="AE81" s="175"/>
      <c r="AF81" s="175"/>
      <c r="AG81" s="175"/>
      <c r="AH81" s="177">
        <f t="shared" si="13"/>
        <v>0</v>
      </c>
      <c r="AI81" s="178">
        <f t="shared" si="7"/>
        <v>0</v>
      </c>
      <c r="AJ81" s="177">
        <f t="shared" si="8"/>
        <v>0</v>
      </c>
      <c r="AK81" s="177">
        <f t="shared" si="9"/>
        <v>0</v>
      </c>
      <c r="AL81" s="177">
        <f t="shared" si="10"/>
        <v>0</v>
      </c>
      <c r="AM81" s="177">
        <f t="shared" si="11"/>
        <v>0</v>
      </c>
      <c r="AN81" s="177">
        <f t="shared" si="12"/>
        <v>0</v>
      </c>
    </row>
    <row r="82" spans="2:40" ht="14.25">
      <c r="B82" s="239" t="str">
        <f>IF(INDEX(TabSeance[Date],ROW()-6)&lt;&gt;0,INDEX(TabSeance[Date],ROW()-6),"")</f>
        <v/>
      </c>
      <c r="C82" s="240" t="str">
        <f>IF(INDEX(TabSeance[Durée],ROW()-6)&lt;&gt;0,INDEX(TabSeance[Durée],ROW()-6),"")</f>
        <v/>
      </c>
      <c r="D82" s="187"/>
      <c r="E82" s="187"/>
      <c r="F82" s="187"/>
      <c r="G82" s="187"/>
      <c r="H82" s="187"/>
      <c r="I82" s="187"/>
      <c r="J82" s="187"/>
      <c r="K82" s="187"/>
      <c r="L82" s="187"/>
      <c r="M82" s="187"/>
      <c r="N82" s="187"/>
      <c r="O82" s="187"/>
      <c r="P82" s="175"/>
      <c r="Q82" s="187"/>
      <c r="R82" s="187"/>
      <c r="S82" s="187"/>
      <c r="T82" s="187"/>
      <c r="U82" s="187"/>
      <c r="V82" s="187"/>
      <c r="W82" s="187"/>
      <c r="X82" s="175"/>
      <c r="Y82" s="187"/>
      <c r="Z82" s="175"/>
      <c r="AA82" s="187"/>
      <c r="AB82" s="175"/>
      <c r="AC82" s="175"/>
      <c r="AD82" s="175"/>
      <c r="AE82" s="175"/>
      <c r="AF82" s="175"/>
      <c r="AG82" s="175"/>
      <c r="AH82" s="177">
        <f t="shared" si="13"/>
        <v>0</v>
      </c>
      <c r="AI82" s="178">
        <f t="shared" si="7"/>
        <v>0</v>
      </c>
      <c r="AJ82" s="177">
        <f t="shared" si="8"/>
        <v>0</v>
      </c>
      <c r="AK82" s="177">
        <f t="shared" si="9"/>
        <v>0</v>
      </c>
      <c r="AL82" s="177">
        <f t="shared" si="10"/>
        <v>0</v>
      </c>
      <c r="AM82" s="177">
        <f t="shared" si="11"/>
        <v>0</v>
      </c>
      <c r="AN82" s="177">
        <f t="shared" si="12"/>
        <v>0</v>
      </c>
    </row>
    <row r="83" spans="2:40" ht="14.25">
      <c r="B83" s="239" t="str">
        <f>IF(INDEX(TabSeance[Date],ROW()-6)&lt;&gt;0,INDEX(TabSeance[Date],ROW()-6),"")</f>
        <v/>
      </c>
      <c r="C83" s="240" t="str">
        <f>IF(INDEX(TabSeance[Durée],ROW()-6)&lt;&gt;0,INDEX(TabSeance[Durée],ROW()-6),"")</f>
        <v/>
      </c>
      <c r="D83" s="187"/>
      <c r="E83" s="187"/>
      <c r="F83" s="187"/>
      <c r="G83" s="187"/>
      <c r="H83" s="187"/>
      <c r="I83" s="187"/>
      <c r="J83" s="187"/>
      <c r="K83" s="187"/>
      <c r="L83" s="187"/>
      <c r="M83" s="187"/>
      <c r="N83" s="187"/>
      <c r="O83" s="187"/>
      <c r="P83" s="175"/>
      <c r="Q83" s="187"/>
      <c r="R83" s="187"/>
      <c r="S83" s="187"/>
      <c r="T83" s="187"/>
      <c r="U83" s="187"/>
      <c r="V83" s="187"/>
      <c r="W83" s="187"/>
      <c r="X83" s="175"/>
      <c r="Y83" s="187"/>
      <c r="Z83" s="175"/>
      <c r="AA83" s="187"/>
      <c r="AB83" s="175"/>
      <c r="AC83" s="175"/>
      <c r="AD83" s="175"/>
      <c r="AE83" s="175"/>
      <c r="AF83" s="175"/>
      <c r="AG83" s="175"/>
      <c r="AH83" s="177">
        <f t="shared" si="13"/>
        <v>0</v>
      </c>
      <c r="AI83" s="178">
        <f t="shared" si="7"/>
        <v>0</v>
      </c>
      <c r="AJ83" s="177">
        <f t="shared" si="8"/>
        <v>0</v>
      </c>
      <c r="AK83" s="177">
        <f t="shared" si="9"/>
        <v>0</v>
      </c>
      <c r="AL83" s="177">
        <f t="shared" si="10"/>
        <v>0</v>
      </c>
      <c r="AM83" s="177">
        <f t="shared" si="11"/>
        <v>0</v>
      </c>
      <c r="AN83" s="177">
        <f t="shared" si="12"/>
        <v>0</v>
      </c>
    </row>
    <row r="84" spans="2:40" ht="14.25">
      <c r="B84" s="239" t="str">
        <f>IF(INDEX(TabSeance[Date],ROW()-6)&lt;&gt;0,INDEX(TabSeance[Date],ROW()-6),"")</f>
        <v/>
      </c>
      <c r="C84" s="240" t="str">
        <f>IF(INDEX(TabSeance[Durée],ROW()-6)&lt;&gt;0,INDEX(TabSeance[Durée],ROW()-6),"")</f>
        <v/>
      </c>
      <c r="D84" s="187"/>
      <c r="E84" s="187"/>
      <c r="F84" s="187"/>
      <c r="G84" s="187"/>
      <c r="H84" s="187"/>
      <c r="I84" s="187"/>
      <c r="J84" s="187"/>
      <c r="K84" s="187"/>
      <c r="L84" s="187"/>
      <c r="M84" s="187"/>
      <c r="N84" s="187"/>
      <c r="O84" s="187"/>
      <c r="P84" s="175"/>
      <c r="Q84" s="187"/>
      <c r="R84" s="187"/>
      <c r="S84" s="187"/>
      <c r="T84" s="187"/>
      <c r="U84" s="187"/>
      <c r="V84" s="187"/>
      <c r="W84" s="187"/>
      <c r="X84" s="175"/>
      <c r="Y84" s="187"/>
      <c r="Z84" s="175"/>
      <c r="AA84" s="187"/>
      <c r="AB84" s="175"/>
      <c r="AC84" s="175"/>
      <c r="AD84" s="175"/>
      <c r="AE84" s="175"/>
      <c r="AF84" s="175"/>
      <c r="AG84" s="175"/>
      <c r="AH84" s="177">
        <f t="shared" si="13"/>
        <v>0</v>
      </c>
      <c r="AI84" s="178">
        <f t="shared" si="7"/>
        <v>0</v>
      </c>
      <c r="AJ84" s="177">
        <f t="shared" si="8"/>
        <v>0</v>
      </c>
      <c r="AK84" s="177">
        <f t="shared" si="9"/>
        <v>0</v>
      </c>
      <c r="AL84" s="177">
        <f t="shared" si="10"/>
        <v>0</v>
      </c>
      <c r="AM84" s="177">
        <f t="shared" si="11"/>
        <v>0</v>
      </c>
      <c r="AN84" s="177">
        <f t="shared" si="12"/>
        <v>0</v>
      </c>
    </row>
    <row r="85" spans="2:40" ht="14.25">
      <c r="B85" s="239" t="str">
        <f>IF(INDEX(TabSeance[Date],ROW()-6)&lt;&gt;0,INDEX(TabSeance[Date],ROW()-6),"")</f>
        <v/>
      </c>
      <c r="C85" s="240" t="str">
        <f>IF(INDEX(TabSeance[Durée],ROW()-6)&lt;&gt;0,INDEX(TabSeance[Durée],ROW()-6),"")</f>
        <v/>
      </c>
      <c r="D85" s="187"/>
      <c r="E85" s="187"/>
      <c r="F85" s="187"/>
      <c r="G85" s="187"/>
      <c r="H85" s="187"/>
      <c r="I85" s="187"/>
      <c r="J85" s="187"/>
      <c r="K85" s="187"/>
      <c r="L85" s="187"/>
      <c r="M85" s="187"/>
      <c r="N85" s="187"/>
      <c r="O85" s="187"/>
      <c r="P85" s="175"/>
      <c r="Q85" s="187"/>
      <c r="R85" s="187"/>
      <c r="S85" s="187"/>
      <c r="T85" s="187"/>
      <c r="U85" s="187"/>
      <c r="V85" s="187"/>
      <c r="W85" s="187"/>
      <c r="X85" s="175"/>
      <c r="Y85" s="187"/>
      <c r="Z85" s="175"/>
      <c r="AA85" s="187"/>
      <c r="AB85" s="175"/>
      <c r="AC85" s="175"/>
      <c r="AD85" s="175"/>
      <c r="AE85" s="175"/>
      <c r="AF85" s="175"/>
      <c r="AG85" s="175"/>
      <c r="AH85" s="177">
        <f t="shared" si="13"/>
        <v>0</v>
      </c>
      <c r="AI85" s="178">
        <f t="shared" si="7"/>
        <v>0</v>
      </c>
      <c r="AJ85" s="177">
        <f t="shared" si="8"/>
        <v>0</v>
      </c>
      <c r="AK85" s="177">
        <f t="shared" si="9"/>
        <v>0</v>
      </c>
      <c r="AL85" s="177">
        <f t="shared" si="10"/>
        <v>0</v>
      </c>
      <c r="AM85" s="177">
        <f t="shared" si="11"/>
        <v>0</v>
      </c>
      <c r="AN85" s="177">
        <f t="shared" si="12"/>
        <v>0</v>
      </c>
    </row>
    <row r="86" spans="2:40" ht="14.25">
      <c r="B86" s="239" t="str">
        <f>IF(INDEX(TabSeance[Date],ROW()-6)&lt;&gt;0,INDEX(TabSeance[Date],ROW()-6),"")</f>
        <v/>
      </c>
      <c r="C86" s="240" t="str">
        <f>IF(INDEX(TabSeance[Durée],ROW()-6)&lt;&gt;0,INDEX(TabSeance[Durée],ROW()-6),"")</f>
        <v/>
      </c>
      <c r="D86" s="175"/>
      <c r="E86" s="175"/>
      <c r="F86" s="175"/>
      <c r="G86" s="175"/>
      <c r="H86" s="175"/>
      <c r="I86" s="175"/>
      <c r="J86" s="175"/>
      <c r="K86" s="175"/>
      <c r="L86" s="175"/>
      <c r="M86" s="175"/>
      <c r="N86" s="175"/>
      <c r="O86" s="175"/>
      <c r="P86" s="175"/>
      <c r="Q86" s="175"/>
      <c r="R86" s="175"/>
      <c r="S86" s="175"/>
      <c r="T86" s="175"/>
      <c r="U86" s="175"/>
      <c r="V86" s="175"/>
      <c r="W86" s="175"/>
      <c r="X86" s="175"/>
      <c r="Y86" s="175"/>
      <c r="Z86" s="175"/>
      <c r="AA86" s="175"/>
      <c r="AB86" s="175"/>
      <c r="AC86" s="175"/>
      <c r="AD86" s="175"/>
      <c r="AE86" s="175"/>
      <c r="AF86" s="175"/>
      <c r="AG86" s="175"/>
      <c r="AH86" s="177">
        <f t="shared" si="13"/>
        <v>0</v>
      </c>
      <c r="AI86" s="178">
        <f t="shared" si="7"/>
        <v>0</v>
      </c>
      <c r="AJ86" s="177">
        <f t="shared" si="8"/>
        <v>0</v>
      </c>
      <c r="AK86" s="177">
        <f t="shared" si="9"/>
        <v>0</v>
      </c>
      <c r="AL86" s="177">
        <f t="shared" si="10"/>
        <v>0</v>
      </c>
      <c r="AM86" s="177">
        <f t="shared" si="11"/>
        <v>0</v>
      </c>
      <c r="AN86" s="177">
        <f t="shared" si="12"/>
        <v>0</v>
      </c>
    </row>
    <row r="87" spans="2:40" ht="14.25">
      <c r="B87" s="239" t="str">
        <f>IF(INDEX(TabSeance[Date],ROW()-6)&lt;&gt;0,INDEX(TabSeance[Date],ROW()-6),"")</f>
        <v/>
      </c>
      <c r="C87" s="240" t="str">
        <f>IF(INDEX(TabSeance[Durée],ROW()-6)&lt;&gt;0,INDEX(TabSeance[Durée],ROW()-6),"")</f>
        <v/>
      </c>
      <c r="D87" s="175"/>
      <c r="E87" s="175"/>
      <c r="F87" s="175"/>
      <c r="G87" s="175"/>
      <c r="H87" s="175"/>
      <c r="I87" s="175"/>
      <c r="J87" s="175"/>
      <c r="K87" s="175"/>
      <c r="L87" s="175"/>
      <c r="M87" s="175"/>
      <c r="N87" s="175"/>
      <c r="O87" s="175"/>
      <c r="P87" s="175"/>
      <c r="Q87" s="175"/>
      <c r="R87" s="175"/>
      <c r="S87" s="175"/>
      <c r="T87" s="175"/>
      <c r="U87" s="175"/>
      <c r="V87" s="175"/>
      <c r="W87" s="175"/>
      <c r="X87" s="175"/>
      <c r="Y87" s="175"/>
      <c r="Z87" s="175"/>
      <c r="AA87" s="175"/>
      <c r="AB87" s="175"/>
      <c r="AC87" s="175"/>
      <c r="AD87" s="175"/>
      <c r="AE87" s="175"/>
      <c r="AF87" s="175"/>
      <c r="AG87" s="175"/>
      <c r="AH87" s="177">
        <f t="shared" si="13"/>
        <v>0</v>
      </c>
      <c r="AI87" s="178">
        <f t="shared" si="7"/>
        <v>0</v>
      </c>
      <c r="AJ87" s="177">
        <f t="shared" si="8"/>
        <v>0</v>
      </c>
      <c r="AK87" s="177">
        <f t="shared" si="9"/>
        <v>0</v>
      </c>
      <c r="AL87" s="177">
        <f t="shared" si="10"/>
        <v>0</v>
      </c>
      <c r="AM87" s="177">
        <f t="shared" si="11"/>
        <v>0</v>
      </c>
      <c r="AN87" s="177">
        <f t="shared" si="12"/>
        <v>0</v>
      </c>
    </row>
    <row r="88" spans="2:40" ht="14.25">
      <c r="B88" s="239" t="str">
        <f>IF(INDEX(TabSeance[Date],ROW()-6)&lt;&gt;0,INDEX(TabSeance[Date],ROW()-6),"")</f>
        <v/>
      </c>
      <c r="C88" s="240" t="str">
        <f>IF(INDEX(TabSeance[Durée],ROW()-6)&lt;&gt;0,INDEX(TabSeance[Durée],ROW()-6),"")</f>
        <v/>
      </c>
      <c r="D88" s="175"/>
      <c r="E88" s="175"/>
      <c r="F88" s="175"/>
      <c r="G88" s="175"/>
      <c r="H88" s="175"/>
      <c r="I88" s="175"/>
      <c r="J88" s="175"/>
      <c r="K88" s="175"/>
      <c r="L88" s="175"/>
      <c r="M88" s="175"/>
      <c r="N88" s="175"/>
      <c r="O88" s="175"/>
      <c r="P88" s="175"/>
      <c r="Q88" s="175"/>
      <c r="R88" s="175"/>
      <c r="S88" s="175"/>
      <c r="T88" s="175"/>
      <c r="U88" s="175"/>
      <c r="V88" s="175"/>
      <c r="W88" s="175"/>
      <c r="X88" s="175"/>
      <c r="Y88" s="175"/>
      <c r="Z88" s="175"/>
      <c r="AA88" s="175"/>
      <c r="AB88" s="175"/>
      <c r="AC88" s="175"/>
      <c r="AD88" s="175"/>
      <c r="AE88" s="175"/>
      <c r="AF88" s="175"/>
      <c r="AG88" s="175"/>
      <c r="AH88" s="177">
        <f t="shared" si="13"/>
        <v>0</v>
      </c>
      <c r="AI88" s="178">
        <f t="shared" si="7"/>
        <v>0</v>
      </c>
      <c r="AJ88" s="177">
        <f t="shared" si="8"/>
        <v>0</v>
      </c>
      <c r="AK88" s="177">
        <f t="shared" si="9"/>
        <v>0</v>
      </c>
      <c r="AL88" s="177">
        <f t="shared" si="10"/>
        <v>0</v>
      </c>
      <c r="AM88" s="177">
        <f t="shared" si="11"/>
        <v>0</v>
      </c>
      <c r="AN88" s="177">
        <f t="shared" si="12"/>
        <v>0</v>
      </c>
    </row>
    <row r="89" spans="2:40" ht="14.25">
      <c r="B89" s="239" t="str">
        <f>IF(INDEX(TabSeance[Date],ROW()-6)&lt;&gt;0,INDEX(TabSeance[Date],ROW()-6),"")</f>
        <v/>
      </c>
      <c r="C89" s="240" t="str">
        <f>IF(INDEX(TabSeance[Durée],ROW()-6)&lt;&gt;0,INDEX(TabSeance[Durée],ROW()-6),"")</f>
        <v/>
      </c>
      <c r="D89" s="175"/>
      <c r="E89" s="175"/>
      <c r="F89" s="175"/>
      <c r="G89" s="175"/>
      <c r="H89" s="175"/>
      <c r="I89" s="175"/>
      <c r="J89" s="175"/>
      <c r="K89" s="175"/>
      <c r="L89" s="175"/>
      <c r="M89" s="175"/>
      <c r="N89" s="175"/>
      <c r="O89" s="175"/>
      <c r="P89" s="175"/>
      <c r="Q89" s="175"/>
      <c r="R89" s="175"/>
      <c r="S89" s="175"/>
      <c r="T89" s="175"/>
      <c r="U89" s="175"/>
      <c r="V89" s="175"/>
      <c r="W89" s="175"/>
      <c r="X89" s="175"/>
      <c r="Y89" s="175"/>
      <c r="Z89" s="175"/>
      <c r="AA89" s="175"/>
      <c r="AB89" s="175"/>
      <c r="AC89" s="175"/>
      <c r="AD89" s="175"/>
      <c r="AE89" s="175"/>
      <c r="AF89" s="175"/>
      <c r="AG89" s="175"/>
      <c r="AH89" s="177">
        <f t="shared" si="13"/>
        <v>0</v>
      </c>
      <c r="AI89" s="178">
        <f t="shared" si="7"/>
        <v>0</v>
      </c>
      <c r="AJ89" s="177">
        <f t="shared" si="8"/>
        <v>0</v>
      </c>
      <c r="AK89" s="177">
        <f t="shared" si="9"/>
        <v>0</v>
      </c>
      <c r="AL89" s="177">
        <f t="shared" si="10"/>
        <v>0</v>
      </c>
      <c r="AM89" s="177">
        <f t="shared" si="11"/>
        <v>0</v>
      </c>
      <c r="AN89" s="177">
        <f t="shared" si="12"/>
        <v>0</v>
      </c>
    </row>
    <row r="90" spans="2:40" ht="14.25">
      <c r="B90" s="239" t="str">
        <f>IF(INDEX(TabSeance[Date],ROW()-6)&lt;&gt;0,INDEX(TabSeance[Date],ROW()-6),"")</f>
        <v/>
      </c>
      <c r="C90" s="240" t="str">
        <f>IF(INDEX(TabSeance[Durée],ROW()-6)&lt;&gt;0,INDEX(TabSeance[Durée],ROW()-6),"")</f>
        <v/>
      </c>
      <c r="D90" s="175"/>
      <c r="E90" s="175"/>
      <c r="F90" s="175"/>
      <c r="G90" s="175"/>
      <c r="H90" s="175"/>
      <c r="I90" s="175"/>
      <c r="J90" s="175"/>
      <c r="K90" s="175"/>
      <c r="L90" s="175"/>
      <c r="M90" s="175"/>
      <c r="N90" s="175"/>
      <c r="O90" s="175"/>
      <c r="P90" s="175"/>
      <c r="Q90" s="175"/>
      <c r="R90" s="175"/>
      <c r="S90" s="175"/>
      <c r="T90" s="175"/>
      <c r="U90" s="175"/>
      <c r="V90" s="175"/>
      <c r="W90" s="175"/>
      <c r="X90" s="175"/>
      <c r="Y90" s="175"/>
      <c r="Z90" s="175"/>
      <c r="AA90" s="175"/>
      <c r="AB90" s="175"/>
      <c r="AC90" s="175"/>
      <c r="AD90" s="175"/>
      <c r="AE90" s="175"/>
      <c r="AF90" s="175"/>
      <c r="AG90" s="175"/>
      <c r="AH90" s="177">
        <f t="shared" si="13"/>
        <v>0</v>
      </c>
      <c r="AI90" s="178">
        <f t="shared" si="7"/>
        <v>0</v>
      </c>
      <c r="AJ90" s="177">
        <f t="shared" si="8"/>
        <v>0</v>
      </c>
      <c r="AK90" s="177">
        <f t="shared" si="9"/>
        <v>0</v>
      </c>
      <c r="AL90" s="177">
        <f t="shared" si="10"/>
        <v>0</v>
      </c>
      <c r="AM90" s="177">
        <f t="shared" si="11"/>
        <v>0</v>
      </c>
      <c r="AN90" s="177">
        <f t="shared" si="12"/>
        <v>0</v>
      </c>
    </row>
    <row r="91" spans="2:40" ht="14.25">
      <c r="B91" s="239" t="str">
        <f>IF(INDEX(TabSeance[Date],ROW()-6)&lt;&gt;0,INDEX(TabSeance[Date],ROW()-6),"")</f>
        <v/>
      </c>
      <c r="C91" s="240" t="str">
        <f>IF(INDEX(TabSeance[Durée],ROW()-6)&lt;&gt;0,INDEX(TabSeance[Durée],ROW()-6),"")</f>
        <v/>
      </c>
      <c r="D91" s="175"/>
      <c r="E91" s="175"/>
      <c r="F91" s="175"/>
      <c r="G91" s="175"/>
      <c r="H91" s="175"/>
      <c r="I91" s="175"/>
      <c r="J91" s="175"/>
      <c r="K91" s="175"/>
      <c r="L91" s="175"/>
      <c r="M91" s="175"/>
      <c r="N91" s="175"/>
      <c r="O91" s="175"/>
      <c r="P91" s="175"/>
      <c r="Q91" s="175"/>
      <c r="R91" s="175"/>
      <c r="S91" s="175"/>
      <c r="T91" s="175"/>
      <c r="U91" s="175"/>
      <c r="V91" s="175"/>
      <c r="W91" s="175"/>
      <c r="X91" s="175"/>
      <c r="Y91" s="175"/>
      <c r="Z91" s="175"/>
      <c r="AA91" s="175"/>
      <c r="AB91" s="175"/>
      <c r="AC91" s="175"/>
      <c r="AD91" s="175"/>
      <c r="AE91" s="175"/>
      <c r="AF91" s="175"/>
      <c r="AG91" s="175"/>
      <c r="AH91" s="177">
        <f t="shared" si="13"/>
        <v>0</v>
      </c>
      <c r="AI91" s="178">
        <f t="shared" si="7"/>
        <v>0</v>
      </c>
      <c r="AJ91" s="177">
        <f t="shared" si="8"/>
        <v>0</v>
      </c>
      <c r="AK91" s="177">
        <f t="shared" si="9"/>
        <v>0</v>
      </c>
      <c r="AL91" s="177">
        <f t="shared" si="10"/>
        <v>0</v>
      </c>
      <c r="AM91" s="177">
        <f t="shared" si="11"/>
        <v>0</v>
      </c>
      <c r="AN91" s="177">
        <f t="shared" si="12"/>
        <v>0</v>
      </c>
    </row>
    <row r="92" spans="2:40" ht="14.25">
      <c r="B92" s="239" t="str">
        <f>IF(INDEX(TabSeance[Date],ROW()-6)&lt;&gt;0,INDEX(TabSeance[Date],ROW()-6),"")</f>
        <v/>
      </c>
      <c r="C92" s="240" t="str">
        <f>IF(INDEX(TabSeance[Durée],ROW()-6)&lt;&gt;0,INDEX(TabSeance[Durée],ROW()-6),"")</f>
        <v/>
      </c>
      <c r="D92" s="175"/>
      <c r="E92" s="175"/>
      <c r="F92" s="175"/>
      <c r="G92" s="175"/>
      <c r="H92" s="175"/>
      <c r="I92" s="175"/>
      <c r="J92" s="175"/>
      <c r="K92" s="175"/>
      <c r="L92" s="175"/>
      <c r="M92" s="175"/>
      <c r="N92" s="175"/>
      <c r="O92" s="175"/>
      <c r="P92" s="175"/>
      <c r="Q92" s="175"/>
      <c r="R92" s="175"/>
      <c r="S92" s="175"/>
      <c r="T92" s="175"/>
      <c r="U92" s="175"/>
      <c r="V92" s="175"/>
      <c r="W92" s="175"/>
      <c r="X92" s="175"/>
      <c r="Y92" s="175"/>
      <c r="Z92" s="175"/>
      <c r="AA92" s="175"/>
      <c r="AB92" s="175"/>
      <c r="AC92" s="175"/>
      <c r="AD92" s="175"/>
      <c r="AE92" s="175"/>
      <c r="AF92" s="175"/>
      <c r="AG92" s="175"/>
      <c r="AH92" s="177">
        <f t="shared" si="13"/>
        <v>0</v>
      </c>
      <c r="AI92" s="178">
        <f t="shared" si="7"/>
        <v>0</v>
      </c>
      <c r="AJ92" s="177">
        <f t="shared" si="8"/>
        <v>0</v>
      </c>
      <c r="AK92" s="177">
        <f t="shared" si="9"/>
        <v>0</v>
      </c>
      <c r="AL92" s="177">
        <f t="shared" si="10"/>
        <v>0</v>
      </c>
      <c r="AM92" s="177">
        <f t="shared" si="11"/>
        <v>0</v>
      </c>
      <c r="AN92" s="177">
        <f t="shared" si="12"/>
        <v>0</v>
      </c>
    </row>
    <row r="93" spans="2:40" ht="14.25">
      <c r="B93" s="239" t="str">
        <f>IF(INDEX(TabSeance[Date],ROW()-6)&lt;&gt;0,INDEX(TabSeance[Date],ROW()-6),"")</f>
        <v/>
      </c>
      <c r="C93" s="240" t="str">
        <f>IF(INDEX(TabSeance[Durée],ROW()-6)&lt;&gt;0,INDEX(TabSeance[Durée],ROW()-6),"")</f>
        <v/>
      </c>
      <c r="D93" s="175"/>
      <c r="E93" s="175"/>
      <c r="F93" s="175"/>
      <c r="G93" s="175"/>
      <c r="H93" s="175"/>
      <c r="I93" s="175"/>
      <c r="J93" s="175"/>
      <c r="K93" s="175"/>
      <c r="L93" s="175"/>
      <c r="M93" s="175"/>
      <c r="N93" s="175"/>
      <c r="O93" s="175"/>
      <c r="P93" s="175"/>
      <c r="Q93" s="175"/>
      <c r="R93" s="175"/>
      <c r="S93" s="175"/>
      <c r="T93" s="175"/>
      <c r="U93" s="175"/>
      <c r="V93" s="175"/>
      <c r="W93" s="175"/>
      <c r="X93" s="175"/>
      <c r="Y93" s="175"/>
      <c r="Z93" s="175"/>
      <c r="AA93" s="175"/>
      <c r="AB93" s="175"/>
      <c r="AC93" s="175"/>
      <c r="AD93" s="175"/>
      <c r="AE93" s="175"/>
      <c r="AF93" s="175"/>
      <c r="AG93" s="175"/>
      <c r="AH93" s="177">
        <f t="shared" si="13"/>
        <v>0</v>
      </c>
      <c r="AI93" s="178">
        <f t="shared" si="7"/>
        <v>0</v>
      </c>
      <c r="AJ93" s="177">
        <f t="shared" si="8"/>
        <v>0</v>
      </c>
      <c r="AK93" s="177">
        <f t="shared" si="9"/>
        <v>0</v>
      </c>
      <c r="AL93" s="177">
        <f t="shared" si="10"/>
        <v>0</v>
      </c>
      <c r="AM93" s="177">
        <f t="shared" si="11"/>
        <v>0</v>
      </c>
      <c r="AN93" s="177">
        <f t="shared" si="12"/>
        <v>0</v>
      </c>
    </row>
    <row r="94" spans="2:40" ht="14.25">
      <c r="B94" s="239" t="str">
        <f>IF(INDEX(TabSeance[Date],ROW()-6)&lt;&gt;0,INDEX(TabSeance[Date],ROW()-6),"")</f>
        <v/>
      </c>
      <c r="C94" s="240" t="str">
        <f>IF(INDEX(TabSeance[Durée],ROW()-6)&lt;&gt;0,INDEX(TabSeance[Durée],ROW()-6),"")</f>
        <v/>
      </c>
      <c r="D94" s="175"/>
      <c r="E94" s="175"/>
      <c r="F94" s="175"/>
      <c r="G94" s="175"/>
      <c r="H94" s="175"/>
      <c r="I94" s="175"/>
      <c r="J94" s="175"/>
      <c r="K94" s="175"/>
      <c r="L94" s="175"/>
      <c r="M94" s="175"/>
      <c r="N94" s="175"/>
      <c r="O94" s="175"/>
      <c r="P94" s="175"/>
      <c r="Q94" s="175"/>
      <c r="R94" s="175"/>
      <c r="S94" s="175"/>
      <c r="T94" s="175"/>
      <c r="U94" s="175"/>
      <c r="V94" s="175"/>
      <c r="W94" s="175"/>
      <c r="X94" s="175"/>
      <c r="Y94" s="175"/>
      <c r="Z94" s="175"/>
      <c r="AA94" s="175"/>
      <c r="AB94" s="175"/>
      <c r="AC94" s="175"/>
      <c r="AD94" s="175"/>
      <c r="AE94" s="175"/>
      <c r="AF94" s="175"/>
      <c r="AG94" s="175"/>
      <c r="AH94" s="177">
        <f t="shared" si="13"/>
        <v>0</v>
      </c>
      <c r="AI94" s="178">
        <f t="shared" si="7"/>
        <v>0</v>
      </c>
      <c r="AJ94" s="177">
        <f t="shared" si="8"/>
        <v>0</v>
      </c>
      <c r="AK94" s="177">
        <f t="shared" si="9"/>
        <v>0</v>
      </c>
      <c r="AL94" s="177">
        <f t="shared" si="10"/>
        <v>0</v>
      </c>
      <c r="AM94" s="177">
        <f t="shared" si="11"/>
        <v>0</v>
      </c>
      <c r="AN94" s="177">
        <f t="shared" si="12"/>
        <v>0</v>
      </c>
    </row>
    <row r="95" spans="2:40" ht="14.25">
      <c r="B95" s="239" t="str">
        <f>IF(INDEX(TabSeance[Date],ROW()-6)&lt;&gt;0,INDEX(TabSeance[Date],ROW()-6),"")</f>
        <v/>
      </c>
      <c r="C95" s="240" t="str">
        <f>IF(INDEX(TabSeance[Durée],ROW()-6)&lt;&gt;0,INDEX(TabSeance[Durée],ROW()-6),"")</f>
        <v/>
      </c>
      <c r="D95" s="175"/>
      <c r="E95" s="175"/>
      <c r="F95" s="175"/>
      <c r="G95" s="175"/>
      <c r="H95" s="175"/>
      <c r="I95" s="175"/>
      <c r="J95" s="175"/>
      <c r="K95" s="175"/>
      <c r="L95" s="175"/>
      <c r="M95" s="175"/>
      <c r="N95" s="175"/>
      <c r="O95" s="175"/>
      <c r="P95" s="175"/>
      <c r="Q95" s="175"/>
      <c r="R95" s="175"/>
      <c r="S95" s="175"/>
      <c r="T95" s="175"/>
      <c r="U95" s="175"/>
      <c r="V95" s="175"/>
      <c r="W95" s="175"/>
      <c r="X95" s="175"/>
      <c r="Y95" s="175"/>
      <c r="Z95" s="175"/>
      <c r="AA95" s="175"/>
      <c r="AB95" s="175"/>
      <c r="AC95" s="175"/>
      <c r="AD95" s="175"/>
      <c r="AE95" s="175"/>
      <c r="AF95" s="175"/>
      <c r="AG95" s="175"/>
      <c r="AH95" s="177">
        <f t="shared" si="13"/>
        <v>0</v>
      </c>
      <c r="AI95" s="178">
        <f t="shared" si="7"/>
        <v>0</v>
      </c>
      <c r="AJ95" s="177">
        <f t="shared" si="8"/>
        <v>0</v>
      </c>
      <c r="AK95" s="177">
        <f t="shared" si="9"/>
        <v>0</v>
      </c>
      <c r="AL95" s="177">
        <f t="shared" si="10"/>
        <v>0</v>
      </c>
      <c r="AM95" s="177">
        <f t="shared" si="11"/>
        <v>0</v>
      </c>
      <c r="AN95" s="177">
        <f t="shared" si="12"/>
        <v>0</v>
      </c>
    </row>
    <row r="96" spans="2:40" ht="14.25">
      <c r="B96" s="239" t="str">
        <f>IF(INDEX(TabSeance[Date],ROW()-6)&lt;&gt;0,INDEX(TabSeance[Date],ROW()-6),"")</f>
        <v/>
      </c>
      <c r="C96" s="240" t="str">
        <f>IF(INDEX(TabSeance[Durée],ROW()-6)&lt;&gt;0,INDEX(TabSeance[Durée],ROW()-6),"")</f>
        <v/>
      </c>
      <c r="D96" s="175"/>
      <c r="E96" s="175"/>
      <c r="F96" s="175"/>
      <c r="G96" s="175"/>
      <c r="H96" s="175"/>
      <c r="I96" s="175"/>
      <c r="J96" s="175"/>
      <c r="K96" s="175"/>
      <c r="L96" s="175"/>
      <c r="M96" s="175"/>
      <c r="N96" s="175"/>
      <c r="O96" s="175"/>
      <c r="P96" s="175"/>
      <c r="Q96" s="175"/>
      <c r="R96" s="175"/>
      <c r="S96" s="175"/>
      <c r="T96" s="175"/>
      <c r="U96" s="175"/>
      <c r="V96" s="175"/>
      <c r="W96" s="175"/>
      <c r="X96" s="175"/>
      <c r="Y96" s="175"/>
      <c r="Z96" s="175"/>
      <c r="AA96" s="175"/>
      <c r="AB96" s="175"/>
      <c r="AC96" s="175"/>
      <c r="AD96" s="175"/>
      <c r="AE96" s="175"/>
      <c r="AF96" s="175"/>
      <c r="AG96" s="175"/>
      <c r="AH96" s="177">
        <f t="shared" si="13"/>
        <v>0</v>
      </c>
      <c r="AI96" s="178">
        <f t="shared" si="7"/>
        <v>0</v>
      </c>
      <c r="AJ96" s="177">
        <f t="shared" si="8"/>
        <v>0</v>
      </c>
      <c r="AK96" s="177">
        <f t="shared" si="9"/>
        <v>0</v>
      </c>
      <c r="AL96" s="177">
        <f t="shared" si="10"/>
        <v>0</v>
      </c>
      <c r="AM96" s="177">
        <f t="shared" si="11"/>
        <v>0</v>
      </c>
      <c r="AN96" s="177">
        <f t="shared" si="12"/>
        <v>0</v>
      </c>
    </row>
    <row r="97" spans="2:40" ht="14.25">
      <c r="B97" s="239" t="str">
        <f>IF(INDEX(TabSeance[Date],ROW()-6)&lt;&gt;0,INDEX(TabSeance[Date],ROW()-6),"")</f>
        <v/>
      </c>
      <c r="C97" s="240" t="str">
        <f>IF(INDEX(TabSeance[Durée],ROW()-6)&lt;&gt;0,INDEX(TabSeance[Durée],ROW()-6),"")</f>
        <v/>
      </c>
      <c r="D97" s="175"/>
      <c r="E97" s="175"/>
      <c r="F97" s="175"/>
      <c r="G97" s="175"/>
      <c r="H97" s="175"/>
      <c r="I97" s="175"/>
      <c r="J97" s="175"/>
      <c r="K97" s="175"/>
      <c r="L97" s="175"/>
      <c r="M97" s="175"/>
      <c r="N97" s="175"/>
      <c r="O97" s="175"/>
      <c r="P97" s="175"/>
      <c r="Q97" s="175"/>
      <c r="R97" s="175"/>
      <c r="S97" s="175"/>
      <c r="T97" s="175"/>
      <c r="U97" s="175"/>
      <c r="V97" s="175"/>
      <c r="W97" s="175"/>
      <c r="X97" s="175"/>
      <c r="Y97" s="175"/>
      <c r="Z97" s="175"/>
      <c r="AA97" s="175"/>
      <c r="AB97" s="175"/>
      <c r="AC97" s="175"/>
      <c r="AD97" s="175"/>
      <c r="AE97" s="175"/>
      <c r="AF97" s="175"/>
      <c r="AG97" s="175"/>
      <c r="AH97" s="177">
        <f t="shared" si="13"/>
        <v>0</v>
      </c>
      <c r="AI97" s="178">
        <f t="shared" si="7"/>
        <v>0</v>
      </c>
      <c r="AJ97" s="177">
        <f t="shared" si="8"/>
        <v>0</v>
      </c>
      <c r="AK97" s="177">
        <f t="shared" si="9"/>
        <v>0</v>
      </c>
      <c r="AL97" s="177">
        <f t="shared" si="10"/>
        <v>0</v>
      </c>
      <c r="AM97" s="177">
        <f t="shared" si="11"/>
        <v>0</v>
      </c>
      <c r="AN97" s="177">
        <f t="shared" si="12"/>
        <v>0</v>
      </c>
    </row>
    <row r="98" spans="2:40" ht="14.25">
      <c r="B98" s="239" t="str">
        <f>IF(INDEX(TabSeance[Date],ROW()-6)&lt;&gt;0,INDEX(TabSeance[Date],ROW()-6),"")</f>
        <v/>
      </c>
      <c r="C98" s="240" t="str">
        <f>IF(INDEX(TabSeance[Durée],ROW()-6)&lt;&gt;0,INDEX(TabSeance[Durée],ROW()-6),"")</f>
        <v/>
      </c>
      <c r="D98" s="175"/>
      <c r="E98" s="175"/>
      <c r="F98" s="175"/>
      <c r="G98" s="175"/>
      <c r="H98" s="175"/>
      <c r="I98" s="175"/>
      <c r="J98" s="175"/>
      <c r="K98" s="175"/>
      <c r="L98" s="175"/>
      <c r="M98" s="175"/>
      <c r="N98" s="175"/>
      <c r="O98" s="175"/>
      <c r="P98" s="175"/>
      <c r="Q98" s="175"/>
      <c r="R98" s="175"/>
      <c r="S98" s="175"/>
      <c r="T98" s="175"/>
      <c r="U98" s="175"/>
      <c r="V98" s="175"/>
      <c r="W98" s="175"/>
      <c r="X98" s="175"/>
      <c r="Y98" s="175"/>
      <c r="Z98" s="175"/>
      <c r="AA98" s="175"/>
      <c r="AB98" s="175"/>
      <c r="AC98" s="175"/>
      <c r="AD98" s="175"/>
      <c r="AE98" s="175"/>
      <c r="AF98" s="175"/>
      <c r="AG98" s="175"/>
      <c r="AH98" s="177">
        <f t="shared" si="13"/>
        <v>0</v>
      </c>
      <c r="AI98" s="178">
        <f t="shared" si="7"/>
        <v>0</v>
      </c>
      <c r="AJ98" s="177">
        <f t="shared" si="8"/>
        <v>0</v>
      </c>
      <c r="AK98" s="177">
        <f t="shared" si="9"/>
        <v>0</v>
      </c>
      <c r="AL98" s="177">
        <f t="shared" si="10"/>
        <v>0</v>
      </c>
      <c r="AM98" s="177">
        <f t="shared" si="11"/>
        <v>0</v>
      </c>
      <c r="AN98" s="177">
        <f t="shared" si="12"/>
        <v>0</v>
      </c>
    </row>
    <row r="99" spans="2:40" ht="14.25">
      <c r="B99" s="239" t="str">
        <f>IF(INDEX(TabSeance[Date],ROW()-6)&lt;&gt;0,INDEX(TabSeance[Date],ROW()-6),"")</f>
        <v/>
      </c>
      <c r="C99" s="240" t="str">
        <f>IF(INDEX(TabSeance[Durée],ROW()-6)&lt;&gt;0,INDEX(TabSeance[Durée],ROW()-6),"")</f>
        <v/>
      </c>
      <c r="D99" s="175"/>
      <c r="E99" s="175"/>
      <c r="F99" s="175"/>
      <c r="G99" s="175"/>
      <c r="H99" s="175"/>
      <c r="I99" s="175"/>
      <c r="J99" s="175"/>
      <c r="K99" s="175"/>
      <c r="L99" s="175"/>
      <c r="M99" s="175"/>
      <c r="N99" s="175"/>
      <c r="O99" s="175"/>
      <c r="P99" s="175"/>
      <c r="Q99" s="175"/>
      <c r="R99" s="175"/>
      <c r="S99" s="175"/>
      <c r="T99" s="175"/>
      <c r="U99" s="175"/>
      <c r="V99" s="175"/>
      <c r="W99" s="175"/>
      <c r="X99" s="175"/>
      <c r="Y99" s="175"/>
      <c r="Z99" s="175"/>
      <c r="AA99" s="175"/>
      <c r="AB99" s="175"/>
      <c r="AC99" s="175"/>
      <c r="AD99" s="175"/>
      <c r="AE99" s="175"/>
      <c r="AF99" s="175"/>
      <c r="AG99" s="175"/>
      <c r="AH99" s="177">
        <f t="shared" si="13"/>
        <v>0</v>
      </c>
      <c r="AI99" s="178">
        <f t="shared" si="7"/>
        <v>0</v>
      </c>
      <c r="AJ99" s="177">
        <f t="shared" si="8"/>
        <v>0</v>
      </c>
      <c r="AK99" s="177">
        <f t="shared" si="9"/>
        <v>0</v>
      </c>
      <c r="AL99" s="177">
        <f t="shared" si="10"/>
        <v>0</v>
      </c>
      <c r="AM99" s="177">
        <f t="shared" si="11"/>
        <v>0</v>
      </c>
      <c r="AN99" s="177">
        <f t="shared" si="12"/>
        <v>0</v>
      </c>
    </row>
    <row r="100" spans="2:40" ht="14.25">
      <c r="B100" s="239" t="str">
        <f>IF(INDEX(TabSeance[Date],ROW()-6)&lt;&gt;0,INDEX(TabSeance[Date],ROW()-6),"")</f>
        <v/>
      </c>
      <c r="C100" s="240" t="str">
        <f>IF(INDEX(TabSeance[Durée],ROW()-6)&lt;&gt;0,INDEX(TabSeance[Durée],ROW()-6),"")</f>
        <v/>
      </c>
      <c r="D100" s="175"/>
      <c r="E100" s="175"/>
      <c r="F100" s="175"/>
      <c r="G100" s="175"/>
      <c r="H100" s="175"/>
      <c r="I100" s="175"/>
      <c r="J100" s="175"/>
      <c r="K100" s="175"/>
      <c r="L100" s="175"/>
      <c r="M100" s="175"/>
      <c r="N100" s="175"/>
      <c r="O100" s="175"/>
      <c r="P100" s="175"/>
      <c r="Q100" s="175"/>
      <c r="R100" s="175"/>
      <c r="S100" s="175"/>
      <c r="T100" s="175"/>
      <c r="U100" s="175"/>
      <c r="V100" s="175"/>
      <c r="W100" s="175"/>
      <c r="X100" s="175"/>
      <c r="Y100" s="175"/>
      <c r="Z100" s="175"/>
      <c r="AA100" s="175"/>
      <c r="AB100" s="175"/>
      <c r="AC100" s="175"/>
      <c r="AD100" s="175"/>
      <c r="AE100" s="175"/>
      <c r="AF100" s="175"/>
      <c r="AG100" s="175"/>
      <c r="AH100" s="177">
        <f t="shared" si="13"/>
        <v>0</v>
      </c>
      <c r="AI100" s="178">
        <f t="shared" si="7"/>
        <v>0</v>
      </c>
      <c r="AJ100" s="177">
        <f t="shared" si="8"/>
        <v>0</v>
      </c>
      <c r="AK100" s="177">
        <f t="shared" si="9"/>
        <v>0</v>
      </c>
      <c r="AL100" s="177">
        <f t="shared" si="10"/>
        <v>0</v>
      </c>
      <c r="AM100" s="177">
        <f t="shared" si="11"/>
        <v>0</v>
      </c>
      <c r="AN100" s="177">
        <f t="shared" si="12"/>
        <v>0</v>
      </c>
    </row>
    <row r="101" spans="2:40" ht="14.25">
      <c r="B101" s="239" t="str">
        <f>IF(INDEX(TabSeance[Date],ROW()-6)&lt;&gt;0,INDEX(TabSeance[Date],ROW()-6),"")</f>
        <v/>
      </c>
      <c r="C101" s="240" t="str">
        <f>IF(INDEX(TabSeance[Durée],ROW()-6)&lt;&gt;0,INDEX(TabSeance[Durée],ROW()-6),"")</f>
        <v/>
      </c>
      <c r="D101" s="175"/>
      <c r="E101" s="175"/>
      <c r="F101" s="175"/>
      <c r="G101" s="175"/>
      <c r="H101" s="175"/>
      <c r="I101" s="175"/>
      <c r="J101" s="175"/>
      <c r="K101" s="175"/>
      <c r="L101" s="175"/>
      <c r="M101" s="175"/>
      <c r="N101" s="175"/>
      <c r="O101" s="175"/>
      <c r="P101" s="175"/>
      <c r="Q101" s="175"/>
      <c r="R101" s="175"/>
      <c r="S101" s="175"/>
      <c r="T101" s="175"/>
      <c r="U101" s="175"/>
      <c r="V101" s="175"/>
      <c r="W101" s="175"/>
      <c r="X101" s="175"/>
      <c r="Y101" s="175"/>
      <c r="Z101" s="175"/>
      <c r="AA101" s="175"/>
      <c r="AB101" s="175"/>
      <c r="AC101" s="175"/>
      <c r="AD101" s="175"/>
      <c r="AE101" s="175"/>
      <c r="AF101" s="175"/>
      <c r="AG101" s="175"/>
      <c r="AH101" s="177">
        <f t="shared" si="13"/>
        <v>0</v>
      </c>
      <c r="AI101" s="178">
        <f t="shared" si="7"/>
        <v>0</v>
      </c>
      <c r="AJ101" s="177">
        <f t="shared" si="8"/>
        <v>0</v>
      </c>
      <c r="AK101" s="177">
        <f t="shared" si="9"/>
        <v>0</v>
      </c>
      <c r="AL101" s="177">
        <f t="shared" si="10"/>
        <v>0</v>
      </c>
      <c r="AM101" s="177">
        <f t="shared" si="11"/>
        <v>0</v>
      </c>
      <c r="AN101" s="177">
        <f t="shared" si="12"/>
        <v>0</v>
      </c>
    </row>
    <row r="102" spans="2:40" ht="14.25">
      <c r="B102" s="239" t="str">
        <f>IF(INDEX(TabSeance[Date],ROW()-6)&lt;&gt;0,INDEX(TabSeance[Date],ROW()-6),"")</f>
        <v/>
      </c>
      <c r="C102" s="240" t="str">
        <f>IF(INDEX(TabSeance[Durée],ROW()-6)&lt;&gt;0,INDEX(TabSeance[Durée],ROW()-6),"")</f>
        <v/>
      </c>
      <c r="D102" s="175"/>
      <c r="E102" s="175"/>
      <c r="F102" s="175"/>
      <c r="G102" s="175"/>
      <c r="H102" s="175"/>
      <c r="I102" s="175"/>
      <c r="J102" s="175"/>
      <c r="K102" s="175"/>
      <c r="L102" s="175"/>
      <c r="M102" s="175"/>
      <c r="N102" s="175"/>
      <c r="O102" s="175"/>
      <c r="P102" s="175"/>
      <c r="Q102" s="175"/>
      <c r="R102" s="175"/>
      <c r="S102" s="175"/>
      <c r="T102" s="175"/>
      <c r="U102" s="175"/>
      <c r="V102" s="175"/>
      <c r="W102" s="175"/>
      <c r="X102" s="175"/>
      <c r="Y102" s="175"/>
      <c r="Z102" s="175"/>
      <c r="AA102" s="175"/>
      <c r="AB102" s="175"/>
      <c r="AC102" s="175"/>
      <c r="AD102" s="175"/>
      <c r="AE102" s="175"/>
      <c r="AF102" s="175"/>
      <c r="AG102" s="175"/>
      <c r="AH102" s="177">
        <f t="shared" si="13"/>
        <v>0</v>
      </c>
      <c r="AI102" s="178">
        <f t="shared" si="7"/>
        <v>0</v>
      </c>
      <c r="AJ102" s="177">
        <f t="shared" si="8"/>
        <v>0</v>
      </c>
      <c r="AK102" s="177">
        <f t="shared" si="9"/>
        <v>0</v>
      </c>
      <c r="AL102" s="177">
        <f t="shared" si="10"/>
        <v>0</v>
      </c>
      <c r="AM102" s="177">
        <f t="shared" si="11"/>
        <v>0</v>
      </c>
      <c r="AN102" s="177">
        <f t="shared" si="12"/>
        <v>0</v>
      </c>
    </row>
    <row r="103" spans="2:40" ht="14.25">
      <c r="B103" s="239" t="str">
        <f>IF(INDEX(TabSeance[Date],ROW()-6)&lt;&gt;0,INDEX(TabSeance[Date],ROW()-6),"")</f>
        <v/>
      </c>
      <c r="C103" s="240" t="str">
        <f>IF(INDEX(TabSeance[Durée],ROW()-6)&lt;&gt;0,INDEX(TabSeance[Durée],ROW()-6),"")</f>
        <v/>
      </c>
      <c r="D103" s="175"/>
      <c r="E103" s="175"/>
      <c r="F103" s="175"/>
      <c r="G103" s="175"/>
      <c r="H103" s="175"/>
      <c r="I103" s="175"/>
      <c r="J103" s="175"/>
      <c r="K103" s="175"/>
      <c r="L103" s="175"/>
      <c r="M103" s="175"/>
      <c r="N103" s="175"/>
      <c r="O103" s="175"/>
      <c r="P103" s="175"/>
      <c r="Q103" s="175"/>
      <c r="R103" s="175"/>
      <c r="S103" s="175"/>
      <c r="T103" s="175"/>
      <c r="U103" s="175"/>
      <c r="V103" s="175"/>
      <c r="W103" s="175"/>
      <c r="X103" s="175"/>
      <c r="Y103" s="175"/>
      <c r="Z103" s="175"/>
      <c r="AA103" s="175"/>
      <c r="AB103" s="175"/>
      <c r="AC103" s="175"/>
      <c r="AD103" s="175"/>
      <c r="AE103" s="175"/>
      <c r="AF103" s="175"/>
      <c r="AG103" s="175"/>
      <c r="AH103" s="177">
        <f t="shared" si="13"/>
        <v>0</v>
      </c>
      <c r="AI103" s="178">
        <f t="shared" si="7"/>
        <v>0</v>
      </c>
      <c r="AJ103" s="177">
        <f t="shared" si="8"/>
        <v>0</v>
      </c>
      <c r="AK103" s="177">
        <f t="shared" si="9"/>
        <v>0</v>
      </c>
      <c r="AL103" s="177">
        <f t="shared" si="10"/>
        <v>0</v>
      </c>
      <c r="AM103" s="177">
        <f t="shared" si="11"/>
        <v>0</v>
      </c>
      <c r="AN103" s="177">
        <f t="shared" si="12"/>
        <v>0</v>
      </c>
    </row>
    <row r="104" spans="2:40" ht="14.25">
      <c r="B104" s="239" t="str">
        <f>IF(INDEX(TabSeance[Date],ROW()-6)&lt;&gt;0,INDEX(TabSeance[Date],ROW()-6),"")</f>
        <v/>
      </c>
      <c r="C104" s="240" t="str">
        <f>IF(INDEX(TabSeance[Durée],ROW()-6)&lt;&gt;0,INDEX(TabSeance[Durée],ROW()-6),"")</f>
        <v/>
      </c>
      <c r="D104" s="175"/>
      <c r="E104" s="175"/>
      <c r="F104" s="175"/>
      <c r="G104" s="175"/>
      <c r="H104" s="175"/>
      <c r="I104" s="175"/>
      <c r="J104" s="175"/>
      <c r="K104" s="175"/>
      <c r="L104" s="175"/>
      <c r="M104" s="175"/>
      <c r="N104" s="175"/>
      <c r="O104" s="175"/>
      <c r="P104" s="175"/>
      <c r="Q104" s="175"/>
      <c r="R104" s="175"/>
      <c r="S104" s="175"/>
      <c r="T104" s="175"/>
      <c r="U104" s="175"/>
      <c r="V104" s="175"/>
      <c r="W104" s="175"/>
      <c r="X104" s="175"/>
      <c r="Y104" s="175"/>
      <c r="Z104" s="175"/>
      <c r="AA104" s="175"/>
      <c r="AB104" s="175"/>
      <c r="AC104" s="175"/>
      <c r="AD104" s="175"/>
      <c r="AE104" s="175"/>
      <c r="AF104" s="175"/>
      <c r="AG104" s="175"/>
      <c r="AH104" s="177">
        <f t="shared" si="13"/>
        <v>0</v>
      </c>
      <c r="AI104" s="178">
        <f t="shared" si="7"/>
        <v>0</v>
      </c>
      <c r="AJ104" s="177">
        <f t="shared" si="8"/>
        <v>0</v>
      </c>
      <c r="AK104" s="177">
        <f t="shared" si="9"/>
        <v>0</v>
      </c>
      <c r="AL104" s="177">
        <f t="shared" si="10"/>
        <v>0</v>
      </c>
      <c r="AM104" s="177">
        <f t="shared" si="11"/>
        <v>0</v>
      </c>
      <c r="AN104" s="177">
        <f t="shared" si="12"/>
        <v>0</v>
      </c>
    </row>
    <row r="105" spans="2:40" ht="14.25">
      <c r="B105" s="239" t="str">
        <f>IF(INDEX(TabSeance[Date],ROW()-6)&lt;&gt;0,INDEX(TabSeance[Date],ROW()-6),"")</f>
        <v/>
      </c>
      <c r="C105" s="240" t="str">
        <f>IF(INDEX(TabSeance[Durée],ROW()-6)&lt;&gt;0,INDEX(TabSeance[Durée],ROW()-6),"")</f>
        <v/>
      </c>
      <c r="D105" s="175"/>
      <c r="E105" s="175"/>
      <c r="F105" s="175"/>
      <c r="G105" s="175"/>
      <c r="H105" s="175"/>
      <c r="I105" s="175"/>
      <c r="J105" s="175"/>
      <c r="K105" s="175"/>
      <c r="L105" s="175"/>
      <c r="M105" s="175"/>
      <c r="N105" s="175"/>
      <c r="O105" s="175"/>
      <c r="P105" s="175"/>
      <c r="Q105" s="175"/>
      <c r="R105" s="175"/>
      <c r="S105" s="175"/>
      <c r="T105" s="175"/>
      <c r="U105" s="175"/>
      <c r="V105" s="175"/>
      <c r="W105" s="175"/>
      <c r="X105" s="175"/>
      <c r="Y105" s="175"/>
      <c r="Z105" s="175"/>
      <c r="AA105" s="175"/>
      <c r="AB105" s="175"/>
      <c r="AC105" s="175"/>
      <c r="AD105" s="175"/>
      <c r="AE105" s="175"/>
      <c r="AF105" s="175"/>
      <c r="AG105" s="175"/>
      <c r="AH105" s="177">
        <f t="shared" si="13"/>
        <v>0</v>
      </c>
      <c r="AI105" s="178">
        <f t="shared" si="7"/>
        <v>0</v>
      </c>
      <c r="AJ105" s="177">
        <f t="shared" si="8"/>
        <v>0</v>
      </c>
      <c r="AK105" s="177">
        <f t="shared" si="9"/>
        <v>0</v>
      </c>
      <c r="AL105" s="177">
        <f t="shared" si="10"/>
        <v>0</v>
      </c>
      <c r="AM105" s="177">
        <f t="shared" si="11"/>
        <v>0</v>
      </c>
      <c r="AN105" s="177">
        <f t="shared" si="12"/>
        <v>0</v>
      </c>
    </row>
    <row r="106" spans="2:40" ht="14.25">
      <c r="B106" s="239" t="str">
        <f>IF(INDEX(TabSeance[Date],ROW()-6)&lt;&gt;0,INDEX(TabSeance[Date],ROW()-6),"")</f>
        <v/>
      </c>
      <c r="C106" s="240" t="str">
        <f>IF(INDEX(TabSeance[Durée],ROW()-6)&lt;&gt;0,INDEX(TabSeance[Durée],ROW()-6),"")</f>
        <v/>
      </c>
      <c r="D106" s="175"/>
      <c r="E106" s="175"/>
      <c r="F106" s="175"/>
      <c r="G106" s="175"/>
      <c r="H106" s="175"/>
      <c r="I106" s="175"/>
      <c r="J106" s="175"/>
      <c r="K106" s="175"/>
      <c r="L106" s="175"/>
      <c r="M106" s="175"/>
      <c r="N106" s="175"/>
      <c r="O106" s="175"/>
      <c r="P106" s="175"/>
      <c r="Q106" s="175"/>
      <c r="R106" s="175"/>
      <c r="S106" s="175"/>
      <c r="T106" s="175"/>
      <c r="U106" s="175"/>
      <c r="V106" s="175"/>
      <c r="W106" s="175"/>
      <c r="X106" s="175"/>
      <c r="Y106" s="175"/>
      <c r="Z106" s="175"/>
      <c r="AA106" s="175"/>
      <c r="AB106" s="175"/>
      <c r="AC106" s="175"/>
      <c r="AD106" s="175"/>
      <c r="AE106" s="175"/>
      <c r="AF106" s="175"/>
      <c r="AG106" s="175"/>
      <c r="AH106" s="177">
        <f t="shared" si="13"/>
        <v>0</v>
      </c>
      <c r="AI106" s="178">
        <f t="shared" si="7"/>
        <v>0</v>
      </c>
      <c r="AJ106" s="177">
        <f t="shared" si="8"/>
        <v>0</v>
      </c>
      <c r="AK106" s="177">
        <f t="shared" si="9"/>
        <v>0</v>
      </c>
      <c r="AL106" s="177">
        <f t="shared" si="10"/>
        <v>0</v>
      </c>
      <c r="AM106" s="177">
        <f t="shared" si="11"/>
        <v>0</v>
      </c>
      <c r="AN106" s="177">
        <f t="shared" si="12"/>
        <v>0</v>
      </c>
    </row>
    <row r="107" spans="2:40" ht="14.25">
      <c r="B107" s="239" t="str">
        <f>IF(INDEX(TabSeance[Date],ROW()-6)&lt;&gt;0,INDEX(TabSeance[Date],ROW()-6),"")</f>
        <v/>
      </c>
      <c r="C107" s="240" t="str">
        <f>IF(INDEX(TabSeance[Durée],ROW()-6)&lt;&gt;0,INDEX(TabSeance[Durée],ROW()-6),"")</f>
        <v/>
      </c>
      <c r="D107" s="175"/>
      <c r="E107" s="175"/>
      <c r="F107" s="175"/>
      <c r="G107" s="175"/>
      <c r="H107" s="175"/>
      <c r="I107" s="175"/>
      <c r="J107" s="175"/>
      <c r="K107" s="175"/>
      <c r="L107" s="175"/>
      <c r="M107" s="175"/>
      <c r="N107" s="175"/>
      <c r="O107" s="175"/>
      <c r="P107" s="175"/>
      <c r="Q107" s="175"/>
      <c r="R107" s="175"/>
      <c r="S107" s="175"/>
      <c r="T107" s="175"/>
      <c r="U107" s="175"/>
      <c r="V107" s="175"/>
      <c r="W107" s="175"/>
      <c r="X107" s="175"/>
      <c r="Y107" s="175"/>
      <c r="Z107" s="175"/>
      <c r="AA107" s="175"/>
      <c r="AB107" s="175"/>
      <c r="AC107" s="175"/>
      <c r="AD107" s="175"/>
      <c r="AE107" s="175"/>
      <c r="AF107" s="175"/>
      <c r="AG107" s="175"/>
      <c r="AH107" s="177">
        <f t="shared" si="13"/>
        <v>0</v>
      </c>
      <c r="AI107" s="178">
        <f t="shared" si="7"/>
        <v>0</v>
      </c>
      <c r="AJ107" s="177">
        <f t="shared" si="8"/>
        <v>0</v>
      </c>
      <c r="AK107" s="177">
        <f t="shared" si="9"/>
        <v>0</v>
      </c>
      <c r="AL107" s="177">
        <f t="shared" si="10"/>
        <v>0</v>
      </c>
      <c r="AM107" s="177">
        <f t="shared" si="11"/>
        <v>0</v>
      </c>
      <c r="AN107" s="177">
        <f t="shared" si="12"/>
        <v>0</v>
      </c>
    </row>
    <row r="108" spans="2:40" ht="14.25">
      <c r="B108" s="239" t="str">
        <f>IF(INDEX(TabSeance[Date],ROW()-6)&lt;&gt;0,INDEX(TabSeance[Date],ROW()-6),"")</f>
        <v/>
      </c>
      <c r="C108" s="240" t="str">
        <f>IF(INDEX(TabSeance[Durée],ROW()-6)&lt;&gt;0,INDEX(TabSeance[Durée],ROW()-6),"")</f>
        <v/>
      </c>
      <c r="D108" s="175"/>
      <c r="E108" s="175"/>
      <c r="F108" s="175"/>
      <c r="G108" s="175"/>
      <c r="H108" s="175"/>
      <c r="I108" s="175"/>
      <c r="J108" s="175"/>
      <c r="K108" s="175"/>
      <c r="L108" s="175"/>
      <c r="M108" s="175"/>
      <c r="N108" s="175"/>
      <c r="O108" s="175"/>
      <c r="P108" s="175"/>
      <c r="Q108" s="175"/>
      <c r="R108" s="175"/>
      <c r="S108" s="175"/>
      <c r="T108" s="175"/>
      <c r="U108" s="175"/>
      <c r="V108" s="175"/>
      <c r="W108" s="175"/>
      <c r="X108" s="175"/>
      <c r="Y108" s="175"/>
      <c r="Z108" s="175"/>
      <c r="AA108" s="175"/>
      <c r="AB108" s="175"/>
      <c r="AC108" s="175"/>
      <c r="AD108" s="175"/>
      <c r="AE108" s="175"/>
      <c r="AF108" s="175"/>
      <c r="AG108" s="175"/>
      <c r="AH108" s="177">
        <f t="shared" si="13"/>
        <v>0</v>
      </c>
      <c r="AI108" s="178">
        <f t="shared" si="7"/>
        <v>0</v>
      </c>
      <c r="AJ108" s="177">
        <f t="shared" si="8"/>
        <v>0</v>
      </c>
      <c r="AK108" s="177">
        <f t="shared" si="9"/>
        <v>0</v>
      </c>
      <c r="AL108" s="177">
        <f t="shared" si="10"/>
        <v>0</v>
      </c>
      <c r="AM108" s="177">
        <f t="shared" si="11"/>
        <v>0</v>
      </c>
      <c r="AN108" s="177">
        <f t="shared" si="12"/>
        <v>0</v>
      </c>
    </row>
    <row r="109" spans="2:40" ht="14.25">
      <c r="B109" s="239" t="str">
        <f>IF(INDEX(TabSeance[Date],ROW()-6)&lt;&gt;0,INDEX(TabSeance[Date],ROW()-6),"")</f>
        <v/>
      </c>
      <c r="C109" s="240" t="str">
        <f>IF(INDEX(TabSeance[Durée],ROW()-6)&lt;&gt;0,INDEX(TabSeance[Durée],ROW()-6),"")</f>
        <v/>
      </c>
      <c r="D109" s="175"/>
      <c r="E109" s="175"/>
      <c r="F109" s="175"/>
      <c r="G109" s="175"/>
      <c r="H109" s="175"/>
      <c r="I109" s="175"/>
      <c r="J109" s="175"/>
      <c r="K109" s="175"/>
      <c r="L109" s="175"/>
      <c r="M109" s="175"/>
      <c r="N109" s="175"/>
      <c r="O109" s="175"/>
      <c r="P109" s="175"/>
      <c r="Q109" s="175"/>
      <c r="R109" s="175"/>
      <c r="S109" s="175"/>
      <c r="T109" s="175"/>
      <c r="U109" s="175"/>
      <c r="V109" s="175"/>
      <c r="W109" s="175"/>
      <c r="X109" s="175"/>
      <c r="Y109" s="175"/>
      <c r="Z109" s="175"/>
      <c r="AA109" s="175"/>
      <c r="AB109" s="175"/>
      <c r="AC109" s="175"/>
      <c r="AD109" s="175"/>
      <c r="AE109" s="175"/>
      <c r="AF109" s="175"/>
      <c r="AG109" s="175"/>
      <c r="AH109" s="177">
        <f t="shared" si="13"/>
        <v>0</v>
      </c>
      <c r="AI109" s="178">
        <f t="shared" si="7"/>
        <v>0</v>
      </c>
      <c r="AJ109" s="177">
        <f t="shared" si="8"/>
        <v>0</v>
      </c>
      <c r="AK109" s="177">
        <f t="shared" si="9"/>
        <v>0</v>
      </c>
      <c r="AL109" s="177">
        <f t="shared" si="10"/>
        <v>0</v>
      </c>
      <c r="AM109" s="177">
        <f t="shared" si="11"/>
        <v>0</v>
      </c>
      <c r="AN109" s="177">
        <f t="shared" si="12"/>
        <v>0</v>
      </c>
    </row>
    <row r="110" spans="2:40" ht="14.25">
      <c r="B110" s="239" t="str">
        <f>IF(INDEX(TabSeance[Date],ROW()-6)&lt;&gt;0,INDEX(TabSeance[Date],ROW()-6),"")</f>
        <v/>
      </c>
      <c r="C110" s="240" t="str">
        <f>IF(INDEX(TabSeance[Durée],ROW()-6)&lt;&gt;0,INDEX(TabSeance[Durée],ROW()-6),"")</f>
        <v/>
      </c>
      <c r="D110" s="175"/>
      <c r="E110" s="175"/>
      <c r="F110" s="175"/>
      <c r="G110" s="175"/>
      <c r="H110" s="175"/>
      <c r="I110" s="175"/>
      <c r="J110" s="175"/>
      <c r="K110" s="175"/>
      <c r="L110" s="175"/>
      <c r="M110" s="175"/>
      <c r="N110" s="175"/>
      <c r="O110" s="175"/>
      <c r="P110" s="175"/>
      <c r="Q110" s="175"/>
      <c r="R110" s="175"/>
      <c r="S110" s="175"/>
      <c r="T110" s="175"/>
      <c r="U110" s="175"/>
      <c r="V110" s="175"/>
      <c r="W110" s="175"/>
      <c r="X110" s="175"/>
      <c r="Y110" s="175"/>
      <c r="Z110" s="175"/>
      <c r="AA110" s="175"/>
      <c r="AB110" s="175"/>
      <c r="AC110" s="175"/>
      <c r="AD110" s="175"/>
      <c r="AE110" s="175"/>
      <c r="AF110" s="175"/>
      <c r="AG110" s="175"/>
      <c r="AH110" s="177">
        <f t="shared" si="13"/>
        <v>0</v>
      </c>
      <c r="AI110" s="178">
        <f t="shared" si="7"/>
        <v>0</v>
      </c>
      <c r="AJ110" s="177">
        <f t="shared" si="8"/>
        <v>0</v>
      </c>
      <c r="AK110" s="177">
        <f t="shared" si="9"/>
        <v>0</v>
      </c>
      <c r="AL110" s="177">
        <f t="shared" si="10"/>
        <v>0</v>
      </c>
      <c r="AM110" s="177">
        <f t="shared" si="11"/>
        <v>0</v>
      </c>
      <c r="AN110" s="177">
        <f t="shared" si="12"/>
        <v>0</v>
      </c>
    </row>
    <row r="111" spans="2:40" ht="14.25">
      <c r="B111" s="239" t="str">
        <f>IF(INDEX(TabSeance[Date],ROW()-6)&lt;&gt;0,INDEX(TabSeance[Date],ROW()-6),"")</f>
        <v/>
      </c>
      <c r="C111" s="240" t="str">
        <f>IF(INDEX(TabSeance[Durée],ROW()-6)&lt;&gt;0,INDEX(TabSeance[Durée],ROW()-6),"")</f>
        <v/>
      </c>
      <c r="D111" s="175"/>
      <c r="E111" s="175"/>
      <c r="F111" s="175"/>
      <c r="G111" s="175"/>
      <c r="H111" s="175"/>
      <c r="I111" s="175"/>
      <c r="J111" s="175"/>
      <c r="K111" s="175"/>
      <c r="L111" s="175"/>
      <c r="M111" s="175"/>
      <c r="N111" s="175"/>
      <c r="O111" s="175"/>
      <c r="P111" s="175"/>
      <c r="Q111" s="175"/>
      <c r="R111" s="175"/>
      <c r="S111" s="175"/>
      <c r="T111" s="175"/>
      <c r="U111" s="175"/>
      <c r="V111" s="175"/>
      <c r="W111" s="175"/>
      <c r="X111" s="175"/>
      <c r="Y111" s="175"/>
      <c r="Z111" s="175"/>
      <c r="AA111" s="175"/>
      <c r="AB111" s="175"/>
      <c r="AC111" s="175"/>
      <c r="AD111" s="175"/>
      <c r="AE111" s="175"/>
      <c r="AF111" s="175"/>
      <c r="AG111" s="175"/>
      <c r="AH111" s="177">
        <f t="shared" si="13"/>
        <v>0</v>
      </c>
      <c r="AI111" s="178">
        <f t="shared" si="7"/>
        <v>0</v>
      </c>
      <c r="AJ111" s="177">
        <f t="shared" si="8"/>
        <v>0</v>
      </c>
      <c r="AK111" s="177">
        <f t="shared" si="9"/>
        <v>0</v>
      </c>
      <c r="AL111" s="177">
        <f t="shared" si="10"/>
        <v>0</v>
      </c>
      <c r="AM111" s="177">
        <f t="shared" si="11"/>
        <v>0</v>
      </c>
      <c r="AN111" s="177">
        <f t="shared" si="12"/>
        <v>0</v>
      </c>
    </row>
    <row r="112" spans="2:40" ht="14.25">
      <c r="B112" s="239" t="str">
        <f>IF(INDEX(TabSeance[Date],ROW()-6)&lt;&gt;0,INDEX(TabSeance[Date],ROW()-6),"")</f>
        <v/>
      </c>
      <c r="C112" s="240" t="str">
        <f>IF(INDEX(TabSeance[Durée],ROW()-6)&lt;&gt;0,INDEX(TabSeance[Durée],ROW()-6),"")</f>
        <v/>
      </c>
      <c r="D112" s="175"/>
      <c r="E112" s="175"/>
      <c r="F112" s="175"/>
      <c r="G112" s="175"/>
      <c r="H112" s="175"/>
      <c r="I112" s="175"/>
      <c r="J112" s="175"/>
      <c r="K112" s="175"/>
      <c r="L112" s="175"/>
      <c r="M112" s="175"/>
      <c r="N112" s="175"/>
      <c r="O112" s="175"/>
      <c r="P112" s="175"/>
      <c r="Q112" s="175"/>
      <c r="R112" s="175"/>
      <c r="S112" s="175"/>
      <c r="T112" s="175"/>
      <c r="U112" s="175"/>
      <c r="V112" s="175"/>
      <c r="W112" s="175"/>
      <c r="X112" s="175"/>
      <c r="Y112" s="175"/>
      <c r="Z112" s="175"/>
      <c r="AA112" s="175"/>
      <c r="AB112" s="175"/>
      <c r="AC112" s="175"/>
      <c r="AD112" s="175"/>
      <c r="AE112" s="175"/>
      <c r="AF112" s="175"/>
      <c r="AG112" s="175"/>
      <c r="AH112" s="177">
        <f t="shared" si="13"/>
        <v>0</v>
      </c>
      <c r="AI112" s="178">
        <f t="shared" si="7"/>
        <v>0</v>
      </c>
      <c r="AJ112" s="177">
        <f t="shared" si="8"/>
        <v>0</v>
      </c>
      <c r="AK112" s="177">
        <f t="shared" si="9"/>
        <v>0</v>
      </c>
      <c r="AL112" s="177">
        <f t="shared" si="10"/>
        <v>0</v>
      </c>
      <c r="AM112" s="177">
        <f t="shared" si="11"/>
        <v>0</v>
      </c>
      <c r="AN112" s="177">
        <f t="shared" si="12"/>
        <v>0</v>
      </c>
    </row>
    <row r="113" spans="2:40" ht="14.25">
      <c r="B113" s="239" t="str">
        <f>IF(INDEX(TabSeance[Date],ROW()-6)&lt;&gt;0,INDEX(TabSeance[Date],ROW()-6),"")</f>
        <v/>
      </c>
      <c r="C113" s="240" t="str">
        <f>IF(INDEX(TabSeance[Durée],ROW()-6)&lt;&gt;0,INDEX(TabSeance[Durée],ROW()-6),"")</f>
        <v/>
      </c>
      <c r="D113" s="175"/>
      <c r="E113" s="175"/>
      <c r="F113" s="175"/>
      <c r="G113" s="175"/>
      <c r="H113" s="175"/>
      <c r="I113" s="175"/>
      <c r="J113" s="175"/>
      <c r="K113" s="175"/>
      <c r="L113" s="175"/>
      <c r="M113" s="175"/>
      <c r="N113" s="175"/>
      <c r="O113" s="175"/>
      <c r="P113" s="175"/>
      <c r="Q113" s="175"/>
      <c r="R113" s="175"/>
      <c r="S113" s="175"/>
      <c r="T113" s="175"/>
      <c r="U113" s="175"/>
      <c r="V113" s="175"/>
      <c r="W113" s="175"/>
      <c r="X113" s="175"/>
      <c r="Y113" s="175"/>
      <c r="Z113" s="175"/>
      <c r="AA113" s="175"/>
      <c r="AB113" s="175"/>
      <c r="AC113" s="175"/>
      <c r="AD113" s="175"/>
      <c r="AE113" s="175"/>
      <c r="AF113" s="175"/>
      <c r="AG113" s="175"/>
      <c r="AH113" s="177">
        <f t="shared" si="13"/>
        <v>0</v>
      </c>
      <c r="AI113" s="178">
        <f t="shared" si="7"/>
        <v>0</v>
      </c>
      <c r="AJ113" s="177">
        <f t="shared" si="8"/>
        <v>0</v>
      </c>
      <c r="AK113" s="177">
        <f t="shared" si="9"/>
        <v>0</v>
      </c>
      <c r="AL113" s="177">
        <f t="shared" si="10"/>
        <v>0</v>
      </c>
      <c r="AM113" s="177">
        <f t="shared" si="11"/>
        <v>0</v>
      </c>
      <c r="AN113" s="177">
        <f t="shared" si="12"/>
        <v>0</v>
      </c>
    </row>
    <row r="114" spans="2:40" ht="14.25">
      <c r="B114" s="239" t="str">
        <f>IF(INDEX(TabSeance[Date],ROW()-6)&lt;&gt;0,INDEX(TabSeance[Date],ROW()-6),"")</f>
        <v/>
      </c>
      <c r="C114" s="240" t="str">
        <f>IF(INDEX(TabSeance[Durée],ROW()-6)&lt;&gt;0,INDEX(TabSeance[Durée],ROW()-6),"")</f>
        <v/>
      </c>
      <c r="D114" s="175"/>
      <c r="E114" s="175"/>
      <c r="F114" s="175"/>
      <c r="G114" s="175"/>
      <c r="H114" s="175"/>
      <c r="I114" s="175"/>
      <c r="J114" s="175"/>
      <c r="K114" s="175"/>
      <c r="L114" s="175"/>
      <c r="M114" s="175"/>
      <c r="N114" s="175"/>
      <c r="O114" s="175"/>
      <c r="P114" s="175"/>
      <c r="Q114" s="175"/>
      <c r="R114" s="175"/>
      <c r="S114" s="175"/>
      <c r="T114" s="175"/>
      <c r="U114" s="175"/>
      <c r="V114" s="175"/>
      <c r="W114" s="175"/>
      <c r="X114" s="175"/>
      <c r="Y114" s="175"/>
      <c r="Z114" s="175"/>
      <c r="AA114" s="175"/>
      <c r="AB114" s="175"/>
      <c r="AC114" s="175"/>
      <c r="AD114" s="175"/>
      <c r="AE114" s="175"/>
      <c r="AF114" s="175"/>
      <c r="AG114" s="175"/>
      <c r="AH114" s="177">
        <f t="shared" si="13"/>
        <v>0</v>
      </c>
      <c r="AI114" s="178">
        <f t="shared" si="7"/>
        <v>0</v>
      </c>
      <c r="AJ114" s="177">
        <f t="shared" si="8"/>
        <v>0</v>
      </c>
      <c r="AK114" s="177">
        <f t="shared" si="9"/>
        <v>0</v>
      </c>
      <c r="AL114" s="177">
        <f t="shared" si="10"/>
        <v>0</v>
      </c>
      <c r="AM114" s="177">
        <f t="shared" si="11"/>
        <v>0</v>
      </c>
      <c r="AN114" s="177">
        <f t="shared" si="12"/>
        <v>0</v>
      </c>
    </row>
    <row r="115" spans="2:40" ht="14.25">
      <c r="B115" s="239" t="str">
        <f>IF(INDEX(TabSeance[Date],ROW()-6)&lt;&gt;0,INDEX(TabSeance[Date],ROW()-6),"")</f>
        <v/>
      </c>
      <c r="C115" s="240" t="str">
        <f>IF(INDEX(TabSeance[Durée],ROW()-6)&lt;&gt;0,INDEX(TabSeance[Durée],ROW()-6),"")</f>
        <v/>
      </c>
      <c r="D115" s="175"/>
      <c r="E115" s="175"/>
      <c r="F115" s="175"/>
      <c r="G115" s="175"/>
      <c r="H115" s="175"/>
      <c r="I115" s="175"/>
      <c r="J115" s="175"/>
      <c r="K115" s="175"/>
      <c r="L115" s="175"/>
      <c r="M115" s="175"/>
      <c r="N115" s="175"/>
      <c r="O115" s="175"/>
      <c r="P115" s="175"/>
      <c r="Q115" s="175"/>
      <c r="R115" s="175"/>
      <c r="S115" s="175"/>
      <c r="T115" s="175"/>
      <c r="U115" s="175"/>
      <c r="V115" s="175"/>
      <c r="W115" s="175"/>
      <c r="X115" s="175"/>
      <c r="Y115" s="175"/>
      <c r="Z115" s="175"/>
      <c r="AA115" s="175"/>
      <c r="AB115" s="175"/>
      <c r="AC115" s="175"/>
      <c r="AD115" s="175"/>
      <c r="AE115" s="175"/>
      <c r="AF115" s="175"/>
      <c r="AG115" s="175"/>
      <c r="AH115" s="177">
        <f t="shared" si="13"/>
        <v>0</v>
      </c>
      <c r="AI115" s="178">
        <f t="shared" si="7"/>
        <v>0</v>
      </c>
      <c r="AJ115" s="177">
        <f t="shared" si="8"/>
        <v>0</v>
      </c>
      <c r="AK115" s="177">
        <f t="shared" si="9"/>
        <v>0</v>
      </c>
      <c r="AL115" s="177">
        <f t="shared" si="10"/>
        <v>0</v>
      </c>
      <c r="AM115" s="177">
        <f t="shared" si="11"/>
        <v>0</v>
      </c>
      <c r="AN115" s="177">
        <f t="shared" si="12"/>
        <v>0</v>
      </c>
    </row>
    <row r="116" spans="2:40" ht="14.25">
      <c r="B116" s="239" t="str">
        <f>IF(INDEX(TabSeance[Date],ROW()-6)&lt;&gt;0,INDEX(TabSeance[Date],ROW()-6),"")</f>
        <v/>
      </c>
      <c r="C116" s="240" t="str">
        <f>IF(INDEX(TabSeance[Durée],ROW()-6)&lt;&gt;0,INDEX(TabSeance[Durée],ROW()-6),"")</f>
        <v/>
      </c>
      <c r="D116" s="175"/>
      <c r="E116" s="175"/>
      <c r="F116" s="175"/>
      <c r="G116" s="175"/>
      <c r="H116" s="175"/>
      <c r="I116" s="175"/>
      <c r="J116" s="175"/>
      <c r="K116" s="175"/>
      <c r="L116" s="175"/>
      <c r="M116" s="175"/>
      <c r="N116" s="175"/>
      <c r="O116" s="175"/>
      <c r="P116" s="175"/>
      <c r="Q116" s="175"/>
      <c r="R116" s="175"/>
      <c r="S116" s="175"/>
      <c r="T116" s="175"/>
      <c r="U116" s="175"/>
      <c r="V116" s="175"/>
      <c r="W116" s="175"/>
      <c r="X116" s="175"/>
      <c r="Y116" s="175"/>
      <c r="Z116" s="175"/>
      <c r="AA116" s="175"/>
      <c r="AB116" s="175"/>
      <c r="AC116" s="175"/>
      <c r="AD116" s="175"/>
      <c r="AE116" s="175"/>
      <c r="AF116" s="175"/>
      <c r="AG116" s="175"/>
      <c r="AH116" s="177">
        <f t="shared" si="13"/>
        <v>0</v>
      </c>
      <c r="AI116" s="178">
        <f t="shared" si="7"/>
        <v>0</v>
      </c>
      <c r="AJ116" s="177">
        <f t="shared" si="8"/>
        <v>0</v>
      </c>
      <c r="AK116" s="177">
        <f t="shared" si="9"/>
        <v>0</v>
      </c>
      <c r="AL116" s="177">
        <f t="shared" si="10"/>
        <v>0</v>
      </c>
      <c r="AM116" s="177">
        <f t="shared" si="11"/>
        <v>0</v>
      </c>
      <c r="AN116" s="177">
        <f t="shared" si="12"/>
        <v>0</v>
      </c>
    </row>
    <row r="117" spans="2:40" ht="14.25">
      <c r="B117" s="239" t="str">
        <f>IF(INDEX(TabSeance[Date],ROW()-6)&lt;&gt;0,INDEX(TabSeance[Date],ROW()-6),"")</f>
        <v/>
      </c>
      <c r="C117" s="240" t="str">
        <f>IF(INDEX(TabSeance[Durée],ROW()-6)&lt;&gt;0,INDEX(TabSeance[Durée],ROW()-6),"")</f>
        <v/>
      </c>
      <c r="D117" s="175"/>
      <c r="E117" s="175"/>
      <c r="F117" s="175"/>
      <c r="G117" s="175"/>
      <c r="H117" s="175"/>
      <c r="I117" s="175"/>
      <c r="J117" s="175"/>
      <c r="K117" s="175"/>
      <c r="L117" s="175"/>
      <c r="M117" s="175"/>
      <c r="N117" s="175"/>
      <c r="O117" s="175"/>
      <c r="P117" s="175"/>
      <c r="Q117" s="175"/>
      <c r="R117" s="175"/>
      <c r="S117" s="175"/>
      <c r="T117" s="175"/>
      <c r="U117" s="175"/>
      <c r="V117" s="175"/>
      <c r="W117" s="175"/>
      <c r="X117" s="175"/>
      <c r="Y117" s="175"/>
      <c r="Z117" s="175"/>
      <c r="AA117" s="175"/>
      <c r="AB117" s="175"/>
      <c r="AC117" s="175"/>
      <c r="AD117" s="175"/>
      <c r="AE117" s="175"/>
      <c r="AF117" s="175"/>
      <c r="AG117" s="175"/>
      <c r="AH117" s="177">
        <f t="shared" si="13"/>
        <v>0</v>
      </c>
      <c r="AI117" s="178">
        <f t="shared" si="7"/>
        <v>0</v>
      </c>
      <c r="AJ117" s="177">
        <f t="shared" si="8"/>
        <v>0</v>
      </c>
      <c r="AK117" s="177">
        <f t="shared" si="9"/>
        <v>0</v>
      </c>
      <c r="AL117" s="177">
        <f t="shared" si="10"/>
        <v>0</v>
      </c>
      <c r="AM117" s="177">
        <f t="shared" si="11"/>
        <v>0</v>
      </c>
      <c r="AN117" s="177">
        <f t="shared" si="12"/>
        <v>0</v>
      </c>
    </row>
    <row r="118" spans="2:40" ht="14.25">
      <c r="B118" s="239" t="str">
        <f>IF(INDEX(TabSeance[Date],ROW()-6)&lt;&gt;0,INDEX(TabSeance[Date],ROW()-6),"")</f>
        <v/>
      </c>
      <c r="C118" s="240" t="str">
        <f>IF(INDEX(TabSeance[Durée],ROW()-6)&lt;&gt;0,INDEX(TabSeance[Durée],ROW()-6),"")</f>
        <v/>
      </c>
      <c r="D118" s="175"/>
      <c r="E118" s="175"/>
      <c r="F118" s="175"/>
      <c r="G118" s="175"/>
      <c r="H118" s="175"/>
      <c r="I118" s="175"/>
      <c r="J118" s="175"/>
      <c r="K118" s="175"/>
      <c r="L118" s="175"/>
      <c r="M118" s="175"/>
      <c r="N118" s="175"/>
      <c r="O118" s="175"/>
      <c r="P118" s="175"/>
      <c r="Q118" s="175"/>
      <c r="R118" s="175"/>
      <c r="S118" s="175"/>
      <c r="T118" s="175"/>
      <c r="U118" s="175"/>
      <c r="V118" s="175"/>
      <c r="W118" s="175"/>
      <c r="X118" s="175"/>
      <c r="Y118" s="175"/>
      <c r="Z118" s="175"/>
      <c r="AA118" s="175"/>
      <c r="AB118" s="175"/>
      <c r="AC118" s="175"/>
      <c r="AD118" s="175"/>
      <c r="AE118" s="175"/>
      <c r="AF118" s="175"/>
      <c r="AG118" s="175"/>
      <c r="AH118" s="177">
        <f t="shared" si="13"/>
        <v>0</v>
      </c>
      <c r="AI118" s="178">
        <f t="shared" si="7"/>
        <v>0</v>
      </c>
      <c r="AJ118" s="177">
        <f t="shared" si="8"/>
        <v>0</v>
      </c>
      <c r="AK118" s="177">
        <f t="shared" si="9"/>
        <v>0</v>
      </c>
      <c r="AL118" s="177">
        <f t="shared" si="10"/>
        <v>0</v>
      </c>
      <c r="AM118" s="177">
        <f t="shared" si="11"/>
        <v>0</v>
      </c>
      <c r="AN118" s="177">
        <f t="shared" si="12"/>
        <v>0</v>
      </c>
    </row>
    <row r="119" spans="2:40" ht="14.25">
      <c r="B119" s="239" t="str">
        <f>IF(INDEX(TabSeance[Date],ROW()-6)&lt;&gt;0,INDEX(TabSeance[Date],ROW()-6),"")</f>
        <v/>
      </c>
      <c r="C119" s="240" t="str">
        <f>IF(INDEX(TabSeance[Durée],ROW()-6)&lt;&gt;0,INDEX(TabSeance[Durée],ROW()-6),"")</f>
        <v/>
      </c>
      <c r="D119" s="175"/>
      <c r="E119" s="175"/>
      <c r="F119" s="175"/>
      <c r="G119" s="175"/>
      <c r="H119" s="175"/>
      <c r="I119" s="175"/>
      <c r="J119" s="175"/>
      <c r="K119" s="175"/>
      <c r="L119" s="175"/>
      <c r="M119" s="175"/>
      <c r="N119" s="175"/>
      <c r="O119" s="175"/>
      <c r="P119" s="175"/>
      <c r="Q119" s="175"/>
      <c r="R119" s="175"/>
      <c r="S119" s="175"/>
      <c r="T119" s="175"/>
      <c r="U119" s="175"/>
      <c r="V119" s="175"/>
      <c r="W119" s="175"/>
      <c r="X119" s="175"/>
      <c r="Y119" s="175"/>
      <c r="Z119" s="175"/>
      <c r="AA119" s="175"/>
      <c r="AB119" s="175"/>
      <c r="AC119" s="175"/>
      <c r="AD119" s="175"/>
      <c r="AE119" s="175"/>
      <c r="AF119" s="175"/>
      <c r="AG119" s="175"/>
      <c r="AH119" s="177">
        <f t="shared" si="13"/>
        <v>0</v>
      </c>
      <c r="AI119" s="178">
        <f t="shared" si="7"/>
        <v>0</v>
      </c>
      <c r="AJ119" s="177">
        <f t="shared" si="8"/>
        <v>0</v>
      </c>
      <c r="AK119" s="177">
        <f t="shared" si="9"/>
        <v>0</v>
      </c>
      <c r="AL119" s="177">
        <f t="shared" si="10"/>
        <v>0</v>
      </c>
      <c r="AM119" s="177">
        <f t="shared" si="11"/>
        <v>0</v>
      </c>
      <c r="AN119" s="177">
        <f t="shared" si="12"/>
        <v>0</v>
      </c>
    </row>
    <row r="120" spans="2:40" ht="14.25">
      <c r="B120" s="239" t="str">
        <f>IF(INDEX(TabSeance[Date],ROW()-6)&lt;&gt;0,INDEX(TabSeance[Date],ROW()-6),"")</f>
        <v/>
      </c>
      <c r="C120" s="240" t="str">
        <f>IF(INDEX(TabSeance[Durée],ROW()-6)&lt;&gt;0,INDEX(TabSeance[Durée],ROW()-6),"")</f>
        <v/>
      </c>
      <c r="D120" s="175"/>
      <c r="E120" s="175"/>
      <c r="F120" s="175"/>
      <c r="G120" s="175"/>
      <c r="H120" s="175"/>
      <c r="I120" s="175"/>
      <c r="J120" s="175"/>
      <c r="K120" s="175"/>
      <c r="L120" s="175"/>
      <c r="M120" s="175"/>
      <c r="N120" s="175"/>
      <c r="O120" s="175"/>
      <c r="P120" s="175"/>
      <c r="Q120" s="175"/>
      <c r="R120" s="175"/>
      <c r="S120" s="175"/>
      <c r="T120" s="175"/>
      <c r="U120" s="175"/>
      <c r="V120" s="175"/>
      <c r="W120" s="175"/>
      <c r="X120" s="175"/>
      <c r="Y120" s="175"/>
      <c r="Z120" s="175"/>
      <c r="AA120" s="175"/>
      <c r="AB120" s="175"/>
      <c r="AC120" s="175"/>
      <c r="AD120" s="175"/>
      <c r="AE120" s="175"/>
      <c r="AF120" s="175"/>
      <c r="AG120" s="175"/>
      <c r="AH120" s="177">
        <f t="shared" si="13"/>
        <v>0</v>
      </c>
      <c r="AI120" s="178">
        <f t="shared" si="7"/>
        <v>0</v>
      </c>
      <c r="AJ120" s="177">
        <f t="shared" si="8"/>
        <v>0</v>
      </c>
      <c r="AK120" s="177">
        <f t="shared" si="9"/>
        <v>0</v>
      </c>
      <c r="AL120" s="177">
        <f t="shared" si="10"/>
        <v>0</v>
      </c>
      <c r="AM120" s="177">
        <f t="shared" si="11"/>
        <v>0</v>
      </c>
      <c r="AN120" s="177">
        <f t="shared" si="12"/>
        <v>0</v>
      </c>
    </row>
    <row r="121" spans="2:40" ht="14.25">
      <c r="B121" s="239" t="str">
        <f>IF(INDEX(TabSeance[Date],ROW()-6)&lt;&gt;0,INDEX(TabSeance[Date],ROW()-6),"")</f>
        <v/>
      </c>
      <c r="C121" s="240" t="str">
        <f>IF(INDEX(TabSeance[Durée],ROW()-6)&lt;&gt;0,INDEX(TabSeance[Durée],ROW()-6),"")</f>
        <v/>
      </c>
      <c r="D121" s="175"/>
      <c r="E121" s="175"/>
      <c r="F121" s="175"/>
      <c r="G121" s="175"/>
      <c r="H121" s="175"/>
      <c r="I121" s="175"/>
      <c r="J121" s="175"/>
      <c r="K121" s="175"/>
      <c r="L121" s="175"/>
      <c r="M121" s="175"/>
      <c r="N121" s="175"/>
      <c r="O121" s="175"/>
      <c r="P121" s="175"/>
      <c r="Q121" s="175"/>
      <c r="R121" s="175"/>
      <c r="S121" s="175"/>
      <c r="T121" s="175"/>
      <c r="U121" s="175"/>
      <c r="V121" s="175"/>
      <c r="W121" s="175"/>
      <c r="X121" s="175"/>
      <c r="Y121" s="175"/>
      <c r="Z121" s="175"/>
      <c r="AA121" s="175"/>
      <c r="AB121" s="175"/>
      <c r="AC121" s="175"/>
      <c r="AD121" s="175"/>
      <c r="AE121" s="175"/>
      <c r="AF121" s="175"/>
      <c r="AG121" s="175"/>
      <c r="AH121" s="177">
        <f t="shared" si="13"/>
        <v>0</v>
      </c>
      <c r="AI121" s="178">
        <f t="shared" si="7"/>
        <v>0</v>
      </c>
      <c r="AJ121" s="177">
        <f t="shared" si="8"/>
        <v>0</v>
      </c>
      <c r="AK121" s="177">
        <f t="shared" si="9"/>
        <v>0</v>
      </c>
      <c r="AL121" s="177">
        <f t="shared" si="10"/>
        <v>0</v>
      </c>
      <c r="AM121" s="177">
        <f t="shared" si="11"/>
        <v>0</v>
      </c>
      <c r="AN121" s="177">
        <f t="shared" si="12"/>
        <v>0</v>
      </c>
    </row>
    <row r="122" spans="2:40" ht="14.25">
      <c r="B122" s="239" t="str">
        <f>IF(INDEX(TabSeance[Date],ROW()-6)&lt;&gt;0,INDEX(TabSeance[Date],ROW()-6),"")</f>
        <v/>
      </c>
      <c r="C122" s="240" t="str">
        <f>IF(INDEX(TabSeance[Durée],ROW()-6)&lt;&gt;0,INDEX(TabSeance[Durée],ROW()-6),"")</f>
        <v/>
      </c>
      <c r="D122" s="175"/>
      <c r="E122" s="175"/>
      <c r="F122" s="175"/>
      <c r="G122" s="175"/>
      <c r="H122" s="175"/>
      <c r="I122" s="175"/>
      <c r="J122" s="175"/>
      <c r="K122" s="175"/>
      <c r="L122" s="175"/>
      <c r="M122" s="175"/>
      <c r="N122" s="175"/>
      <c r="O122" s="175"/>
      <c r="P122" s="175"/>
      <c r="Q122" s="175"/>
      <c r="R122" s="175"/>
      <c r="S122" s="175"/>
      <c r="T122" s="175"/>
      <c r="U122" s="175"/>
      <c r="V122" s="175"/>
      <c r="W122" s="175"/>
      <c r="X122" s="175"/>
      <c r="Y122" s="175"/>
      <c r="Z122" s="175"/>
      <c r="AA122" s="175"/>
      <c r="AB122" s="175"/>
      <c r="AC122" s="175"/>
      <c r="AD122" s="175"/>
      <c r="AE122" s="175"/>
      <c r="AF122" s="175"/>
      <c r="AG122" s="175"/>
      <c r="AH122" s="177">
        <f t="shared" si="13"/>
        <v>0</v>
      </c>
      <c r="AI122" s="178">
        <f t="shared" si="7"/>
        <v>0</v>
      </c>
      <c r="AJ122" s="177">
        <f t="shared" si="8"/>
        <v>0</v>
      </c>
      <c r="AK122" s="177">
        <f t="shared" si="9"/>
        <v>0</v>
      </c>
      <c r="AL122" s="177">
        <f t="shared" si="10"/>
        <v>0</v>
      </c>
      <c r="AM122" s="177">
        <f t="shared" si="11"/>
        <v>0</v>
      </c>
      <c r="AN122" s="177">
        <f t="shared" si="12"/>
        <v>0</v>
      </c>
    </row>
    <row r="123" spans="2:40" ht="14.25">
      <c r="B123" s="239" t="str">
        <f>IF(INDEX(TabSeance[Date],ROW()-6)&lt;&gt;0,INDEX(TabSeance[Date],ROW()-6),"")</f>
        <v/>
      </c>
      <c r="C123" s="240" t="str">
        <f>IF(INDEX(TabSeance[Durée],ROW()-6)&lt;&gt;0,INDEX(TabSeance[Durée],ROW()-6),"")</f>
        <v/>
      </c>
      <c r="D123" s="175"/>
      <c r="E123" s="175"/>
      <c r="F123" s="175"/>
      <c r="G123" s="175"/>
      <c r="H123" s="175"/>
      <c r="I123" s="175"/>
      <c r="J123" s="175"/>
      <c r="K123" s="175"/>
      <c r="L123" s="175"/>
      <c r="M123" s="175"/>
      <c r="N123" s="175"/>
      <c r="O123" s="175"/>
      <c r="P123" s="175"/>
      <c r="Q123" s="175"/>
      <c r="R123" s="175"/>
      <c r="S123" s="175"/>
      <c r="T123" s="175"/>
      <c r="U123" s="175"/>
      <c r="V123" s="175"/>
      <c r="W123" s="175"/>
      <c r="X123" s="175"/>
      <c r="Y123" s="175"/>
      <c r="Z123" s="175"/>
      <c r="AA123" s="175"/>
      <c r="AB123" s="175"/>
      <c r="AC123" s="175"/>
      <c r="AD123" s="175"/>
      <c r="AE123" s="175"/>
      <c r="AF123" s="175"/>
      <c r="AG123" s="175"/>
      <c r="AH123" s="177">
        <f t="shared" si="13"/>
        <v>0</v>
      </c>
      <c r="AI123" s="178">
        <f t="shared" si="7"/>
        <v>0</v>
      </c>
      <c r="AJ123" s="177">
        <f t="shared" si="8"/>
        <v>0</v>
      </c>
      <c r="AK123" s="177">
        <f t="shared" si="9"/>
        <v>0</v>
      </c>
      <c r="AL123" s="177">
        <f t="shared" si="10"/>
        <v>0</v>
      </c>
      <c r="AM123" s="177">
        <f t="shared" si="11"/>
        <v>0</v>
      </c>
      <c r="AN123" s="177">
        <f t="shared" si="12"/>
        <v>0</v>
      </c>
    </row>
    <row r="124" spans="2:40" ht="14.25">
      <c r="B124" s="239" t="str">
        <f>IF(INDEX(TabSeance[Date],ROW()-6)&lt;&gt;0,INDEX(TabSeance[Date],ROW()-6),"")</f>
        <v/>
      </c>
      <c r="C124" s="240" t="str">
        <f>IF(INDEX(TabSeance[Durée],ROW()-6)&lt;&gt;0,INDEX(TabSeance[Durée],ROW()-6),"")</f>
        <v/>
      </c>
      <c r="D124" s="175"/>
      <c r="E124" s="175"/>
      <c r="F124" s="175"/>
      <c r="G124" s="175"/>
      <c r="H124" s="175"/>
      <c r="I124" s="175"/>
      <c r="J124" s="175"/>
      <c r="K124" s="175"/>
      <c r="L124" s="175"/>
      <c r="M124" s="175"/>
      <c r="N124" s="175"/>
      <c r="O124" s="175"/>
      <c r="P124" s="175"/>
      <c r="Q124" s="175"/>
      <c r="R124" s="175"/>
      <c r="S124" s="175"/>
      <c r="T124" s="175"/>
      <c r="U124" s="175"/>
      <c r="V124" s="175"/>
      <c r="W124" s="175"/>
      <c r="X124" s="175"/>
      <c r="Y124" s="175"/>
      <c r="Z124" s="175"/>
      <c r="AA124" s="175"/>
      <c r="AB124" s="175"/>
      <c r="AC124" s="175"/>
      <c r="AD124" s="175"/>
      <c r="AE124" s="175"/>
      <c r="AF124" s="175"/>
      <c r="AG124" s="175"/>
      <c r="AH124" s="177">
        <f t="shared" si="13"/>
        <v>0</v>
      </c>
      <c r="AI124" s="178">
        <f t="shared" si="7"/>
        <v>0</v>
      </c>
      <c r="AJ124" s="177">
        <f t="shared" si="8"/>
        <v>0</v>
      </c>
      <c r="AK124" s="177">
        <f t="shared" si="9"/>
        <v>0</v>
      </c>
      <c r="AL124" s="177">
        <f t="shared" si="10"/>
        <v>0</v>
      </c>
      <c r="AM124" s="177">
        <f t="shared" si="11"/>
        <v>0</v>
      </c>
      <c r="AN124" s="177">
        <f t="shared" si="12"/>
        <v>0</v>
      </c>
    </row>
    <row r="125" spans="2:40" ht="14.25">
      <c r="B125" s="239" t="str">
        <f>IF(INDEX(TabSeance[Date],ROW()-6)&lt;&gt;0,INDEX(TabSeance[Date],ROW()-6),"")</f>
        <v/>
      </c>
      <c r="C125" s="240" t="str">
        <f>IF(INDEX(TabSeance[Durée],ROW()-6)&lt;&gt;0,INDEX(TabSeance[Durée],ROW()-6),"")</f>
        <v/>
      </c>
      <c r="D125" s="175"/>
      <c r="E125" s="175"/>
      <c r="F125" s="175"/>
      <c r="G125" s="175"/>
      <c r="H125" s="175"/>
      <c r="I125" s="175"/>
      <c r="J125" s="175"/>
      <c r="K125" s="175"/>
      <c r="L125" s="175"/>
      <c r="M125" s="175"/>
      <c r="N125" s="175"/>
      <c r="O125" s="175"/>
      <c r="P125" s="175"/>
      <c r="Q125" s="175"/>
      <c r="R125" s="175"/>
      <c r="S125" s="175"/>
      <c r="T125" s="175"/>
      <c r="U125" s="175"/>
      <c r="V125" s="175"/>
      <c r="W125" s="175"/>
      <c r="X125" s="175"/>
      <c r="Y125" s="175"/>
      <c r="Z125" s="175"/>
      <c r="AA125" s="175"/>
      <c r="AB125" s="175"/>
      <c r="AC125" s="175"/>
      <c r="AD125" s="175"/>
      <c r="AE125" s="175"/>
      <c r="AF125" s="175"/>
      <c r="AG125" s="175"/>
      <c r="AH125" s="177">
        <f t="shared" si="13"/>
        <v>0</v>
      </c>
      <c r="AI125" s="178">
        <f t="shared" si="7"/>
        <v>0</v>
      </c>
      <c r="AJ125" s="177">
        <f t="shared" si="8"/>
        <v>0</v>
      </c>
      <c r="AK125" s="177">
        <f t="shared" si="9"/>
        <v>0</v>
      </c>
      <c r="AL125" s="177">
        <f t="shared" si="10"/>
        <v>0</v>
      </c>
      <c r="AM125" s="177">
        <f t="shared" si="11"/>
        <v>0</v>
      </c>
      <c r="AN125" s="177">
        <f t="shared" si="12"/>
        <v>0</v>
      </c>
    </row>
    <row r="126" spans="2:40" ht="14.25">
      <c r="B126" s="239" t="str">
        <f>IF(INDEX(TabSeance[Date],ROW()-6)&lt;&gt;0,INDEX(TabSeance[Date],ROW()-6),"")</f>
        <v/>
      </c>
      <c r="C126" s="240" t="str">
        <f>IF(INDEX(TabSeance[Durée],ROW()-6)&lt;&gt;0,INDEX(TabSeance[Durée],ROW()-6),"")</f>
        <v/>
      </c>
      <c r="D126" s="175"/>
      <c r="E126" s="175"/>
      <c r="F126" s="175"/>
      <c r="G126" s="175"/>
      <c r="H126" s="175"/>
      <c r="I126" s="175"/>
      <c r="J126" s="175"/>
      <c r="K126" s="175"/>
      <c r="L126" s="175"/>
      <c r="M126" s="175"/>
      <c r="N126" s="175"/>
      <c r="O126" s="175"/>
      <c r="P126" s="175"/>
      <c r="Q126" s="175"/>
      <c r="R126" s="175"/>
      <c r="S126" s="175"/>
      <c r="T126" s="175"/>
      <c r="U126" s="175"/>
      <c r="V126" s="175"/>
      <c r="W126" s="175"/>
      <c r="X126" s="175"/>
      <c r="Y126" s="175"/>
      <c r="Z126" s="175"/>
      <c r="AA126" s="175"/>
      <c r="AB126" s="175"/>
      <c r="AC126" s="175"/>
      <c r="AD126" s="175"/>
      <c r="AE126" s="175"/>
      <c r="AF126" s="175"/>
      <c r="AG126" s="175"/>
      <c r="AH126" s="177">
        <f t="shared" si="13"/>
        <v>0</v>
      </c>
      <c r="AI126" s="178">
        <f t="shared" si="7"/>
        <v>0</v>
      </c>
      <c r="AJ126" s="177">
        <f t="shared" si="8"/>
        <v>0</v>
      </c>
      <c r="AK126" s="177">
        <f t="shared" si="9"/>
        <v>0</v>
      </c>
      <c r="AL126" s="177">
        <f t="shared" si="10"/>
        <v>0</v>
      </c>
      <c r="AM126" s="177">
        <f t="shared" si="11"/>
        <v>0</v>
      </c>
      <c r="AN126" s="177">
        <f t="shared" si="12"/>
        <v>0</v>
      </c>
    </row>
    <row r="127" spans="2:40" ht="14.25">
      <c r="B127" s="239" t="str">
        <f>IF(INDEX(TabSeance[Date],ROW()-6)&lt;&gt;0,INDEX(TabSeance[Date],ROW()-6),"")</f>
        <v/>
      </c>
      <c r="C127" s="240" t="str">
        <f>IF(INDEX(TabSeance[Durée],ROW()-6)&lt;&gt;0,INDEX(TabSeance[Durée],ROW()-6),"")</f>
        <v/>
      </c>
      <c r="D127" s="175"/>
      <c r="E127" s="175"/>
      <c r="F127" s="175"/>
      <c r="G127" s="175"/>
      <c r="H127" s="175"/>
      <c r="I127" s="175"/>
      <c r="J127" s="175"/>
      <c r="K127" s="175"/>
      <c r="L127" s="175"/>
      <c r="M127" s="175"/>
      <c r="N127" s="175"/>
      <c r="O127" s="175"/>
      <c r="P127" s="175"/>
      <c r="Q127" s="175"/>
      <c r="R127" s="175"/>
      <c r="S127" s="175"/>
      <c r="T127" s="175"/>
      <c r="U127" s="175"/>
      <c r="V127" s="175"/>
      <c r="W127" s="175"/>
      <c r="X127" s="175"/>
      <c r="Y127" s="175"/>
      <c r="Z127" s="175"/>
      <c r="AA127" s="175"/>
      <c r="AB127" s="175"/>
      <c r="AC127" s="175"/>
      <c r="AD127" s="175"/>
      <c r="AE127" s="175"/>
      <c r="AF127" s="175"/>
      <c r="AG127" s="175"/>
      <c r="AH127" s="177">
        <f t="shared" si="13"/>
        <v>0</v>
      </c>
      <c r="AI127" s="178">
        <f t="shared" si="7"/>
        <v>0</v>
      </c>
      <c r="AJ127" s="177">
        <f t="shared" si="8"/>
        <v>0</v>
      </c>
      <c r="AK127" s="177">
        <f t="shared" si="9"/>
        <v>0</v>
      </c>
      <c r="AL127" s="177">
        <f t="shared" si="10"/>
        <v>0</v>
      </c>
      <c r="AM127" s="177">
        <f t="shared" si="11"/>
        <v>0</v>
      </c>
      <c r="AN127" s="177">
        <f t="shared" si="12"/>
        <v>0</v>
      </c>
    </row>
    <row r="128" spans="2:40" ht="14.25">
      <c r="B128" s="239" t="str">
        <f>IF(INDEX(TabSeance[Date],ROW()-6)&lt;&gt;0,INDEX(TabSeance[Date],ROW()-6),"")</f>
        <v/>
      </c>
      <c r="C128" s="240" t="str">
        <f>IF(INDEX(TabSeance[Durée],ROW()-6)&lt;&gt;0,INDEX(TabSeance[Durée],ROW()-6),"")</f>
        <v/>
      </c>
      <c r="D128" s="175"/>
      <c r="E128" s="175"/>
      <c r="F128" s="175"/>
      <c r="G128" s="175"/>
      <c r="H128" s="175"/>
      <c r="I128" s="175"/>
      <c r="J128" s="175"/>
      <c r="K128" s="175"/>
      <c r="L128" s="175"/>
      <c r="M128" s="175"/>
      <c r="N128" s="175"/>
      <c r="O128" s="175"/>
      <c r="P128" s="175"/>
      <c r="Q128" s="175"/>
      <c r="R128" s="175"/>
      <c r="S128" s="175"/>
      <c r="T128" s="175"/>
      <c r="U128" s="175"/>
      <c r="V128" s="175"/>
      <c r="W128" s="175"/>
      <c r="X128" s="175"/>
      <c r="Y128" s="175"/>
      <c r="Z128" s="175"/>
      <c r="AA128" s="175"/>
      <c r="AB128" s="175"/>
      <c r="AC128" s="175"/>
      <c r="AD128" s="175"/>
      <c r="AE128" s="175"/>
      <c r="AF128" s="175"/>
      <c r="AG128" s="175"/>
      <c r="AH128" s="177">
        <f t="shared" si="13"/>
        <v>0</v>
      </c>
      <c r="AI128" s="178">
        <f t="shared" si="7"/>
        <v>0</v>
      </c>
      <c r="AJ128" s="177">
        <f t="shared" si="8"/>
        <v>0</v>
      </c>
      <c r="AK128" s="177">
        <f t="shared" si="9"/>
        <v>0</v>
      </c>
      <c r="AL128" s="177">
        <f t="shared" si="10"/>
        <v>0</v>
      </c>
      <c r="AM128" s="177">
        <f t="shared" si="11"/>
        <v>0</v>
      </c>
      <c r="AN128" s="177">
        <f t="shared" si="12"/>
        <v>0</v>
      </c>
    </row>
    <row r="129" spans="2:40" ht="14.25">
      <c r="B129" s="239" t="str">
        <f>IF(INDEX(TabSeance[Date],ROW()-6)&lt;&gt;0,INDEX(TabSeance[Date],ROW()-6),"")</f>
        <v/>
      </c>
      <c r="C129" s="240" t="str">
        <f>IF(INDEX(TabSeance[Durée],ROW()-6)&lt;&gt;0,INDEX(TabSeance[Durée],ROW()-6),"")</f>
        <v/>
      </c>
      <c r="D129" s="175"/>
      <c r="E129" s="175"/>
      <c r="F129" s="175"/>
      <c r="G129" s="175"/>
      <c r="H129" s="175"/>
      <c r="I129" s="175"/>
      <c r="J129" s="175"/>
      <c r="K129" s="175"/>
      <c r="L129" s="175"/>
      <c r="M129" s="175"/>
      <c r="N129" s="175"/>
      <c r="O129" s="175"/>
      <c r="P129" s="175"/>
      <c r="Q129" s="175"/>
      <c r="R129" s="175"/>
      <c r="S129" s="175"/>
      <c r="T129" s="175"/>
      <c r="U129" s="175"/>
      <c r="V129" s="175"/>
      <c r="W129" s="175"/>
      <c r="X129" s="175"/>
      <c r="Y129" s="175"/>
      <c r="Z129" s="175"/>
      <c r="AA129" s="175"/>
      <c r="AB129" s="175"/>
      <c r="AC129" s="175"/>
      <c r="AD129" s="175"/>
      <c r="AE129" s="175"/>
      <c r="AF129" s="175"/>
      <c r="AG129" s="175"/>
      <c r="AH129" s="177">
        <f t="shared" si="13"/>
        <v>0</v>
      </c>
      <c r="AI129" s="178">
        <f t="shared" si="7"/>
        <v>0</v>
      </c>
      <c r="AJ129" s="177">
        <f t="shared" si="8"/>
        <v>0</v>
      </c>
      <c r="AK129" s="177">
        <f t="shared" si="9"/>
        <v>0</v>
      </c>
      <c r="AL129" s="177">
        <f t="shared" si="10"/>
        <v>0</v>
      </c>
      <c r="AM129" s="177">
        <f t="shared" si="11"/>
        <v>0</v>
      </c>
      <c r="AN129" s="177">
        <f t="shared" si="12"/>
        <v>0</v>
      </c>
    </row>
    <row r="130" spans="2:40" ht="14.25">
      <c r="B130" s="239" t="str">
        <f>IF(INDEX(TabSeance[Date],ROW()-6)&lt;&gt;0,INDEX(TabSeance[Date],ROW()-6),"")</f>
        <v/>
      </c>
      <c r="C130" s="240" t="str">
        <f>IF(INDEX(TabSeance[Durée],ROW()-6)&lt;&gt;0,INDEX(TabSeance[Durée],ROW()-6),"")</f>
        <v/>
      </c>
      <c r="D130" s="175"/>
      <c r="E130" s="175"/>
      <c r="F130" s="175"/>
      <c r="G130" s="175"/>
      <c r="H130" s="175"/>
      <c r="I130" s="175"/>
      <c r="J130" s="175"/>
      <c r="K130" s="175"/>
      <c r="L130" s="175"/>
      <c r="M130" s="175"/>
      <c r="N130" s="175"/>
      <c r="O130" s="175"/>
      <c r="P130" s="175"/>
      <c r="Q130" s="175"/>
      <c r="R130" s="175"/>
      <c r="S130" s="175"/>
      <c r="T130" s="175"/>
      <c r="U130" s="175"/>
      <c r="V130" s="175"/>
      <c r="W130" s="175"/>
      <c r="X130" s="175"/>
      <c r="Y130" s="175"/>
      <c r="Z130" s="175"/>
      <c r="AA130" s="175"/>
      <c r="AB130" s="175"/>
      <c r="AC130" s="175"/>
      <c r="AD130" s="175"/>
      <c r="AE130" s="175"/>
      <c r="AF130" s="175"/>
      <c r="AG130" s="175"/>
      <c r="AH130" s="177">
        <f t="shared" si="13"/>
        <v>0</v>
      </c>
      <c r="AI130" s="178">
        <f t="shared" si="7"/>
        <v>0</v>
      </c>
      <c r="AJ130" s="177">
        <f t="shared" si="8"/>
        <v>0</v>
      </c>
      <c r="AK130" s="177">
        <f t="shared" si="9"/>
        <v>0</v>
      </c>
      <c r="AL130" s="177">
        <f t="shared" si="10"/>
        <v>0</v>
      </c>
      <c r="AM130" s="177">
        <f t="shared" si="11"/>
        <v>0</v>
      </c>
      <c r="AN130" s="177">
        <f t="shared" si="12"/>
        <v>0</v>
      </c>
    </row>
    <row r="131" spans="2:40" ht="14.25">
      <c r="B131" s="239" t="str">
        <f>IF(INDEX(TabSeance[Date],ROW()-6)&lt;&gt;0,INDEX(TabSeance[Date],ROW()-6),"")</f>
        <v/>
      </c>
      <c r="C131" s="240" t="str">
        <f>IF(INDEX(TabSeance[Durée],ROW()-6)&lt;&gt;0,INDEX(TabSeance[Durée],ROW()-6),"")</f>
        <v/>
      </c>
      <c r="D131" s="175"/>
      <c r="E131" s="175"/>
      <c r="F131" s="175"/>
      <c r="G131" s="175"/>
      <c r="H131" s="175"/>
      <c r="I131" s="175"/>
      <c r="J131" s="175"/>
      <c r="K131" s="175"/>
      <c r="L131" s="175"/>
      <c r="M131" s="175"/>
      <c r="N131" s="175"/>
      <c r="O131" s="175"/>
      <c r="P131" s="175"/>
      <c r="Q131" s="175"/>
      <c r="R131" s="175"/>
      <c r="S131" s="175"/>
      <c r="T131" s="175"/>
      <c r="U131" s="175"/>
      <c r="V131" s="175"/>
      <c r="W131" s="175"/>
      <c r="X131" s="175"/>
      <c r="Y131" s="175"/>
      <c r="Z131" s="175"/>
      <c r="AA131" s="175"/>
      <c r="AB131" s="175"/>
      <c r="AC131" s="175"/>
      <c r="AD131" s="175"/>
      <c r="AE131" s="175"/>
      <c r="AF131" s="175"/>
      <c r="AG131" s="175"/>
      <c r="AH131" s="177">
        <f t="shared" si="13"/>
        <v>0</v>
      </c>
      <c r="AI131" s="178">
        <f t="shared" si="7"/>
        <v>0</v>
      </c>
      <c r="AJ131" s="177">
        <f t="shared" si="8"/>
        <v>0</v>
      </c>
      <c r="AK131" s="177">
        <f t="shared" si="9"/>
        <v>0</v>
      </c>
      <c r="AL131" s="177">
        <f t="shared" si="10"/>
        <v>0</v>
      </c>
      <c r="AM131" s="177">
        <f t="shared" si="11"/>
        <v>0</v>
      </c>
      <c r="AN131" s="177">
        <f t="shared" si="12"/>
        <v>0</v>
      </c>
    </row>
    <row r="132" spans="2:40" ht="14.25">
      <c r="B132" s="239" t="str">
        <f>IF(INDEX(TabSeance[Date],ROW()-6)&lt;&gt;0,INDEX(TabSeance[Date],ROW()-6),"")</f>
        <v/>
      </c>
      <c r="C132" s="240" t="str">
        <f>IF(INDEX(TabSeance[Durée],ROW()-6)&lt;&gt;0,INDEX(TabSeance[Durée],ROW()-6),"")</f>
        <v/>
      </c>
      <c r="D132" s="175"/>
      <c r="E132" s="175"/>
      <c r="F132" s="175"/>
      <c r="G132" s="175"/>
      <c r="H132" s="175"/>
      <c r="I132" s="175"/>
      <c r="J132" s="175"/>
      <c r="K132" s="175"/>
      <c r="L132" s="175"/>
      <c r="M132" s="175"/>
      <c r="N132" s="175"/>
      <c r="O132" s="175"/>
      <c r="P132" s="175"/>
      <c r="Q132" s="175"/>
      <c r="R132" s="175"/>
      <c r="S132" s="175"/>
      <c r="T132" s="175"/>
      <c r="U132" s="175"/>
      <c r="V132" s="175"/>
      <c r="W132" s="175"/>
      <c r="X132" s="175"/>
      <c r="Y132" s="175"/>
      <c r="Z132" s="175"/>
      <c r="AA132" s="175"/>
      <c r="AB132" s="175"/>
      <c r="AC132" s="175"/>
      <c r="AD132" s="175"/>
      <c r="AE132" s="175"/>
      <c r="AF132" s="175"/>
      <c r="AG132" s="175"/>
      <c r="AH132" s="177">
        <f t="shared" si="13"/>
        <v>0</v>
      </c>
      <c r="AI132" s="178">
        <f t="shared" si="7"/>
        <v>0</v>
      </c>
      <c r="AJ132" s="177">
        <f t="shared" si="8"/>
        <v>0</v>
      </c>
      <c r="AK132" s="177">
        <f t="shared" si="9"/>
        <v>0</v>
      </c>
      <c r="AL132" s="177">
        <f t="shared" si="10"/>
        <v>0</v>
      </c>
      <c r="AM132" s="177">
        <f t="shared" si="11"/>
        <v>0</v>
      </c>
      <c r="AN132" s="177">
        <f t="shared" si="12"/>
        <v>0</v>
      </c>
    </row>
    <row r="133" spans="2:40" ht="14.25">
      <c r="B133" s="239" t="str">
        <f>IF(INDEX(TabSeance[Date],ROW()-6)&lt;&gt;0,INDEX(TabSeance[Date],ROW()-6),"")</f>
        <v/>
      </c>
      <c r="C133" s="240" t="str">
        <f>IF(INDEX(TabSeance[Durée],ROW()-6)&lt;&gt;0,INDEX(TabSeance[Durée],ROW()-6),"")</f>
        <v/>
      </c>
      <c r="D133" s="175"/>
      <c r="E133" s="175"/>
      <c r="F133" s="175"/>
      <c r="G133" s="175"/>
      <c r="H133" s="175"/>
      <c r="I133" s="175"/>
      <c r="J133" s="175"/>
      <c r="K133" s="175"/>
      <c r="L133" s="175"/>
      <c r="M133" s="175"/>
      <c r="N133" s="175"/>
      <c r="O133" s="175"/>
      <c r="P133" s="175"/>
      <c r="Q133" s="175"/>
      <c r="R133" s="175"/>
      <c r="S133" s="175"/>
      <c r="T133" s="175"/>
      <c r="U133" s="175"/>
      <c r="V133" s="175"/>
      <c r="W133" s="175"/>
      <c r="X133" s="175"/>
      <c r="Y133" s="175"/>
      <c r="Z133" s="175"/>
      <c r="AA133" s="175"/>
      <c r="AB133" s="175"/>
      <c r="AC133" s="175"/>
      <c r="AD133" s="175"/>
      <c r="AE133" s="175"/>
      <c r="AF133" s="175"/>
      <c r="AG133" s="175"/>
      <c r="AH133" s="177">
        <f t="shared" si="13"/>
        <v>0</v>
      </c>
      <c r="AI133" s="178">
        <f t="shared" si="7"/>
        <v>0</v>
      </c>
      <c r="AJ133" s="177">
        <f t="shared" si="8"/>
        <v>0</v>
      </c>
      <c r="AK133" s="177">
        <f t="shared" si="9"/>
        <v>0</v>
      </c>
      <c r="AL133" s="177">
        <f t="shared" si="10"/>
        <v>0</v>
      </c>
      <c r="AM133" s="177">
        <f t="shared" si="11"/>
        <v>0</v>
      </c>
      <c r="AN133" s="177">
        <f t="shared" si="12"/>
        <v>0</v>
      </c>
    </row>
    <row r="134" spans="2:40" ht="14.25">
      <c r="B134" s="239" t="str">
        <f>IF(INDEX(TabSeance[Date],ROW()-6)&lt;&gt;0,INDEX(TabSeance[Date],ROW()-6),"")</f>
        <v/>
      </c>
      <c r="C134" s="240" t="str">
        <f>IF(INDEX(TabSeance[Durée],ROW()-6)&lt;&gt;0,INDEX(TabSeance[Durée],ROW()-6),"")</f>
        <v/>
      </c>
      <c r="D134" s="175"/>
      <c r="E134" s="175"/>
      <c r="F134" s="175"/>
      <c r="G134" s="175"/>
      <c r="H134" s="175"/>
      <c r="I134" s="175"/>
      <c r="J134" s="175"/>
      <c r="K134" s="175"/>
      <c r="L134" s="175"/>
      <c r="M134" s="175"/>
      <c r="N134" s="175"/>
      <c r="O134" s="175"/>
      <c r="P134" s="175"/>
      <c r="Q134" s="175"/>
      <c r="R134" s="175"/>
      <c r="S134" s="175"/>
      <c r="T134" s="175"/>
      <c r="U134" s="175"/>
      <c r="V134" s="175"/>
      <c r="W134" s="175"/>
      <c r="X134" s="175"/>
      <c r="Y134" s="175"/>
      <c r="Z134" s="175"/>
      <c r="AA134" s="175"/>
      <c r="AB134" s="175"/>
      <c r="AC134" s="175"/>
      <c r="AD134" s="175"/>
      <c r="AE134" s="175"/>
      <c r="AF134" s="175"/>
      <c r="AG134" s="175"/>
      <c r="AH134" s="177">
        <f t="shared" si="13"/>
        <v>0</v>
      </c>
      <c r="AI134" s="178">
        <f t="shared" si="7"/>
        <v>0</v>
      </c>
      <c r="AJ134" s="177">
        <f t="shared" si="8"/>
        <v>0</v>
      </c>
      <c r="AK134" s="177">
        <f t="shared" si="9"/>
        <v>0</v>
      </c>
      <c r="AL134" s="177">
        <f t="shared" si="10"/>
        <v>0</v>
      </c>
      <c r="AM134" s="177">
        <f t="shared" si="11"/>
        <v>0</v>
      </c>
      <c r="AN134" s="177">
        <f t="shared" si="12"/>
        <v>0</v>
      </c>
    </row>
    <row r="135" spans="2:40" ht="14.25">
      <c r="B135" s="239" t="str">
        <f>IF(INDEX(TabSeance[Date],ROW()-6)&lt;&gt;0,INDEX(TabSeance[Date],ROW()-6),"")</f>
        <v/>
      </c>
      <c r="C135" s="240" t="str">
        <f>IF(INDEX(TabSeance[Durée],ROW()-6)&lt;&gt;0,INDEX(TabSeance[Durée],ROW()-6),"")</f>
        <v/>
      </c>
      <c r="D135" s="175"/>
      <c r="E135" s="175"/>
      <c r="F135" s="175"/>
      <c r="G135" s="175"/>
      <c r="H135" s="175"/>
      <c r="I135" s="175"/>
      <c r="J135" s="175"/>
      <c r="K135" s="175"/>
      <c r="L135" s="175"/>
      <c r="M135" s="175"/>
      <c r="N135" s="175"/>
      <c r="O135" s="175"/>
      <c r="P135" s="175"/>
      <c r="Q135" s="175"/>
      <c r="R135" s="175"/>
      <c r="S135" s="175"/>
      <c r="T135" s="175"/>
      <c r="U135" s="175"/>
      <c r="V135" s="175"/>
      <c r="W135" s="175"/>
      <c r="X135" s="175"/>
      <c r="Y135" s="175"/>
      <c r="Z135" s="175"/>
      <c r="AA135" s="175"/>
      <c r="AB135" s="175"/>
      <c r="AC135" s="175"/>
      <c r="AD135" s="175"/>
      <c r="AE135" s="175"/>
      <c r="AF135" s="175"/>
      <c r="AG135" s="175"/>
      <c r="AH135" s="177">
        <f t="shared" si="13"/>
        <v>0</v>
      </c>
      <c r="AI135" s="178">
        <f t="shared" si="7"/>
        <v>0</v>
      </c>
      <c r="AJ135" s="177">
        <f t="shared" si="8"/>
        <v>0</v>
      </c>
      <c r="AK135" s="177">
        <f t="shared" si="9"/>
        <v>0</v>
      </c>
      <c r="AL135" s="177">
        <f t="shared" si="10"/>
        <v>0</v>
      </c>
      <c r="AM135" s="177">
        <f t="shared" si="11"/>
        <v>0</v>
      </c>
      <c r="AN135" s="177">
        <f t="shared" si="12"/>
        <v>0</v>
      </c>
    </row>
    <row r="136" spans="2:40" ht="14.25">
      <c r="B136" s="239" t="str">
        <f>IF(INDEX(TabSeance[Date],ROW()-6)&lt;&gt;0,INDEX(TabSeance[Date],ROW()-6),"")</f>
        <v/>
      </c>
      <c r="C136" s="240" t="str">
        <f>IF(INDEX(TabSeance[Durée],ROW()-6)&lt;&gt;0,INDEX(TabSeance[Durée],ROW()-6),"")</f>
        <v/>
      </c>
      <c r="D136" s="175"/>
      <c r="E136" s="175"/>
      <c r="F136" s="175"/>
      <c r="G136" s="175"/>
      <c r="H136" s="175"/>
      <c r="I136" s="175"/>
      <c r="J136" s="175"/>
      <c r="K136" s="175"/>
      <c r="L136" s="175"/>
      <c r="M136" s="175"/>
      <c r="N136" s="175"/>
      <c r="O136" s="175"/>
      <c r="P136" s="175"/>
      <c r="Q136" s="175"/>
      <c r="R136" s="175"/>
      <c r="S136" s="175"/>
      <c r="T136" s="175"/>
      <c r="U136" s="175"/>
      <c r="V136" s="175"/>
      <c r="W136" s="175"/>
      <c r="X136" s="175"/>
      <c r="Y136" s="175"/>
      <c r="Z136" s="175"/>
      <c r="AA136" s="175"/>
      <c r="AB136" s="175"/>
      <c r="AC136" s="175"/>
      <c r="AD136" s="175"/>
      <c r="AE136" s="175"/>
      <c r="AF136" s="175"/>
      <c r="AG136" s="175"/>
      <c r="AH136" s="177">
        <f t="shared" si="13"/>
        <v>0</v>
      </c>
      <c r="AI136" s="178">
        <f t="shared" ref="AI136:AI137" si="14">COUNTIF(D136:AG136,"Blessé")</f>
        <v>0</v>
      </c>
      <c r="AJ136" s="177">
        <f t="shared" ref="AJ136:AJ137" si="15">COUNTIF(D136:AG136,"Malade")</f>
        <v>0</v>
      </c>
      <c r="AK136" s="177">
        <f t="shared" ref="AK136:AK137" si="16">COUNTIF(D136:AG136,"Repos")</f>
        <v>0</v>
      </c>
      <c r="AL136" s="177">
        <f t="shared" ref="AL136:AL137" si="17">COUNTIF(D136:AG136,"Vacances")</f>
        <v>0</v>
      </c>
      <c r="AM136" s="177">
        <f t="shared" ref="AM136:AM137" si="18">COUNTIF(I136:AL136,"Absent")</f>
        <v>0</v>
      </c>
      <c r="AN136" s="177">
        <f t="shared" ref="AN136:AN137" si="19">COUNTIF(D136:AG136,"Excusé")</f>
        <v>0</v>
      </c>
    </row>
    <row r="137" spans="2:40" ht="14.25">
      <c r="B137" s="239" t="str">
        <f>IF(INDEX(TabSeance[Date],ROW()-6)&lt;&gt;0,INDEX(TabSeance[Date],ROW()-6),"")</f>
        <v/>
      </c>
      <c r="C137" s="240" t="str">
        <f>IF(INDEX(TabSeance[Durée],ROW()-6)&lt;&gt;0,INDEX(TabSeance[Durée],ROW()-6),"")</f>
        <v/>
      </c>
      <c r="D137" s="175"/>
      <c r="E137" s="175"/>
      <c r="F137" s="175"/>
      <c r="G137" s="175"/>
      <c r="H137" s="175"/>
      <c r="I137" s="175"/>
      <c r="J137" s="175"/>
      <c r="K137" s="175"/>
      <c r="L137" s="175"/>
      <c r="M137" s="175"/>
      <c r="N137" s="175"/>
      <c r="O137" s="175"/>
      <c r="P137" s="175"/>
      <c r="Q137" s="175"/>
      <c r="R137" s="175"/>
      <c r="S137" s="175"/>
      <c r="T137" s="175"/>
      <c r="U137" s="175"/>
      <c r="V137" s="175"/>
      <c r="W137" s="175"/>
      <c r="X137" s="175"/>
      <c r="Y137" s="175"/>
      <c r="Z137" s="175"/>
      <c r="AA137" s="175"/>
      <c r="AB137" s="175"/>
      <c r="AC137" s="175"/>
      <c r="AD137" s="175"/>
      <c r="AE137" s="175"/>
      <c r="AF137" s="175"/>
      <c r="AG137" s="175"/>
      <c r="AH137" s="177">
        <f t="shared" ref="AH137" si="20">COUNTIF(D137:AG137,"Présent")</f>
        <v>0</v>
      </c>
      <c r="AI137" s="178">
        <f t="shared" si="14"/>
        <v>0</v>
      </c>
      <c r="AJ137" s="177">
        <f t="shared" si="15"/>
        <v>0</v>
      </c>
      <c r="AK137" s="177">
        <f t="shared" si="16"/>
        <v>0</v>
      </c>
      <c r="AL137" s="177">
        <f t="shared" si="17"/>
        <v>0</v>
      </c>
      <c r="AM137" s="177">
        <f t="shared" si="18"/>
        <v>0</v>
      </c>
      <c r="AN137" s="177">
        <f t="shared" si="19"/>
        <v>0</v>
      </c>
    </row>
    <row r="138" spans="2:40" ht="13.5">
      <c r="B138" s="12" t="s">
        <v>0</v>
      </c>
      <c r="C138" s="30"/>
      <c r="D138" s="13">
        <f>COUNTIF(TabEntrainement[J1],"Présent")</f>
        <v>24</v>
      </c>
      <c r="E138" s="13"/>
      <c r="F138" s="13"/>
      <c r="G138" s="13"/>
      <c r="H138" s="13"/>
      <c r="I138" s="13"/>
      <c r="J138" s="13"/>
      <c r="K138" s="13"/>
      <c r="L138" s="13"/>
      <c r="M138" s="13"/>
      <c r="N138" s="13"/>
      <c r="O138" s="13"/>
      <c r="P138" s="230"/>
      <c r="Q138" s="13"/>
      <c r="R138" s="230"/>
      <c r="S138" s="13"/>
      <c r="T138" s="13"/>
      <c r="U138" s="13"/>
      <c r="V138" s="13"/>
      <c r="W138" s="13"/>
      <c r="X138" s="13"/>
      <c r="Y138" s="13"/>
      <c r="Z138" s="13"/>
      <c r="AA138" s="13"/>
      <c r="AB138" s="13"/>
      <c r="AC138" s="13"/>
      <c r="AD138" s="13"/>
      <c r="AE138" s="13"/>
      <c r="AF138" s="13"/>
      <c r="AG138" s="13"/>
    </row>
    <row r="139" spans="2:40" ht="14.25">
      <c r="B139" s="179"/>
      <c r="C139" s="180"/>
      <c r="D139" s="180"/>
      <c r="E139" s="180"/>
      <c r="F139" s="180"/>
      <c r="G139" s="180"/>
      <c r="H139" s="180"/>
      <c r="I139" s="180"/>
      <c r="J139" s="180"/>
      <c r="K139" s="180"/>
      <c r="L139" s="180"/>
      <c r="M139" s="180"/>
      <c r="N139" s="180"/>
      <c r="O139" s="180"/>
      <c r="P139" s="180"/>
      <c r="Q139" s="180"/>
      <c r="R139" s="180"/>
      <c r="S139" s="180"/>
      <c r="T139" s="180"/>
      <c r="U139" s="180"/>
      <c r="V139" s="180"/>
      <c r="W139" s="180"/>
      <c r="X139" s="180"/>
      <c r="Y139" s="180"/>
      <c r="Z139" s="180"/>
      <c r="AA139" s="180"/>
      <c r="AB139" s="180"/>
      <c r="AC139" s="180"/>
      <c r="AD139" s="180"/>
      <c r="AE139" s="180"/>
      <c r="AF139" s="180"/>
      <c r="AG139" s="180"/>
      <c r="AH139" s="181"/>
      <c r="AI139" s="182"/>
      <c r="AJ139" s="182"/>
      <c r="AK139" s="183"/>
    </row>
    <row r="140" spans="2:40" ht="14.25">
      <c r="B140" s="179"/>
      <c r="C140" s="180"/>
      <c r="D140" s="180"/>
      <c r="E140" s="180"/>
      <c r="F140" s="180"/>
      <c r="G140" s="180"/>
      <c r="H140" s="180"/>
      <c r="I140" s="180"/>
      <c r="J140" s="180"/>
      <c r="K140" s="180"/>
      <c r="L140" s="180"/>
      <c r="M140" s="180"/>
      <c r="N140" s="180"/>
      <c r="O140" s="180"/>
      <c r="P140" s="180"/>
      <c r="Q140" s="180"/>
      <c r="R140" s="180"/>
      <c r="S140" s="180"/>
      <c r="T140" s="180"/>
      <c r="U140" s="180"/>
      <c r="V140" s="180"/>
      <c r="W140" s="180"/>
      <c r="X140" s="180"/>
      <c r="Y140" s="180"/>
      <c r="Z140" s="180"/>
      <c r="AA140" s="180"/>
      <c r="AB140" s="180"/>
      <c r="AC140" s="180"/>
      <c r="AD140" s="180"/>
      <c r="AE140" s="180"/>
      <c r="AF140" s="180"/>
      <c r="AG140" s="180"/>
      <c r="AH140" s="181"/>
      <c r="AI140" s="182"/>
      <c r="AJ140" s="182"/>
      <c r="AK140" s="183"/>
    </row>
    <row r="141" spans="2:40" ht="14.25">
      <c r="F141" s="232"/>
      <c r="AG141" s="184"/>
      <c r="AH141" s="181"/>
      <c r="AI141" s="185"/>
      <c r="AJ141" s="185"/>
      <c r="AK141" s="186"/>
    </row>
    <row r="142" spans="2:40" ht="12.75">
      <c r="B142" s="69"/>
      <c r="C142" s="69"/>
      <c r="F142" s="232"/>
    </row>
    <row r="143" spans="2:40" ht="12.75">
      <c r="B143" s="69"/>
      <c r="E143" s="69"/>
      <c r="F143" s="69"/>
    </row>
    <row r="144" spans="2:40" ht="12.75">
      <c r="E144" s="231"/>
    </row>
    <row r="145" spans="4:5" ht="12.75">
      <c r="D145" s="69"/>
    </row>
    <row r="146" spans="4:5" ht="12.75"/>
    <row r="147" spans="4:5" ht="12.75">
      <c r="E147" s="69"/>
    </row>
    <row r="148" spans="4:5" ht="12.75"/>
    <row r="149" spans="4:5" ht="12.75"/>
    <row r="150" spans="4:5" ht="12.75">
      <c r="D150" s="69"/>
    </row>
    <row r="151" spans="4:5" ht="12.75"/>
    <row r="152" spans="4:5" ht="12.75"/>
    <row r="153" spans="4:5" ht="12.75"/>
    <row r="154" spans="4:5" ht="12.75"/>
    <row r="155" spans="4:5" ht="12.75"/>
    <row r="156" spans="4:5" ht="12.75"/>
    <row r="157" spans="4:5" ht="12.75"/>
    <row r="158" spans="4:5" ht="12.75"/>
    <row r="159" spans="4:5" ht="12.75"/>
    <row r="160" spans="4:5" ht="12.75"/>
    <row r="161" ht="12.75"/>
    <row r="162" ht="12.75"/>
    <row r="163" ht="12.75"/>
    <row r="164" ht="12.75"/>
    <row r="165" ht="12.75"/>
    <row r="166" ht="12.75"/>
    <row r="167" ht="12.75"/>
    <row r="168" ht="12.75"/>
    <row r="169" ht="12.75"/>
    <row r="170" ht="12.75"/>
    <row r="171" ht="12.75"/>
    <row r="172" ht="12.75"/>
    <row r="173" ht="12.75"/>
    <row r="174" ht="12.75"/>
    <row r="175" ht="12.75"/>
    <row r="176" ht="12.75"/>
    <row r="177" ht="12.75"/>
    <row r="178" ht="12.75"/>
    <row r="179" ht="12.75"/>
    <row r="180" ht="12.75"/>
    <row r="181" ht="12.75"/>
    <row r="182" ht="12.75"/>
    <row r="183" ht="12.75"/>
    <row r="184" ht="12.75"/>
    <row r="185" ht="12.75"/>
    <row r="186" ht="12.75"/>
    <row r="187" ht="12.75"/>
    <row r="188" ht="12.75"/>
    <row r="189" ht="12.75"/>
    <row r="190" ht="12.75"/>
    <row r="191" ht="12.75"/>
    <row r="192" ht="12.75"/>
    <row r="193" ht="12.75"/>
    <row r="194" ht="12.75"/>
    <row r="195" ht="12.75"/>
    <row r="196" ht="12.75"/>
    <row r="197" ht="12.75"/>
    <row r="198" ht="12.75"/>
    <row r="199" ht="12.75"/>
    <row r="200" ht="12.75"/>
    <row r="201" ht="12.75"/>
    <row r="202" ht="12.75"/>
    <row r="203" ht="12.75"/>
    <row r="204" ht="12.75"/>
    <row r="205" ht="12.75"/>
    <row r="206" ht="12.75"/>
    <row r="207" ht="12.75"/>
    <row r="208" ht="12.75"/>
    <row r="209" ht="12.75"/>
    <row r="210" ht="12.75"/>
    <row r="211" ht="12.75"/>
    <row r="212" ht="12.75"/>
    <row r="213" ht="12.75"/>
    <row r="214" ht="12.75"/>
    <row r="215" ht="12.75"/>
    <row r="216" ht="12.75"/>
    <row r="217" ht="12.75"/>
    <row r="218" ht="12.75"/>
    <row r="219" ht="12.75"/>
    <row r="220" ht="12.75"/>
    <row r="221" ht="12.75"/>
    <row r="222" ht="12.75"/>
    <row r="223" ht="12.75"/>
    <row r="224" ht="12.75"/>
    <row r="225" ht="12.75"/>
    <row r="226" ht="12.75"/>
    <row r="227" ht="12.75"/>
    <row r="228" ht="12.75"/>
    <row r="229" ht="12.75"/>
    <row r="230" ht="12.75"/>
    <row r="231" ht="12.75"/>
    <row r="232" ht="12.75"/>
    <row r="233" ht="12.75"/>
    <row r="234" ht="12.75"/>
    <row r="235" ht="12.75"/>
    <row r="236" ht="12.75"/>
    <row r="237" ht="12.75"/>
    <row r="238" ht="12.75"/>
    <row r="239" ht="12.75"/>
    <row r="240" ht="12.75"/>
    <row r="241" ht="12.75"/>
    <row r="242" ht="12.75"/>
    <row r="243" ht="12.75"/>
    <row r="244" ht="12.75"/>
    <row r="245" ht="12.75"/>
    <row r="246" ht="12.75"/>
    <row r="247" ht="12.75"/>
    <row r="248" ht="12.75"/>
    <row r="249" ht="12.75"/>
    <row r="250" ht="12.75"/>
    <row r="251" ht="12.75"/>
    <row r="252" ht="12.75"/>
    <row r="253" ht="12.75"/>
    <row r="254" ht="12.75"/>
    <row r="255" ht="12.75"/>
    <row r="256" ht="12.75"/>
    <row r="257" ht="12.75"/>
    <row r="258" ht="12.75"/>
    <row r="259" ht="12.75"/>
    <row r="260" ht="12.75"/>
    <row r="261" ht="12.75"/>
    <row r="262" ht="12.75"/>
    <row r="263" ht="12.75"/>
  </sheetData>
  <sheetProtection sort="0" autoFilter="0"/>
  <phoneticPr fontId="24" type="noConversion"/>
  <dataValidations count="1">
    <dataValidation type="date" allowBlank="1" showInputMessage="1" showErrorMessage="1" sqref="B7:B137" xr:uid="{00000000-0002-0000-0100-000000000000}">
      <formula1>36526</formula1>
      <formula2>1497861</formula2>
    </dataValidation>
  </dataValidations>
  <pageMargins left="0.7" right="0.7" top="0.75" bottom="0.75" header="0.3" footer="0.3"/>
  <pageSetup paperSize="9" orientation="landscape" verticalDpi="0" r:id="rId1"/>
  <rowBreaks count="1" manualBreakCount="1">
    <brk id="4" max="16383" man="1"/>
  </rowBreaks>
  <ignoredErrors>
    <ignoredError sqref="P7:S25 AA7:AG137 P31:S137 P26:S26 P27:S27 P28:S28 P29:S29 P30:S30" calculatedColumn="1"/>
    <ignoredError sqref="B28:B137 C28:C137" listDataValidation="1"/>
  </ignoredErrors>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CloseOnglet">
                <anchor moveWithCells="1" sizeWithCells="1">
                  <from>
                    <xdr:col>21</xdr:col>
                    <xdr:colOff>342900</xdr:colOff>
                    <xdr:row>1</xdr:row>
                    <xdr:rowOff>38100</xdr:rowOff>
                  </from>
                  <to>
                    <xdr:col>24</xdr:col>
                    <xdr:colOff>0</xdr:colOff>
                    <xdr:row>2</xdr:row>
                    <xdr:rowOff>28575</xdr:rowOff>
                  </to>
                </anchor>
              </controlPr>
            </control>
          </mc:Choice>
        </mc:AlternateContent>
        <mc:AlternateContent xmlns:mc="http://schemas.openxmlformats.org/markup-compatibility/2006">
          <mc:Choice Requires="x14">
            <control shapeId="2052" r:id="rId5" name="Forme">
              <controlPr defaultSize="0" print="0" autoFill="0" autoPict="0" macro="[0]!OpenOnglet">
                <anchor moveWithCells="1" sizeWithCells="1">
                  <from>
                    <xdr:col>18</xdr:col>
                    <xdr:colOff>371475</xdr:colOff>
                    <xdr:row>1</xdr:row>
                    <xdr:rowOff>47625</xdr:rowOff>
                  </from>
                  <to>
                    <xdr:col>21</xdr:col>
                    <xdr:colOff>28575</xdr:colOff>
                    <xdr:row>2</xdr:row>
                    <xdr:rowOff>38100</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100-000001000000}">
          <x14:formula1>
            <xm:f>Paramétres!$B$5:$B$13</xm:f>
          </x14:formula1>
          <xm:sqref>D7:AG137</xm:sqref>
        </x14:dataValidation>
        <x14:dataValidation type="whole" allowBlank="1" showInputMessage="1" showErrorMessage="1" xr:uid="{00000000-0002-0000-0100-000002000000}">
          <x14:formula1>
            <xm:f>0</xm:f>
          </x14:formula1>
          <x14:formula2>
            <xm:f>Paramétres!B22</xm:f>
          </x14:formula2>
          <xm:sqref>C7:C137</xm:sqref>
        </x14:dataValidation>
      </x14:dataValidations>
    </ext>
    <ext xmlns:x14="http://schemas.microsoft.com/office/spreadsheetml/2009/9/main" uri="{05C60535-1F16-4fd2-B633-F4F36F0B64E0}">
      <x14:sparklineGroups xmlns:xm="http://schemas.microsoft.com/office/excel/2006/main">
        <x14:sparklineGroup manualMax="0" manualMin="0" displayEmptyCellsAs="gap" markers="1" high="1" low="1" first="1" last="1" negative="1" xr2:uid="{00000000-0003-0000-0100-000000000000}">
          <x14:colorSeries theme="0" tint="-0.499984740745262"/>
          <x14:colorNegative theme="6"/>
          <x14:colorAxis rgb="FF000000"/>
          <x14:colorMarkers theme="7"/>
          <x14:colorFirst theme="7"/>
          <x14:colorLast theme="7"/>
          <x14:colorHigh theme="7"/>
          <x14:colorLow theme="7"/>
          <x14:sparklines>
            <x14:sparkline>
              <xm:f>Entrainement!C139:AF139</xm:f>
              <xm:sqref>AH139</xm:sqref>
            </x14:sparkline>
            <x14:sparkline>
              <xm:f>Entrainement!C140:AF140</xm:f>
              <xm:sqref>AH140</xm:sqref>
            </x14:sparkline>
          </x14:sparklines>
        </x14:sparklineGroup>
      </x14:sparklineGroup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tabColor rgb="FF0070C0"/>
  </sheetPr>
  <dimension ref="B2:AJ153"/>
  <sheetViews>
    <sheetView showGridLines="0" workbookViewId="0">
      <pane ySplit="4" topLeftCell="A22" activePane="bottomLeft" state="frozen"/>
      <selection pane="bottomLeft" activeCell="W42" sqref="W42"/>
    </sheetView>
  </sheetViews>
  <sheetFormatPr baseColWidth="10" defaultRowHeight="12.75"/>
  <cols>
    <col min="1" max="1" width="3.140625" customWidth="1"/>
    <col min="2" max="2" width="11.140625" bestFit="1" customWidth="1"/>
    <col min="33" max="34" width="13" customWidth="1"/>
    <col min="35" max="35" width="21" customWidth="1"/>
  </cols>
  <sheetData>
    <row r="2" spans="2:32" ht="31.5">
      <c r="B2" s="217" t="s">
        <v>63</v>
      </c>
      <c r="T2" s="28"/>
    </row>
    <row r="4" spans="2:32" ht="27.95" customHeight="1">
      <c r="C4" s="67" t="e">
        <f ca="1">INDIRECT("'BDD - Joueurs'!B2")</f>
        <v>#REF!</v>
      </c>
      <c r="D4" s="67" t="e">
        <f ca="1">INDIRECT("'BDD - Joueurs'!B3")</f>
        <v>#REF!</v>
      </c>
      <c r="E4" s="67" t="e">
        <f ca="1">INDIRECT("'BDD - Joueurs'!B4")</f>
        <v>#REF!</v>
      </c>
      <c r="F4" s="67" t="e">
        <f ca="1">INDIRECT("'BDD - Joueurs'!B5")</f>
        <v>#REF!</v>
      </c>
      <c r="G4" s="67" t="e">
        <f ca="1">INDIRECT("'BDD - Joueurs'!B6")</f>
        <v>#REF!</v>
      </c>
      <c r="H4" s="67" t="e">
        <f ca="1">INDIRECT("'BDD - Joueurs'!B7")</f>
        <v>#REF!</v>
      </c>
      <c r="I4" s="67" t="e">
        <f ca="1">INDIRECT("'BDD - Joueurs'!B8")</f>
        <v>#REF!</v>
      </c>
      <c r="J4" s="67" t="e">
        <f ca="1">INDIRECT("'BDD - Joueurs'!B9")</f>
        <v>#REF!</v>
      </c>
      <c r="K4" s="67" t="e">
        <f ca="1">INDIRECT("'BDD - Joueurs'!B10")</f>
        <v>#REF!</v>
      </c>
      <c r="L4" s="67" t="e">
        <f ca="1">INDIRECT("'BDD - Joueurs'!B11")</f>
        <v>#REF!</v>
      </c>
      <c r="M4" s="67" t="e">
        <f ca="1">INDIRECT("'BDD - Joueurs'!B12")</f>
        <v>#REF!</v>
      </c>
      <c r="N4" s="67" t="e">
        <f ca="1">INDIRECT("'BDD - Joueurs'!B13")</f>
        <v>#REF!</v>
      </c>
      <c r="O4" s="67" t="e">
        <f ca="1">INDIRECT("'BDD - Joueurs'!B14")</f>
        <v>#REF!</v>
      </c>
      <c r="P4" s="67" t="e">
        <f ca="1">INDIRECT("'BDD - Joueurs'!B15")</f>
        <v>#REF!</v>
      </c>
      <c r="Q4" s="67" t="e">
        <f ca="1">INDIRECT("'BDD - Joueurs'!B16")</f>
        <v>#REF!</v>
      </c>
      <c r="R4" s="67" t="e">
        <f ca="1">INDIRECT("'BDD - Joueurs'!B17")</f>
        <v>#REF!</v>
      </c>
      <c r="S4" s="67" t="e">
        <f ca="1">INDIRECT("'BDD - Joueurs'!B18")</f>
        <v>#REF!</v>
      </c>
      <c r="T4" s="67" t="e">
        <f ca="1">INDIRECT("'BDD - Joueurs'!B19")</f>
        <v>#REF!</v>
      </c>
      <c r="U4" s="67" t="e">
        <f ca="1">INDIRECT("'BDD - Joueurs'!B20")</f>
        <v>#REF!</v>
      </c>
      <c r="V4" s="67" t="e">
        <f ca="1">INDIRECT("'BDD - Joueurs'!B21")</f>
        <v>#REF!</v>
      </c>
      <c r="W4" s="67" t="e">
        <f ca="1">INDIRECT("'BDD - Joueurs'!B22")</f>
        <v>#REF!</v>
      </c>
      <c r="X4" s="67" t="e">
        <f ca="1">INDIRECT("'BDD - Joueurs'!B23")</f>
        <v>#REF!</v>
      </c>
      <c r="Y4" s="67" t="e">
        <f ca="1">INDIRECT("'BDD - Joueurs'!B24")</f>
        <v>#REF!</v>
      </c>
      <c r="Z4" s="67" t="e">
        <f ca="1">INDIRECT("'BDD - Joueurs'!B25")</f>
        <v>#REF!</v>
      </c>
      <c r="AA4" s="67" t="e">
        <f ca="1">INDIRECT("'BDD - Joueurs'!B26")</f>
        <v>#REF!</v>
      </c>
      <c r="AB4" s="67" t="e">
        <f ca="1">INDIRECT("'BDD - Joueurs'!B27")</f>
        <v>#REF!</v>
      </c>
      <c r="AC4" s="67" t="e">
        <f ca="1">INDIRECT("'BDD - Joueurs'!B28")</f>
        <v>#REF!</v>
      </c>
      <c r="AD4" s="67" t="e">
        <f ca="1">INDIRECT("'BDD - Joueurs'!B29")</f>
        <v>#REF!</v>
      </c>
      <c r="AE4" s="67" t="e">
        <f ca="1">INDIRECT("'BDD - Joueurs'!B30")</f>
        <v>#REF!</v>
      </c>
      <c r="AF4" s="67" t="e">
        <f ca="1">INDIRECT("'BDD - Joueurs'!B31")</f>
        <v>#REF!</v>
      </c>
    </row>
    <row r="18" spans="2:35" ht="14.25">
      <c r="B18" s="36" t="s">
        <v>69</v>
      </c>
      <c r="C18" s="23" t="s">
        <v>14</v>
      </c>
      <c r="D18" s="37" t="s">
        <v>4</v>
      </c>
      <c r="E18" s="23" t="s">
        <v>17</v>
      </c>
      <c r="F18" s="37" t="s">
        <v>18</v>
      </c>
      <c r="G18" s="23" t="s">
        <v>19</v>
      </c>
      <c r="H18" s="37" t="s">
        <v>20</v>
      </c>
      <c r="I18" s="23" t="s">
        <v>21</v>
      </c>
      <c r="J18" s="37" t="s">
        <v>22</v>
      </c>
      <c r="K18" s="23" t="s">
        <v>23</v>
      </c>
      <c r="L18" s="23" t="s">
        <v>24</v>
      </c>
      <c r="M18" s="23" t="s">
        <v>25</v>
      </c>
      <c r="N18" s="37" t="s">
        <v>26</v>
      </c>
      <c r="O18" s="38" t="s">
        <v>40</v>
      </c>
      <c r="P18" s="4" t="s">
        <v>41</v>
      </c>
      <c r="Q18" s="38" t="s">
        <v>42</v>
      </c>
      <c r="R18" s="4" t="s">
        <v>43</v>
      </c>
      <c r="S18" s="3" t="s">
        <v>44</v>
      </c>
      <c r="T18" s="4" t="s">
        <v>45</v>
      </c>
      <c r="U18" s="3" t="s">
        <v>46</v>
      </c>
      <c r="V18" s="4" t="s">
        <v>47</v>
      </c>
      <c r="W18" s="3" t="s">
        <v>48</v>
      </c>
      <c r="X18" s="4" t="s">
        <v>49</v>
      </c>
      <c r="Y18" s="3" t="s">
        <v>50</v>
      </c>
      <c r="Z18" s="4" t="s">
        <v>51</v>
      </c>
      <c r="AA18" s="3" t="s">
        <v>52</v>
      </c>
      <c r="AB18" s="4" t="s">
        <v>53</v>
      </c>
      <c r="AC18" s="3" t="s">
        <v>54</v>
      </c>
      <c r="AD18" s="4" t="s">
        <v>55</v>
      </c>
      <c r="AE18" s="3" t="s">
        <v>56</v>
      </c>
      <c r="AF18" s="4" t="s">
        <v>57</v>
      </c>
      <c r="AG18" s="45" t="s">
        <v>7</v>
      </c>
      <c r="AH18" s="45" t="s">
        <v>64</v>
      </c>
      <c r="AI18" s="17" t="s">
        <v>1</v>
      </c>
    </row>
    <row r="19" spans="2:35" ht="14.25">
      <c r="B19" s="14">
        <f>IF(INDEX(TabEntrainement[Seance],ROW()-18)&lt;&gt;0,INDEX(TabEntrainement[Seance],ROW()-18),"")</f>
        <v>43318</v>
      </c>
      <c r="C19" s="77">
        <v>6</v>
      </c>
      <c r="D19" s="77">
        <v>6</v>
      </c>
      <c r="E19" s="77"/>
      <c r="F19" s="77"/>
      <c r="G19" s="77"/>
      <c r="H19" s="77">
        <v>5</v>
      </c>
      <c r="I19" s="77"/>
      <c r="J19" s="77"/>
      <c r="K19" s="77"/>
      <c r="L19" s="77"/>
      <c r="M19" s="77"/>
      <c r="N19" s="77"/>
      <c r="O19" s="77">
        <v>5</v>
      </c>
      <c r="P19" s="77">
        <v>5</v>
      </c>
      <c r="Q19" s="77">
        <v>5</v>
      </c>
      <c r="R19" s="77"/>
      <c r="S19" s="77">
        <v>5</v>
      </c>
      <c r="T19" s="77">
        <v>5</v>
      </c>
      <c r="U19" s="77"/>
      <c r="V19" s="77"/>
      <c r="W19" s="77">
        <v>6</v>
      </c>
      <c r="X19" s="77"/>
      <c r="Y19" s="77"/>
      <c r="Z19" s="77"/>
      <c r="AA19" s="77"/>
      <c r="AB19" s="77"/>
      <c r="AC19" s="77"/>
      <c r="AD19" s="77"/>
      <c r="AE19" s="77"/>
      <c r="AF19" s="77"/>
      <c r="AG19" s="90">
        <f>IF(COUNTA(TabREP[[#This Row],[J1]:[J30]])&lt;&gt;0,AVERAGE(TabREP[[#This Row],[J1]:[J30]]),"")</f>
        <v>5.333333333333333</v>
      </c>
      <c r="AH19" s="47">
        <f>TabREP[[#This Row],[Moyenne]]</f>
        <v>5.333333333333333</v>
      </c>
      <c r="AI19" s="46"/>
    </row>
    <row r="20" spans="2:35" ht="14.25">
      <c r="B20" s="14">
        <f>IF(INDEX(TabEntrainement[Seance],ROW()-18)&lt;&gt;0,INDEX(TabEntrainement[Seance],ROW()-18),"")</f>
        <v>43319</v>
      </c>
      <c r="C20" s="77">
        <v>7</v>
      </c>
      <c r="D20" s="77">
        <v>5</v>
      </c>
      <c r="E20" s="77"/>
      <c r="F20" s="77"/>
      <c r="G20" s="77"/>
      <c r="H20" s="77">
        <v>5</v>
      </c>
      <c r="I20" s="77"/>
      <c r="J20" s="77"/>
      <c r="K20" s="77"/>
      <c r="L20" s="77"/>
      <c r="M20" s="77"/>
      <c r="N20" s="77"/>
      <c r="O20" s="77">
        <v>4</v>
      </c>
      <c r="P20" s="77">
        <v>4</v>
      </c>
      <c r="Q20" s="77">
        <v>4</v>
      </c>
      <c r="R20" s="77"/>
      <c r="S20" s="77">
        <v>5</v>
      </c>
      <c r="T20" s="77">
        <v>4</v>
      </c>
      <c r="U20" s="77"/>
      <c r="V20" s="77"/>
      <c r="W20" s="77">
        <v>5</v>
      </c>
      <c r="X20" s="77"/>
      <c r="Y20" s="77"/>
      <c r="Z20" s="77"/>
      <c r="AA20" s="77"/>
      <c r="AB20" s="77"/>
      <c r="AC20" s="77"/>
      <c r="AD20" s="77"/>
      <c r="AE20" s="77"/>
      <c r="AF20" s="77"/>
      <c r="AG20" s="90">
        <f>IF(COUNTA(TabREP[[#This Row],[J1]:[J30]])&lt;&gt;0,AVERAGE(TabREP[[#This Row],[J1]:[J30]]),"")</f>
        <v>4.7777777777777777</v>
      </c>
      <c r="AH20" s="47">
        <f>TabREP[[#This Row],[Moyenne]]</f>
        <v>4.7777777777777777</v>
      </c>
      <c r="AI20" s="46"/>
    </row>
    <row r="21" spans="2:35" ht="14.25">
      <c r="B21" s="14">
        <f>IF(INDEX(TabEntrainement[Seance],ROW()-18)&lt;&gt;0,INDEX(TabEntrainement[Seance],ROW()-18),"")</f>
        <v>43321</v>
      </c>
      <c r="C21" s="77">
        <v>3</v>
      </c>
      <c r="D21" s="77">
        <v>4</v>
      </c>
      <c r="E21" s="77"/>
      <c r="F21" s="77"/>
      <c r="G21" s="77"/>
      <c r="H21" s="77">
        <v>4</v>
      </c>
      <c r="I21" s="77"/>
      <c r="J21" s="77"/>
      <c r="K21" s="77"/>
      <c r="L21" s="77">
        <v>4</v>
      </c>
      <c r="M21" s="77"/>
      <c r="N21" s="77"/>
      <c r="O21" s="77">
        <v>3</v>
      </c>
      <c r="P21" s="77">
        <v>4</v>
      </c>
      <c r="Q21" s="77">
        <v>4</v>
      </c>
      <c r="R21" s="77">
        <v>4</v>
      </c>
      <c r="S21" s="77">
        <v>4</v>
      </c>
      <c r="T21" s="77">
        <v>2</v>
      </c>
      <c r="U21" s="77"/>
      <c r="V21" s="77"/>
      <c r="W21" s="77">
        <v>4</v>
      </c>
      <c r="X21" s="77"/>
      <c r="Y21" s="77"/>
      <c r="Z21" s="77"/>
      <c r="AA21" s="77"/>
      <c r="AB21" s="77"/>
      <c r="AC21" s="77"/>
      <c r="AD21" s="77"/>
      <c r="AE21" s="77"/>
      <c r="AF21" s="77"/>
      <c r="AG21" s="90">
        <f>IF(COUNTA(TabREP[[#This Row],[J1]:[J30]])&lt;&gt;0,AVERAGE(TabREP[[#This Row],[J1]:[J30]]),"")</f>
        <v>3.6363636363636362</v>
      </c>
      <c r="AH21" s="47">
        <f>TabREP[[#This Row],[Moyenne]]</f>
        <v>3.6363636363636362</v>
      </c>
      <c r="AI21" s="46"/>
    </row>
    <row r="22" spans="2:35" ht="14.25">
      <c r="B22" s="14">
        <f>IF(INDEX(TabEntrainement[Seance],ROW()-18)&lt;&gt;0,INDEX(TabEntrainement[Seance],ROW()-18),"")</f>
        <v>43322</v>
      </c>
      <c r="C22" s="77">
        <v>7</v>
      </c>
      <c r="D22" s="77">
        <v>6</v>
      </c>
      <c r="E22" s="77"/>
      <c r="F22" s="77">
        <v>5</v>
      </c>
      <c r="G22" s="77"/>
      <c r="H22" s="77">
        <v>6</v>
      </c>
      <c r="I22" s="77"/>
      <c r="J22" s="77">
        <v>5</v>
      </c>
      <c r="K22" s="77"/>
      <c r="L22" s="77">
        <v>5</v>
      </c>
      <c r="M22" s="77"/>
      <c r="N22" s="77"/>
      <c r="O22" s="77"/>
      <c r="P22" s="77">
        <v>4</v>
      </c>
      <c r="Q22" s="77">
        <v>5</v>
      </c>
      <c r="R22" s="77">
        <v>4</v>
      </c>
      <c r="S22" s="77">
        <v>6</v>
      </c>
      <c r="T22" s="77">
        <v>4</v>
      </c>
      <c r="U22" s="77"/>
      <c r="V22" s="77"/>
      <c r="W22" s="77">
        <v>5</v>
      </c>
      <c r="X22" s="77"/>
      <c r="Y22" s="77"/>
      <c r="Z22" s="77"/>
      <c r="AA22" s="77"/>
      <c r="AB22" s="77"/>
      <c r="AC22" s="77"/>
      <c r="AD22" s="77"/>
      <c r="AE22" s="77"/>
      <c r="AF22" s="77"/>
      <c r="AG22" s="90">
        <f>IF(COUNTA(TabREP[[#This Row],[J1]:[J30]])&lt;&gt;0,AVERAGE(TabREP[[#This Row],[J1]:[J30]]),"")</f>
        <v>5.166666666666667</v>
      </c>
      <c r="AH22" s="47">
        <f>TabREP[[#This Row],[Moyenne]]</f>
        <v>5.166666666666667</v>
      </c>
      <c r="AI22" s="46"/>
    </row>
    <row r="23" spans="2:35" ht="14.25">
      <c r="B23" s="14">
        <f>IF(INDEX(TabEntrainement[Seance],ROW()-18)&lt;&gt;0,INDEX(TabEntrainement[Seance],ROW()-18),"")</f>
        <v>43325</v>
      </c>
      <c r="C23" s="77">
        <v>5</v>
      </c>
      <c r="D23" s="77">
        <v>7</v>
      </c>
      <c r="E23" s="77">
        <v>5</v>
      </c>
      <c r="F23" s="77">
        <v>6</v>
      </c>
      <c r="G23" s="77"/>
      <c r="H23" s="77">
        <v>6</v>
      </c>
      <c r="I23" s="77">
        <v>4</v>
      </c>
      <c r="J23" s="77"/>
      <c r="K23" s="77"/>
      <c r="L23" s="77">
        <v>5</v>
      </c>
      <c r="M23" s="77"/>
      <c r="N23" s="77"/>
      <c r="O23" s="77"/>
      <c r="P23" s="77">
        <v>5</v>
      </c>
      <c r="Q23" s="77">
        <v>5</v>
      </c>
      <c r="R23" s="77"/>
      <c r="S23" s="77"/>
      <c r="T23" s="77">
        <v>7</v>
      </c>
      <c r="U23" s="77"/>
      <c r="V23" s="77"/>
      <c r="W23" s="77">
        <v>6</v>
      </c>
      <c r="X23" s="77"/>
      <c r="Y23" s="77"/>
      <c r="Z23" s="77"/>
      <c r="AA23" s="77"/>
      <c r="AB23" s="77"/>
      <c r="AC23" s="77"/>
      <c r="AD23" s="77"/>
      <c r="AE23" s="77"/>
      <c r="AF23" s="77"/>
      <c r="AG23" s="90">
        <f>IF(COUNTA(TabREP[[#This Row],[J1]:[J30]])&lt;&gt;0,AVERAGE(TabREP[[#This Row],[J1]:[J30]]),"")</f>
        <v>5.5454545454545459</v>
      </c>
      <c r="AH23" s="47">
        <f>TabREP[[#This Row],[Moyenne]]</f>
        <v>5.5454545454545459</v>
      </c>
      <c r="AI23" s="46"/>
    </row>
    <row r="24" spans="2:35" ht="14.25">
      <c r="B24" s="14">
        <f>IF(INDEX(TabEntrainement[Seance],ROW()-18)&lt;&gt;0,INDEX(TabEntrainement[Seance],ROW()-18),"")</f>
        <v>43326</v>
      </c>
      <c r="C24" s="77">
        <v>5</v>
      </c>
      <c r="D24" s="77">
        <v>8</v>
      </c>
      <c r="E24" s="77">
        <v>4</v>
      </c>
      <c r="F24" s="77"/>
      <c r="G24" s="77"/>
      <c r="H24" s="77">
        <v>3</v>
      </c>
      <c r="I24" s="77">
        <v>4</v>
      </c>
      <c r="J24" s="77">
        <v>4</v>
      </c>
      <c r="K24" s="77"/>
      <c r="L24" s="77">
        <v>4</v>
      </c>
      <c r="M24" s="77"/>
      <c r="N24" s="77">
        <v>7</v>
      </c>
      <c r="O24" s="77"/>
      <c r="P24" s="77">
        <v>4</v>
      </c>
      <c r="Q24" s="77">
        <v>4</v>
      </c>
      <c r="R24" s="77"/>
      <c r="S24" s="77"/>
      <c r="T24" s="77">
        <v>4</v>
      </c>
      <c r="U24" s="77"/>
      <c r="V24" s="77"/>
      <c r="W24" s="77">
        <v>5</v>
      </c>
      <c r="X24" s="77"/>
      <c r="Y24" s="77"/>
      <c r="Z24" s="77"/>
      <c r="AA24" s="77"/>
      <c r="AB24" s="77"/>
      <c r="AC24" s="77"/>
      <c r="AD24" s="77"/>
      <c r="AE24" s="77"/>
      <c r="AF24" s="77"/>
      <c r="AG24" s="90">
        <f>IF(COUNTA(TabREP[[#This Row],[J1]:[J30]])&lt;&gt;0,AVERAGE(TabREP[[#This Row],[J1]:[J30]]),"")</f>
        <v>4.666666666666667</v>
      </c>
      <c r="AH24" s="47">
        <f>TabREP[[#This Row],[Moyenne]]</f>
        <v>4.666666666666667</v>
      </c>
      <c r="AI24" s="46"/>
    </row>
    <row r="25" spans="2:35" ht="14.25">
      <c r="B25" s="14">
        <f>IF(INDEX(TabEntrainement[Seance],ROW()-18)&lt;&gt;0,INDEX(TabEntrainement[Seance],ROW()-18),"")</f>
        <v>43327</v>
      </c>
      <c r="C25" s="77">
        <v>3</v>
      </c>
      <c r="D25" s="77"/>
      <c r="E25" s="77">
        <v>3</v>
      </c>
      <c r="F25" s="77"/>
      <c r="G25" s="77"/>
      <c r="H25" s="77">
        <v>3</v>
      </c>
      <c r="I25" s="77"/>
      <c r="J25" s="77"/>
      <c r="K25" s="77"/>
      <c r="L25" s="77"/>
      <c r="M25" s="77"/>
      <c r="N25" s="77">
        <v>5</v>
      </c>
      <c r="O25" s="77"/>
      <c r="P25" s="77">
        <v>3</v>
      </c>
      <c r="Q25" s="77">
        <v>3</v>
      </c>
      <c r="R25" s="77"/>
      <c r="S25" s="77"/>
      <c r="T25" s="77"/>
      <c r="U25" s="77"/>
      <c r="V25" s="77"/>
      <c r="W25" s="77">
        <v>4</v>
      </c>
      <c r="X25" s="77"/>
      <c r="Y25" s="77"/>
      <c r="Z25" s="77"/>
      <c r="AA25" s="77"/>
      <c r="AB25" s="77"/>
      <c r="AC25" s="77"/>
      <c r="AD25" s="77"/>
      <c r="AE25" s="77"/>
      <c r="AF25" s="77"/>
      <c r="AG25" s="90">
        <f>IF(COUNTA(TabREP[[#This Row],[J1]:[J30]])&lt;&gt;0,AVERAGE(TabREP[[#This Row],[J1]:[J30]]),"")</f>
        <v>3.4285714285714284</v>
      </c>
      <c r="AH25" s="47">
        <f>TabREP[[#This Row],[Moyenne]]</f>
        <v>3.4285714285714284</v>
      </c>
      <c r="AI25" s="46"/>
    </row>
    <row r="26" spans="2:35" ht="14.25">
      <c r="B26" s="14">
        <f>IF(INDEX(TabEntrainement[Seance],ROW()-18)&lt;&gt;0,INDEX(TabEntrainement[Seance],ROW()-18),"")</f>
        <v>43328</v>
      </c>
      <c r="C26" s="77">
        <v>4</v>
      </c>
      <c r="D26" s="77">
        <v>4</v>
      </c>
      <c r="E26" s="77">
        <v>3</v>
      </c>
      <c r="F26" s="77">
        <v>5</v>
      </c>
      <c r="G26" s="77"/>
      <c r="H26" s="77">
        <v>3</v>
      </c>
      <c r="I26" s="77">
        <v>4</v>
      </c>
      <c r="J26" s="77">
        <v>3</v>
      </c>
      <c r="K26" s="77"/>
      <c r="L26" s="77">
        <v>6</v>
      </c>
      <c r="M26" s="77"/>
      <c r="N26" s="77">
        <v>5</v>
      </c>
      <c r="O26" s="77"/>
      <c r="P26" s="77">
        <v>4</v>
      </c>
      <c r="Q26" s="77">
        <v>4</v>
      </c>
      <c r="R26" s="77"/>
      <c r="S26" s="77"/>
      <c r="T26" s="77">
        <v>3</v>
      </c>
      <c r="U26" s="77"/>
      <c r="V26" s="77"/>
      <c r="W26" s="77">
        <v>6</v>
      </c>
      <c r="X26" s="77"/>
      <c r="Y26" s="77"/>
      <c r="Z26" s="77"/>
      <c r="AA26" s="77"/>
      <c r="AB26" s="77"/>
      <c r="AC26" s="77"/>
      <c r="AD26" s="77"/>
      <c r="AE26" s="77"/>
      <c r="AF26" s="77"/>
      <c r="AG26" s="90">
        <f>IF(COUNTA(TabREP[[#This Row],[J1]:[J30]])&lt;&gt;0,AVERAGE(TabREP[[#This Row],[J1]:[J30]]),"")</f>
        <v>4.1538461538461542</v>
      </c>
      <c r="AH26" s="47">
        <f>TabREP[[#This Row],[Moyenne]]</f>
        <v>4.1538461538461542</v>
      </c>
      <c r="AI26" s="46"/>
    </row>
    <row r="27" spans="2:35" ht="14.25">
      <c r="B27" s="14">
        <f>IF(INDEX(TabEntrainement[Seance],ROW()-18)&lt;&gt;0,INDEX(TabEntrainement[Seance],ROW()-18),"")</f>
        <v>43329</v>
      </c>
      <c r="C27" s="77">
        <v>6</v>
      </c>
      <c r="D27" s="77"/>
      <c r="E27" s="77">
        <v>8</v>
      </c>
      <c r="F27" s="77">
        <v>7</v>
      </c>
      <c r="G27" s="77"/>
      <c r="H27" s="77"/>
      <c r="I27" s="77">
        <v>4</v>
      </c>
      <c r="J27" s="77">
        <v>5</v>
      </c>
      <c r="K27" s="77"/>
      <c r="L27" s="77"/>
      <c r="M27" s="77"/>
      <c r="N27" s="77">
        <v>8</v>
      </c>
      <c r="O27" s="77"/>
      <c r="P27" s="77">
        <v>3</v>
      </c>
      <c r="Q27" s="77">
        <v>6</v>
      </c>
      <c r="R27" s="77"/>
      <c r="S27" s="77"/>
      <c r="T27" s="77">
        <v>4</v>
      </c>
      <c r="U27" s="77"/>
      <c r="V27" s="77"/>
      <c r="W27" s="77">
        <v>5</v>
      </c>
      <c r="X27" s="77"/>
      <c r="Y27" s="77"/>
      <c r="Z27" s="77"/>
      <c r="AA27" s="77"/>
      <c r="AB27" s="77"/>
      <c r="AC27" s="77"/>
      <c r="AD27" s="77"/>
      <c r="AE27" s="77"/>
      <c r="AF27" s="77"/>
      <c r="AG27" s="90">
        <f>IF(COUNTA(TabREP[[#This Row],[J1]:[J30]])&lt;&gt;0,AVERAGE(TabREP[[#This Row],[J1]:[J30]]),"")</f>
        <v>5.6</v>
      </c>
      <c r="AH27" s="47">
        <f>TabREP[[#This Row],[Moyenne]]</f>
        <v>5.6</v>
      </c>
      <c r="AI27" s="46"/>
    </row>
    <row r="28" spans="2:35" ht="14.25">
      <c r="B28" s="14">
        <f>IF(INDEX(TabEntrainement[Seance],ROW()-18)&lt;&gt;0,INDEX(TabEntrainement[Seance],ROW()-18),"")</f>
        <v>43330</v>
      </c>
      <c r="C28" s="77">
        <v>4</v>
      </c>
      <c r="D28" s="77"/>
      <c r="E28" s="77">
        <v>4</v>
      </c>
      <c r="F28" s="77">
        <v>4</v>
      </c>
      <c r="G28" s="77"/>
      <c r="H28" s="77">
        <v>4</v>
      </c>
      <c r="I28" s="77">
        <v>4</v>
      </c>
      <c r="J28" s="77">
        <v>3</v>
      </c>
      <c r="K28" s="77"/>
      <c r="L28" s="77">
        <v>4</v>
      </c>
      <c r="M28" s="77"/>
      <c r="N28" s="77">
        <v>5</v>
      </c>
      <c r="O28" s="77"/>
      <c r="P28" s="77">
        <v>3</v>
      </c>
      <c r="Q28" s="77">
        <v>4</v>
      </c>
      <c r="R28" s="77"/>
      <c r="S28" s="77"/>
      <c r="T28" s="77">
        <v>3</v>
      </c>
      <c r="U28" s="77"/>
      <c r="V28" s="77"/>
      <c r="W28" s="77">
        <v>5</v>
      </c>
      <c r="X28" s="77"/>
      <c r="Y28" s="77"/>
      <c r="Z28" s="77"/>
      <c r="AA28" s="77"/>
      <c r="AB28" s="77"/>
      <c r="AC28" s="77"/>
      <c r="AD28" s="77"/>
      <c r="AE28" s="77"/>
      <c r="AF28" s="77"/>
      <c r="AG28" s="90">
        <f>IF(COUNTA(TabREP[[#This Row],[J1]:[J30]])&lt;&gt;0,AVERAGE(TabREP[[#This Row],[J1]:[J30]]),"")</f>
        <v>3.9166666666666665</v>
      </c>
      <c r="AH28" s="47">
        <f>TabREP[[#This Row],[Moyenne]]</f>
        <v>3.9166666666666665</v>
      </c>
      <c r="AI28" s="46"/>
    </row>
    <row r="29" spans="2:35" ht="14.25">
      <c r="B29" s="14">
        <f>IF(INDEX(TabEntrainement[Seance],ROW()-18)&lt;&gt;0,INDEX(TabEntrainement[Seance],ROW()-18),"")</f>
        <v>43332</v>
      </c>
      <c r="C29" s="77">
        <v>7</v>
      </c>
      <c r="D29" s="77">
        <v>7</v>
      </c>
      <c r="E29" s="77">
        <v>8</v>
      </c>
      <c r="F29" s="77">
        <v>7</v>
      </c>
      <c r="G29" s="77"/>
      <c r="H29" s="77"/>
      <c r="I29" s="77"/>
      <c r="J29" s="77"/>
      <c r="K29" s="77">
        <v>8</v>
      </c>
      <c r="L29" s="77">
        <v>8</v>
      </c>
      <c r="M29" s="77">
        <v>7</v>
      </c>
      <c r="N29" s="77">
        <v>9</v>
      </c>
      <c r="O29" s="77"/>
      <c r="P29" s="77">
        <v>6</v>
      </c>
      <c r="Q29" s="77">
        <v>6</v>
      </c>
      <c r="R29" s="77">
        <v>6</v>
      </c>
      <c r="S29" s="77">
        <v>8</v>
      </c>
      <c r="T29" s="77">
        <v>8</v>
      </c>
      <c r="U29" s="77"/>
      <c r="V29" s="77"/>
      <c r="W29" s="77">
        <v>8</v>
      </c>
      <c r="X29" s="77"/>
      <c r="Y29" s="77"/>
      <c r="Z29" s="77"/>
      <c r="AA29" s="77"/>
      <c r="AB29" s="77"/>
      <c r="AC29" s="77"/>
      <c r="AD29" s="77"/>
      <c r="AE29" s="77"/>
      <c r="AF29" s="77"/>
      <c r="AG29" s="90">
        <f>IF(COUNTA(TabREP[[#This Row],[J1]:[J30]])&lt;&gt;0,AVERAGE(TabREP[[#This Row],[J1]:[J30]]),"")</f>
        <v>7.3571428571428568</v>
      </c>
      <c r="AH29" s="47">
        <f>TabREP[[#This Row],[Moyenne]]</f>
        <v>7.3571428571428568</v>
      </c>
      <c r="AI29" s="46"/>
    </row>
    <row r="30" spans="2:35" ht="14.25">
      <c r="B30" s="14">
        <f>IF(INDEX(TabEntrainement[Seance],ROW()-18)&lt;&gt;0,INDEX(TabEntrainement[Seance],ROW()-18),"")</f>
        <v>43333</v>
      </c>
      <c r="C30" s="77">
        <v>6</v>
      </c>
      <c r="D30" s="77">
        <v>3</v>
      </c>
      <c r="E30" s="77">
        <v>8</v>
      </c>
      <c r="F30" s="77"/>
      <c r="G30" s="77"/>
      <c r="H30" s="77">
        <v>6</v>
      </c>
      <c r="I30" s="77"/>
      <c r="J30" s="77">
        <v>5</v>
      </c>
      <c r="K30" s="77">
        <v>6</v>
      </c>
      <c r="L30" s="77">
        <v>4</v>
      </c>
      <c r="M30" s="77"/>
      <c r="N30" s="77"/>
      <c r="O30" s="77"/>
      <c r="P30" s="77">
        <v>6</v>
      </c>
      <c r="Q30" s="77">
        <v>6</v>
      </c>
      <c r="R30" s="77">
        <v>6</v>
      </c>
      <c r="S30" s="77">
        <v>6</v>
      </c>
      <c r="T30" s="77">
        <v>4</v>
      </c>
      <c r="U30" s="77"/>
      <c r="V30" s="77"/>
      <c r="W30" s="77">
        <v>5</v>
      </c>
      <c r="X30" s="77"/>
      <c r="Y30" s="77"/>
      <c r="Z30" s="77"/>
      <c r="AA30" s="77"/>
      <c r="AB30" s="77"/>
      <c r="AC30" s="77"/>
      <c r="AD30" s="77"/>
      <c r="AE30" s="77"/>
      <c r="AF30" s="77"/>
      <c r="AG30" s="90">
        <f>IF(COUNTA(TabREP[[#This Row],[J1]:[J30]])&lt;&gt;0,AVERAGE(TabREP[[#This Row],[J1]:[J30]]),"")</f>
        <v>5.4615384615384617</v>
      </c>
      <c r="AH30" s="47">
        <f>TabREP[[#This Row],[Moyenne]]</f>
        <v>5.4615384615384617</v>
      </c>
      <c r="AI30" s="46"/>
    </row>
    <row r="31" spans="2:35" ht="14.25">
      <c r="B31" s="14">
        <f>IF(INDEX(TabEntrainement[Seance],ROW()-18)&lt;&gt;0,INDEX(TabEntrainement[Seance],ROW()-18),"")</f>
        <v>43335</v>
      </c>
      <c r="C31" s="77">
        <v>3</v>
      </c>
      <c r="D31" s="77">
        <v>2</v>
      </c>
      <c r="E31" s="77"/>
      <c r="F31" s="77">
        <v>2</v>
      </c>
      <c r="G31" s="77"/>
      <c r="H31" s="77">
        <v>1</v>
      </c>
      <c r="I31" s="77">
        <v>4</v>
      </c>
      <c r="J31" s="77"/>
      <c r="K31" s="77">
        <v>4</v>
      </c>
      <c r="L31" s="77">
        <v>3</v>
      </c>
      <c r="M31" s="77">
        <v>3</v>
      </c>
      <c r="N31" s="77">
        <v>2</v>
      </c>
      <c r="O31" s="77"/>
      <c r="P31" s="77">
        <v>3</v>
      </c>
      <c r="Q31" s="77">
        <v>3</v>
      </c>
      <c r="R31" s="77"/>
      <c r="S31" s="77">
        <v>3</v>
      </c>
      <c r="T31" s="77">
        <v>2</v>
      </c>
      <c r="U31" s="77"/>
      <c r="V31" s="77"/>
      <c r="W31" s="77">
        <v>2</v>
      </c>
      <c r="X31" s="77"/>
      <c r="Y31" s="77"/>
      <c r="Z31" s="77"/>
      <c r="AA31" s="77"/>
      <c r="AB31" s="77"/>
      <c r="AC31" s="77"/>
      <c r="AD31" s="77"/>
      <c r="AE31" s="77"/>
      <c r="AF31" s="77"/>
      <c r="AG31" s="90">
        <f>IF(COUNTA(TabREP[[#This Row],[J1]:[J30]])&lt;&gt;0,AVERAGE(TabREP[[#This Row],[J1]:[J30]]),"")</f>
        <v>2.6428571428571428</v>
      </c>
      <c r="AH31" s="47">
        <f>TabREP[[#This Row],[Moyenne]]</f>
        <v>2.6428571428571428</v>
      </c>
      <c r="AI31" s="46"/>
    </row>
    <row r="32" spans="2:35" ht="14.25">
      <c r="B32" s="14">
        <f>IF(INDEX(TabEntrainement[Seance],ROW()-18)&lt;&gt;0,INDEX(TabEntrainement[Seance],ROW()-18),"")</f>
        <v>43336</v>
      </c>
      <c r="C32" s="77">
        <v>3</v>
      </c>
      <c r="D32" s="77">
        <v>3</v>
      </c>
      <c r="E32" s="77">
        <v>2</v>
      </c>
      <c r="F32" s="77">
        <v>3</v>
      </c>
      <c r="G32" s="77">
        <v>3</v>
      </c>
      <c r="H32" s="77">
        <v>3</v>
      </c>
      <c r="I32" s="77">
        <v>3</v>
      </c>
      <c r="J32" s="77">
        <v>4</v>
      </c>
      <c r="K32" s="77"/>
      <c r="L32" s="77"/>
      <c r="M32" s="77">
        <v>6</v>
      </c>
      <c r="N32" s="77">
        <v>5</v>
      </c>
      <c r="O32" s="77">
        <v>3</v>
      </c>
      <c r="P32" s="77">
        <v>3</v>
      </c>
      <c r="Q32" s="77">
        <v>3</v>
      </c>
      <c r="R32" s="77">
        <v>4</v>
      </c>
      <c r="S32" s="77">
        <v>5</v>
      </c>
      <c r="T32" s="77">
        <v>3</v>
      </c>
      <c r="U32" s="77"/>
      <c r="V32" s="77"/>
      <c r="W32" s="77">
        <v>3</v>
      </c>
      <c r="X32" s="77"/>
      <c r="Y32" s="77"/>
      <c r="Z32" s="77"/>
      <c r="AA32" s="77"/>
      <c r="AB32" s="77"/>
      <c r="AC32" s="77"/>
      <c r="AD32" s="77"/>
      <c r="AE32" s="77"/>
      <c r="AF32" s="77"/>
      <c r="AG32" s="90">
        <f>IF(COUNTA(TabREP[[#This Row],[J1]:[J30]])&lt;&gt;0,AVERAGE(TabREP[[#This Row],[J1]:[J30]]),"")</f>
        <v>3.4705882352941178</v>
      </c>
      <c r="AH32" s="47">
        <f>TabREP[[#This Row],[Moyenne]]</f>
        <v>3.4705882352941178</v>
      </c>
      <c r="AI32" s="46"/>
    </row>
    <row r="33" spans="2:35" ht="14.25">
      <c r="B33" s="14">
        <f>IF(INDEX(TabEntrainement[Seance],ROW()-18)&lt;&gt;0,INDEX(TabEntrainement[Seance],ROW()-18),"")</f>
        <v>43339</v>
      </c>
      <c r="C33" s="77">
        <v>6</v>
      </c>
      <c r="D33" s="77">
        <v>5</v>
      </c>
      <c r="E33" s="77">
        <v>6</v>
      </c>
      <c r="F33" s="77">
        <v>6</v>
      </c>
      <c r="G33" s="77"/>
      <c r="H33" s="77">
        <v>4</v>
      </c>
      <c r="I33" s="77">
        <v>6</v>
      </c>
      <c r="J33" s="77"/>
      <c r="K33" s="77">
        <v>6</v>
      </c>
      <c r="L33" s="77">
        <v>6</v>
      </c>
      <c r="M33" s="77"/>
      <c r="N33" s="77">
        <v>6</v>
      </c>
      <c r="O33" s="77">
        <v>4</v>
      </c>
      <c r="P33" s="77">
        <v>4</v>
      </c>
      <c r="Q33" s="77">
        <v>4</v>
      </c>
      <c r="R33" s="77"/>
      <c r="S33" s="77">
        <v>5</v>
      </c>
      <c r="T33" s="77">
        <v>4</v>
      </c>
      <c r="U33" s="77"/>
      <c r="V33" s="77"/>
      <c r="W33" s="77">
        <v>5</v>
      </c>
      <c r="X33" s="77"/>
      <c r="Y33" s="77"/>
      <c r="Z33" s="77"/>
      <c r="AA33" s="77"/>
      <c r="AB33" s="77"/>
      <c r="AC33" s="77"/>
      <c r="AD33" s="77"/>
      <c r="AE33" s="77"/>
      <c r="AF33" s="77"/>
      <c r="AG33" s="90">
        <f>IF(COUNTA(TabREP[[#This Row],[J1]:[J30]])&lt;&gt;0,AVERAGE(TabREP[[#This Row],[J1]:[J30]]),"")</f>
        <v>5.1333333333333337</v>
      </c>
      <c r="AH33" s="47">
        <f>TabREP[[#This Row],[Moyenne]]</f>
        <v>5.1333333333333337</v>
      </c>
      <c r="AI33" s="46"/>
    </row>
    <row r="34" spans="2:35" ht="14.25">
      <c r="B34" s="14">
        <f>IF(INDEX(TabEntrainement[Seance],ROW()-18)&lt;&gt;0,INDEX(TabEntrainement[Seance],ROW()-18),"")</f>
        <v>43340</v>
      </c>
      <c r="C34" s="77">
        <v>5</v>
      </c>
      <c r="D34" s="77">
        <v>5</v>
      </c>
      <c r="E34" s="77">
        <v>5</v>
      </c>
      <c r="F34" s="77">
        <v>5</v>
      </c>
      <c r="G34" s="77"/>
      <c r="H34" s="77">
        <v>4</v>
      </c>
      <c r="I34" s="77">
        <v>4</v>
      </c>
      <c r="J34" s="77">
        <v>5</v>
      </c>
      <c r="K34" s="77"/>
      <c r="L34" s="77">
        <v>4</v>
      </c>
      <c r="M34" s="77">
        <v>5</v>
      </c>
      <c r="N34" s="77">
        <v>5</v>
      </c>
      <c r="O34" s="77">
        <v>5</v>
      </c>
      <c r="P34" s="77">
        <v>4</v>
      </c>
      <c r="Q34" s="77">
        <v>5</v>
      </c>
      <c r="R34" s="77">
        <v>5</v>
      </c>
      <c r="S34" s="77"/>
      <c r="T34" s="77">
        <v>2</v>
      </c>
      <c r="U34" s="77">
        <v>5</v>
      </c>
      <c r="V34" s="77"/>
      <c r="W34" s="77">
        <v>5</v>
      </c>
      <c r="X34" s="77"/>
      <c r="Y34" s="77"/>
      <c r="Z34" s="77"/>
      <c r="AA34" s="77"/>
      <c r="AB34" s="77"/>
      <c r="AC34" s="77"/>
      <c r="AD34" s="77"/>
      <c r="AE34" s="77"/>
      <c r="AF34" s="77"/>
      <c r="AG34" s="90">
        <f>IF(COUNTA(TabREP[[#This Row],[J1]:[J30]])&lt;&gt;0,AVERAGE(TabREP[[#This Row],[J1]:[J30]]),"")</f>
        <v>4.5882352941176467</v>
      </c>
      <c r="AH34" s="47">
        <f>TabREP[[#This Row],[Moyenne]]</f>
        <v>4.5882352941176467</v>
      </c>
      <c r="AI34" s="46"/>
    </row>
    <row r="35" spans="2:35" ht="14.25">
      <c r="B35" s="14">
        <f>IF(INDEX(TabEntrainement[Seance],ROW()-18)&lt;&gt;0,INDEX(TabEntrainement[Seance],ROW()-18),"")</f>
        <v>43342</v>
      </c>
      <c r="C35" s="77">
        <v>5</v>
      </c>
      <c r="D35" s="77">
        <v>6</v>
      </c>
      <c r="E35" s="77">
        <v>4</v>
      </c>
      <c r="F35" s="77">
        <v>5</v>
      </c>
      <c r="G35" s="77">
        <v>3</v>
      </c>
      <c r="H35" s="77">
        <v>5</v>
      </c>
      <c r="I35" s="77">
        <v>3</v>
      </c>
      <c r="J35" s="77">
        <v>4</v>
      </c>
      <c r="K35" s="77">
        <v>4</v>
      </c>
      <c r="L35" s="77">
        <v>4</v>
      </c>
      <c r="M35" s="77">
        <v>5</v>
      </c>
      <c r="N35" s="77">
        <v>6</v>
      </c>
      <c r="O35" s="77">
        <v>5</v>
      </c>
      <c r="P35" s="77">
        <v>4</v>
      </c>
      <c r="Q35" s="77">
        <v>5</v>
      </c>
      <c r="R35" s="77">
        <v>4</v>
      </c>
      <c r="S35" s="77">
        <v>5</v>
      </c>
      <c r="T35" s="77">
        <v>4</v>
      </c>
      <c r="U35" s="77">
        <v>6</v>
      </c>
      <c r="V35" s="77"/>
      <c r="W35" s="77">
        <v>5</v>
      </c>
      <c r="X35" s="77"/>
      <c r="Y35" s="77"/>
      <c r="Z35" s="77"/>
      <c r="AA35" s="77"/>
      <c r="AB35" s="77"/>
      <c r="AC35" s="77"/>
      <c r="AD35" s="77"/>
      <c r="AE35" s="77"/>
      <c r="AF35" s="77"/>
      <c r="AG35" s="90">
        <f>IF(COUNTA(TabREP[[#This Row],[J1]:[J30]])&lt;&gt;0,AVERAGE(TabREP[[#This Row],[J1]:[J30]]),"")</f>
        <v>4.5999999999999996</v>
      </c>
      <c r="AH35" s="47">
        <f>TabREP[[#This Row],[Moyenne]]</f>
        <v>4.5999999999999996</v>
      </c>
      <c r="AI35" s="46"/>
    </row>
    <row r="36" spans="2:35" ht="14.25">
      <c r="B36" s="14">
        <f>IF(INDEX(TabEntrainement[Seance],ROW()-18)&lt;&gt;0,INDEX(TabEntrainement[Seance],ROW()-18),"")</f>
        <v>43343</v>
      </c>
      <c r="C36" s="77">
        <v>3</v>
      </c>
      <c r="D36" s="77">
        <v>4</v>
      </c>
      <c r="E36" s="77"/>
      <c r="F36" s="77">
        <v>3</v>
      </c>
      <c r="G36" s="77"/>
      <c r="H36" s="77">
        <v>2</v>
      </c>
      <c r="I36" s="77">
        <v>3</v>
      </c>
      <c r="J36" s="77">
        <v>3</v>
      </c>
      <c r="K36" s="77">
        <v>5</v>
      </c>
      <c r="L36" s="77"/>
      <c r="M36" s="77">
        <v>4</v>
      </c>
      <c r="N36" s="77">
        <v>5</v>
      </c>
      <c r="O36" s="77">
        <v>3</v>
      </c>
      <c r="P36" s="77">
        <v>5</v>
      </c>
      <c r="Q36" s="77">
        <v>3</v>
      </c>
      <c r="R36" s="77">
        <v>3</v>
      </c>
      <c r="S36" s="77">
        <v>4</v>
      </c>
      <c r="T36" s="77"/>
      <c r="U36" s="77">
        <v>4</v>
      </c>
      <c r="V36" s="77"/>
      <c r="W36" s="77">
        <v>5</v>
      </c>
      <c r="X36" s="77"/>
      <c r="Y36" s="77"/>
      <c r="Z36" s="77"/>
      <c r="AA36" s="77"/>
      <c r="AB36" s="77"/>
      <c r="AC36" s="77"/>
      <c r="AD36" s="77"/>
      <c r="AE36" s="77"/>
      <c r="AF36" s="77"/>
      <c r="AG36" s="90">
        <f>IF(COUNTA(TabREP[[#This Row],[J1]:[J30]])&lt;&gt;0,AVERAGE(TabREP[[#This Row],[J1]:[J30]]),"")</f>
        <v>3.6875</v>
      </c>
      <c r="AH36" s="47">
        <f>TabREP[[#This Row],[Moyenne]]</f>
        <v>3.6875</v>
      </c>
      <c r="AI36" s="46"/>
    </row>
    <row r="37" spans="2:35" ht="14.25">
      <c r="B37" s="14">
        <f>IF(INDEX(TabEntrainement[Seance],ROW()-18)&lt;&gt;0,INDEX(TabEntrainement[Seance],ROW()-18),"")</f>
        <v>43347</v>
      </c>
      <c r="C37" s="77">
        <v>4</v>
      </c>
      <c r="D37" s="77">
        <v>4</v>
      </c>
      <c r="E37" s="77">
        <v>3</v>
      </c>
      <c r="F37" s="77"/>
      <c r="G37" s="77"/>
      <c r="H37" s="77"/>
      <c r="I37" s="77"/>
      <c r="J37" s="77"/>
      <c r="K37" s="77">
        <v>4</v>
      </c>
      <c r="L37" s="77">
        <v>5</v>
      </c>
      <c r="M37" s="77">
        <v>4</v>
      </c>
      <c r="N37" s="77">
        <v>5</v>
      </c>
      <c r="O37" s="77">
        <v>5</v>
      </c>
      <c r="P37" s="77">
        <v>4</v>
      </c>
      <c r="Q37" s="77">
        <v>4</v>
      </c>
      <c r="R37" s="77">
        <v>3</v>
      </c>
      <c r="S37" s="77"/>
      <c r="T37" s="77">
        <v>5</v>
      </c>
      <c r="U37" s="77"/>
      <c r="V37" s="77">
        <v>5</v>
      </c>
      <c r="W37" s="77">
        <v>5</v>
      </c>
      <c r="X37" s="77"/>
      <c r="Y37" s="77"/>
      <c r="Z37" s="77"/>
      <c r="AA37" s="77"/>
      <c r="AB37" s="77"/>
      <c r="AC37" s="77"/>
      <c r="AD37" s="77"/>
      <c r="AE37" s="77"/>
      <c r="AF37" s="77"/>
      <c r="AG37" s="90">
        <f>IF(COUNTA(TabREP[[#This Row],[J1]:[J30]])&lt;&gt;0,AVERAGE(TabREP[[#This Row],[J1]:[J30]]),"")</f>
        <v>4.2857142857142856</v>
      </c>
      <c r="AH37" s="47">
        <f>TabREP[[#This Row],[Moyenne]]</f>
        <v>4.2857142857142856</v>
      </c>
      <c r="AI37" s="46"/>
    </row>
    <row r="38" spans="2:35" ht="14.25">
      <c r="B38" s="14">
        <f>IF(INDEX(TabEntrainement[Seance],ROW()-18)&lt;&gt;0,INDEX(TabEntrainement[Seance],ROW()-18),"")</f>
        <v>43349</v>
      </c>
      <c r="C38" s="77">
        <v>4</v>
      </c>
      <c r="D38" s="77">
        <v>4</v>
      </c>
      <c r="E38" s="77">
        <v>3</v>
      </c>
      <c r="F38" s="77"/>
      <c r="G38" s="77">
        <v>4</v>
      </c>
      <c r="H38" s="77"/>
      <c r="I38" s="77">
        <v>3</v>
      </c>
      <c r="J38" s="77">
        <v>3</v>
      </c>
      <c r="K38" s="77">
        <v>4</v>
      </c>
      <c r="L38" s="77">
        <v>6</v>
      </c>
      <c r="M38" s="77">
        <v>4</v>
      </c>
      <c r="N38" s="77">
        <v>5</v>
      </c>
      <c r="O38" s="77">
        <v>5</v>
      </c>
      <c r="P38" s="77">
        <v>4</v>
      </c>
      <c r="Q38" s="77">
        <v>4</v>
      </c>
      <c r="R38" s="77">
        <v>3</v>
      </c>
      <c r="S38" s="77">
        <v>5</v>
      </c>
      <c r="T38" s="77">
        <v>6</v>
      </c>
      <c r="U38" s="77"/>
      <c r="V38" s="77">
        <v>4</v>
      </c>
      <c r="W38" s="77">
        <v>4</v>
      </c>
      <c r="X38" s="77"/>
      <c r="Y38" s="77"/>
      <c r="Z38" s="77"/>
      <c r="AA38" s="77"/>
      <c r="AB38" s="77"/>
      <c r="AC38" s="77"/>
      <c r="AD38" s="77"/>
      <c r="AE38" s="77"/>
      <c r="AF38" s="77"/>
      <c r="AG38" s="90">
        <f>IF(COUNTA(TabREP[[#This Row],[J1]:[J30]])&lt;&gt;0,AVERAGE(TabREP[[#This Row],[J1]:[J30]]),"")</f>
        <v>4.166666666666667</v>
      </c>
      <c r="AH38" s="47">
        <f>TabREP[[#This Row],[Moyenne]]</f>
        <v>4.166666666666667</v>
      </c>
      <c r="AI38" s="46"/>
    </row>
    <row r="39" spans="2:35" ht="14.25">
      <c r="B39" s="14">
        <f>IF(INDEX(TabEntrainement[Seance],ROW()-18)&lt;&gt;0,INDEX(TabEntrainement[Seance],ROW()-18),"")</f>
        <v>43350</v>
      </c>
      <c r="C39" s="77">
        <v>3</v>
      </c>
      <c r="D39" s="77">
        <v>3</v>
      </c>
      <c r="E39" s="77"/>
      <c r="F39" s="77"/>
      <c r="G39" s="77"/>
      <c r="H39" s="77">
        <v>3</v>
      </c>
      <c r="I39" s="77">
        <v>3</v>
      </c>
      <c r="J39" s="77">
        <v>3</v>
      </c>
      <c r="K39" s="77"/>
      <c r="L39" s="77"/>
      <c r="M39" s="77"/>
      <c r="N39" s="77"/>
      <c r="O39" s="77">
        <v>3</v>
      </c>
      <c r="P39" s="77">
        <v>4</v>
      </c>
      <c r="Q39" s="77">
        <v>4</v>
      </c>
      <c r="R39" s="77"/>
      <c r="S39" s="77"/>
      <c r="T39" s="77">
        <v>4</v>
      </c>
      <c r="U39" s="77">
        <v>4</v>
      </c>
      <c r="V39" s="77">
        <v>2</v>
      </c>
      <c r="W39" s="77">
        <v>4</v>
      </c>
      <c r="X39" s="77"/>
      <c r="Y39" s="77"/>
      <c r="Z39" s="77"/>
      <c r="AA39" s="77"/>
      <c r="AB39" s="77"/>
      <c r="AC39" s="77"/>
      <c r="AD39" s="77"/>
      <c r="AE39" s="77"/>
      <c r="AF39" s="77"/>
      <c r="AG39" s="90">
        <f>IF(COUNTA(TabREP[[#This Row],[J1]:[J30]])&lt;&gt;0,AVERAGE(TabREP[[#This Row],[J1]:[J30]]),"")</f>
        <v>3.3333333333333335</v>
      </c>
      <c r="AH39" s="47">
        <f>TabREP[[#This Row],[Moyenne]]</f>
        <v>3.3333333333333335</v>
      </c>
      <c r="AI39" s="46"/>
    </row>
    <row r="40" spans="2:35" ht="14.25">
      <c r="B40" s="14">
        <f>IF(INDEX(TabEntrainement[Seance],ROW()-18)&lt;&gt;0,INDEX(TabEntrainement[Seance],ROW()-18),"")</f>
        <v>43354</v>
      </c>
      <c r="C40" s="77">
        <v>4</v>
      </c>
      <c r="D40" s="77"/>
      <c r="E40" s="77">
        <v>4</v>
      </c>
      <c r="F40" s="77">
        <v>5</v>
      </c>
      <c r="G40" s="77"/>
      <c r="H40" s="77"/>
      <c r="I40" s="77"/>
      <c r="J40" s="77"/>
      <c r="K40" s="77">
        <v>5</v>
      </c>
      <c r="L40" s="77">
        <v>6</v>
      </c>
      <c r="M40" s="77"/>
      <c r="N40" s="77">
        <v>5</v>
      </c>
      <c r="O40" s="77">
        <v>6</v>
      </c>
      <c r="P40" s="77">
        <v>4</v>
      </c>
      <c r="Q40" s="77">
        <v>5</v>
      </c>
      <c r="R40" s="77"/>
      <c r="S40" s="77">
        <v>4</v>
      </c>
      <c r="T40" s="77">
        <v>5</v>
      </c>
      <c r="U40" s="77"/>
      <c r="V40" s="77">
        <v>2</v>
      </c>
      <c r="W40" s="77"/>
      <c r="X40" s="77"/>
      <c r="Y40" s="77"/>
      <c r="Z40" s="77"/>
      <c r="AA40" s="77"/>
      <c r="AB40" s="77"/>
      <c r="AC40" s="77"/>
      <c r="AD40" s="77"/>
      <c r="AE40" s="77"/>
      <c r="AF40" s="77"/>
      <c r="AG40" s="90">
        <f>IF(COUNTA(TabREP[[#This Row],[J1]:[J30]])&lt;&gt;0,AVERAGE(TabREP[[#This Row],[J1]:[J30]]),"")</f>
        <v>4.583333333333333</v>
      </c>
      <c r="AH40" s="47">
        <f>TabREP[[#This Row],[Moyenne]]</f>
        <v>4.583333333333333</v>
      </c>
      <c r="AI40" s="46"/>
    </row>
    <row r="41" spans="2:35" ht="14.25">
      <c r="B41" s="14">
        <f>IF(INDEX(TabEntrainement[Seance],ROW()-18)&lt;&gt;0,INDEX(TabEntrainement[Seance],ROW()-18),"")</f>
        <v>43357</v>
      </c>
      <c r="C41" s="77">
        <v>5</v>
      </c>
      <c r="D41" s="77"/>
      <c r="E41" s="77">
        <v>4</v>
      </c>
      <c r="F41" s="77">
        <v>4</v>
      </c>
      <c r="G41" s="77"/>
      <c r="H41" s="77"/>
      <c r="I41" s="77"/>
      <c r="J41" s="77">
        <v>3</v>
      </c>
      <c r="K41" s="77">
        <v>6</v>
      </c>
      <c r="L41" s="77">
        <v>6</v>
      </c>
      <c r="M41" s="77">
        <v>6</v>
      </c>
      <c r="N41" s="77">
        <v>6</v>
      </c>
      <c r="O41" s="77">
        <v>6</v>
      </c>
      <c r="P41" s="77">
        <v>4</v>
      </c>
      <c r="Q41" s="77">
        <v>5</v>
      </c>
      <c r="R41" s="77">
        <v>4</v>
      </c>
      <c r="S41" s="77">
        <v>5</v>
      </c>
      <c r="T41" s="77">
        <v>4</v>
      </c>
      <c r="U41" s="77"/>
      <c r="V41" s="77">
        <v>1</v>
      </c>
      <c r="W41" s="77"/>
      <c r="X41" s="77"/>
      <c r="Y41" s="77"/>
      <c r="Z41" s="77"/>
      <c r="AA41" s="77"/>
      <c r="AB41" s="77"/>
      <c r="AC41" s="77"/>
      <c r="AD41" s="77"/>
      <c r="AE41" s="77"/>
      <c r="AF41" s="77"/>
      <c r="AG41" s="90">
        <f>IF(COUNTA(TabREP[[#This Row],[J1]:[J30]])&lt;&gt;0,AVERAGE(TabREP[[#This Row],[J1]:[J30]]),"")</f>
        <v>4.5999999999999996</v>
      </c>
      <c r="AH41" s="47">
        <f>TabREP[[#This Row],[Moyenne]]</f>
        <v>4.5999999999999996</v>
      </c>
      <c r="AI41" s="46"/>
    </row>
    <row r="42" spans="2:35" ht="14.25">
      <c r="B42" s="14">
        <f>IF(INDEX(TabEntrainement[Seance],ROW()-18)&lt;&gt;0,INDEX(TabEntrainement[Seance],ROW()-18),"")</f>
        <v>43358</v>
      </c>
      <c r="C42" s="77">
        <v>3</v>
      </c>
      <c r="D42" s="77"/>
      <c r="E42" s="77">
        <v>4</v>
      </c>
      <c r="F42" s="77"/>
      <c r="G42" s="77"/>
      <c r="H42" s="77">
        <v>3</v>
      </c>
      <c r="I42" s="77"/>
      <c r="J42" s="77">
        <v>3</v>
      </c>
      <c r="K42" s="77"/>
      <c r="L42" s="77"/>
      <c r="M42" s="77">
        <v>4</v>
      </c>
      <c r="N42" s="77">
        <v>4</v>
      </c>
      <c r="O42" s="77"/>
      <c r="P42" s="77">
        <v>3</v>
      </c>
      <c r="Q42" s="77">
        <v>3</v>
      </c>
      <c r="R42" s="77">
        <v>3</v>
      </c>
      <c r="S42" s="77"/>
      <c r="T42" s="77"/>
      <c r="U42" s="77">
        <v>4</v>
      </c>
      <c r="V42" s="77">
        <v>3</v>
      </c>
      <c r="W42" s="77"/>
      <c r="X42" s="77"/>
      <c r="Y42" s="77"/>
      <c r="Z42" s="77"/>
      <c r="AA42" s="77"/>
      <c r="AB42" s="77"/>
      <c r="AC42" s="77"/>
      <c r="AD42" s="77"/>
      <c r="AE42" s="77"/>
      <c r="AF42" s="77"/>
      <c r="AG42" s="90">
        <f>IF(COUNTA(TabREP[[#This Row],[J1]:[J30]])&lt;&gt;0,AVERAGE(TabREP[[#This Row],[J1]:[J30]]),"")</f>
        <v>3.3636363636363638</v>
      </c>
      <c r="AH42" s="47">
        <f>TabREP[[#This Row],[Moyenne]]</f>
        <v>3.3636363636363638</v>
      </c>
      <c r="AI42" s="46"/>
    </row>
    <row r="43" spans="2:35" ht="14.25">
      <c r="B43" s="14" t="str">
        <f>IF(INDEX(TabEntrainement[Seance],ROW()-18)&lt;&gt;0,INDEX(TabEntrainement[Seance],ROW()-18),"")</f>
        <v/>
      </c>
      <c r="C43" s="77"/>
      <c r="D43" s="77"/>
      <c r="E43" s="77"/>
      <c r="F43" s="77"/>
      <c r="G43" s="77"/>
      <c r="H43" s="77"/>
      <c r="I43" s="77"/>
      <c r="J43" s="77"/>
      <c r="K43" s="77"/>
      <c r="L43" s="77"/>
      <c r="M43" s="77"/>
      <c r="N43" s="77"/>
      <c r="O43" s="77"/>
      <c r="P43" s="77"/>
      <c r="Q43" s="77"/>
      <c r="R43" s="77"/>
      <c r="S43" s="77"/>
      <c r="T43" s="77"/>
      <c r="U43" s="77"/>
      <c r="V43" s="77"/>
      <c r="W43" s="77"/>
      <c r="X43" s="77"/>
      <c r="Y43" s="77"/>
      <c r="Z43" s="77"/>
      <c r="AA43" s="77"/>
      <c r="AB43" s="77"/>
      <c r="AC43" s="77"/>
      <c r="AD43" s="77"/>
      <c r="AE43" s="77"/>
      <c r="AF43" s="77"/>
      <c r="AG43" s="90" t="str">
        <f>IF(COUNTA(TabREP[[#This Row],[J1]:[J30]])&lt;&gt;0,AVERAGE(TabREP[[#This Row],[J1]:[J30]]),"")</f>
        <v/>
      </c>
      <c r="AH43" s="47" t="str">
        <f>TabREP[[#This Row],[Moyenne]]</f>
        <v/>
      </c>
      <c r="AI43" s="46"/>
    </row>
    <row r="44" spans="2:35" ht="14.25">
      <c r="B44" s="14" t="str">
        <f>IF(INDEX(TabEntrainement[Seance],ROW()-18)&lt;&gt;0,INDEX(TabEntrainement[Seance],ROW()-18),"")</f>
        <v/>
      </c>
      <c r="C44" s="77"/>
      <c r="D44" s="77"/>
      <c r="E44" s="77"/>
      <c r="F44" s="77"/>
      <c r="G44" s="77"/>
      <c r="H44" s="77"/>
      <c r="I44" s="77"/>
      <c r="J44" s="77"/>
      <c r="K44" s="77"/>
      <c r="L44" s="77"/>
      <c r="M44" s="77"/>
      <c r="N44" s="77"/>
      <c r="O44" s="77"/>
      <c r="P44" s="77"/>
      <c r="Q44" s="77"/>
      <c r="R44" s="77"/>
      <c r="S44" s="77"/>
      <c r="T44" s="77"/>
      <c r="U44" s="77"/>
      <c r="V44" s="77"/>
      <c r="W44" s="77"/>
      <c r="X44" s="77"/>
      <c r="Y44" s="77"/>
      <c r="Z44" s="77"/>
      <c r="AA44" s="77"/>
      <c r="AB44" s="77"/>
      <c r="AC44" s="77"/>
      <c r="AD44" s="77"/>
      <c r="AE44" s="77"/>
      <c r="AF44" s="77"/>
      <c r="AG44" s="90" t="str">
        <f>IF(COUNTA(TabREP[[#This Row],[J1]:[J30]])&lt;&gt;0,AVERAGE(TabREP[[#This Row],[J1]:[J30]]),"")</f>
        <v/>
      </c>
      <c r="AH44" s="47" t="str">
        <f>TabREP[[#This Row],[Moyenne]]</f>
        <v/>
      </c>
      <c r="AI44" s="46"/>
    </row>
    <row r="45" spans="2:35" ht="14.25">
      <c r="B45" s="14" t="str">
        <f>IF(INDEX(TabEntrainement[Seance],ROW()-18)&lt;&gt;0,INDEX(TabEntrainement[Seance],ROW()-18),"")</f>
        <v/>
      </c>
      <c r="C45" s="77"/>
      <c r="D45" s="77"/>
      <c r="E45" s="77"/>
      <c r="F45" s="77"/>
      <c r="G45" s="77"/>
      <c r="H45" s="77"/>
      <c r="I45" s="77"/>
      <c r="J45" s="77"/>
      <c r="K45" s="77"/>
      <c r="L45" s="77"/>
      <c r="M45" s="77"/>
      <c r="N45" s="77"/>
      <c r="O45" s="77"/>
      <c r="P45" s="77"/>
      <c r="Q45" s="77"/>
      <c r="R45" s="77"/>
      <c r="S45" s="77"/>
      <c r="T45" s="77"/>
      <c r="U45" s="77"/>
      <c r="V45" s="77"/>
      <c r="W45" s="77"/>
      <c r="X45" s="77"/>
      <c r="Y45" s="77"/>
      <c r="Z45" s="77"/>
      <c r="AA45" s="77"/>
      <c r="AB45" s="77"/>
      <c r="AC45" s="77"/>
      <c r="AD45" s="77"/>
      <c r="AE45" s="77"/>
      <c r="AF45" s="77"/>
      <c r="AG45" s="90" t="str">
        <f>IF(COUNTA(TabREP[[#This Row],[J1]:[J30]])&lt;&gt;0,AVERAGE(TabREP[[#This Row],[J1]:[J30]]),"")</f>
        <v/>
      </c>
      <c r="AH45" s="47" t="str">
        <f>TabREP[[#This Row],[Moyenne]]</f>
        <v/>
      </c>
      <c r="AI45" s="46"/>
    </row>
    <row r="46" spans="2:35" ht="14.25">
      <c r="B46" s="14" t="str">
        <f>IF(INDEX(TabEntrainement[Seance],ROW()-18)&lt;&gt;0,INDEX(TabEntrainement[Seance],ROW()-18),"")</f>
        <v/>
      </c>
      <c r="C46" s="77"/>
      <c r="D46" s="77"/>
      <c r="E46" s="77"/>
      <c r="F46" s="77"/>
      <c r="G46" s="77"/>
      <c r="H46" s="77"/>
      <c r="I46" s="77"/>
      <c r="J46" s="77"/>
      <c r="K46" s="77"/>
      <c r="L46" s="77"/>
      <c r="M46" s="77"/>
      <c r="N46" s="77"/>
      <c r="O46" s="77"/>
      <c r="P46" s="77"/>
      <c r="Q46" s="77"/>
      <c r="R46" s="77"/>
      <c r="S46" s="77"/>
      <c r="T46" s="77"/>
      <c r="U46" s="77"/>
      <c r="V46" s="77"/>
      <c r="W46" s="77"/>
      <c r="X46" s="77"/>
      <c r="Y46" s="77"/>
      <c r="Z46" s="77"/>
      <c r="AA46" s="77"/>
      <c r="AB46" s="77"/>
      <c r="AC46" s="77"/>
      <c r="AD46" s="77"/>
      <c r="AE46" s="77"/>
      <c r="AF46" s="77"/>
      <c r="AG46" s="90" t="str">
        <f>IF(COUNTA(TabREP[[#This Row],[J1]:[J30]])&lt;&gt;0,AVERAGE(TabREP[[#This Row],[J1]:[J30]]),"")</f>
        <v/>
      </c>
      <c r="AH46" s="47" t="str">
        <f>TabREP[[#This Row],[Moyenne]]</f>
        <v/>
      </c>
      <c r="AI46" s="46"/>
    </row>
    <row r="47" spans="2:35" ht="14.25">
      <c r="B47" s="14" t="str">
        <f>IF(INDEX(TabEntrainement[Seance],ROW()-18)&lt;&gt;0,INDEX(TabEntrainement[Seance],ROW()-18),"")</f>
        <v/>
      </c>
      <c r="C47" s="77"/>
      <c r="D47" s="77"/>
      <c r="E47" s="77"/>
      <c r="F47" s="77"/>
      <c r="G47" s="77"/>
      <c r="H47" s="77"/>
      <c r="I47" s="77"/>
      <c r="J47" s="77"/>
      <c r="K47" s="77"/>
      <c r="L47" s="77"/>
      <c r="M47" s="77"/>
      <c r="N47" s="77"/>
      <c r="O47" s="77"/>
      <c r="P47" s="77"/>
      <c r="Q47" s="77"/>
      <c r="R47" s="77"/>
      <c r="S47" s="77"/>
      <c r="T47" s="77"/>
      <c r="U47" s="77"/>
      <c r="V47" s="77"/>
      <c r="W47" s="77"/>
      <c r="X47" s="77"/>
      <c r="Y47" s="77"/>
      <c r="Z47" s="77"/>
      <c r="AA47" s="77"/>
      <c r="AB47" s="77"/>
      <c r="AC47" s="77"/>
      <c r="AD47" s="77"/>
      <c r="AE47" s="77"/>
      <c r="AF47" s="77"/>
      <c r="AG47" s="90" t="str">
        <f>IF(COUNTA(TabREP[[#This Row],[J1]:[J30]])&lt;&gt;0,AVERAGE(TabREP[[#This Row],[J1]:[J30]]),"")</f>
        <v/>
      </c>
      <c r="AH47" s="47" t="str">
        <f>TabREP[[#This Row],[Moyenne]]</f>
        <v/>
      </c>
      <c r="AI47" s="46"/>
    </row>
    <row r="48" spans="2:35" ht="14.25">
      <c r="B48" s="14" t="str">
        <f>IF(INDEX(TabEntrainement[Seance],ROW()-18)&lt;&gt;0,INDEX(TabEntrainement[Seance],ROW()-18),"")</f>
        <v/>
      </c>
      <c r="C48" s="77"/>
      <c r="D48" s="77"/>
      <c r="E48" s="77"/>
      <c r="F48" s="77"/>
      <c r="G48" s="77"/>
      <c r="H48" s="77"/>
      <c r="I48" s="77"/>
      <c r="J48" s="77"/>
      <c r="K48" s="77"/>
      <c r="L48" s="77"/>
      <c r="M48" s="77"/>
      <c r="N48" s="77"/>
      <c r="O48" s="77"/>
      <c r="P48" s="77"/>
      <c r="Q48" s="77"/>
      <c r="R48" s="77"/>
      <c r="S48" s="77"/>
      <c r="T48" s="77"/>
      <c r="U48" s="77"/>
      <c r="V48" s="77"/>
      <c r="W48" s="77"/>
      <c r="X48" s="77"/>
      <c r="Y48" s="77"/>
      <c r="Z48" s="77"/>
      <c r="AA48" s="77"/>
      <c r="AB48" s="77"/>
      <c r="AC48" s="77"/>
      <c r="AD48" s="77"/>
      <c r="AE48" s="77"/>
      <c r="AF48" s="77"/>
      <c r="AG48" s="90" t="str">
        <f>IF(COUNTA(TabREP[[#This Row],[J1]:[J30]])&lt;&gt;0,AVERAGE(TabREP[[#This Row],[J1]:[J30]]),"")</f>
        <v/>
      </c>
      <c r="AH48" s="47" t="str">
        <f>TabREP[[#This Row],[Moyenne]]</f>
        <v/>
      </c>
      <c r="AI48" s="46"/>
    </row>
    <row r="49" spans="2:35" ht="14.25">
      <c r="B49" s="14" t="str">
        <f>IF(INDEX(TabEntrainement[Seance],ROW()-18)&lt;&gt;0,INDEX(TabEntrainement[Seance],ROW()-18),"")</f>
        <v/>
      </c>
      <c r="C49" s="77"/>
      <c r="D49" s="77"/>
      <c r="E49" s="77"/>
      <c r="F49" s="77"/>
      <c r="G49" s="77"/>
      <c r="H49" s="77"/>
      <c r="I49" s="77"/>
      <c r="J49" s="77"/>
      <c r="K49" s="77"/>
      <c r="L49" s="77"/>
      <c r="M49" s="77"/>
      <c r="N49" s="77"/>
      <c r="O49" s="77"/>
      <c r="P49" s="77"/>
      <c r="Q49" s="77"/>
      <c r="R49" s="77"/>
      <c r="S49" s="77"/>
      <c r="T49" s="77"/>
      <c r="U49" s="77"/>
      <c r="V49" s="77"/>
      <c r="W49" s="77"/>
      <c r="X49" s="77"/>
      <c r="Y49" s="77"/>
      <c r="Z49" s="77"/>
      <c r="AA49" s="77"/>
      <c r="AB49" s="77"/>
      <c r="AC49" s="77"/>
      <c r="AD49" s="77"/>
      <c r="AE49" s="77"/>
      <c r="AF49" s="77"/>
      <c r="AG49" s="90" t="str">
        <f>IF(COUNTA(TabREP[[#This Row],[J1]:[J30]])&lt;&gt;0,AVERAGE(TabREP[[#This Row],[J1]:[J30]]),"")</f>
        <v/>
      </c>
      <c r="AH49" s="47" t="str">
        <f>TabREP[[#This Row],[Moyenne]]</f>
        <v/>
      </c>
      <c r="AI49" s="46"/>
    </row>
    <row r="50" spans="2:35" ht="14.25">
      <c r="B50" s="14" t="str">
        <f>IF(INDEX(TabEntrainement[Seance],ROW()-18)&lt;&gt;0,INDEX(TabEntrainement[Seance],ROW()-18),"")</f>
        <v/>
      </c>
      <c r="C50" s="77"/>
      <c r="D50" s="77"/>
      <c r="E50" s="77"/>
      <c r="F50" s="77"/>
      <c r="G50" s="77"/>
      <c r="H50" s="77"/>
      <c r="I50" s="77"/>
      <c r="J50" s="77"/>
      <c r="K50" s="77"/>
      <c r="L50" s="77"/>
      <c r="M50" s="77"/>
      <c r="N50" s="77"/>
      <c r="O50" s="77"/>
      <c r="P50" s="77"/>
      <c r="Q50" s="77"/>
      <c r="R50" s="77"/>
      <c r="S50" s="77"/>
      <c r="T50" s="77"/>
      <c r="U50" s="77"/>
      <c r="V50" s="77"/>
      <c r="W50" s="77"/>
      <c r="X50" s="77"/>
      <c r="Y50" s="77"/>
      <c r="Z50" s="77"/>
      <c r="AA50" s="77"/>
      <c r="AB50" s="77"/>
      <c r="AC50" s="77"/>
      <c r="AD50" s="77"/>
      <c r="AE50" s="77"/>
      <c r="AF50" s="77"/>
      <c r="AG50" s="90" t="str">
        <f>IF(COUNTA(TabREP[[#This Row],[J1]:[J30]])&lt;&gt;0,AVERAGE(TabREP[[#This Row],[J1]:[J30]]),"")</f>
        <v/>
      </c>
      <c r="AH50" s="47" t="str">
        <f>TabREP[[#This Row],[Moyenne]]</f>
        <v/>
      </c>
      <c r="AI50" s="46"/>
    </row>
    <row r="51" spans="2:35" ht="14.25">
      <c r="B51" s="14" t="str">
        <f>IF(INDEX(TabEntrainement[Seance],ROW()-18)&lt;&gt;0,INDEX(TabEntrainement[Seance],ROW()-18),"")</f>
        <v/>
      </c>
      <c r="C51" s="77"/>
      <c r="D51" s="77"/>
      <c r="E51" s="77"/>
      <c r="F51" s="77"/>
      <c r="G51" s="77"/>
      <c r="H51" s="77"/>
      <c r="I51" s="77"/>
      <c r="J51" s="77"/>
      <c r="K51" s="77"/>
      <c r="L51" s="77"/>
      <c r="M51" s="77"/>
      <c r="N51" s="77"/>
      <c r="O51" s="77"/>
      <c r="P51" s="77"/>
      <c r="Q51" s="77"/>
      <c r="R51" s="77"/>
      <c r="S51" s="77"/>
      <c r="T51" s="77"/>
      <c r="U51" s="77"/>
      <c r="V51" s="77"/>
      <c r="W51" s="77"/>
      <c r="X51" s="77"/>
      <c r="Y51" s="77"/>
      <c r="Z51" s="77"/>
      <c r="AA51" s="77"/>
      <c r="AB51" s="77"/>
      <c r="AC51" s="77"/>
      <c r="AD51" s="77"/>
      <c r="AE51" s="77"/>
      <c r="AF51" s="77"/>
      <c r="AG51" s="90" t="str">
        <f>IF(COUNTA(TabREP[[#This Row],[J1]:[J30]])&lt;&gt;0,AVERAGE(TabREP[[#This Row],[J1]:[J30]]),"")</f>
        <v/>
      </c>
      <c r="AH51" s="47" t="str">
        <f>TabREP[[#This Row],[Moyenne]]</f>
        <v/>
      </c>
      <c r="AI51" s="46"/>
    </row>
    <row r="52" spans="2:35" ht="14.25">
      <c r="B52" s="14" t="str">
        <f>IF(INDEX(TabEntrainement[Seance],ROW()-18)&lt;&gt;0,INDEX(TabEntrainement[Seance],ROW()-18),"")</f>
        <v/>
      </c>
      <c r="C52" s="77"/>
      <c r="D52" s="77"/>
      <c r="E52" s="77"/>
      <c r="F52" s="77"/>
      <c r="G52" s="77"/>
      <c r="H52" s="77"/>
      <c r="I52" s="77"/>
      <c r="J52" s="77"/>
      <c r="K52" s="77"/>
      <c r="L52" s="77"/>
      <c r="M52" s="77"/>
      <c r="N52" s="77"/>
      <c r="O52" s="77"/>
      <c r="P52" s="77"/>
      <c r="Q52" s="77"/>
      <c r="R52" s="77"/>
      <c r="S52" s="77"/>
      <c r="T52" s="77"/>
      <c r="U52" s="77"/>
      <c r="V52" s="77"/>
      <c r="W52" s="77"/>
      <c r="X52" s="77"/>
      <c r="Y52" s="77"/>
      <c r="Z52" s="77"/>
      <c r="AA52" s="77"/>
      <c r="AB52" s="77"/>
      <c r="AC52" s="77"/>
      <c r="AD52" s="77"/>
      <c r="AE52" s="77"/>
      <c r="AF52" s="77"/>
      <c r="AG52" s="90" t="str">
        <f>IF(COUNTA(TabREP[[#This Row],[J1]:[J30]])&lt;&gt;0,AVERAGE(TabREP[[#This Row],[J1]:[J30]]),"")</f>
        <v/>
      </c>
      <c r="AH52" s="47" t="str">
        <f>TabREP[[#This Row],[Moyenne]]</f>
        <v/>
      </c>
      <c r="AI52" s="46"/>
    </row>
    <row r="53" spans="2:35" ht="14.25">
      <c r="B53" s="14" t="str">
        <f>IF(INDEX(TabEntrainement[Seance],ROW()-18)&lt;&gt;0,INDEX(TabEntrainement[Seance],ROW()-18),"")</f>
        <v/>
      </c>
      <c r="C53" s="77"/>
      <c r="D53" s="77"/>
      <c r="E53" s="77"/>
      <c r="F53" s="77"/>
      <c r="G53" s="77"/>
      <c r="H53" s="77"/>
      <c r="I53" s="77"/>
      <c r="J53" s="77"/>
      <c r="K53" s="77"/>
      <c r="L53" s="77"/>
      <c r="M53" s="77"/>
      <c r="N53" s="77"/>
      <c r="O53" s="77"/>
      <c r="P53" s="77"/>
      <c r="Q53" s="77"/>
      <c r="R53" s="77"/>
      <c r="S53" s="77"/>
      <c r="T53" s="77"/>
      <c r="U53" s="77"/>
      <c r="V53" s="77"/>
      <c r="W53" s="77"/>
      <c r="X53" s="77"/>
      <c r="Y53" s="77"/>
      <c r="Z53" s="77"/>
      <c r="AA53" s="77"/>
      <c r="AB53" s="77"/>
      <c r="AC53" s="77"/>
      <c r="AD53" s="77"/>
      <c r="AE53" s="77"/>
      <c r="AF53" s="77"/>
      <c r="AG53" s="90" t="str">
        <f>IF(COUNTA(TabREP[[#This Row],[J1]:[J30]])&lt;&gt;0,AVERAGE(TabREP[[#This Row],[J1]:[J30]]),"")</f>
        <v/>
      </c>
      <c r="AH53" s="47" t="str">
        <f>TabREP[[#This Row],[Moyenne]]</f>
        <v/>
      </c>
      <c r="AI53" s="46"/>
    </row>
    <row r="54" spans="2:35" ht="14.25">
      <c r="B54" s="14" t="str">
        <f>IF(INDEX(TabEntrainement[Seance],ROW()-18)&lt;&gt;0,INDEX(TabEntrainement[Seance],ROW()-18),"")</f>
        <v/>
      </c>
      <c r="C54" s="77"/>
      <c r="D54" s="77"/>
      <c r="E54" s="77"/>
      <c r="F54" s="77"/>
      <c r="G54" s="77"/>
      <c r="H54" s="77"/>
      <c r="I54" s="77"/>
      <c r="J54" s="77"/>
      <c r="K54" s="77"/>
      <c r="L54" s="77"/>
      <c r="M54" s="77"/>
      <c r="N54" s="77"/>
      <c r="O54" s="77"/>
      <c r="P54" s="77"/>
      <c r="Q54" s="77"/>
      <c r="R54" s="77"/>
      <c r="S54" s="77"/>
      <c r="T54" s="77"/>
      <c r="U54" s="77"/>
      <c r="V54" s="77"/>
      <c r="W54" s="77"/>
      <c r="X54" s="77"/>
      <c r="Y54" s="77"/>
      <c r="Z54" s="77"/>
      <c r="AA54" s="77"/>
      <c r="AB54" s="77"/>
      <c r="AC54" s="77"/>
      <c r="AD54" s="77"/>
      <c r="AE54" s="77"/>
      <c r="AF54" s="77"/>
      <c r="AG54" s="90" t="str">
        <f>IF(COUNTA(TabREP[[#This Row],[J1]:[J30]])&lt;&gt;0,AVERAGE(TabREP[[#This Row],[J1]:[J30]]),"")</f>
        <v/>
      </c>
      <c r="AH54" s="47" t="str">
        <f>TabREP[[#This Row],[Moyenne]]</f>
        <v/>
      </c>
      <c r="AI54" s="46"/>
    </row>
    <row r="55" spans="2:35" ht="14.25">
      <c r="B55" s="14" t="str">
        <f>IF(INDEX(TabEntrainement[Seance],ROW()-18)&lt;&gt;0,INDEX(TabEntrainement[Seance],ROW()-18),"")</f>
        <v/>
      </c>
      <c r="C55" s="77"/>
      <c r="D55" s="77"/>
      <c r="E55" s="77"/>
      <c r="F55" s="77"/>
      <c r="G55" s="77"/>
      <c r="H55" s="77"/>
      <c r="I55" s="77"/>
      <c r="J55" s="77"/>
      <c r="K55" s="77"/>
      <c r="L55" s="77"/>
      <c r="M55" s="77"/>
      <c r="N55" s="77"/>
      <c r="O55" s="77"/>
      <c r="P55" s="77"/>
      <c r="Q55" s="77"/>
      <c r="R55" s="77"/>
      <c r="S55" s="77"/>
      <c r="T55" s="77"/>
      <c r="U55" s="77"/>
      <c r="V55" s="77"/>
      <c r="W55" s="77"/>
      <c r="X55" s="77"/>
      <c r="Y55" s="77"/>
      <c r="Z55" s="77"/>
      <c r="AA55" s="77"/>
      <c r="AB55" s="77"/>
      <c r="AC55" s="77"/>
      <c r="AD55" s="77"/>
      <c r="AE55" s="77"/>
      <c r="AF55" s="77"/>
      <c r="AG55" s="90" t="str">
        <f>IF(COUNTA(TabREP[[#This Row],[J1]:[J30]])&lt;&gt;0,AVERAGE(TabREP[[#This Row],[J1]:[J30]]),"")</f>
        <v/>
      </c>
      <c r="AH55" s="47" t="str">
        <f>TabREP[[#This Row],[Moyenne]]</f>
        <v/>
      </c>
      <c r="AI55" s="46"/>
    </row>
    <row r="56" spans="2:35" ht="14.25">
      <c r="B56" s="14" t="str">
        <f>IF(INDEX(TabEntrainement[Seance],ROW()-18)&lt;&gt;0,INDEX(TabEntrainement[Seance],ROW()-18),"")</f>
        <v/>
      </c>
      <c r="C56" s="77"/>
      <c r="D56" s="77"/>
      <c r="E56" s="77"/>
      <c r="F56" s="77"/>
      <c r="G56" s="77"/>
      <c r="H56" s="77"/>
      <c r="I56" s="77"/>
      <c r="J56" s="77"/>
      <c r="K56" s="77"/>
      <c r="L56" s="77"/>
      <c r="M56" s="77"/>
      <c r="N56" s="77"/>
      <c r="O56" s="77"/>
      <c r="P56" s="77"/>
      <c r="Q56" s="77"/>
      <c r="R56" s="77"/>
      <c r="S56" s="77"/>
      <c r="T56" s="77"/>
      <c r="U56" s="77"/>
      <c r="V56" s="77"/>
      <c r="W56" s="77"/>
      <c r="X56" s="77"/>
      <c r="Y56" s="77"/>
      <c r="Z56" s="77"/>
      <c r="AA56" s="77"/>
      <c r="AB56" s="77"/>
      <c r="AC56" s="77"/>
      <c r="AD56" s="77"/>
      <c r="AE56" s="77"/>
      <c r="AF56" s="77"/>
      <c r="AG56" s="90" t="str">
        <f>IF(COUNTA(TabREP[[#This Row],[J1]:[J30]])&lt;&gt;0,AVERAGE(TabREP[[#This Row],[J1]:[J30]]),"")</f>
        <v/>
      </c>
      <c r="AH56" s="47" t="str">
        <f>TabREP[[#This Row],[Moyenne]]</f>
        <v/>
      </c>
      <c r="AI56" s="46"/>
    </row>
    <row r="57" spans="2:35" ht="14.25">
      <c r="B57" s="14" t="str">
        <f>IF(INDEX(TabEntrainement[Seance],ROW()-18)&lt;&gt;0,INDEX(TabEntrainement[Seance],ROW()-18),"")</f>
        <v/>
      </c>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90" t="str">
        <f>IF(COUNTA(TabREP[[#This Row],[J1]:[J30]])&lt;&gt;0,AVERAGE(TabREP[[#This Row],[J1]:[J30]]),"")</f>
        <v/>
      </c>
      <c r="AH57" s="47" t="str">
        <f>TabREP[[#This Row],[Moyenne]]</f>
        <v/>
      </c>
      <c r="AI57" s="46"/>
    </row>
    <row r="58" spans="2:35" ht="14.25">
      <c r="B58" s="14" t="str">
        <f>IF(INDEX(TabEntrainement[Seance],ROW()-18)&lt;&gt;0,INDEX(TabEntrainement[Seance],ROW()-18),"")</f>
        <v/>
      </c>
      <c r="C58" s="77"/>
      <c r="D58" s="77"/>
      <c r="E58" s="77"/>
      <c r="F58" s="77"/>
      <c r="G58" s="77"/>
      <c r="H58" s="77"/>
      <c r="I58" s="77"/>
      <c r="J58" s="77"/>
      <c r="K58" s="77"/>
      <c r="L58" s="77"/>
      <c r="M58" s="77"/>
      <c r="N58" s="77"/>
      <c r="O58" s="77"/>
      <c r="P58" s="77"/>
      <c r="Q58" s="77"/>
      <c r="R58" s="77"/>
      <c r="S58" s="77"/>
      <c r="T58" s="77"/>
      <c r="U58" s="77"/>
      <c r="V58" s="77"/>
      <c r="W58" s="77"/>
      <c r="X58" s="77"/>
      <c r="Y58" s="77"/>
      <c r="Z58" s="77"/>
      <c r="AA58" s="77"/>
      <c r="AB58" s="77"/>
      <c r="AC58" s="77"/>
      <c r="AD58" s="77"/>
      <c r="AE58" s="77"/>
      <c r="AF58" s="77"/>
      <c r="AG58" s="90" t="str">
        <f>IF(COUNTA(TabREP[[#This Row],[J1]:[J30]])&lt;&gt;0,AVERAGE(TabREP[[#This Row],[J1]:[J30]]),"")</f>
        <v/>
      </c>
      <c r="AH58" s="47" t="str">
        <f>TabREP[[#This Row],[Moyenne]]</f>
        <v/>
      </c>
      <c r="AI58" s="46"/>
    </row>
    <row r="59" spans="2:35" ht="14.25">
      <c r="B59" s="14" t="str">
        <f>IF(INDEX(TabEntrainement[Seance],ROW()-18)&lt;&gt;0,INDEX(TabEntrainement[Seance],ROW()-18),"")</f>
        <v/>
      </c>
      <c r="C59" s="77"/>
      <c r="D59" s="77"/>
      <c r="E59" s="77"/>
      <c r="F59" s="77"/>
      <c r="G59" s="77"/>
      <c r="H59" s="77"/>
      <c r="I59" s="77"/>
      <c r="J59" s="77"/>
      <c r="K59" s="77"/>
      <c r="L59" s="77"/>
      <c r="M59" s="77"/>
      <c r="N59" s="77"/>
      <c r="O59" s="77"/>
      <c r="P59" s="77"/>
      <c r="Q59" s="77"/>
      <c r="R59" s="77"/>
      <c r="S59" s="77"/>
      <c r="T59" s="77"/>
      <c r="U59" s="77"/>
      <c r="V59" s="77"/>
      <c r="W59" s="77"/>
      <c r="X59" s="77"/>
      <c r="Y59" s="77"/>
      <c r="Z59" s="77"/>
      <c r="AA59" s="77"/>
      <c r="AB59" s="77"/>
      <c r="AC59" s="77"/>
      <c r="AD59" s="77"/>
      <c r="AE59" s="77"/>
      <c r="AF59" s="77"/>
      <c r="AG59" s="90" t="str">
        <f>IF(COUNTA(TabREP[[#This Row],[J1]:[J30]])&lt;&gt;0,AVERAGE(TabREP[[#This Row],[J1]:[J30]]),"")</f>
        <v/>
      </c>
      <c r="AH59" s="47" t="str">
        <f>TabREP[[#This Row],[Moyenne]]</f>
        <v/>
      </c>
      <c r="AI59" s="46"/>
    </row>
    <row r="60" spans="2:35" ht="14.25">
      <c r="B60" s="14" t="str">
        <f>IF(INDEX(TabEntrainement[Seance],ROW()-18)&lt;&gt;0,INDEX(TabEntrainement[Seance],ROW()-18),"")</f>
        <v/>
      </c>
      <c r="C60" s="77"/>
      <c r="D60" s="77"/>
      <c r="E60" s="77"/>
      <c r="F60" s="77"/>
      <c r="G60" s="77"/>
      <c r="H60" s="77"/>
      <c r="I60" s="77"/>
      <c r="J60" s="77"/>
      <c r="K60" s="77"/>
      <c r="L60" s="77"/>
      <c r="M60" s="77"/>
      <c r="N60" s="77"/>
      <c r="O60" s="77"/>
      <c r="P60" s="77"/>
      <c r="Q60" s="77"/>
      <c r="R60" s="77"/>
      <c r="S60" s="77"/>
      <c r="T60" s="77"/>
      <c r="U60" s="77"/>
      <c r="V60" s="77"/>
      <c r="W60" s="77"/>
      <c r="X60" s="77"/>
      <c r="Y60" s="77"/>
      <c r="Z60" s="77"/>
      <c r="AA60" s="77"/>
      <c r="AB60" s="77"/>
      <c r="AC60" s="77"/>
      <c r="AD60" s="77"/>
      <c r="AE60" s="77"/>
      <c r="AF60" s="77"/>
      <c r="AG60" s="90" t="str">
        <f>IF(COUNTA(TabREP[[#This Row],[J1]:[J30]])&lt;&gt;0,AVERAGE(TabREP[[#This Row],[J1]:[J30]]),"")</f>
        <v/>
      </c>
      <c r="AH60" s="47" t="str">
        <f>TabREP[[#This Row],[Moyenne]]</f>
        <v/>
      </c>
      <c r="AI60" s="46"/>
    </row>
    <row r="61" spans="2:35" ht="14.25">
      <c r="B61" s="14" t="str">
        <f>IF(INDEX(TabEntrainement[Seance],ROW()-18)&lt;&gt;0,INDEX(TabEntrainement[Seance],ROW()-18),"")</f>
        <v/>
      </c>
      <c r="C61" s="77"/>
      <c r="D61" s="77"/>
      <c r="E61" s="77"/>
      <c r="F61" s="77"/>
      <c r="G61" s="77"/>
      <c r="H61" s="77"/>
      <c r="I61" s="77"/>
      <c r="J61" s="77"/>
      <c r="K61" s="77"/>
      <c r="L61" s="77"/>
      <c r="M61" s="77"/>
      <c r="N61" s="77"/>
      <c r="O61" s="77"/>
      <c r="P61" s="77"/>
      <c r="Q61" s="77"/>
      <c r="R61" s="77"/>
      <c r="S61" s="77"/>
      <c r="T61" s="77"/>
      <c r="U61" s="77"/>
      <c r="V61" s="77"/>
      <c r="W61" s="77"/>
      <c r="X61" s="77"/>
      <c r="Y61" s="77"/>
      <c r="Z61" s="77"/>
      <c r="AA61" s="77"/>
      <c r="AB61" s="77"/>
      <c r="AC61" s="77"/>
      <c r="AD61" s="77"/>
      <c r="AE61" s="77"/>
      <c r="AF61" s="77"/>
      <c r="AG61" s="90" t="str">
        <f>IF(COUNTA(TabREP[[#This Row],[J1]:[J30]])&lt;&gt;0,AVERAGE(TabREP[[#This Row],[J1]:[J30]]),"")</f>
        <v/>
      </c>
      <c r="AH61" s="47" t="str">
        <f>TabREP[[#This Row],[Moyenne]]</f>
        <v/>
      </c>
      <c r="AI61" s="46"/>
    </row>
    <row r="62" spans="2:35" ht="14.25">
      <c r="B62" s="14" t="str">
        <f>IF(INDEX(TabEntrainement[Seance],ROW()-18)&lt;&gt;0,INDEX(TabEntrainement[Seance],ROW()-18),"")</f>
        <v/>
      </c>
      <c r="C62" s="77"/>
      <c r="D62" s="77"/>
      <c r="E62" s="77"/>
      <c r="F62" s="77"/>
      <c r="G62" s="77"/>
      <c r="H62" s="77"/>
      <c r="I62" s="77"/>
      <c r="J62" s="77"/>
      <c r="K62" s="77"/>
      <c r="L62" s="77"/>
      <c r="M62" s="77"/>
      <c r="N62" s="77"/>
      <c r="O62" s="77"/>
      <c r="P62" s="77"/>
      <c r="Q62" s="77"/>
      <c r="R62" s="77"/>
      <c r="S62" s="77"/>
      <c r="T62" s="77"/>
      <c r="U62" s="77"/>
      <c r="V62" s="77"/>
      <c r="W62" s="77"/>
      <c r="X62" s="77"/>
      <c r="Y62" s="77"/>
      <c r="Z62" s="77"/>
      <c r="AA62" s="77"/>
      <c r="AB62" s="77"/>
      <c r="AC62" s="77"/>
      <c r="AD62" s="77"/>
      <c r="AE62" s="77"/>
      <c r="AF62" s="77"/>
      <c r="AG62" s="90" t="str">
        <f>IF(COUNTA(TabREP[[#This Row],[J1]:[J30]])&lt;&gt;0,AVERAGE(TabREP[[#This Row],[J1]:[J30]]),"")</f>
        <v/>
      </c>
      <c r="AH62" s="47" t="str">
        <f>TabREP[[#This Row],[Moyenne]]</f>
        <v/>
      </c>
      <c r="AI62" s="46"/>
    </row>
    <row r="63" spans="2:35" ht="14.25">
      <c r="B63" s="14" t="str">
        <f>IF(INDEX(TabEntrainement[Seance],ROW()-18)&lt;&gt;0,INDEX(TabEntrainement[Seance],ROW()-18),"")</f>
        <v/>
      </c>
      <c r="C63" s="77"/>
      <c r="D63" s="77"/>
      <c r="E63" s="77"/>
      <c r="F63" s="77"/>
      <c r="G63" s="77"/>
      <c r="H63" s="77"/>
      <c r="I63" s="77"/>
      <c r="J63" s="77"/>
      <c r="K63" s="77"/>
      <c r="L63" s="77"/>
      <c r="M63" s="77"/>
      <c r="N63" s="77"/>
      <c r="O63" s="77"/>
      <c r="P63" s="77"/>
      <c r="Q63" s="77"/>
      <c r="R63" s="77"/>
      <c r="S63" s="77"/>
      <c r="T63" s="77"/>
      <c r="U63" s="77"/>
      <c r="V63" s="77"/>
      <c r="W63" s="77"/>
      <c r="X63" s="77"/>
      <c r="Y63" s="77"/>
      <c r="Z63" s="77"/>
      <c r="AA63" s="77"/>
      <c r="AB63" s="77"/>
      <c r="AC63" s="77"/>
      <c r="AD63" s="77"/>
      <c r="AE63" s="77"/>
      <c r="AF63" s="77"/>
      <c r="AG63" s="90" t="str">
        <f>IF(COUNTA(TabREP[[#This Row],[J1]:[J30]])&lt;&gt;0,AVERAGE(TabREP[[#This Row],[J1]:[J30]]),"")</f>
        <v/>
      </c>
      <c r="AH63" s="47" t="str">
        <f>TabREP[[#This Row],[Moyenne]]</f>
        <v/>
      </c>
      <c r="AI63" s="46"/>
    </row>
    <row r="64" spans="2:35" ht="14.25">
      <c r="B64" s="14" t="str">
        <f>IF(INDEX(TabEntrainement[Seance],ROW()-18)&lt;&gt;0,INDEX(TabEntrainement[Seance],ROW()-18),"")</f>
        <v/>
      </c>
      <c r="C64" s="77"/>
      <c r="D64" s="77"/>
      <c r="E64" s="77"/>
      <c r="F64" s="77"/>
      <c r="G64" s="77"/>
      <c r="H64" s="77"/>
      <c r="I64" s="77"/>
      <c r="J64" s="77"/>
      <c r="K64" s="77"/>
      <c r="L64" s="77"/>
      <c r="M64" s="77"/>
      <c r="N64" s="77"/>
      <c r="O64" s="77"/>
      <c r="P64" s="77"/>
      <c r="Q64" s="77"/>
      <c r="R64" s="77"/>
      <c r="S64" s="77"/>
      <c r="T64" s="77"/>
      <c r="U64" s="77"/>
      <c r="V64" s="77"/>
      <c r="W64" s="77"/>
      <c r="X64" s="77"/>
      <c r="Y64" s="77"/>
      <c r="Z64" s="77"/>
      <c r="AA64" s="77"/>
      <c r="AB64" s="77"/>
      <c r="AC64" s="77"/>
      <c r="AD64" s="77"/>
      <c r="AE64" s="77"/>
      <c r="AF64" s="77"/>
      <c r="AG64" s="90" t="str">
        <f>IF(COUNTA(TabREP[[#This Row],[J1]:[J30]])&lt;&gt;0,AVERAGE(TabREP[[#This Row],[J1]:[J30]]),"")</f>
        <v/>
      </c>
      <c r="AH64" s="47" t="str">
        <f>TabREP[[#This Row],[Moyenne]]</f>
        <v/>
      </c>
      <c r="AI64" s="46"/>
    </row>
    <row r="65" spans="2:35" ht="14.25">
      <c r="B65" s="14" t="str">
        <f>IF(INDEX(TabEntrainement[Seance],ROW()-18)&lt;&gt;0,INDEX(TabEntrainement[Seance],ROW()-18),"")</f>
        <v/>
      </c>
      <c r="C65" s="77"/>
      <c r="D65" s="77"/>
      <c r="E65" s="77"/>
      <c r="F65" s="77"/>
      <c r="G65" s="77"/>
      <c r="H65" s="77"/>
      <c r="I65" s="77"/>
      <c r="J65" s="77"/>
      <c r="K65" s="77"/>
      <c r="L65" s="77"/>
      <c r="M65" s="77"/>
      <c r="N65" s="77"/>
      <c r="O65" s="77"/>
      <c r="P65" s="77"/>
      <c r="Q65" s="77"/>
      <c r="R65" s="77"/>
      <c r="S65" s="77"/>
      <c r="T65" s="77"/>
      <c r="U65" s="77"/>
      <c r="V65" s="77"/>
      <c r="W65" s="77"/>
      <c r="X65" s="77"/>
      <c r="Y65" s="77"/>
      <c r="Z65" s="77"/>
      <c r="AA65" s="77"/>
      <c r="AB65" s="77"/>
      <c r="AC65" s="77"/>
      <c r="AD65" s="77"/>
      <c r="AE65" s="77"/>
      <c r="AF65" s="77"/>
      <c r="AG65" s="90" t="str">
        <f>IF(COUNTA(TabREP[[#This Row],[J1]:[J30]])&lt;&gt;0,AVERAGE(TabREP[[#This Row],[J1]:[J30]]),"")</f>
        <v/>
      </c>
      <c r="AH65" s="47" t="str">
        <f>TabREP[[#This Row],[Moyenne]]</f>
        <v/>
      </c>
      <c r="AI65" s="46"/>
    </row>
    <row r="66" spans="2:35" ht="14.25">
      <c r="B66" s="14" t="str">
        <f>IF(INDEX(TabEntrainement[Seance],ROW()-18)&lt;&gt;0,INDEX(TabEntrainement[Seance],ROW()-18),"")</f>
        <v/>
      </c>
      <c r="C66" s="77"/>
      <c r="D66" s="77"/>
      <c r="E66" s="77"/>
      <c r="F66" s="77"/>
      <c r="G66" s="77"/>
      <c r="H66" s="77"/>
      <c r="I66" s="77"/>
      <c r="J66" s="77"/>
      <c r="K66" s="77"/>
      <c r="L66" s="77"/>
      <c r="M66" s="77"/>
      <c r="N66" s="77"/>
      <c r="O66" s="77"/>
      <c r="P66" s="77"/>
      <c r="Q66" s="77"/>
      <c r="R66" s="77"/>
      <c r="S66" s="77"/>
      <c r="T66" s="77"/>
      <c r="U66" s="77"/>
      <c r="V66" s="77"/>
      <c r="W66" s="77"/>
      <c r="X66" s="77"/>
      <c r="Y66" s="77"/>
      <c r="Z66" s="77"/>
      <c r="AA66" s="77"/>
      <c r="AB66" s="77"/>
      <c r="AC66" s="77"/>
      <c r="AD66" s="77"/>
      <c r="AE66" s="77"/>
      <c r="AF66" s="77"/>
      <c r="AG66" s="90" t="str">
        <f>IF(COUNTA(TabREP[[#This Row],[J1]:[J30]])&lt;&gt;0,AVERAGE(TabREP[[#This Row],[J1]:[J30]]),"")</f>
        <v/>
      </c>
      <c r="AH66" s="47" t="str">
        <f>TabREP[[#This Row],[Moyenne]]</f>
        <v/>
      </c>
      <c r="AI66" s="46"/>
    </row>
    <row r="67" spans="2:35" ht="14.25">
      <c r="B67" s="14" t="str">
        <f>IF(INDEX(TabEntrainement[Seance],ROW()-18)&lt;&gt;0,INDEX(TabEntrainement[Seance],ROW()-18),"")</f>
        <v/>
      </c>
      <c r="C67" s="77"/>
      <c r="D67" s="77"/>
      <c r="E67" s="77"/>
      <c r="F67" s="77"/>
      <c r="G67" s="77"/>
      <c r="H67" s="77"/>
      <c r="I67" s="77"/>
      <c r="J67" s="77"/>
      <c r="K67" s="77"/>
      <c r="L67" s="77"/>
      <c r="M67" s="77"/>
      <c r="N67" s="77"/>
      <c r="O67" s="77"/>
      <c r="P67" s="77"/>
      <c r="Q67" s="77"/>
      <c r="R67" s="77"/>
      <c r="S67" s="77"/>
      <c r="T67" s="77"/>
      <c r="U67" s="77"/>
      <c r="V67" s="77"/>
      <c r="W67" s="77"/>
      <c r="X67" s="77"/>
      <c r="Y67" s="77"/>
      <c r="Z67" s="77"/>
      <c r="AA67" s="77"/>
      <c r="AB67" s="77"/>
      <c r="AC67" s="77"/>
      <c r="AD67" s="77"/>
      <c r="AE67" s="77"/>
      <c r="AF67" s="77"/>
      <c r="AG67" s="90" t="str">
        <f>IF(COUNTA(TabREP[[#This Row],[J1]:[J30]])&lt;&gt;0,AVERAGE(TabREP[[#This Row],[J1]:[J30]]),"")</f>
        <v/>
      </c>
      <c r="AH67" s="47" t="str">
        <f>TabREP[[#This Row],[Moyenne]]</f>
        <v/>
      </c>
      <c r="AI67" s="46"/>
    </row>
    <row r="68" spans="2:35" ht="14.25">
      <c r="B68" s="14" t="str">
        <f>IF(INDEX(TabEntrainement[Seance],ROW()-18)&lt;&gt;0,INDEX(TabEntrainement[Seance],ROW()-18),"")</f>
        <v/>
      </c>
      <c r="C68" s="77"/>
      <c r="D68" s="77"/>
      <c r="E68" s="77"/>
      <c r="F68" s="77"/>
      <c r="G68" s="77"/>
      <c r="H68" s="77"/>
      <c r="I68" s="77"/>
      <c r="J68" s="77"/>
      <c r="K68" s="77"/>
      <c r="L68" s="77"/>
      <c r="M68" s="77"/>
      <c r="N68" s="77"/>
      <c r="O68" s="77"/>
      <c r="P68" s="77"/>
      <c r="Q68" s="77"/>
      <c r="R68" s="77"/>
      <c r="S68" s="77"/>
      <c r="T68" s="77"/>
      <c r="U68" s="77"/>
      <c r="V68" s="77"/>
      <c r="W68" s="77"/>
      <c r="X68" s="77"/>
      <c r="Y68" s="77"/>
      <c r="Z68" s="77"/>
      <c r="AA68" s="77"/>
      <c r="AB68" s="77"/>
      <c r="AC68" s="77"/>
      <c r="AD68" s="77"/>
      <c r="AE68" s="77"/>
      <c r="AF68" s="77"/>
      <c r="AG68" s="90" t="str">
        <f>IF(COUNTA(TabREP[[#This Row],[J1]:[J30]])&lt;&gt;0,AVERAGE(TabREP[[#This Row],[J1]:[J30]]),"")</f>
        <v/>
      </c>
      <c r="AH68" s="47" t="str">
        <f>TabREP[[#This Row],[Moyenne]]</f>
        <v/>
      </c>
      <c r="AI68" s="46"/>
    </row>
    <row r="69" spans="2:35" ht="14.25">
      <c r="B69" s="14" t="str">
        <f>IF(INDEX(TabEntrainement[Seance],ROW()-18)&lt;&gt;0,INDEX(TabEntrainement[Seance],ROW()-18),"")</f>
        <v/>
      </c>
      <c r="C69" s="77"/>
      <c r="D69" s="77"/>
      <c r="E69" s="77"/>
      <c r="F69" s="77"/>
      <c r="G69" s="77"/>
      <c r="H69" s="77"/>
      <c r="I69" s="77"/>
      <c r="J69" s="77"/>
      <c r="K69" s="77"/>
      <c r="L69" s="77"/>
      <c r="M69" s="77"/>
      <c r="N69" s="77"/>
      <c r="O69" s="77"/>
      <c r="P69" s="77"/>
      <c r="Q69" s="77"/>
      <c r="R69" s="77"/>
      <c r="S69" s="77"/>
      <c r="T69" s="77"/>
      <c r="U69" s="77"/>
      <c r="V69" s="77"/>
      <c r="W69" s="77"/>
      <c r="X69" s="77"/>
      <c r="Y69" s="77"/>
      <c r="Z69" s="77"/>
      <c r="AA69" s="77"/>
      <c r="AB69" s="77"/>
      <c r="AC69" s="77"/>
      <c r="AD69" s="77"/>
      <c r="AE69" s="77"/>
      <c r="AF69" s="77"/>
      <c r="AG69" s="90" t="str">
        <f>IF(COUNTA(TabREP[[#This Row],[J1]:[J30]])&lt;&gt;0,AVERAGE(TabREP[[#This Row],[J1]:[J30]]),"")</f>
        <v/>
      </c>
      <c r="AH69" s="47" t="str">
        <f>TabREP[[#This Row],[Moyenne]]</f>
        <v/>
      </c>
      <c r="AI69" s="46"/>
    </row>
    <row r="70" spans="2:35" ht="14.25">
      <c r="B70" s="14" t="str">
        <f>IF(INDEX(TabEntrainement[Seance],ROW()-18)&lt;&gt;0,INDEX(TabEntrainement[Seance],ROW()-18),"")</f>
        <v/>
      </c>
      <c r="C70" s="77"/>
      <c r="D70" s="77"/>
      <c r="E70" s="77"/>
      <c r="F70" s="77"/>
      <c r="G70" s="77"/>
      <c r="H70" s="77"/>
      <c r="I70" s="77"/>
      <c r="J70" s="77"/>
      <c r="K70" s="77"/>
      <c r="L70" s="77"/>
      <c r="M70" s="77"/>
      <c r="N70" s="77"/>
      <c r="O70" s="77"/>
      <c r="P70" s="77"/>
      <c r="Q70" s="77"/>
      <c r="R70" s="77"/>
      <c r="S70" s="77"/>
      <c r="T70" s="77"/>
      <c r="U70" s="77"/>
      <c r="V70" s="77"/>
      <c r="W70" s="77"/>
      <c r="X70" s="77"/>
      <c r="Y70" s="77"/>
      <c r="Z70" s="77"/>
      <c r="AA70" s="77"/>
      <c r="AB70" s="77"/>
      <c r="AC70" s="77"/>
      <c r="AD70" s="77"/>
      <c r="AE70" s="77"/>
      <c r="AF70" s="77"/>
      <c r="AG70" s="90" t="str">
        <f>IF(COUNTA(TabREP[[#This Row],[J1]:[J30]])&lt;&gt;0,AVERAGE(TabREP[[#This Row],[J1]:[J30]]),"")</f>
        <v/>
      </c>
      <c r="AH70" s="47" t="str">
        <f>TabREP[[#This Row],[Moyenne]]</f>
        <v/>
      </c>
      <c r="AI70" s="46"/>
    </row>
    <row r="71" spans="2:35" ht="14.25">
      <c r="B71" s="14" t="str">
        <f>IF(INDEX(TabEntrainement[Seance],ROW()-18)&lt;&gt;0,INDEX(TabEntrainement[Seance],ROW()-18),"")</f>
        <v/>
      </c>
      <c r="C71" s="77"/>
      <c r="D71" s="77"/>
      <c r="E71" s="77"/>
      <c r="F71" s="77"/>
      <c r="G71" s="77"/>
      <c r="H71" s="77"/>
      <c r="I71" s="77"/>
      <c r="J71" s="77"/>
      <c r="K71" s="77"/>
      <c r="L71" s="77"/>
      <c r="M71" s="77"/>
      <c r="N71" s="77"/>
      <c r="O71" s="77"/>
      <c r="P71" s="77"/>
      <c r="Q71" s="77"/>
      <c r="R71" s="77"/>
      <c r="S71" s="77"/>
      <c r="T71" s="77"/>
      <c r="U71" s="77"/>
      <c r="V71" s="77"/>
      <c r="W71" s="77"/>
      <c r="X71" s="77"/>
      <c r="Y71" s="77"/>
      <c r="Z71" s="77"/>
      <c r="AA71" s="77"/>
      <c r="AB71" s="77"/>
      <c r="AC71" s="77"/>
      <c r="AD71" s="77"/>
      <c r="AE71" s="77"/>
      <c r="AF71" s="77"/>
      <c r="AG71" s="90" t="str">
        <f>IF(COUNTA(TabREP[[#This Row],[J1]:[J30]])&lt;&gt;0,AVERAGE(TabREP[[#This Row],[J1]:[J30]]),"")</f>
        <v/>
      </c>
      <c r="AH71" s="47" t="str">
        <f>TabREP[[#This Row],[Moyenne]]</f>
        <v/>
      </c>
      <c r="AI71" s="46"/>
    </row>
    <row r="72" spans="2:35" ht="14.25">
      <c r="B72" s="14" t="str">
        <f>IF(INDEX(TabEntrainement[Seance],ROW()-18)&lt;&gt;0,INDEX(TabEntrainement[Seance],ROW()-18),"")</f>
        <v/>
      </c>
      <c r="C72" s="77"/>
      <c r="D72" s="77"/>
      <c r="E72" s="77"/>
      <c r="F72" s="77"/>
      <c r="G72" s="77"/>
      <c r="H72" s="77"/>
      <c r="I72" s="77"/>
      <c r="J72" s="77"/>
      <c r="K72" s="77"/>
      <c r="L72" s="77"/>
      <c r="M72" s="77"/>
      <c r="N72" s="77"/>
      <c r="O72" s="77"/>
      <c r="P72" s="77"/>
      <c r="Q72" s="77"/>
      <c r="R72" s="77"/>
      <c r="S72" s="77"/>
      <c r="T72" s="77"/>
      <c r="U72" s="77"/>
      <c r="V72" s="77"/>
      <c r="W72" s="77"/>
      <c r="X72" s="77"/>
      <c r="Y72" s="77"/>
      <c r="Z72" s="77"/>
      <c r="AA72" s="77"/>
      <c r="AB72" s="77"/>
      <c r="AC72" s="77"/>
      <c r="AD72" s="77"/>
      <c r="AE72" s="77"/>
      <c r="AF72" s="77"/>
      <c r="AG72" s="90" t="str">
        <f>IF(COUNTA(TabREP[[#This Row],[J1]:[J30]])&lt;&gt;0,AVERAGE(TabREP[[#This Row],[J1]:[J30]]),"")</f>
        <v/>
      </c>
      <c r="AH72" s="47" t="str">
        <f>TabREP[[#This Row],[Moyenne]]</f>
        <v/>
      </c>
      <c r="AI72" s="46"/>
    </row>
    <row r="73" spans="2:35" ht="14.25">
      <c r="B73" s="14" t="str">
        <f>IF(INDEX(TabEntrainement[Seance],ROW()-18)&lt;&gt;0,INDEX(TabEntrainement[Seance],ROW()-18),"")</f>
        <v/>
      </c>
      <c r="C73" s="77"/>
      <c r="D73" s="77"/>
      <c r="E73" s="77"/>
      <c r="F73" s="77"/>
      <c r="G73" s="77"/>
      <c r="H73" s="77"/>
      <c r="I73" s="77"/>
      <c r="J73" s="77"/>
      <c r="K73" s="77"/>
      <c r="L73" s="77"/>
      <c r="M73" s="77"/>
      <c r="N73" s="77"/>
      <c r="O73" s="77"/>
      <c r="P73" s="77"/>
      <c r="Q73" s="77"/>
      <c r="R73" s="77"/>
      <c r="S73" s="77"/>
      <c r="T73" s="77"/>
      <c r="U73" s="77"/>
      <c r="V73" s="77"/>
      <c r="W73" s="77"/>
      <c r="X73" s="77"/>
      <c r="Y73" s="77"/>
      <c r="Z73" s="77"/>
      <c r="AA73" s="77"/>
      <c r="AB73" s="77"/>
      <c r="AC73" s="77"/>
      <c r="AD73" s="77"/>
      <c r="AE73" s="77"/>
      <c r="AF73" s="77"/>
      <c r="AG73" s="90" t="str">
        <f>IF(COUNTA(TabREP[[#This Row],[J1]:[J30]])&lt;&gt;0,AVERAGE(TabREP[[#This Row],[J1]:[J30]]),"")</f>
        <v/>
      </c>
      <c r="AH73" s="47" t="str">
        <f>TabREP[[#This Row],[Moyenne]]</f>
        <v/>
      </c>
      <c r="AI73" s="46"/>
    </row>
    <row r="74" spans="2:35" ht="14.25">
      <c r="B74" s="14" t="str">
        <f>IF(INDEX(TabEntrainement[Seance],ROW()-18)&lt;&gt;0,INDEX(TabEntrainement[Seance],ROW()-18),"")</f>
        <v/>
      </c>
      <c r="C74" s="77"/>
      <c r="D74" s="77"/>
      <c r="E74" s="77"/>
      <c r="F74" s="77"/>
      <c r="G74" s="77"/>
      <c r="H74" s="77"/>
      <c r="I74" s="77"/>
      <c r="J74" s="77"/>
      <c r="K74" s="77"/>
      <c r="L74" s="77"/>
      <c r="M74" s="77"/>
      <c r="N74" s="77"/>
      <c r="O74" s="77"/>
      <c r="P74" s="77"/>
      <c r="Q74" s="77"/>
      <c r="R74" s="77"/>
      <c r="S74" s="77"/>
      <c r="T74" s="77"/>
      <c r="U74" s="77"/>
      <c r="V74" s="77"/>
      <c r="W74" s="77"/>
      <c r="X74" s="77"/>
      <c r="Y74" s="77"/>
      <c r="Z74" s="77"/>
      <c r="AA74" s="77"/>
      <c r="AB74" s="77"/>
      <c r="AC74" s="77"/>
      <c r="AD74" s="77"/>
      <c r="AE74" s="77"/>
      <c r="AF74" s="77"/>
      <c r="AG74" s="90" t="str">
        <f>IF(COUNTA(TabREP[[#This Row],[J1]:[J30]])&lt;&gt;0,AVERAGE(TabREP[[#This Row],[J1]:[J30]]),"")</f>
        <v/>
      </c>
      <c r="AH74" s="47" t="str">
        <f>TabREP[[#This Row],[Moyenne]]</f>
        <v/>
      </c>
      <c r="AI74" s="46"/>
    </row>
    <row r="75" spans="2:35" ht="14.25">
      <c r="B75" s="14" t="str">
        <f>IF(INDEX(TabEntrainement[Seance],ROW()-18)&lt;&gt;0,INDEX(TabEntrainement[Seance],ROW()-18),"")</f>
        <v/>
      </c>
      <c r="C75" s="77"/>
      <c r="D75" s="77"/>
      <c r="E75" s="77"/>
      <c r="F75" s="77"/>
      <c r="G75" s="77"/>
      <c r="H75" s="77"/>
      <c r="I75" s="77"/>
      <c r="J75" s="77"/>
      <c r="K75" s="77"/>
      <c r="L75" s="77"/>
      <c r="M75" s="77"/>
      <c r="N75" s="77"/>
      <c r="O75" s="77"/>
      <c r="P75" s="77"/>
      <c r="Q75" s="77"/>
      <c r="R75" s="77"/>
      <c r="S75" s="77"/>
      <c r="T75" s="77"/>
      <c r="U75" s="77"/>
      <c r="V75" s="77"/>
      <c r="W75" s="77"/>
      <c r="X75" s="77"/>
      <c r="Y75" s="77"/>
      <c r="Z75" s="77"/>
      <c r="AA75" s="77"/>
      <c r="AB75" s="77"/>
      <c r="AC75" s="77"/>
      <c r="AD75" s="77"/>
      <c r="AE75" s="77"/>
      <c r="AF75" s="77"/>
      <c r="AG75" s="90" t="str">
        <f>IF(COUNTA(TabREP[[#This Row],[J1]:[J30]])&lt;&gt;0,AVERAGE(TabREP[[#This Row],[J1]:[J30]]),"")</f>
        <v/>
      </c>
      <c r="AH75" s="47" t="str">
        <f>TabREP[[#This Row],[Moyenne]]</f>
        <v/>
      </c>
      <c r="AI75" s="46"/>
    </row>
    <row r="76" spans="2:35" ht="14.25">
      <c r="B76" s="14" t="str">
        <f>IF(INDEX(TabEntrainement[Seance],ROW()-18)&lt;&gt;0,INDEX(TabEntrainement[Seance],ROW()-18),"")</f>
        <v/>
      </c>
      <c r="C76" s="77"/>
      <c r="D76" s="77"/>
      <c r="E76" s="77"/>
      <c r="F76" s="77"/>
      <c r="G76" s="77"/>
      <c r="H76" s="77"/>
      <c r="I76" s="77"/>
      <c r="J76" s="77"/>
      <c r="K76" s="77"/>
      <c r="L76" s="77"/>
      <c r="M76" s="77"/>
      <c r="N76" s="77"/>
      <c r="O76" s="77"/>
      <c r="P76" s="77"/>
      <c r="Q76" s="77"/>
      <c r="R76" s="77"/>
      <c r="S76" s="77"/>
      <c r="T76" s="77"/>
      <c r="U76" s="77"/>
      <c r="V76" s="77"/>
      <c r="W76" s="77"/>
      <c r="X76" s="77"/>
      <c r="Y76" s="77"/>
      <c r="Z76" s="77"/>
      <c r="AA76" s="77"/>
      <c r="AB76" s="77"/>
      <c r="AC76" s="77"/>
      <c r="AD76" s="77"/>
      <c r="AE76" s="77"/>
      <c r="AF76" s="77"/>
      <c r="AG76" s="90" t="str">
        <f>IF(COUNTA(TabREP[[#This Row],[J1]:[J30]])&lt;&gt;0,AVERAGE(TabREP[[#This Row],[J1]:[J30]]),"")</f>
        <v/>
      </c>
      <c r="AH76" s="47" t="str">
        <f>TabREP[[#This Row],[Moyenne]]</f>
        <v/>
      </c>
      <c r="AI76" s="46"/>
    </row>
    <row r="77" spans="2:35" ht="14.25">
      <c r="B77" s="14" t="str">
        <f>IF(INDEX(TabEntrainement[Seance],ROW()-18)&lt;&gt;0,INDEX(TabEntrainement[Seance],ROW()-18),"")</f>
        <v/>
      </c>
      <c r="C77" s="77"/>
      <c r="D77" s="77"/>
      <c r="E77" s="77"/>
      <c r="F77" s="77"/>
      <c r="G77" s="77"/>
      <c r="H77" s="77"/>
      <c r="I77" s="77"/>
      <c r="J77" s="77"/>
      <c r="K77" s="77"/>
      <c r="L77" s="77"/>
      <c r="M77" s="77"/>
      <c r="N77" s="77"/>
      <c r="O77" s="77"/>
      <c r="P77" s="77"/>
      <c r="Q77" s="77"/>
      <c r="R77" s="77"/>
      <c r="S77" s="77"/>
      <c r="T77" s="77"/>
      <c r="U77" s="77"/>
      <c r="V77" s="77"/>
      <c r="W77" s="77"/>
      <c r="X77" s="77"/>
      <c r="Y77" s="77"/>
      <c r="Z77" s="77"/>
      <c r="AA77" s="77"/>
      <c r="AB77" s="77"/>
      <c r="AC77" s="77"/>
      <c r="AD77" s="77"/>
      <c r="AE77" s="77"/>
      <c r="AF77" s="77"/>
      <c r="AG77" s="90" t="str">
        <f>IF(COUNTA(TabREP[[#This Row],[J1]:[J30]])&lt;&gt;0,AVERAGE(TabREP[[#This Row],[J1]:[J30]]),"")</f>
        <v/>
      </c>
      <c r="AH77" s="47" t="str">
        <f>TabREP[[#This Row],[Moyenne]]</f>
        <v/>
      </c>
      <c r="AI77" s="46"/>
    </row>
    <row r="78" spans="2:35" ht="14.25">
      <c r="B78" s="14" t="str">
        <f>IF(INDEX(TabEntrainement[Seance],ROW()-18)&lt;&gt;0,INDEX(TabEntrainement[Seance],ROW()-18),"")</f>
        <v/>
      </c>
      <c r="C78" s="77"/>
      <c r="D78" s="77"/>
      <c r="E78" s="77"/>
      <c r="F78" s="77"/>
      <c r="G78" s="77"/>
      <c r="H78" s="77"/>
      <c r="I78" s="77"/>
      <c r="J78" s="77"/>
      <c r="K78" s="77"/>
      <c r="L78" s="77"/>
      <c r="M78" s="77"/>
      <c r="N78" s="77"/>
      <c r="O78" s="77"/>
      <c r="P78" s="77"/>
      <c r="Q78" s="77"/>
      <c r="R78" s="77"/>
      <c r="S78" s="77"/>
      <c r="T78" s="77"/>
      <c r="U78" s="77"/>
      <c r="V78" s="77"/>
      <c r="W78" s="77"/>
      <c r="X78" s="77"/>
      <c r="Y78" s="77"/>
      <c r="Z78" s="77"/>
      <c r="AA78" s="77"/>
      <c r="AB78" s="77"/>
      <c r="AC78" s="77"/>
      <c r="AD78" s="77"/>
      <c r="AE78" s="77"/>
      <c r="AF78" s="77"/>
      <c r="AG78" s="90" t="str">
        <f>IF(COUNTA(TabREP[[#This Row],[J1]:[J30]])&lt;&gt;0,AVERAGE(TabREP[[#This Row],[J1]:[J30]]),"")</f>
        <v/>
      </c>
      <c r="AH78" s="47" t="str">
        <f>TabREP[[#This Row],[Moyenne]]</f>
        <v/>
      </c>
      <c r="AI78" s="46"/>
    </row>
    <row r="79" spans="2:35" ht="14.25">
      <c r="B79" s="14" t="str">
        <f>IF(INDEX(TabEntrainement[Seance],ROW()-18)&lt;&gt;0,INDEX(TabEntrainement[Seance],ROW()-18),"")</f>
        <v/>
      </c>
      <c r="C79" s="77"/>
      <c r="D79" s="77"/>
      <c r="E79" s="77"/>
      <c r="F79" s="77"/>
      <c r="G79" s="77"/>
      <c r="H79" s="77"/>
      <c r="I79" s="77"/>
      <c r="J79" s="77"/>
      <c r="K79" s="77"/>
      <c r="L79" s="77"/>
      <c r="M79" s="77"/>
      <c r="N79" s="77"/>
      <c r="O79" s="77"/>
      <c r="P79" s="77"/>
      <c r="Q79" s="77"/>
      <c r="R79" s="77"/>
      <c r="S79" s="77"/>
      <c r="T79" s="77"/>
      <c r="U79" s="77"/>
      <c r="V79" s="77"/>
      <c r="W79" s="77"/>
      <c r="X79" s="77"/>
      <c r="Y79" s="77"/>
      <c r="Z79" s="77"/>
      <c r="AA79" s="77"/>
      <c r="AB79" s="77"/>
      <c r="AC79" s="77"/>
      <c r="AD79" s="77"/>
      <c r="AE79" s="77"/>
      <c r="AF79" s="77"/>
      <c r="AG79" s="90" t="str">
        <f>IF(COUNTA(TabREP[[#This Row],[J1]:[J30]])&lt;&gt;0,AVERAGE(TabREP[[#This Row],[J1]:[J30]]),"")</f>
        <v/>
      </c>
      <c r="AH79" s="47" t="str">
        <f>TabREP[[#This Row],[Moyenne]]</f>
        <v/>
      </c>
      <c r="AI79" s="46"/>
    </row>
    <row r="80" spans="2:35" ht="14.25">
      <c r="B80" s="14" t="str">
        <f>IF(INDEX(TabEntrainement[Seance],ROW()-18)&lt;&gt;0,INDEX(TabEntrainement[Seance],ROW()-18),"")</f>
        <v/>
      </c>
      <c r="C80" s="77"/>
      <c r="D80" s="77"/>
      <c r="E80" s="77"/>
      <c r="F80" s="77"/>
      <c r="G80" s="77"/>
      <c r="H80" s="77"/>
      <c r="I80" s="77"/>
      <c r="J80" s="77"/>
      <c r="K80" s="77"/>
      <c r="L80" s="77"/>
      <c r="M80" s="77"/>
      <c r="N80" s="77"/>
      <c r="O80" s="77"/>
      <c r="P80" s="77"/>
      <c r="Q80" s="77"/>
      <c r="R80" s="77"/>
      <c r="S80" s="77"/>
      <c r="T80" s="77"/>
      <c r="U80" s="77"/>
      <c r="V80" s="77"/>
      <c r="W80" s="77"/>
      <c r="X80" s="77"/>
      <c r="Y80" s="77"/>
      <c r="Z80" s="77"/>
      <c r="AA80" s="77"/>
      <c r="AB80" s="77"/>
      <c r="AC80" s="77"/>
      <c r="AD80" s="77"/>
      <c r="AE80" s="77"/>
      <c r="AF80" s="77"/>
      <c r="AG80" s="90" t="str">
        <f>IF(COUNTA(TabREP[[#This Row],[J1]:[J30]])&lt;&gt;0,AVERAGE(TabREP[[#This Row],[J1]:[J30]]),"")</f>
        <v/>
      </c>
      <c r="AH80" s="47" t="str">
        <f>TabREP[[#This Row],[Moyenne]]</f>
        <v/>
      </c>
      <c r="AI80" s="46"/>
    </row>
    <row r="81" spans="2:35" ht="14.25">
      <c r="B81" s="14" t="str">
        <f>IF(INDEX(TabEntrainement[Seance],ROW()-18)&lt;&gt;0,INDEX(TabEntrainement[Seance],ROW()-18),"")</f>
        <v/>
      </c>
      <c r="C81" s="77"/>
      <c r="D81" s="77"/>
      <c r="E81" s="77"/>
      <c r="F81" s="77"/>
      <c r="G81" s="77"/>
      <c r="H81" s="77"/>
      <c r="I81" s="77"/>
      <c r="J81" s="77"/>
      <c r="K81" s="77"/>
      <c r="L81" s="77"/>
      <c r="M81" s="77"/>
      <c r="N81" s="77"/>
      <c r="O81" s="77"/>
      <c r="P81" s="77"/>
      <c r="Q81" s="77"/>
      <c r="R81" s="77"/>
      <c r="S81" s="77"/>
      <c r="T81" s="77"/>
      <c r="U81" s="77"/>
      <c r="V81" s="77"/>
      <c r="W81" s="77"/>
      <c r="X81" s="77"/>
      <c r="Y81" s="77"/>
      <c r="Z81" s="77"/>
      <c r="AA81" s="77"/>
      <c r="AB81" s="77"/>
      <c r="AC81" s="77"/>
      <c r="AD81" s="77"/>
      <c r="AE81" s="77"/>
      <c r="AF81" s="77"/>
      <c r="AG81" s="90" t="str">
        <f>IF(COUNTA(TabREP[[#This Row],[J1]:[J30]])&lt;&gt;0,AVERAGE(TabREP[[#This Row],[J1]:[J30]]),"")</f>
        <v/>
      </c>
      <c r="AH81" s="47" t="str">
        <f>TabREP[[#This Row],[Moyenne]]</f>
        <v/>
      </c>
      <c r="AI81" s="46"/>
    </row>
    <row r="82" spans="2:35" ht="14.25">
      <c r="B82" s="14" t="str">
        <f>IF(INDEX(TabEntrainement[Seance],ROW()-18)&lt;&gt;0,INDEX(TabEntrainement[Seance],ROW()-18),"")</f>
        <v/>
      </c>
      <c r="C82" s="77"/>
      <c r="D82" s="77"/>
      <c r="E82" s="77"/>
      <c r="F82" s="77"/>
      <c r="G82" s="77"/>
      <c r="H82" s="77"/>
      <c r="I82" s="77"/>
      <c r="J82" s="77"/>
      <c r="K82" s="77"/>
      <c r="L82" s="77"/>
      <c r="M82" s="77"/>
      <c r="N82" s="77"/>
      <c r="O82" s="77"/>
      <c r="P82" s="77"/>
      <c r="Q82" s="77"/>
      <c r="R82" s="77"/>
      <c r="S82" s="77"/>
      <c r="T82" s="77"/>
      <c r="U82" s="77"/>
      <c r="V82" s="77"/>
      <c r="W82" s="77"/>
      <c r="X82" s="77"/>
      <c r="Y82" s="77"/>
      <c r="Z82" s="77"/>
      <c r="AA82" s="77"/>
      <c r="AB82" s="77"/>
      <c r="AC82" s="77"/>
      <c r="AD82" s="77"/>
      <c r="AE82" s="77"/>
      <c r="AF82" s="77"/>
      <c r="AG82" s="90" t="str">
        <f>IF(COUNTA(TabREP[[#This Row],[J1]:[J30]])&lt;&gt;0,AVERAGE(TabREP[[#This Row],[J1]:[J30]]),"")</f>
        <v/>
      </c>
      <c r="AH82" s="47" t="str">
        <f>TabREP[[#This Row],[Moyenne]]</f>
        <v/>
      </c>
      <c r="AI82" s="46"/>
    </row>
    <row r="83" spans="2:35" ht="14.25">
      <c r="B83" s="14" t="str">
        <f>IF(INDEX(TabEntrainement[Seance],ROW()-18)&lt;&gt;0,INDEX(TabEntrainement[Seance],ROW()-18),"")</f>
        <v/>
      </c>
      <c r="C83" s="77"/>
      <c r="D83" s="77"/>
      <c r="E83" s="77"/>
      <c r="F83" s="77"/>
      <c r="G83" s="77"/>
      <c r="H83" s="77"/>
      <c r="I83" s="77"/>
      <c r="J83" s="77"/>
      <c r="K83" s="77"/>
      <c r="L83" s="77"/>
      <c r="M83" s="77"/>
      <c r="N83" s="77"/>
      <c r="O83" s="77"/>
      <c r="P83" s="77"/>
      <c r="Q83" s="77"/>
      <c r="R83" s="77"/>
      <c r="S83" s="77"/>
      <c r="T83" s="77"/>
      <c r="U83" s="77"/>
      <c r="V83" s="77"/>
      <c r="W83" s="77"/>
      <c r="X83" s="77"/>
      <c r="Y83" s="77"/>
      <c r="Z83" s="77"/>
      <c r="AA83" s="77"/>
      <c r="AB83" s="77"/>
      <c r="AC83" s="77"/>
      <c r="AD83" s="77"/>
      <c r="AE83" s="77"/>
      <c r="AF83" s="77"/>
      <c r="AG83" s="90" t="str">
        <f>IF(COUNTA(TabREP[[#This Row],[J1]:[J30]])&lt;&gt;0,AVERAGE(TabREP[[#This Row],[J1]:[J30]]),"")</f>
        <v/>
      </c>
      <c r="AH83" s="47" t="str">
        <f>TabREP[[#This Row],[Moyenne]]</f>
        <v/>
      </c>
      <c r="AI83" s="46"/>
    </row>
    <row r="84" spans="2:35" ht="14.25">
      <c r="B84" s="14" t="str">
        <f>IF(INDEX(TabEntrainement[Seance],ROW()-18)&lt;&gt;0,INDEX(TabEntrainement[Seance],ROW()-18),"")</f>
        <v/>
      </c>
      <c r="C84" s="77"/>
      <c r="D84" s="77"/>
      <c r="E84" s="77"/>
      <c r="F84" s="77"/>
      <c r="G84" s="77"/>
      <c r="H84" s="77"/>
      <c r="I84" s="77"/>
      <c r="J84" s="77"/>
      <c r="K84" s="77"/>
      <c r="L84" s="77"/>
      <c r="M84" s="77"/>
      <c r="N84" s="77"/>
      <c r="O84" s="77"/>
      <c r="P84" s="77"/>
      <c r="Q84" s="77"/>
      <c r="R84" s="77"/>
      <c r="S84" s="77"/>
      <c r="T84" s="77"/>
      <c r="U84" s="77"/>
      <c r="V84" s="77"/>
      <c r="W84" s="77"/>
      <c r="X84" s="77"/>
      <c r="Y84" s="77"/>
      <c r="Z84" s="77"/>
      <c r="AA84" s="77"/>
      <c r="AB84" s="77"/>
      <c r="AC84" s="77"/>
      <c r="AD84" s="77"/>
      <c r="AE84" s="77"/>
      <c r="AF84" s="77"/>
      <c r="AG84" s="90" t="str">
        <f>IF(COUNTA(TabREP[[#This Row],[J1]:[J30]])&lt;&gt;0,AVERAGE(TabREP[[#This Row],[J1]:[J30]]),"")</f>
        <v/>
      </c>
      <c r="AH84" s="47" t="str">
        <f>TabREP[[#This Row],[Moyenne]]</f>
        <v/>
      </c>
      <c r="AI84" s="46"/>
    </row>
    <row r="85" spans="2:35" ht="14.25">
      <c r="B85" s="14" t="str">
        <f>IF(INDEX(TabEntrainement[Seance],ROW()-18)&lt;&gt;0,INDEX(TabEntrainement[Seance],ROW()-18),"")</f>
        <v/>
      </c>
      <c r="C85" s="77"/>
      <c r="D85" s="77"/>
      <c r="E85" s="77"/>
      <c r="F85" s="77"/>
      <c r="G85" s="77"/>
      <c r="H85" s="77"/>
      <c r="I85" s="77"/>
      <c r="J85" s="77"/>
      <c r="K85" s="77"/>
      <c r="L85" s="77"/>
      <c r="M85" s="77"/>
      <c r="N85" s="77"/>
      <c r="O85" s="77"/>
      <c r="P85" s="77"/>
      <c r="Q85" s="77"/>
      <c r="R85" s="77"/>
      <c r="S85" s="77"/>
      <c r="T85" s="77"/>
      <c r="U85" s="77"/>
      <c r="V85" s="77"/>
      <c r="W85" s="77"/>
      <c r="X85" s="77"/>
      <c r="Y85" s="77"/>
      <c r="Z85" s="77"/>
      <c r="AA85" s="77"/>
      <c r="AB85" s="77"/>
      <c r="AC85" s="77"/>
      <c r="AD85" s="77"/>
      <c r="AE85" s="77"/>
      <c r="AF85" s="77"/>
      <c r="AG85" s="90" t="str">
        <f>IF(COUNTA(TabREP[[#This Row],[J1]:[J30]])&lt;&gt;0,AVERAGE(TabREP[[#This Row],[J1]:[J30]]),"")</f>
        <v/>
      </c>
      <c r="AH85" s="47" t="str">
        <f>TabREP[[#This Row],[Moyenne]]</f>
        <v/>
      </c>
      <c r="AI85" s="46"/>
    </row>
    <row r="86" spans="2:35" ht="14.25">
      <c r="B86" s="14" t="str">
        <f>IF(INDEX(TabEntrainement[Seance],ROW()-18)&lt;&gt;0,INDEX(TabEntrainement[Seance],ROW()-18),"")</f>
        <v/>
      </c>
      <c r="C86" s="77"/>
      <c r="D86" s="77"/>
      <c r="E86" s="77"/>
      <c r="F86" s="77"/>
      <c r="G86" s="77"/>
      <c r="H86" s="77"/>
      <c r="I86" s="77"/>
      <c r="J86" s="77"/>
      <c r="K86" s="77"/>
      <c r="L86" s="77"/>
      <c r="M86" s="77"/>
      <c r="N86" s="77"/>
      <c r="O86" s="77"/>
      <c r="P86" s="77"/>
      <c r="Q86" s="77"/>
      <c r="R86" s="77"/>
      <c r="S86" s="77"/>
      <c r="T86" s="77"/>
      <c r="U86" s="77"/>
      <c r="V86" s="77"/>
      <c r="W86" s="77"/>
      <c r="X86" s="77"/>
      <c r="Y86" s="77"/>
      <c r="Z86" s="77"/>
      <c r="AA86" s="77"/>
      <c r="AB86" s="77"/>
      <c r="AC86" s="77"/>
      <c r="AD86" s="77"/>
      <c r="AE86" s="77"/>
      <c r="AF86" s="77"/>
      <c r="AG86" s="90" t="str">
        <f>IF(COUNTA(TabREP[[#This Row],[J1]:[J30]])&lt;&gt;0,AVERAGE(TabREP[[#This Row],[J1]:[J30]]),"")</f>
        <v/>
      </c>
      <c r="AH86" s="47" t="str">
        <f>TabREP[[#This Row],[Moyenne]]</f>
        <v/>
      </c>
      <c r="AI86" s="46"/>
    </row>
    <row r="87" spans="2:35" ht="14.25">
      <c r="B87" s="14" t="str">
        <f>IF(INDEX(TabEntrainement[Seance],ROW()-18)&lt;&gt;0,INDEX(TabEntrainement[Seance],ROW()-18),"")</f>
        <v/>
      </c>
      <c r="C87" s="77"/>
      <c r="D87" s="77"/>
      <c r="E87" s="77"/>
      <c r="F87" s="77"/>
      <c r="G87" s="77"/>
      <c r="H87" s="77"/>
      <c r="I87" s="77"/>
      <c r="J87" s="77"/>
      <c r="K87" s="77"/>
      <c r="L87" s="77"/>
      <c r="M87" s="77"/>
      <c r="N87" s="77"/>
      <c r="O87" s="77"/>
      <c r="P87" s="77"/>
      <c r="Q87" s="77"/>
      <c r="R87" s="77"/>
      <c r="S87" s="77"/>
      <c r="T87" s="77"/>
      <c r="U87" s="77"/>
      <c r="V87" s="77"/>
      <c r="W87" s="77"/>
      <c r="X87" s="77"/>
      <c r="Y87" s="77"/>
      <c r="Z87" s="77"/>
      <c r="AA87" s="77"/>
      <c r="AB87" s="77"/>
      <c r="AC87" s="77"/>
      <c r="AD87" s="77"/>
      <c r="AE87" s="77"/>
      <c r="AF87" s="77"/>
      <c r="AG87" s="90" t="str">
        <f>IF(COUNTA(TabREP[[#This Row],[J1]:[J30]])&lt;&gt;0,AVERAGE(TabREP[[#This Row],[J1]:[J30]]),"")</f>
        <v/>
      </c>
      <c r="AH87" s="47" t="str">
        <f>TabREP[[#This Row],[Moyenne]]</f>
        <v/>
      </c>
      <c r="AI87" s="46"/>
    </row>
    <row r="88" spans="2:35" ht="14.25">
      <c r="B88" s="14" t="str">
        <f>IF(INDEX(TabEntrainement[Seance],ROW()-18)&lt;&gt;0,INDEX(TabEntrainement[Seance],ROW()-18),"")</f>
        <v/>
      </c>
      <c r="C88" s="77"/>
      <c r="D88" s="77"/>
      <c r="E88" s="77"/>
      <c r="F88" s="77"/>
      <c r="G88" s="77"/>
      <c r="H88" s="77"/>
      <c r="I88" s="77"/>
      <c r="J88" s="77"/>
      <c r="K88" s="77"/>
      <c r="L88" s="77"/>
      <c r="M88" s="77"/>
      <c r="N88" s="77"/>
      <c r="O88" s="77"/>
      <c r="P88" s="77"/>
      <c r="Q88" s="77"/>
      <c r="R88" s="77"/>
      <c r="S88" s="77"/>
      <c r="T88" s="77"/>
      <c r="U88" s="77"/>
      <c r="V88" s="77"/>
      <c r="W88" s="77"/>
      <c r="X88" s="77"/>
      <c r="Y88" s="77"/>
      <c r="Z88" s="77"/>
      <c r="AA88" s="77"/>
      <c r="AB88" s="77"/>
      <c r="AC88" s="77"/>
      <c r="AD88" s="77"/>
      <c r="AE88" s="77"/>
      <c r="AF88" s="77"/>
      <c r="AG88" s="90" t="str">
        <f>IF(COUNTA(TabREP[[#This Row],[J1]:[J30]])&lt;&gt;0,AVERAGE(TabREP[[#This Row],[J1]:[J30]]),"")</f>
        <v/>
      </c>
      <c r="AH88" s="47" t="str">
        <f>TabREP[[#This Row],[Moyenne]]</f>
        <v/>
      </c>
      <c r="AI88" s="46"/>
    </row>
    <row r="89" spans="2:35" ht="14.25">
      <c r="B89" s="14" t="str">
        <f>IF(INDEX(TabEntrainement[Seance],ROW()-18)&lt;&gt;0,INDEX(TabEntrainement[Seance],ROW()-18),"")</f>
        <v/>
      </c>
      <c r="C89" s="77"/>
      <c r="D89" s="77"/>
      <c r="E89" s="77"/>
      <c r="F89" s="77"/>
      <c r="G89" s="77"/>
      <c r="H89" s="77"/>
      <c r="I89" s="77"/>
      <c r="J89" s="77"/>
      <c r="K89" s="77"/>
      <c r="L89" s="77"/>
      <c r="M89" s="77"/>
      <c r="N89" s="77"/>
      <c r="O89" s="77"/>
      <c r="P89" s="77"/>
      <c r="Q89" s="77"/>
      <c r="R89" s="77"/>
      <c r="S89" s="77"/>
      <c r="T89" s="77"/>
      <c r="U89" s="77"/>
      <c r="V89" s="77"/>
      <c r="W89" s="77"/>
      <c r="X89" s="77"/>
      <c r="Y89" s="77"/>
      <c r="Z89" s="77"/>
      <c r="AA89" s="77"/>
      <c r="AB89" s="77"/>
      <c r="AC89" s="77"/>
      <c r="AD89" s="77"/>
      <c r="AE89" s="77"/>
      <c r="AF89" s="77"/>
      <c r="AG89" s="90" t="str">
        <f>IF(COUNTA(TabREP[[#This Row],[J1]:[J30]])&lt;&gt;0,AVERAGE(TabREP[[#This Row],[J1]:[J30]]),"")</f>
        <v/>
      </c>
      <c r="AH89" s="47" t="str">
        <f>TabREP[[#This Row],[Moyenne]]</f>
        <v/>
      </c>
      <c r="AI89" s="46"/>
    </row>
    <row r="90" spans="2:35" ht="14.25">
      <c r="B90" s="14" t="str">
        <f>IF(INDEX(TabEntrainement[Seance],ROW()-18)&lt;&gt;0,INDEX(TabEntrainement[Seance],ROW()-18),"")</f>
        <v/>
      </c>
      <c r="C90" s="77"/>
      <c r="D90" s="77"/>
      <c r="E90" s="77"/>
      <c r="F90" s="77"/>
      <c r="G90" s="77"/>
      <c r="H90" s="77"/>
      <c r="I90" s="77"/>
      <c r="J90" s="77"/>
      <c r="K90" s="77"/>
      <c r="L90" s="77"/>
      <c r="M90" s="77"/>
      <c r="N90" s="77"/>
      <c r="O90" s="77"/>
      <c r="P90" s="77"/>
      <c r="Q90" s="77"/>
      <c r="R90" s="77"/>
      <c r="S90" s="77"/>
      <c r="T90" s="77"/>
      <c r="U90" s="77"/>
      <c r="V90" s="77"/>
      <c r="W90" s="77"/>
      <c r="X90" s="77"/>
      <c r="Y90" s="77"/>
      <c r="Z90" s="77"/>
      <c r="AA90" s="77"/>
      <c r="AB90" s="77"/>
      <c r="AC90" s="77"/>
      <c r="AD90" s="77"/>
      <c r="AE90" s="77"/>
      <c r="AF90" s="77"/>
      <c r="AG90" s="90" t="str">
        <f>IF(COUNTA(TabREP[[#This Row],[J1]:[J30]])&lt;&gt;0,AVERAGE(TabREP[[#This Row],[J1]:[J30]]),"")</f>
        <v/>
      </c>
      <c r="AH90" s="47" t="str">
        <f>TabREP[[#This Row],[Moyenne]]</f>
        <v/>
      </c>
      <c r="AI90" s="46"/>
    </row>
    <row r="91" spans="2:35" ht="14.25">
      <c r="B91" s="14" t="str">
        <f>IF(INDEX(TabEntrainement[Seance],ROW()-18)&lt;&gt;0,INDEX(TabEntrainement[Seance],ROW()-18),"")</f>
        <v/>
      </c>
      <c r="C91" s="77"/>
      <c r="D91" s="77"/>
      <c r="E91" s="77"/>
      <c r="F91" s="77"/>
      <c r="G91" s="77"/>
      <c r="H91" s="77"/>
      <c r="I91" s="77"/>
      <c r="J91" s="77"/>
      <c r="K91" s="77"/>
      <c r="L91" s="77"/>
      <c r="M91" s="77"/>
      <c r="N91" s="77"/>
      <c r="O91" s="77"/>
      <c r="P91" s="77"/>
      <c r="Q91" s="77"/>
      <c r="R91" s="77"/>
      <c r="S91" s="77"/>
      <c r="T91" s="77"/>
      <c r="U91" s="77"/>
      <c r="V91" s="77"/>
      <c r="W91" s="77"/>
      <c r="X91" s="77"/>
      <c r="Y91" s="77"/>
      <c r="Z91" s="77"/>
      <c r="AA91" s="77"/>
      <c r="AB91" s="77"/>
      <c r="AC91" s="77"/>
      <c r="AD91" s="77"/>
      <c r="AE91" s="77"/>
      <c r="AF91" s="77"/>
      <c r="AG91" s="90" t="str">
        <f>IF(COUNTA(TabREP[[#This Row],[J1]:[J30]])&lt;&gt;0,AVERAGE(TabREP[[#This Row],[J1]:[J30]]),"")</f>
        <v/>
      </c>
      <c r="AH91" s="47" t="str">
        <f>TabREP[[#This Row],[Moyenne]]</f>
        <v/>
      </c>
      <c r="AI91" s="46"/>
    </row>
    <row r="92" spans="2:35" ht="14.25">
      <c r="B92" s="14" t="str">
        <f>IF(INDEX(TabEntrainement[Seance],ROW()-18)&lt;&gt;0,INDEX(TabEntrainement[Seance],ROW()-18),"")</f>
        <v/>
      </c>
      <c r="C92" s="77"/>
      <c r="D92" s="77"/>
      <c r="E92" s="77"/>
      <c r="F92" s="77"/>
      <c r="G92" s="77"/>
      <c r="H92" s="77"/>
      <c r="I92" s="77"/>
      <c r="J92" s="77"/>
      <c r="K92" s="77"/>
      <c r="L92" s="77"/>
      <c r="M92" s="77"/>
      <c r="N92" s="77"/>
      <c r="O92" s="77"/>
      <c r="P92" s="77"/>
      <c r="Q92" s="77"/>
      <c r="R92" s="77"/>
      <c r="S92" s="77"/>
      <c r="T92" s="77"/>
      <c r="U92" s="77"/>
      <c r="V92" s="77"/>
      <c r="W92" s="77"/>
      <c r="X92" s="77"/>
      <c r="Y92" s="77"/>
      <c r="Z92" s="77"/>
      <c r="AA92" s="77"/>
      <c r="AB92" s="77"/>
      <c r="AC92" s="77"/>
      <c r="AD92" s="77"/>
      <c r="AE92" s="77"/>
      <c r="AF92" s="77"/>
      <c r="AG92" s="90" t="str">
        <f>IF(COUNTA(TabREP[[#This Row],[J1]:[J30]])&lt;&gt;0,AVERAGE(TabREP[[#This Row],[J1]:[J30]]),"")</f>
        <v/>
      </c>
      <c r="AH92" s="47" t="str">
        <f>TabREP[[#This Row],[Moyenne]]</f>
        <v/>
      </c>
      <c r="AI92" s="46"/>
    </row>
    <row r="93" spans="2:35" ht="14.25">
      <c r="B93" s="14" t="str">
        <f>IF(INDEX(TabEntrainement[Seance],ROW()-18)&lt;&gt;0,INDEX(TabEntrainement[Seance],ROW()-18),"")</f>
        <v/>
      </c>
      <c r="C93" s="77"/>
      <c r="D93" s="77"/>
      <c r="E93" s="77"/>
      <c r="F93" s="77"/>
      <c r="G93" s="77"/>
      <c r="H93" s="77"/>
      <c r="I93" s="77"/>
      <c r="J93" s="77"/>
      <c r="K93" s="77"/>
      <c r="L93" s="77"/>
      <c r="M93" s="77"/>
      <c r="N93" s="77"/>
      <c r="O93" s="77"/>
      <c r="P93" s="77"/>
      <c r="Q93" s="77"/>
      <c r="R93" s="77"/>
      <c r="S93" s="77"/>
      <c r="T93" s="77"/>
      <c r="U93" s="77"/>
      <c r="V93" s="77"/>
      <c r="W93" s="77"/>
      <c r="X93" s="77"/>
      <c r="Y93" s="77"/>
      <c r="Z93" s="77"/>
      <c r="AA93" s="77"/>
      <c r="AB93" s="77"/>
      <c r="AC93" s="77"/>
      <c r="AD93" s="77"/>
      <c r="AE93" s="77"/>
      <c r="AF93" s="77"/>
      <c r="AG93" s="90" t="str">
        <f>IF(COUNTA(TabREP[[#This Row],[J1]:[J30]])&lt;&gt;0,AVERAGE(TabREP[[#This Row],[J1]:[J30]]),"")</f>
        <v/>
      </c>
      <c r="AH93" s="47" t="str">
        <f>TabREP[[#This Row],[Moyenne]]</f>
        <v/>
      </c>
      <c r="AI93" s="46"/>
    </row>
    <row r="94" spans="2:35" ht="14.25">
      <c r="B94" s="14" t="str">
        <f>IF(INDEX(TabEntrainement[Seance],ROW()-18)&lt;&gt;0,INDEX(TabEntrainement[Seance],ROW()-18),"")</f>
        <v/>
      </c>
      <c r="C94" s="77"/>
      <c r="D94" s="77"/>
      <c r="E94" s="77"/>
      <c r="F94" s="77"/>
      <c r="G94" s="77"/>
      <c r="H94" s="77"/>
      <c r="I94" s="77"/>
      <c r="J94" s="77"/>
      <c r="K94" s="77"/>
      <c r="L94" s="77"/>
      <c r="M94" s="77"/>
      <c r="N94" s="77"/>
      <c r="O94" s="77"/>
      <c r="P94" s="77"/>
      <c r="Q94" s="77"/>
      <c r="R94" s="77"/>
      <c r="S94" s="77"/>
      <c r="T94" s="77"/>
      <c r="U94" s="77"/>
      <c r="V94" s="77"/>
      <c r="W94" s="77"/>
      <c r="X94" s="77"/>
      <c r="Y94" s="77"/>
      <c r="Z94" s="77"/>
      <c r="AA94" s="77"/>
      <c r="AB94" s="77"/>
      <c r="AC94" s="77"/>
      <c r="AD94" s="77"/>
      <c r="AE94" s="77"/>
      <c r="AF94" s="77"/>
      <c r="AG94" s="90" t="str">
        <f>IF(COUNTA(TabREP[[#This Row],[J1]:[J30]])&lt;&gt;0,AVERAGE(TabREP[[#This Row],[J1]:[J30]]),"")</f>
        <v/>
      </c>
      <c r="AH94" s="47" t="str">
        <f>TabREP[[#This Row],[Moyenne]]</f>
        <v/>
      </c>
      <c r="AI94" s="46"/>
    </row>
    <row r="95" spans="2:35" ht="14.25">
      <c r="B95" s="14" t="str">
        <f>IF(INDEX(TabEntrainement[Seance],ROW()-18)&lt;&gt;0,INDEX(TabEntrainement[Seance],ROW()-18),"")</f>
        <v/>
      </c>
      <c r="C95" s="77"/>
      <c r="D95" s="77"/>
      <c r="E95" s="77"/>
      <c r="F95" s="77"/>
      <c r="G95" s="77"/>
      <c r="H95" s="77"/>
      <c r="I95" s="77"/>
      <c r="J95" s="77"/>
      <c r="K95" s="77"/>
      <c r="L95" s="77"/>
      <c r="M95" s="77"/>
      <c r="N95" s="77"/>
      <c r="O95" s="77"/>
      <c r="P95" s="77"/>
      <c r="Q95" s="77"/>
      <c r="R95" s="77"/>
      <c r="S95" s="77"/>
      <c r="T95" s="77"/>
      <c r="U95" s="77"/>
      <c r="V95" s="77"/>
      <c r="W95" s="77"/>
      <c r="X95" s="77"/>
      <c r="Y95" s="77"/>
      <c r="Z95" s="77"/>
      <c r="AA95" s="77"/>
      <c r="AB95" s="77"/>
      <c r="AC95" s="77"/>
      <c r="AD95" s="77"/>
      <c r="AE95" s="77"/>
      <c r="AF95" s="77"/>
      <c r="AG95" s="90" t="str">
        <f>IF(COUNTA(TabREP[[#This Row],[J1]:[J30]])&lt;&gt;0,AVERAGE(TabREP[[#This Row],[J1]:[J30]]),"")</f>
        <v/>
      </c>
      <c r="AH95" s="47" t="str">
        <f>TabREP[[#This Row],[Moyenne]]</f>
        <v/>
      </c>
      <c r="AI95" s="46"/>
    </row>
    <row r="96" spans="2:35" ht="14.25">
      <c r="B96" s="14" t="str">
        <f>IF(INDEX(TabEntrainement[Seance],ROW()-18)&lt;&gt;0,INDEX(TabEntrainement[Seance],ROW()-18),"")</f>
        <v/>
      </c>
      <c r="C96" s="77"/>
      <c r="D96" s="77"/>
      <c r="E96" s="77"/>
      <c r="F96" s="77"/>
      <c r="G96" s="77"/>
      <c r="H96" s="77"/>
      <c r="I96" s="77"/>
      <c r="J96" s="77"/>
      <c r="K96" s="77"/>
      <c r="L96" s="77"/>
      <c r="M96" s="77"/>
      <c r="N96" s="77"/>
      <c r="O96" s="77"/>
      <c r="P96" s="77"/>
      <c r="Q96" s="77"/>
      <c r="R96" s="77"/>
      <c r="S96" s="77"/>
      <c r="T96" s="77"/>
      <c r="U96" s="77"/>
      <c r="V96" s="77"/>
      <c r="W96" s="77"/>
      <c r="X96" s="77"/>
      <c r="Y96" s="77"/>
      <c r="Z96" s="77"/>
      <c r="AA96" s="77"/>
      <c r="AB96" s="77"/>
      <c r="AC96" s="77"/>
      <c r="AD96" s="77"/>
      <c r="AE96" s="77"/>
      <c r="AF96" s="77"/>
      <c r="AG96" s="90" t="str">
        <f>IF(COUNTA(TabREP[[#This Row],[J1]:[J30]])&lt;&gt;0,AVERAGE(TabREP[[#This Row],[J1]:[J30]]),"")</f>
        <v/>
      </c>
      <c r="AH96" s="47" t="str">
        <f>TabREP[[#This Row],[Moyenne]]</f>
        <v/>
      </c>
      <c r="AI96" s="46"/>
    </row>
    <row r="97" spans="2:35" ht="14.25">
      <c r="B97" s="14" t="str">
        <f>IF(INDEX(TabEntrainement[Seance],ROW()-18)&lt;&gt;0,INDEX(TabEntrainement[Seance],ROW()-18),"")</f>
        <v/>
      </c>
      <c r="C97" s="77"/>
      <c r="D97" s="77"/>
      <c r="E97" s="77"/>
      <c r="F97" s="77"/>
      <c r="G97" s="77"/>
      <c r="H97" s="77"/>
      <c r="I97" s="77"/>
      <c r="J97" s="77"/>
      <c r="K97" s="77"/>
      <c r="L97" s="77"/>
      <c r="M97" s="77"/>
      <c r="N97" s="77"/>
      <c r="O97" s="77"/>
      <c r="P97" s="77"/>
      <c r="Q97" s="77"/>
      <c r="R97" s="77"/>
      <c r="S97" s="77"/>
      <c r="T97" s="77"/>
      <c r="U97" s="77"/>
      <c r="V97" s="77"/>
      <c r="W97" s="77"/>
      <c r="X97" s="77"/>
      <c r="Y97" s="77"/>
      <c r="Z97" s="77"/>
      <c r="AA97" s="77"/>
      <c r="AB97" s="77"/>
      <c r="AC97" s="77"/>
      <c r="AD97" s="77"/>
      <c r="AE97" s="77"/>
      <c r="AF97" s="77"/>
      <c r="AG97" s="90" t="str">
        <f>IF(COUNTA(TabREP[[#This Row],[J1]:[J30]])&lt;&gt;0,AVERAGE(TabREP[[#This Row],[J1]:[J30]]),"")</f>
        <v/>
      </c>
      <c r="AH97" s="47" t="str">
        <f>TabREP[[#This Row],[Moyenne]]</f>
        <v/>
      </c>
      <c r="AI97" s="46"/>
    </row>
    <row r="98" spans="2:35" ht="14.25">
      <c r="B98" s="14" t="str">
        <f>IF(INDEX(TabEntrainement[Seance],ROW()-18)&lt;&gt;0,INDEX(TabEntrainement[Seance],ROW()-18),"")</f>
        <v/>
      </c>
      <c r="C98" s="77"/>
      <c r="D98" s="77"/>
      <c r="E98" s="77"/>
      <c r="F98" s="77"/>
      <c r="G98" s="77"/>
      <c r="H98" s="77"/>
      <c r="I98" s="77"/>
      <c r="J98" s="77"/>
      <c r="K98" s="77"/>
      <c r="L98" s="77"/>
      <c r="M98" s="77"/>
      <c r="N98" s="77"/>
      <c r="O98" s="77"/>
      <c r="P98" s="77"/>
      <c r="Q98" s="77"/>
      <c r="R98" s="77"/>
      <c r="S98" s="77"/>
      <c r="T98" s="77"/>
      <c r="U98" s="77"/>
      <c r="V98" s="77"/>
      <c r="W98" s="77"/>
      <c r="X98" s="77"/>
      <c r="Y98" s="77"/>
      <c r="Z98" s="77"/>
      <c r="AA98" s="77"/>
      <c r="AB98" s="77"/>
      <c r="AC98" s="77"/>
      <c r="AD98" s="77"/>
      <c r="AE98" s="77"/>
      <c r="AF98" s="77"/>
      <c r="AG98" s="90" t="str">
        <f>IF(COUNTA(TabREP[[#This Row],[J1]:[J30]])&lt;&gt;0,AVERAGE(TabREP[[#This Row],[J1]:[J30]]),"")</f>
        <v/>
      </c>
      <c r="AH98" s="47" t="str">
        <f>TabREP[[#This Row],[Moyenne]]</f>
        <v/>
      </c>
      <c r="AI98" s="46"/>
    </row>
    <row r="99" spans="2:35" ht="14.25">
      <c r="B99" s="14" t="str">
        <f>IF(INDEX(TabEntrainement[Seance],ROW()-18)&lt;&gt;0,INDEX(TabEntrainement[Seance],ROW()-18),"")</f>
        <v/>
      </c>
      <c r="C99" s="77"/>
      <c r="D99" s="77"/>
      <c r="E99" s="77"/>
      <c r="F99" s="77"/>
      <c r="G99" s="77"/>
      <c r="H99" s="77"/>
      <c r="I99" s="77"/>
      <c r="J99" s="77"/>
      <c r="K99" s="77"/>
      <c r="L99" s="77"/>
      <c r="M99" s="77"/>
      <c r="N99" s="77"/>
      <c r="O99" s="77"/>
      <c r="P99" s="77"/>
      <c r="Q99" s="77"/>
      <c r="R99" s="77"/>
      <c r="S99" s="77"/>
      <c r="T99" s="77"/>
      <c r="U99" s="77"/>
      <c r="V99" s="77"/>
      <c r="W99" s="77"/>
      <c r="X99" s="77"/>
      <c r="Y99" s="77"/>
      <c r="Z99" s="77"/>
      <c r="AA99" s="77"/>
      <c r="AB99" s="77"/>
      <c r="AC99" s="77"/>
      <c r="AD99" s="77"/>
      <c r="AE99" s="77"/>
      <c r="AF99" s="77"/>
      <c r="AG99" s="90" t="str">
        <f>IF(COUNTA(TabREP[[#This Row],[J1]:[J30]])&lt;&gt;0,AVERAGE(TabREP[[#This Row],[J1]:[J30]]),"")</f>
        <v/>
      </c>
      <c r="AH99" s="47" t="str">
        <f>TabREP[[#This Row],[Moyenne]]</f>
        <v/>
      </c>
      <c r="AI99" s="46"/>
    </row>
    <row r="100" spans="2:35" ht="14.25">
      <c r="B100" s="14" t="str">
        <f>IF(INDEX(TabEntrainement[Seance],ROW()-18)&lt;&gt;0,INDEX(TabEntrainement[Seance],ROW()-18),"")</f>
        <v/>
      </c>
      <c r="C100" s="77"/>
      <c r="D100" s="77"/>
      <c r="E100" s="77"/>
      <c r="F100" s="77"/>
      <c r="G100" s="77"/>
      <c r="H100" s="77"/>
      <c r="I100" s="77"/>
      <c r="J100" s="77"/>
      <c r="K100" s="77"/>
      <c r="L100" s="77"/>
      <c r="M100" s="77"/>
      <c r="N100" s="77"/>
      <c r="O100" s="77"/>
      <c r="P100" s="77"/>
      <c r="Q100" s="77"/>
      <c r="R100" s="77"/>
      <c r="S100" s="77"/>
      <c r="T100" s="77"/>
      <c r="U100" s="77"/>
      <c r="V100" s="77"/>
      <c r="W100" s="77"/>
      <c r="X100" s="77"/>
      <c r="Y100" s="77"/>
      <c r="Z100" s="77"/>
      <c r="AA100" s="77"/>
      <c r="AB100" s="77"/>
      <c r="AC100" s="77"/>
      <c r="AD100" s="77"/>
      <c r="AE100" s="77"/>
      <c r="AF100" s="77"/>
      <c r="AG100" s="90" t="str">
        <f>IF(COUNTA(TabREP[[#This Row],[J1]:[J30]])&lt;&gt;0,AVERAGE(TabREP[[#This Row],[J1]:[J30]]),"")</f>
        <v/>
      </c>
      <c r="AH100" s="47" t="str">
        <f>TabREP[[#This Row],[Moyenne]]</f>
        <v/>
      </c>
      <c r="AI100" s="46"/>
    </row>
    <row r="101" spans="2:35" ht="14.25">
      <c r="B101" s="14" t="str">
        <f>IF(INDEX(TabEntrainement[Seance],ROW()-18)&lt;&gt;0,INDEX(TabEntrainement[Seance],ROW()-18),"")</f>
        <v/>
      </c>
      <c r="C101" s="77"/>
      <c r="D101" s="77"/>
      <c r="E101" s="77"/>
      <c r="F101" s="77"/>
      <c r="G101" s="77"/>
      <c r="H101" s="77"/>
      <c r="I101" s="77"/>
      <c r="J101" s="77"/>
      <c r="K101" s="77"/>
      <c r="L101" s="77"/>
      <c r="M101" s="77"/>
      <c r="N101" s="77"/>
      <c r="O101" s="77"/>
      <c r="P101" s="77"/>
      <c r="Q101" s="77"/>
      <c r="R101" s="77"/>
      <c r="S101" s="77"/>
      <c r="T101" s="77"/>
      <c r="U101" s="77"/>
      <c r="V101" s="77"/>
      <c r="W101" s="77"/>
      <c r="X101" s="77"/>
      <c r="Y101" s="77"/>
      <c r="Z101" s="77"/>
      <c r="AA101" s="77"/>
      <c r="AB101" s="77"/>
      <c r="AC101" s="77"/>
      <c r="AD101" s="77"/>
      <c r="AE101" s="77"/>
      <c r="AF101" s="77"/>
      <c r="AG101" s="90" t="str">
        <f>IF(COUNTA(TabREP[[#This Row],[J1]:[J30]])&lt;&gt;0,AVERAGE(TabREP[[#This Row],[J1]:[J30]]),"")</f>
        <v/>
      </c>
      <c r="AH101" s="47" t="str">
        <f>TabREP[[#This Row],[Moyenne]]</f>
        <v/>
      </c>
      <c r="AI101" s="46"/>
    </row>
    <row r="102" spans="2:35" ht="14.25">
      <c r="B102" s="14" t="str">
        <f>IF(INDEX(TabEntrainement[Seance],ROW()-18)&lt;&gt;0,INDEX(TabEntrainement[Seance],ROW()-18),"")</f>
        <v/>
      </c>
      <c r="C102" s="77"/>
      <c r="D102" s="77"/>
      <c r="E102" s="77"/>
      <c r="F102" s="77"/>
      <c r="G102" s="77"/>
      <c r="H102" s="77"/>
      <c r="I102" s="77"/>
      <c r="J102" s="77"/>
      <c r="K102" s="77"/>
      <c r="L102" s="77"/>
      <c r="M102" s="77"/>
      <c r="N102" s="77"/>
      <c r="O102" s="77"/>
      <c r="P102" s="77"/>
      <c r="Q102" s="77"/>
      <c r="R102" s="77"/>
      <c r="S102" s="77"/>
      <c r="T102" s="77"/>
      <c r="U102" s="77"/>
      <c r="V102" s="77"/>
      <c r="W102" s="77"/>
      <c r="X102" s="77"/>
      <c r="Y102" s="77"/>
      <c r="Z102" s="77"/>
      <c r="AA102" s="77"/>
      <c r="AB102" s="77"/>
      <c r="AC102" s="77"/>
      <c r="AD102" s="77"/>
      <c r="AE102" s="77"/>
      <c r="AF102" s="77"/>
      <c r="AG102" s="90" t="str">
        <f>IF(COUNTA(TabREP[[#This Row],[J1]:[J30]])&lt;&gt;0,AVERAGE(TabREP[[#This Row],[J1]:[J30]]),"")</f>
        <v/>
      </c>
      <c r="AH102" s="47" t="str">
        <f>TabREP[[#This Row],[Moyenne]]</f>
        <v/>
      </c>
      <c r="AI102" s="46"/>
    </row>
    <row r="103" spans="2:35" ht="14.25">
      <c r="B103" s="14" t="str">
        <f>IF(INDEX(TabEntrainement[Seance],ROW()-18)&lt;&gt;0,INDEX(TabEntrainement[Seance],ROW()-18),"")</f>
        <v/>
      </c>
      <c r="C103" s="77"/>
      <c r="D103" s="77"/>
      <c r="E103" s="77"/>
      <c r="F103" s="77"/>
      <c r="G103" s="77"/>
      <c r="H103" s="77"/>
      <c r="I103" s="77"/>
      <c r="J103" s="77"/>
      <c r="K103" s="77"/>
      <c r="L103" s="77"/>
      <c r="M103" s="77"/>
      <c r="N103" s="77"/>
      <c r="O103" s="77"/>
      <c r="P103" s="77"/>
      <c r="Q103" s="77"/>
      <c r="R103" s="77"/>
      <c r="S103" s="77"/>
      <c r="T103" s="77"/>
      <c r="U103" s="77"/>
      <c r="V103" s="77"/>
      <c r="W103" s="77"/>
      <c r="X103" s="77"/>
      <c r="Y103" s="77"/>
      <c r="Z103" s="77"/>
      <c r="AA103" s="77"/>
      <c r="AB103" s="77"/>
      <c r="AC103" s="77"/>
      <c r="AD103" s="77"/>
      <c r="AE103" s="77"/>
      <c r="AF103" s="77"/>
      <c r="AG103" s="90" t="str">
        <f>IF(COUNTA(TabREP[[#This Row],[J1]:[J30]])&lt;&gt;0,AVERAGE(TabREP[[#This Row],[J1]:[J30]]),"")</f>
        <v/>
      </c>
      <c r="AH103" s="47" t="str">
        <f>TabREP[[#This Row],[Moyenne]]</f>
        <v/>
      </c>
      <c r="AI103" s="46"/>
    </row>
    <row r="104" spans="2:35" ht="14.25">
      <c r="B104" s="14" t="str">
        <f>IF(INDEX(TabEntrainement[Seance],ROW()-18)&lt;&gt;0,INDEX(TabEntrainement[Seance],ROW()-18),"")</f>
        <v/>
      </c>
      <c r="C104" s="77"/>
      <c r="D104" s="77"/>
      <c r="E104" s="77"/>
      <c r="F104" s="77"/>
      <c r="G104" s="77"/>
      <c r="H104" s="77"/>
      <c r="I104" s="77"/>
      <c r="J104" s="77"/>
      <c r="K104" s="77"/>
      <c r="L104" s="77"/>
      <c r="M104" s="77"/>
      <c r="N104" s="77"/>
      <c r="O104" s="77"/>
      <c r="P104" s="77"/>
      <c r="Q104" s="77"/>
      <c r="R104" s="77"/>
      <c r="S104" s="77"/>
      <c r="T104" s="77"/>
      <c r="U104" s="77"/>
      <c r="V104" s="77"/>
      <c r="W104" s="77"/>
      <c r="X104" s="77"/>
      <c r="Y104" s="77"/>
      <c r="Z104" s="77"/>
      <c r="AA104" s="77"/>
      <c r="AB104" s="77"/>
      <c r="AC104" s="77"/>
      <c r="AD104" s="77"/>
      <c r="AE104" s="77"/>
      <c r="AF104" s="77"/>
      <c r="AG104" s="90" t="str">
        <f>IF(COUNTA(TabREP[[#This Row],[J1]:[J30]])&lt;&gt;0,AVERAGE(TabREP[[#This Row],[J1]:[J30]]),"")</f>
        <v/>
      </c>
      <c r="AH104" s="47" t="str">
        <f>TabREP[[#This Row],[Moyenne]]</f>
        <v/>
      </c>
      <c r="AI104" s="46"/>
    </row>
    <row r="105" spans="2:35" ht="14.25">
      <c r="B105" s="14" t="str">
        <f>IF(INDEX(TabEntrainement[Seance],ROW()-18)&lt;&gt;0,INDEX(TabEntrainement[Seance],ROW()-18),"")</f>
        <v/>
      </c>
      <c r="C105" s="77"/>
      <c r="D105" s="77"/>
      <c r="E105" s="77"/>
      <c r="F105" s="77"/>
      <c r="G105" s="77"/>
      <c r="H105" s="77"/>
      <c r="I105" s="77"/>
      <c r="J105" s="77"/>
      <c r="K105" s="77"/>
      <c r="L105" s="77"/>
      <c r="M105" s="77"/>
      <c r="N105" s="77"/>
      <c r="O105" s="77"/>
      <c r="P105" s="77"/>
      <c r="Q105" s="77"/>
      <c r="R105" s="77"/>
      <c r="S105" s="77"/>
      <c r="T105" s="77"/>
      <c r="U105" s="77"/>
      <c r="V105" s="77"/>
      <c r="W105" s="77"/>
      <c r="X105" s="77"/>
      <c r="Y105" s="77"/>
      <c r="Z105" s="77"/>
      <c r="AA105" s="77"/>
      <c r="AB105" s="77"/>
      <c r="AC105" s="77"/>
      <c r="AD105" s="77"/>
      <c r="AE105" s="77"/>
      <c r="AF105" s="77"/>
      <c r="AG105" s="90" t="str">
        <f>IF(COUNTA(TabREP[[#This Row],[J1]:[J30]])&lt;&gt;0,AVERAGE(TabREP[[#This Row],[J1]:[J30]]),"")</f>
        <v/>
      </c>
      <c r="AH105" s="47" t="str">
        <f>TabREP[[#This Row],[Moyenne]]</f>
        <v/>
      </c>
      <c r="AI105" s="46"/>
    </row>
    <row r="106" spans="2:35" ht="14.25">
      <c r="B106" s="14" t="str">
        <f>IF(INDEX(TabEntrainement[Seance],ROW()-18)&lt;&gt;0,INDEX(TabEntrainement[Seance],ROW()-18),"")</f>
        <v/>
      </c>
      <c r="C106" s="77"/>
      <c r="D106" s="77"/>
      <c r="E106" s="77"/>
      <c r="F106" s="77"/>
      <c r="G106" s="77"/>
      <c r="H106" s="77"/>
      <c r="I106" s="77"/>
      <c r="J106" s="77"/>
      <c r="K106" s="77"/>
      <c r="L106" s="77"/>
      <c r="M106" s="77"/>
      <c r="N106" s="77"/>
      <c r="O106" s="77"/>
      <c r="P106" s="77"/>
      <c r="Q106" s="77"/>
      <c r="R106" s="77"/>
      <c r="S106" s="77"/>
      <c r="T106" s="77"/>
      <c r="U106" s="77"/>
      <c r="V106" s="77"/>
      <c r="W106" s="77"/>
      <c r="X106" s="77"/>
      <c r="Y106" s="77"/>
      <c r="Z106" s="77"/>
      <c r="AA106" s="77"/>
      <c r="AB106" s="77"/>
      <c r="AC106" s="77"/>
      <c r="AD106" s="77"/>
      <c r="AE106" s="77"/>
      <c r="AF106" s="77"/>
      <c r="AG106" s="90" t="str">
        <f>IF(COUNTA(TabREP[[#This Row],[J1]:[J30]])&lt;&gt;0,AVERAGE(TabREP[[#This Row],[J1]:[J30]]),"")</f>
        <v/>
      </c>
      <c r="AH106" s="47" t="str">
        <f>TabREP[[#This Row],[Moyenne]]</f>
        <v/>
      </c>
      <c r="AI106" s="46"/>
    </row>
    <row r="107" spans="2:35" ht="14.25">
      <c r="B107" s="14" t="str">
        <f>IF(INDEX(TabEntrainement[Seance],ROW()-18)&lt;&gt;0,INDEX(TabEntrainement[Seance],ROW()-18),"")</f>
        <v/>
      </c>
      <c r="C107" s="77"/>
      <c r="D107" s="77"/>
      <c r="E107" s="77"/>
      <c r="F107" s="77"/>
      <c r="G107" s="77"/>
      <c r="H107" s="77"/>
      <c r="I107" s="77"/>
      <c r="J107" s="77"/>
      <c r="K107" s="77"/>
      <c r="L107" s="77"/>
      <c r="M107" s="77"/>
      <c r="N107" s="77"/>
      <c r="O107" s="77"/>
      <c r="P107" s="77"/>
      <c r="Q107" s="77"/>
      <c r="R107" s="77"/>
      <c r="S107" s="77"/>
      <c r="T107" s="77"/>
      <c r="U107" s="77"/>
      <c r="V107" s="77"/>
      <c r="W107" s="77"/>
      <c r="X107" s="77"/>
      <c r="Y107" s="77"/>
      <c r="Z107" s="77"/>
      <c r="AA107" s="77"/>
      <c r="AB107" s="77"/>
      <c r="AC107" s="77"/>
      <c r="AD107" s="77"/>
      <c r="AE107" s="77"/>
      <c r="AF107" s="77"/>
      <c r="AG107" s="90" t="str">
        <f>IF(COUNTA(TabREP[[#This Row],[J1]:[J30]])&lt;&gt;0,AVERAGE(TabREP[[#This Row],[J1]:[J30]]),"")</f>
        <v/>
      </c>
      <c r="AH107" s="47" t="str">
        <f>TabREP[[#This Row],[Moyenne]]</f>
        <v/>
      </c>
      <c r="AI107" s="46"/>
    </row>
    <row r="108" spans="2:35" ht="14.25">
      <c r="B108" s="14" t="str">
        <f>IF(INDEX(TabEntrainement[Seance],ROW()-18)&lt;&gt;0,INDEX(TabEntrainement[Seance],ROW()-18),"")</f>
        <v/>
      </c>
      <c r="C108" s="77"/>
      <c r="D108" s="77"/>
      <c r="E108" s="77"/>
      <c r="F108" s="77"/>
      <c r="G108" s="77"/>
      <c r="H108" s="77"/>
      <c r="I108" s="77"/>
      <c r="J108" s="77"/>
      <c r="K108" s="77"/>
      <c r="L108" s="77"/>
      <c r="M108" s="77"/>
      <c r="N108" s="77"/>
      <c r="O108" s="77"/>
      <c r="P108" s="77"/>
      <c r="Q108" s="77"/>
      <c r="R108" s="77"/>
      <c r="S108" s="77"/>
      <c r="T108" s="77"/>
      <c r="U108" s="77"/>
      <c r="V108" s="77"/>
      <c r="W108" s="77"/>
      <c r="X108" s="77"/>
      <c r="Y108" s="77"/>
      <c r="Z108" s="77"/>
      <c r="AA108" s="77"/>
      <c r="AB108" s="77"/>
      <c r="AC108" s="77"/>
      <c r="AD108" s="77"/>
      <c r="AE108" s="77"/>
      <c r="AF108" s="77"/>
      <c r="AG108" s="90" t="str">
        <f>IF(COUNTA(TabREP[[#This Row],[J1]:[J30]])&lt;&gt;0,AVERAGE(TabREP[[#This Row],[J1]:[J30]]),"")</f>
        <v/>
      </c>
      <c r="AH108" s="47" t="str">
        <f>TabREP[[#This Row],[Moyenne]]</f>
        <v/>
      </c>
      <c r="AI108" s="46"/>
    </row>
    <row r="109" spans="2:35" ht="14.25">
      <c r="B109" s="14" t="str">
        <f>IF(INDEX(TabEntrainement[Seance],ROW()-18)&lt;&gt;0,INDEX(TabEntrainement[Seance],ROW()-18),"")</f>
        <v/>
      </c>
      <c r="C109" s="77"/>
      <c r="D109" s="77"/>
      <c r="E109" s="77"/>
      <c r="F109" s="77"/>
      <c r="G109" s="77"/>
      <c r="H109" s="77"/>
      <c r="I109" s="77"/>
      <c r="J109" s="77"/>
      <c r="K109" s="77"/>
      <c r="L109" s="77"/>
      <c r="M109" s="77"/>
      <c r="N109" s="77"/>
      <c r="O109" s="77"/>
      <c r="P109" s="77"/>
      <c r="Q109" s="77"/>
      <c r="R109" s="77"/>
      <c r="S109" s="77"/>
      <c r="T109" s="77"/>
      <c r="U109" s="77"/>
      <c r="V109" s="77"/>
      <c r="W109" s="77"/>
      <c r="X109" s="77"/>
      <c r="Y109" s="77"/>
      <c r="Z109" s="77"/>
      <c r="AA109" s="77"/>
      <c r="AB109" s="77"/>
      <c r="AC109" s="77"/>
      <c r="AD109" s="77"/>
      <c r="AE109" s="77"/>
      <c r="AF109" s="77"/>
      <c r="AG109" s="90" t="str">
        <f>IF(COUNTA(TabREP[[#This Row],[J1]:[J30]])&lt;&gt;0,AVERAGE(TabREP[[#This Row],[J1]:[J30]]),"")</f>
        <v/>
      </c>
      <c r="AH109" s="47" t="str">
        <f>TabREP[[#This Row],[Moyenne]]</f>
        <v/>
      </c>
      <c r="AI109" s="46"/>
    </row>
    <row r="110" spans="2:35" ht="14.25">
      <c r="B110" s="14" t="str">
        <f>IF(INDEX(TabEntrainement[Seance],ROW()-18)&lt;&gt;0,INDEX(TabEntrainement[Seance],ROW()-18),"")</f>
        <v/>
      </c>
      <c r="C110" s="77"/>
      <c r="D110" s="77"/>
      <c r="E110" s="77"/>
      <c r="F110" s="77"/>
      <c r="G110" s="77"/>
      <c r="H110" s="77"/>
      <c r="I110" s="77"/>
      <c r="J110" s="77"/>
      <c r="K110" s="77"/>
      <c r="L110" s="77"/>
      <c r="M110" s="77"/>
      <c r="N110" s="77"/>
      <c r="O110" s="77"/>
      <c r="P110" s="77"/>
      <c r="Q110" s="77"/>
      <c r="R110" s="77"/>
      <c r="S110" s="77"/>
      <c r="T110" s="77"/>
      <c r="U110" s="77"/>
      <c r="V110" s="77"/>
      <c r="W110" s="77"/>
      <c r="X110" s="77"/>
      <c r="Y110" s="77"/>
      <c r="Z110" s="77"/>
      <c r="AA110" s="77"/>
      <c r="AB110" s="77"/>
      <c r="AC110" s="77"/>
      <c r="AD110" s="77"/>
      <c r="AE110" s="77"/>
      <c r="AF110" s="77"/>
      <c r="AG110" s="90" t="str">
        <f>IF(COUNTA(TabREP[[#This Row],[J1]:[J30]])&lt;&gt;0,AVERAGE(TabREP[[#This Row],[J1]:[J30]]),"")</f>
        <v/>
      </c>
      <c r="AH110" s="47" t="str">
        <f>TabREP[[#This Row],[Moyenne]]</f>
        <v/>
      </c>
      <c r="AI110" s="46"/>
    </row>
    <row r="111" spans="2:35" ht="14.25">
      <c r="B111" s="14" t="str">
        <f>IF(INDEX(TabEntrainement[Seance],ROW()-18)&lt;&gt;0,INDEX(TabEntrainement[Seance],ROW()-18),"")</f>
        <v/>
      </c>
      <c r="C111" s="77"/>
      <c r="D111" s="77"/>
      <c r="E111" s="77"/>
      <c r="F111" s="77"/>
      <c r="G111" s="77"/>
      <c r="H111" s="77"/>
      <c r="I111" s="77"/>
      <c r="J111" s="77"/>
      <c r="K111" s="77"/>
      <c r="L111" s="77"/>
      <c r="M111" s="77"/>
      <c r="N111" s="77"/>
      <c r="O111" s="77"/>
      <c r="P111" s="77"/>
      <c r="Q111" s="77"/>
      <c r="R111" s="77"/>
      <c r="S111" s="77"/>
      <c r="T111" s="77"/>
      <c r="U111" s="77"/>
      <c r="V111" s="77"/>
      <c r="W111" s="77"/>
      <c r="X111" s="77"/>
      <c r="Y111" s="77"/>
      <c r="Z111" s="77"/>
      <c r="AA111" s="77"/>
      <c r="AB111" s="77"/>
      <c r="AC111" s="77"/>
      <c r="AD111" s="77"/>
      <c r="AE111" s="77"/>
      <c r="AF111" s="77"/>
      <c r="AG111" s="90" t="str">
        <f>IF(COUNTA(TabREP[[#This Row],[J1]:[J30]])&lt;&gt;0,AVERAGE(TabREP[[#This Row],[J1]:[J30]]),"")</f>
        <v/>
      </c>
      <c r="AH111" s="47" t="str">
        <f>TabREP[[#This Row],[Moyenne]]</f>
        <v/>
      </c>
      <c r="AI111" s="46"/>
    </row>
    <row r="112" spans="2:35" ht="14.25">
      <c r="B112" s="14" t="str">
        <f>IF(INDEX(TabEntrainement[Seance],ROW()-18)&lt;&gt;0,INDEX(TabEntrainement[Seance],ROW()-18),"")</f>
        <v/>
      </c>
      <c r="C112" s="77"/>
      <c r="D112" s="77"/>
      <c r="E112" s="77"/>
      <c r="F112" s="77"/>
      <c r="G112" s="77"/>
      <c r="H112" s="77"/>
      <c r="I112" s="77"/>
      <c r="J112" s="77"/>
      <c r="K112" s="77"/>
      <c r="L112" s="77"/>
      <c r="M112" s="77"/>
      <c r="N112" s="77"/>
      <c r="O112" s="77"/>
      <c r="P112" s="77"/>
      <c r="Q112" s="77"/>
      <c r="R112" s="77"/>
      <c r="S112" s="77"/>
      <c r="T112" s="77"/>
      <c r="U112" s="77"/>
      <c r="V112" s="77"/>
      <c r="W112" s="77"/>
      <c r="X112" s="77"/>
      <c r="Y112" s="77"/>
      <c r="Z112" s="77"/>
      <c r="AA112" s="77"/>
      <c r="AB112" s="77"/>
      <c r="AC112" s="77"/>
      <c r="AD112" s="77"/>
      <c r="AE112" s="77"/>
      <c r="AF112" s="77"/>
      <c r="AG112" s="90" t="str">
        <f>IF(COUNTA(TabREP[[#This Row],[J1]:[J30]])&lt;&gt;0,AVERAGE(TabREP[[#This Row],[J1]:[J30]]),"")</f>
        <v/>
      </c>
      <c r="AH112" s="47" t="str">
        <f>TabREP[[#This Row],[Moyenne]]</f>
        <v/>
      </c>
      <c r="AI112" s="46"/>
    </row>
    <row r="113" spans="2:35" ht="14.25">
      <c r="B113" s="14" t="str">
        <f>IF(INDEX(TabEntrainement[Seance],ROW()-18)&lt;&gt;0,INDEX(TabEntrainement[Seance],ROW()-18),"")</f>
        <v/>
      </c>
      <c r="C113" s="77"/>
      <c r="D113" s="77"/>
      <c r="E113" s="77"/>
      <c r="F113" s="77"/>
      <c r="G113" s="77"/>
      <c r="H113" s="77"/>
      <c r="I113" s="77"/>
      <c r="J113" s="77"/>
      <c r="K113" s="77"/>
      <c r="L113" s="77"/>
      <c r="M113" s="77"/>
      <c r="N113" s="77"/>
      <c r="O113" s="77"/>
      <c r="P113" s="77"/>
      <c r="Q113" s="77"/>
      <c r="R113" s="77"/>
      <c r="S113" s="77"/>
      <c r="T113" s="77"/>
      <c r="U113" s="77"/>
      <c r="V113" s="77"/>
      <c r="W113" s="77"/>
      <c r="X113" s="77"/>
      <c r="Y113" s="77"/>
      <c r="Z113" s="77"/>
      <c r="AA113" s="77"/>
      <c r="AB113" s="77"/>
      <c r="AC113" s="77"/>
      <c r="AD113" s="77"/>
      <c r="AE113" s="77"/>
      <c r="AF113" s="77"/>
      <c r="AG113" s="90" t="str">
        <f>IF(COUNTA(TabREP[[#This Row],[J1]:[J30]])&lt;&gt;0,AVERAGE(TabREP[[#This Row],[J1]:[J30]]),"")</f>
        <v/>
      </c>
      <c r="AH113" s="47" t="str">
        <f>TabREP[[#This Row],[Moyenne]]</f>
        <v/>
      </c>
      <c r="AI113" s="46"/>
    </row>
    <row r="114" spans="2:35" ht="14.25">
      <c r="B114" s="14" t="str">
        <f>IF(INDEX(TabEntrainement[Seance],ROW()-18)&lt;&gt;0,INDEX(TabEntrainement[Seance],ROW()-18),"")</f>
        <v/>
      </c>
      <c r="C114" s="77"/>
      <c r="D114" s="77"/>
      <c r="E114" s="77"/>
      <c r="F114" s="77"/>
      <c r="G114" s="77"/>
      <c r="H114" s="77"/>
      <c r="I114" s="77"/>
      <c r="J114" s="77"/>
      <c r="K114" s="77"/>
      <c r="L114" s="77"/>
      <c r="M114" s="77"/>
      <c r="N114" s="77"/>
      <c r="O114" s="77"/>
      <c r="P114" s="77"/>
      <c r="Q114" s="77"/>
      <c r="R114" s="77"/>
      <c r="S114" s="77"/>
      <c r="T114" s="77"/>
      <c r="U114" s="77"/>
      <c r="V114" s="77"/>
      <c r="W114" s="77"/>
      <c r="X114" s="77"/>
      <c r="Y114" s="77"/>
      <c r="Z114" s="77"/>
      <c r="AA114" s="77"/>
      <c r="AB114" s="77"/>
      <c r="AC114" s="77"/>
      <c r="AD114" s="77"/>
      <c r="AE114" s="77"/>
      <c r="AF114" s="77"/>
      <c r="AG114" s="90" t="str">
        <f>IF(COUNTA(TabREP[[#This Row],[J1]:[J30]])&lt;&gt;0,AVERAGE(TabREP[[#This Row],[J1]:[J30]]),"")</f>
        <v/>
      </c>
      <c r="AH114" s="47" t="str">
        <f>TabREP[[#This Row],[Moyenne]]</f>
        <v/>
      </c>
      <c r="AI114" s="46"/>
    </row>
    <row r="115" spans="2:35" ht="14.25">
      <c r="B115" s="14" t="str">
        <f>IF(INDEX(TabEntrainement[Seance],ROW()-18)&lt;&gt;0,INDEX(TabEntrainement[Seance],ROW()-18),"")</f>
        <v/>
      </c>
      <c r="C115" s="77"/>
      <c r="D115" s="77"/>
      <c r="E115" s="77"/>
      <c r="F115" s="77"/>
      <c r="G115" s="77"/>
      <c r="H115" s="77"/>
      <c r="I115" s="77"/>
      <c r="J115" s="77"/>
      <c r="K115" s="77"/>
      <c r="L115" s="77"/>
      <c r="M115" s="77"/>
      <c r="N115" s="77"/>
      <c r="O115" s="77"/>
      <c r="P115" s="77"/>
      <c r="Q115" s="77"/>
      <c r="R115" s="77"/>
      <c r="S115" s="77"/>
      <c r="T115" s="77"/>
      <c r="U115" s="77"/>
      <c r="V115" s="77"/>
      <c r="W115" s="77"/>
      <c r="X115" s="77"/>
      <c r="Y115" s="77"/>
      <c r="Z115" s="77"/>
      <c r="AA115" s="77"/>
      <c r="AB115" s="77"/>
      <c r="AC115" s="77"/>
      <c r="AD115" s="77"/>
      <c r="AE115" s="77"/>
      <c r="AF115" s="77"/>
      <c r="AG115" s="90" t="str">
        <f>IF(COUNTA(TabREP[[#This Row],[J1]:[J30]])&lt;&gt;0,AVERAGE(TabREP[[#This Row],[J1]:[J30]]),"")</f>
        <v/>
      </c>
      <c r="AH115" s="47" t="str">
        <f>TabREP[[#This Row],[Moyenne]]</f>
        <v/>
      </c>
      <c r="AI115" s="46"/>
    </row>
    <row r="116" spans="2:35" ht="14.25">
      <c r="B116" s="14" t="str">
        <f>IF(INDEX(TabEntrainement[Seance],ROW()-18)&lt;&gt;0,INDEX(TabEntrainement[Seance],ROW()-18),"")</f>
        <v/>
      </c>
      <c r="C116" s="77"/>
      <c r="D116" s="77"/>
      <c r="E116" s="77"/>
      <c r="F116" s="77"/>
      <c r="G116" s="77"/>
      <c r="H116" s="77"/>
      <c r="I116" s="77"/>
      <c r="J116" s="77"/>
      <c r="K116" s="77"/>
      <c r="L116" s="77"/>
      <c r="M116" s="77"/>
      <c r="N116" s="77"/>
      <c r="O116" s="77"/>
      <c r="P116" s="77"/>
      <c r="Q116" s="77"/>
      <c r="R116" s="77"/>
      <c r="S116" s="77"/>
      <c r="T116" s="77"/>
      <c r="U116" s="77"/>
      <c r="V116" s="77"/>
      <c r="W116" s="77"/>
      <c r="X116" s="77"/>
      <c r="Y116" s="77"/>
      <c r="Z116" s="77"/>
      <c r="AA116" s="77"/>
      <c r="AB116" s="77"/>
      <c r="AC116" s="77"/>
      <c r="AD116" s="77"/>
      <c r="AE116" s="77"/>
      <c r="AF116" s="77"/>
      <c r="AG116" s="90" t="str">
        <f>IF(COUNTA(TabREP[[#This Row],[J1]:[J30]])&lt;&gt;0,AVERAGE(TabREP[[#This Row],[J1]:[J30]]),"")</f>
        <v/>
      </c>
      <c r="AH116" s="47" t="str">
        <f>TabREP[[#This Row],[Moyenne]]</f>
        <v/>
      </c>
      <c r="AI116" s="46"/>
    </row>
    <row r="117" spans="2:35" ht="14.25">
      <c r="B117" s="14" t="str">
        <f>IF(INDEX(TabEntrainement[Seance],ROW()-18)&lt;&gt;0,INDEX(TabEntrainement[Seance],ROW()-18),"")</f>
        <v/>
      </c>
      <c r="C117" s="77"/>
      <c r="D117" s="77"/>
      <c r="E117" s="77"/>
      <c r="F117" s="77"/>
      <c r="G117" s="77"/>
      <c r="H117" s="77"/>
      <c r="I117" s="77"/>
      <c r="J117" s="77"/>
      <c r="K117" s="77"/>
      <c r="L117" s="77"/>
      <c r="M117" s="77"/>
      <c r="N117" s="77"/>
      <c r="O117" s="77"/>
      <c r="P117" s="77"/>
      <c r="Q117" s="77"/>
      <c r="R117" s="77"/>
      <c r="S117" s="77"/>
      <c r="T117" s="77"/>
      <c r="U117" s="77"/>
      <c r="V117" s="77"/>
      <c r="W117" s="77"/>
      <c r="X117" s="77"/>
      <c r="Y117" s="77"/>
      <c r="Z117" s="77"/>
      <c r="AA117" s="77"/>
      <c r="AB117" s="77"/>
      <c r="AC117" s="77"/>
      <c r="AD117" s="77"/>
      <c r="AE117" s="77"/>
      <c r="AF117" s="77"/>
      <c r="AG117" s="90" t="str">
        <f>IF(COUNTA(TabREP[[#This Row],[J1]:[J30]])&lt;&gt;0,AVERAGE(TabREP[[#This Row],[J1]:[J30]]),"")</f>
        <v/>
      </c>
      <c r="AH117" s="47" t="str">
        <f>TabREP[[#This Row],[Moyenne]]</f>
        <v/>
      </c>
      <c r="AI117" s="46"/>
    </row>
    <row r="118" spans="2:35" ht="14.25">
      <c r="B118" s="14" t="str">
        <f>IF(INDEX(TabEntrainement[Seance],ROW()-18)&lt;&gt;0,INDEX(TabEntrainement[Seance],ROW()-18),"")</f>
        <v/>
      </c>
      <c r="C118" s="77"/>
      <c r="D118" s="77"/>
      <c r="E118" s="77"/>
      <c r="F118" s="77"/>
      <c r="G118" s="77"/>
      <c r="H118" s="77"/>
      <c r="I118" s="77"/>
      <c r="J118" s="77"/>
      <c r="K118" s="77"/>
      <c r="L118" s="77"/>
      <c r="M118" s="77"/>
      <c r="N118" s="77"/>
      <c r="O118" s="77"/>
      <c r="P118" s="77"/>
      <c r="Q118" s="77"/>
      <c r="R118" s="77"/>
      <c r="S118" s="77"/>
      <c r="T118" s="77"/>
      <c r="U118" s="77"/>
      <c r="V118" s="77"/>
      <c r="W118" s="77"/>
      <c r="X118" s="77"/>
      <c r="Y118" s="77"/>
      <c r="Z118" s="77"/>
      <c r="AA118" s="77"/>
      <c r="AB118" s="77"/>
      <c r="AC118" s="77"/>
      <c r="AD118" s="77"/>
      <c r="AE118" s="77"/>
      <c r="AF118" s="77"/>
      <c r="AG118" s="90" t="str">
        <f>IF(COUNTA(TabREP[[#This Row],[J1]:[J30]])&lt;&gt;0,AVERAGE(TabREP[[#This Row],[J1]:[J30]]),"")</f>
        <v/>
      </c>
      <c r="AH118" s="47" t="str">
        <f>TabREP[[#This Row],[Moyenne]]</f>
        <v/>
      </c>
      <c r="AI118" s="46"/>
    </row>
    <row r="119" spans="2:35" ht="14.25">
      <c r="B119" s="14" t="str">
        <f>IF(INDEX(TabEntrainement[Seance],ROW()-18)&lt;&gt;0,INDEX(TabEntrainement[Seance],ROW()-18),"")</f>
        <v/>
      </c>
      <c r="C119" s="77"/>
      <c r="D119" s="77"/>
      <c r="E119" s="77"/>
      <c r="F119" s="77"/>
      <c r="G119" s="77"/>
      <c r="H119" s="77"/>
      <c r="I119" s="77"/>
      <c r="J119" s="77"/>
      <c r="K119" s="77"/>
      <c r="L119" s="77"/>
      <c r="M119" s="77"/>
      <c r="N119" s="77"/>
      <c r="O119" s="77"/>
      <c r="P119" s="77"/>
      <c r="Q119" s="77"/>
      <c r="R119" s="77"/>
      <c r="S119" s="77"/>
      <c r="T119" s="77"/>
      <c r="U119" s="77"/>
      <c r="V119" s="77"/>
      <c r="W119" s="77"/>
      <c r="X119" s="77"/>
      <c r="Y119" s="77"/>
      <c r="Z119" s="77"/>
      <c r="AA119" s="77"/>
      <c r="AB119" s="77"/>
      <c r="AC119" s="77"/>
      <c r="AD119" s="77"/>
      <c r="AE119" s="77"/>
      <c r="AF119" s="77"/>
      <c r="AG119" s="90" t="str">
        <f>IF(COUNTA(TabREP[[#This Row],[J1]:[J30]])&lt;&gt;0,AVERAGE(TabREP[[#This Row],[J1]:[J30]]),"")</f>
        <v/>
      </c>
      <c r="AH119" s="47" t="str">
        <f>TabREP[[#This Row],[Moyenne]]</f>
        <v/>
      </c>
      <c r="AI119" s="46"/>
    </row>
    <row r="120" spans="2:35" ht="14.25">
      <c r="B120" s="14" t="str">
        <f>IF(INDEX(TabEntrainement[Seance],ROW()-18)&lt;&gt;0,INDEX(TabEntrainement[Seance],ROW()-18),"")</f>
        <v/>
      </c>
      <c r="C120" s="77"/>
      <c r="D120" s="77"/>
      <c r="E120" s="77"/>
      <c r="F120" s="77"/>
      <c r="G120" s="77"/>
      <c r="H120" s="77"/>
      <c r="I120" s="77"/>
      <c r="J120" s="77"/>
      <c r="K120" s="77"/>
      <c r="L120" s="77"/>
      <c r="M120" s="77"/>
      <c r="N120" s="77"/>
      <c r="O120" s="77"/>
      <c r="P120" s="77"/>
      <c r="Q120" s="77"/>
      <c r="R120" s="77"/>
      <c r="S120" s="77"/>
      <c r="T120" s="77"/>
      <c r="U120" s="77"/>
      <c r="V120" s="77"/>
      <c r="W120" s="77"/>
      <c r="X120" s="77"/>
      <c r="Y120" s="77"/>
      <c r="Z120" s="77"/>
      <c r="AA120" s="77"/>
      <c r="AB120" s="77"/>
      <c r="AC120" s="77"/>
      <c r="AD120" s="77"/>
      <c r="AE120" s="77"/>
      <c r="AF120" s="77"/>
      <c r="AG120" s="90" t="str">
        <f>IF(COUNTA(TabREP[[#This Row],[J1]:[J30]])&lt;&gt;0,AVERAGE(TabREP[[#This Row],[J1]:[J30]]),"")</f>
        <v/>
      </c>
      <c r="AH120" s="47" t="str">
        <f>TabREP[[#This Row],[Moyenne]]</f>
        <v/>
      </c>
      <c r="AI120" s="46"/>
    </row>
    <row r="121" spans="2:35" ht="14.25">
      <c r="B121" s="14" t="str">
        <f>IF(INDEX(TabEntrainement[Seance],ROW()-18)&lt;&gt;0,INDEX(TabEntrainement[Seance],ROW()-18),"")</f>
        <v/>
      </c>
      <c r="C121" s="77"/>
      <c r="D121" s="77"/>
      <c r="E121" s="77"/>
      <c r="F121" s="77"/>
      <c r="G121" s="77"/>
      <c r="H121" s="77"/>
      <c r="I121" s="77"/>
      <c r="J121" s="77"/>
      <c r="K121" s="77"/>
      <c r="L121" s="77"/>
      <c r="M121" s="77"/>
      <c r="N121" s="77"/>
      <c r="O121" s="77"/>
      <c r="P121" s="77"/>
      <c r="Q121" s="77"/>
      <c r="R121" s="77"/>
      <c r="S121" s="77"/>
      <c r="T121" s="77"/>
      <c r="U121" s="77"/>
      <c r="V121" s="77"/>
      <c r="W121" s="77"/>
      <c r="X121" s="77"/>
      <c r="Y121" s="77"/>
      <c r="Z121" s="77"/>
      <c r="AA121" s="77"/>
      <c r="AB121" s="77"/>
      <c r="AC121" s="77"/>
      <c r="AD121" s="77"/>
      <c r="AE121" s="77"/>
      <c r="AF121" s="77"/>
      <c r="AG121" s="90" t="str">
        <f>IF(COUNTA(TabREP[[#This Row],[J1]:[J30]])&lt;&gt;0,AVERAGE(TabREP[[#This Row],[J1]:[J30]]),"")</f>
        <v/>
      </c>
      <c r="AH121" s="47" t="str">
        <f>TabREP[[#This Row],[Moyenne]]</f>
        <v/>
      </c>
      <c r="AI121" s="46"/>
    </row>
    <row r="122" spans="2:35" ht="14.25">
      <c r="B122" s="14" t="str">
        <f>IF(INDEX(TabEntrainement[Seance],ROW()-18)&lt;&gt;0,INDEX(TabEntrainement[Seance],ROW()-18),"")</f>
        <v/>
      </c>
      <c r="C122" s="77"/>
      <c r="D122" s="77"/>
      <c r="E122" s="77"/>
      <c r="F122" s="77"/>
      <c r="G122" s="77"/>
      <c r="H122" s="77"/>
      <c r="I122" s="77"/>
      <c r="J122" s="77"/>
      <c r="K122" s="77"/>
      <c r="L122" s="77"/>
      <c r="M122" s="77"/>
      <c r="N122" s="77"/>
      <c r="O122" s="77"/>
      <c r="P122" s="77"/>
      <c r="Q122" s="77"/>
      <c r="R122" s="77"/>
      <c r="S122" s="77"/>
      <c r="T122" s="77"/>
      <c r="U122" s="77"/>
      <c r="V122" s="77"/>
      <c r="W122" s="77"/>
      <c r="X122" s="77"/>
      <c r="Y122" s="77"/>
      <c r="Z122" s="77"/>
      <c r="AA122" s="77"/>
      <c r="AB122" s="77"/>
      <c r="AC122" s="77"/>
      <c r="AD122" s="77"/>
      <c r="AE122" s="77"/>
      <c r="AF122" s="77"/>
      <c r="AG122" s="90" t="str">
        <f>IF(COUNTA(TabREP[[#This Row],[J1]:[J30]])&lt;&gt;0,AVERAGE(TabREP[[#This Row],[J1]:[J30]]),"")</f>
        <v/>
      </c>
      <c r="AH122" s="47" t="str">
        <f>TabREP[[#This Row],[Moyenne]]</f>
        <v/>
      </c>
      <c r="AI122" s="46"/>
    </row>
    <row r="123" spans="2:35" ht="14.25">
      <c r="B123" s="14" t="str">
        <f>IF(INDEX(TabEntrainement[Seance],ROW()-18)&lt;&gt;0,INDEX(TabEntrainement[Seance],ROW()-18),"")</f>
        <v/>
      </c>
      <c r="C123" s="77"/>
      <c r="D123" s="77"/>
      <c r="E123" s="77"/>
      <c r="F123" s="77"/>
      <c r="G123" s="77"/>
      <c r="H123" s="77"/>
      <c r="I123" s="77"/>
      <c r="J123" s="77"/>
      <c r="K123" s="77"/>
      <c r="L123" s="77"/>
      <c r="M123" s="77"/>
      <c r="N123" s="77"/>
      <c r="O123" s="77"/>
      <c r="P123" s="77"/>
      <c r="Q123" s="77"/>
      <c r="R123" s="77"/>
      <c r="S123" s="77"/>
      <c r="T123" s="77"/>
      <c r="U123" s="77"/>
      <c r="V123" s="77"/>
      <c r="W123" s="77"/>
      <c r="X123" s="77"/>
      <c r="Y123" s="77"/>
      <c r="Z123" s="77"/>
      <c r="AA123" s="77"/>
      <c r="AB123" s="77"/>
      <c r="AC123" s="77"/>
      <c r="AD123" s="77"/>
      <c r="AE123" s="77"/>
      <c r="AF123" s="77"/>
      <c r="AG123" s="90" t="str">
        <f>IF(COUNTA(TabREP[[#This Row],[J1]:[J30]])&lt;&gt;0,AVERAGE(TabREP[[#This Row],[J1]:[J30]]),"")</f>
        <v/>
      </c>
      <c r="AH123" s="47" t="str">
        <f>TabREP[[#This Row],[Moyenne]]</f>
        <v/>
      </c>
      <c r="AI123" s="46"/>
    </row>
    <row r="124" spans="2:35" ht="14.25">
      <c r="B124" s="14" t="str">
        <f>IF(INDEX(TabEntrainement[Seance],ROW()-18)&lt;&gt;0,INDEX(TabEntrainement[Seance],ROW()-18),"")</f>
        <v/>
      </c>
      <c r="C124" s="77"/>
      <c r="D124" s="77"/>
      <c r="E124" s="77"/>
      <c r="F124" s="77"/>
      <c r="G124" s="77"/>
      <c r="H124" s="77"/>
      <c r="I124" s="77"/>
      <c r="J124" s="77"/>
      <c r="K124" s="77"/>
      <c r="L124" s="77"/>
      <c r="M124" s="77"/>
      <c r="N124" s="77"/>
      <c r="O124" s="77"/>
      <c r="P124" s="77"/>
      <c r="Q124" s="77"/>
      <c r="R124" s="77"/>
      <c r="S124" s="77"/>
      <c r="T124" s="77"/>
      <c r="U124" s="77"/>
      <c r="V124" s="77"/>
      <c r="W124" s="77"/>
      <c r="X124" s="77"/>
      <c r="Y124" s="77"/>
      <c r="Z124" s="77"/>
      <c r="AA124" s="77"/>
      <c r="AB124" s="77"/>
      <c r="AC124" s="77"/>
      <c r="AD124" s="77"/>
      <c r="AE124" s="77"/>
      <c r="AF124" s="77"/>
      <c r="AG124" s="90" t="str">
        <f>IF(COUNTA(TabREP[[#This Row],[J1]:[J30]])&lt;&gt;0,AVERAGE(TabREP[[#This Row],[J1]:[J30]]),"")</f>
        <v/>
      </c>
      <c r="AH124" s="47" t="str">
        <f>TabREP[[#This Row],[Moyenne]]</f>
        <v/>
      </c>
      <c r="AI124" s="46"/>
    </row>
    <row r="125" spans="2:35" ht="14.25">
      <c r="B125" s="14" t="str">
        <f>IF(INDEX(TabEntrainement[Seance],ROW()-18)&lt;&gt;0,INDEX(TabEntrainement[Seance],ROW()-18),"")</f>
        <v/>
      </c>
      <c r="C125" s="77"/>
      <c r="D125" s="77"/>
      <c r="E125" s="77"/>
      <c r="F125" s="77"/>
      <c r="G125" s="77"/>
      <c r="H125" s="77"/>
      <c r="I125" s="77"/>
      <c r="J125" s="77"/>
      <c r="K125" s="77"/>
      <c r="L125" s="77"/>
      <c r="M125" s="77"/>
      <c r="N125" s="77"/>
      <c r="O125" s="77"/>
      <c r="P125" s="77"/>
      <c r="Q125" s="77"/>
      <c r="R125" s="77"/>
      <c r="S125" s="77"/>
      <c r="T125" s="77"/>
      <c r="U125" s="77"/>
      <c r="V125" s="77"/>
      <c r="W125" s="77"/>
      <c r="X125" s="77"/>
      <c r="Y125" s="77"/>
      <c r="Z125" s="77"/>
      <c r="AA125" s="77"/>
      <c r="AB125" s="77"/>
      <c r="AC125" s="77"/>
      <c r="AD125" s="77"/>
      <c r="AE125" s="77"/>
      <c r="AF125" s="77"/>
      <c r="AG125" s="90" t="str">
        <f>IF(COUNTA(TabREP[[#This Row],[J1]:[J30]])&lt;&gt;0,AVERAGE(TabREP[[#This Row],[J1]:[J30]]),"")</f>
        <v/>
      </c>
      <c r="AH125" s="47" t="str">
        <f>TabREP[[#This Row],[Moyenne]]</f>
        <v/>
      </c>
      <c r="AI125" s="46"/>
    </row>
    <row r="126" spans="2:35" ht="14.25">
      <c r="B126" s="14" t="str">
        <f>IF(INDEX(TabEntrainement[Seance],ROW()-18)&lt;&gt;0,INDEX(TabEntrainement[Seance],ROW()-18),"")</f>
        <v/>
      </c>
      <c r="C126" s="77"/>
      <c r="D126" s="77"/>
      <c r="E126" s="77"/>
      <c r="F126" s="77"/>
      <c r="G126" s="77"/>
      <c r="H126" s="77"/>
      <c r="I126" s="77"/>
      <c r="J126" s="77"/>
      <c r="K126" s="77"/>
      <c r="L126" s="77"/>
      <c r="M126" s="77"/>
      <c r="N126" s="77"/>
      <c r="O126" s="77"/>
      <c r="P126" s="77"/>
      <c r="Q126" s="77"/>
      <c r="R126" s="77"/>
      <c r="S126" s="77"/>
      <c r="T126" s="77"/>
      <c r="U126" s="77"/>
      <c r="V126" s="77"/>
      <c r="W126" s="77"/>
      <c r="X126" s="77"/>
      <c r="Y126" s="77"/>
      <c r="Z126" s="77"/>
      <c r="AA126" s="77"/>
      <c r="AB126" s="77"/>
      <c r="AC126" s="77"/>
      <c r="AD126" s="77"/>
      <c r="AE126" s="77"/>
      <c r="AF126" s="77"/>
      <c r="AG126" s="90" t="str">
        <f>IF(COUNTA(TabREP[[#This Row],[J1]:[J30]])&lt;&gt;0,AVERAGE(TabREP[[#This Row],[J1]:[J30]]),"")</f>
        <v/>
      </c>
      <c r="AH126" s="47" t="str">
        <f>TabREP[[#This Row],[Moyenne]]</f>
        <v/>
      </c>
      <c r="AI126" s="46"/>
    </row>
    <row r="127" spans="2:35" ht="14.25">
      <c r="B127" s="14" t="str">
        <f>IF(INDEX(TabEntrainement[Seance],ROW()-18)&lt;&gt;0,INDEX(TabEntrainement[Seance],ROW()-18),"")</f>
        <v/>
      </c>
      <c r="C127" s="77"/>
      <c r="D127" s="77"/>
      <c r="E127" s="77"/>
      <c r="F127" s="77"/>
      <c r="G127" s="77"/>
      <c r="H127" s="77"/>
      <c r="I127" s="77"/>
      <c r="J127" s="77"/>
      <c r="K127" s="77"/>
      <c r="L127" s="77"/>
      <c r="M127" s="77"/>
      <c r="N127" s="77"/>
      <c r="O127" s="77"/>
      <c r="P127" s="77"/>
      <c r="Q127" s="77"/>
      <c r="R127" s="77"/>
      <c r="S127" s="77"/>
      <c r="T127" s="77"/>
      <c r="U127" s="77"/>
      <c r="V127" s="77"/>
      <c r="W127" s="77"/>
      <c r="X127" s="77"/>
      <c r="Y127" s="77"/>
      <c r="Z127" s="77"/>
      <c r="AA127" s="77"/>
      <c r="AB127" s="77"/>
      <c r="AC127" s="77"/>
      <c r="AD127" s="77"/>
      <c r="AE127" s="77"/>
      <c r="AF127" s="77"/>
      <c r="AG127" s="90" t="str">
        <f>IF(COUNTA(TabREP[[#This Row],[J1]:[J30]])&lt;&gt;0,AVERAGE(TabREP[[#This Row],[J1]:[J30]]),"")</f>
        <v/>
      </c>
      <c r="AH127" s="47" t="str">
        <f>TabREP[[#This Row],[Moyenne]]</f>
        <v/>
      </c>
      <c r="AI127" s="46"/>
    </row>
    <row r="128" spans="2:35" ht="14.25">
      <c r="B128" s="14" t="str">
        <f>IF(INDEX(TabEntrainement[Seance],ROW()-18)&lt;&gt;0,INDEX(TabEntrainement[Seance],ROW()-18),"")</f>
        <v/>
      </c>
      <c r="C128" s="77"/>
      <c r="D128" s="77"/>
      <c r="E128" s="77"/>
      <c r="F128" s="77"/>
      <c r="G128" s="77"/>
      <c r="H128" s="77"/>
      <c r="I128" s="77"/>
      <c r="J128" s="77"/>
      <c r="K128" s="77"/>
      <c r="L128" s="77"/>
      <c r="M128" s="77"/>
      <c r="N128" s="77"/>
      <c r="O128" s="77"/>
      <c r="P128" s="77"/>
      <c r="Q128" s="77"/>
      <c r="R128" s="77"/>
      <c r="S128" s="77"/>
      <c r="T128" s="77"/>
      <c r="U128" s="77"/>
      <c r="V128" s="77"/>
      <c r="W128" s="77"/>
      <c r="X128" s="77"/>
      <c r="Y128" s="77"/>
      <c r="Z128" s="77"/>
      <c r="AA128" s="77"/>
      <c r="AB128" s="77"/>
      <c r="AC128" s="77"/>
      <c r="AD128" s="77"/>
      <c r="AE128" s="77"/>
      <c r="AF128" s="77"/>
      <c r="AG128" s="90" t="str">
        <f>IF(COUNTA(TabREP[[#This Row],[J1]:[J30]])&lt;&gt;0,AVERAGE(TabREP[[#This Row],[J1]:[J30]]),"")</f>
        <v/>
      </c>
      <c r="AH128" s="47" t="str">
        <f>TabREP[[#This Row],[Moyenne]]</f>
        <v/>
      </c>
      <c r="AI128" s="46"/>
    </row>
    <row r="129" spans="2:35" ht="14.25">
      <c r="B129" s="14" t="str">
        <f>IF(INDEX(TabEntrainement[Seance],ROW()-18)&lt;&gt;0,INDEX(TabEntrainement[Seance],ROW()-18),"")</f>
        <v/>
      </c>
      <c r="C129" s="77"/>
      <c r="D129" s="77"/>
      <c r="E129" s="77"/>
      <c r="F129" s="77"/>
      <c r="G129" s="77"/>
      <c r="H129" s="77"/>
      <c r="I129" s="77"/>
      <c r="J129" s="77"/>
      <c r="K129" s="77"/>
      <c r="L129" s="77"/>
      <c r="M129" s="77"/>
      <c r="N129" s="77"/>
      <c r="O129" s="77"/>
      <c r="P129" s="77"/>
      <c r="Q129" s="77"/>
      <c r="R129" s="77"/>
      <c r="S129" s="77"/>
      <c r="T129" s="77"/>
      <c r="U129" s="77"/>
      <c r="V129" s="77"/>
      <c r="W129" s="77"/>
      <c r="X129" s="77"/>
      <c r="Y129" s="77"/>
      <c r="Z129" s="77"/>
      <c r="AA129" s="77"/>
      <c r="AB129" s="77"/>
      <c r="AC129" s="77"/>
      <c r="AD129" s="77"/>
      <c r="AE129" s="77"/>
      <c r="AF129" s="77"/>
      <c r="AG129" s="90" t="str">
        <f>IF(COUNTA(TabREP[[#This Row],[J1]:[J30]])&lt;&gt;0,AVERAGE(TabREP[[#This Row],[J1]:[J30]]),"")</f>
        <v/>
      </c>
      <c r="AH129" s="47" t="str">
        <f>TabREP[[#This Row],[Moyenne]]</f>
        <v/>
      </c>
      <c r="AI129" s="46"/>
    </row>
    <row r="130" spans="2:35" ht="14.25">
      <c r="B130" s="14" t="str">
        <f>IF(INDEX(TabEntrainement[Seance],ROW()-18)&lt;&gt;0,INDEX(TabEntrainement[Seance],ROW()-18),"")</f>
        <v/>
      </c>
      <c r="C130" s="77"/>
      <c r="D130" s="77"/>
      <c r="E130" s="77"/>
      <c r="F130" s="77"/>
      <c r="G130" s="77"/>
      <c r="H130" s="77"/>
      <c r="I130" s="77"/>
      <c r="J130" s="77"/>
      <c r="K130" s="77"/>
      <c r="L130" s="77"/>
      <c r="M130" s="77"/>
      <c r="N130" s="77"/>
      <c r="O130" s="77"/>
      <c r="P130" s="77"/>
      <c r="Q130" s="77"/>
      <c r="R130" s="77"/>
      <c r="S130" s="77"/>
      <c r="T130" s="77"/>
      <c r="U130" s="77"/>
      <c r="V130" s="77"/>
      <c r="W130" s="77"/>
      <c r="X130" s="77"/>
      <c r="Y130" s="77"/>
      <c r="Z130" s="77"/>
      <c r="AA130" s="77"/>
      <c r="AB130" s="77"/>
      <c r="AC130" s="77"/>
      <c r="AD130" s="77"/>
      <c r="AE130" s="77"/>
      <c r="AF130" s="77"/>
      <c r="AG130" s="90" t="str">
        <f>IF(COUNTA(TabREP[[#This Row],[J1]:[J30]])&lt;&gt;0,AVERAGE(TabREP[[#This Row],[J1]:[J30]]),"")</f>
        <v/>
      </c>
      <c r="AH130" s="47" t="str">
        <f>TabREP[[#This Row],[Moyenne]]</f>
        <v/>
      </c>
      <c r="AI130" s="46"/>
    </row>
    <row r="131" spans="2:35" ht="14.25">
      <c r="B131" s="14" t="str">
        <f>IF(INDEX(TabEntrainement[Seance],ROW()-18)&lt;&gt;0,INDEX(TabEntrainement[Seance],ROW()-18),"")</f>
        <v/>
      </c>
      <c r="C131" s="77"/>
      <c r="D131" s="77"/>
      <c r="E131" s="77"/>
      <c r="F131" s="77"/>
      <c r="G131" s="77"/>
      <c r="H131" s="77"/>
      <c r="I131" s="77"/>
      <c r="J131" s="77"/>
      <c r="K131" s="77"/>
      <c r="L131" s="77"/>
      <c r="M131" s="77"/>
      <c r="N131" s="77"/>
      <c r="O131" s="77"/>
      <c r="P131" s="77"/>
      <c r="Q131" s="77"/>
      <c r="R131" s="77"/>
      <c r="S131" s="77"/>
      <c r="T131" s="77"/>
      <c r="U131" s="77"/>
      <c r="V131" s="77"/>
      <c r="W131" s="77"/>
      <c r="X131" s="77"/>
      <c r="Y131" s="77"/>
      <c r="Z131" s="77"/>
      <c r="AA131" s="77"/>
      <c r="AB131" s="77"/>
      <c r="AC131" s="77"/>
      <c r="AD131" s="77"/>
      <c r="AE131" s="77"/>
      <c r="AF131" s="77"/>
      <c r="AG131" s="90" t="str">
        <f>IF(COUNTA(TabREP[[#This Row],[J1]:[J30]])&lt;&gt;0,AVERAGE(TabREP[[#This Row],[J1]:[J30]]),"")</f>
        <v/>
      </c>
      <c r="AH131" s="47" t="str">
        <f>TabREP[[#This Row],[Moyenne]]</f>
        <v/>
      </c>
      <c r="AI131" s="46"/>
    </row>
    <row r="132" spans="2:35" ht="14.25">
      <c r="B132" s="14" t="str">
        <f>IF(INDEX(TabEntrainement[Seance],ROW()-18)&lt;&gt;0,INDEX(TabEntrainement[Seance],ROW()-18),"")</f>
        <v/>
      </c>
      <c r="C132" s="77"/>
      <c r="D132" s="77"/>
      <c r="E132" s="77"/>
      <c r="F132" s="77"/>
      <c r="G132" s="77"/>
      <c r="H132" s="77"/>
      <c r="I132" s="77"/>
      <c r="J132" s="77"/>
      <c r="K132" s="77"/>
      <c r="L132" s="77"/>
      <c r="M132" s="77"/>
      <c r="N132" s="77"/>
      <c r="O132" s="77"/>
      <c r="P132" s="77"/>
      <c r="Q132" s="77"/>
      <c r="R132" s="77"/>
      <c r="S132" s="77"/>
      <c r="T132" s="77"/>
      <c r="U132" s="77"/>
      <c r="V132" s="77"/>
      <c r="W132" s="77"/>
      <c r="X132" s="77"/>
      <c r="Y132" s="77"/>
      <c r="Z132" s="77"/>
      <c r="AA132" s="77"/>
      <c r="AB132" s="77"/>
      <c r="AC132" s="77"/>
      <c r="AD132" s="77"/>
      <c r="AE132" s="77"/>
      <c r="AF132" s="77"/>
      <c r="AG132" s="90" t="str">
        <f>IF(COUNTA(TabREP[[#This Row],[J1]:[J30]])&lt;&gt;0,AVERAGE(TabREP[[#This Row],[J1]:[J30]]),"")</f>
        <v/>
      </c>
      <c r="AH132" s="47" t="str">
        <f>TabREP[[#This Row],[Moyenne]]</f>
        <v/>
      </c>
      <c r="AI132" s="46"/>
    </row>
    <row r="133" spans="2:35" ht="14.25">
      <c r="B133" s="14" t="str">
        <f>IF(INDEX(TabEntrainement[Seance],ROW()-18)&lt;&gt;0,INDEX(TabEntrainement[Seance],ROW()-18),"")</f>
        <v/>
      </c>
      <c r="C133" s="77"/>
      <c r="D133" s="77"/>
      <c r="E133" s="77"/>
      <c r="F133" s="77"/>
      <c r="G133" s="77"/>
      <c r="H133" s="77"/>
      <c r="I133" s="77"/>
      <c r="J133" s="77"/>
      <c r="K133" s="77"/>
      <c r="L133" s="77"/>
      <c r="M133" s="77"/>
      <c r="N133" s="77"/>
      <c r="O133" s="77"/>
      <c r="P133" s="77"/>
      <c r="Q133" s="77"/>
      <c r="R133" s="77"/>
      <c r="S133" s="77"/>
      <c r="T133" s="77"/>
      <c r="U133" s="77"/>
      <c r="V133" s="77"/>
      <c r="W133" s="77"/>
      <c r="X133" s="77"/>
      <c r="Y133" s="77"/>
      <c r="Z133" s="77"/>
      <c r="AA133" s="77"/>
      <c r="AB133" s="77"/>
      <c r="AC133" s="77"/>
      <c r="AD133" s="77"/>
      <c r="AE133" s="77"/>
      <c r="AF133" s="77"/>
      <c r="AG133" s="90" t="str">
        <f>IF(COUNTA(TabREP[[#This Row],[J1]:[J30]])&lt;&gt;0,AVERAGE(TabREP[[#This Row],[J1]:[J30]]),"")</f>
        <v/>
      </c>
      <c r="AH133" s="47" t="str">
        <f>TabREP[[#This Row],[Moyenne]]</f>
        <v/>
      </c>
      <c r="AI133" s="46"/>
    </row>
    <row r="134" spans="2:35" ht="14.25">
      <c r="B134" s="14" t="str">
        <f>IF(INDEX(TabEntrainement[Seance],ROW()-18)&lt;&gt;0,INDEX(TabEntrainement[Seance],ROW()-18),"")</f>
        <v/>
      </c>
      <c r="C134" s="77"/>
      <c r="D134" s="77"/>
      <c r="E134" s="77"/>
      <c r="F134" s="77"/>
      <c r="G134" s="77"/>
      <c r="H134" s="77"/>
      <c r="I134" s="77"/>
      <c r="J134" s="77"/>
      <c r="K134" s="77"/>
      <c r="L134" s="77"/>
      <c r="M134" s="77"/>
      <c r="N134" s="77"/>
      <c r="O134" s="77"/>
      <c r="P134" s="77"/>
      <c r="Q134" s="77"/>
      <c r="R134" s="77"/>
      <c r="S134" s="77"/>
      <c r="T134" s="77"/>
      <c r="U134" s="77"/>
      <c r="V134" s="77"/>
      <c r="W134" s="77"/>
      <c r="X134" s="77"/>
      <c r="Y134" s="77"/>
      <c r="Z134" s="77"/>
      <c r="AA134" s="77"/>
      <c r="AB134" s="77"/>
      <c r="AC134" s="77"/>
      <c r="AD134" s="77"/>
      <c r="AE134" s="77"/>
      <c r="AF134" s="77"/>
      <c r="AG134" s="90" t="str">
        <f>IF(COUNTA(TabREP[[#This Row],[J1]:[J30]])&lt;&gt;0,AVERAGE(TabREP[[#This Row],[J1]:[J30]]),"")</f>
        <v/>
      </c>
      <c r="AH134" s="47" t="str">
        <f>TabREP[[#This Row],[Moyenne]]</f>
        <v/>
      </c>
      <c r="AI134" s="46"/>
    </row>
    <row r="135" spans="2:35" ht="14.25">
      <c r="B135" s="14" t="str">
        <f>IF(INDEX(TabEntrainement[Seance],ROW()-18)&lt;&gt;0,INDEX(TabEntrainement[Seance],ROW()-18),"")</f>
        <v/>
      </c>
      <c r="C135" s="77"/>
      <c r="D135" s="77"/>
      <c r="E135" s="77"/>
      <c r="F135" s="77"/>
      <c r="G135" s="77"/>
      <c r="H135" s="77"/>
      <c r="I135" s="77"/>
      <c r="J135" s="77"/>
      <c r="K135" s="77"/>
      <c r="L135" s="77"/>
      <c r="M135" s="77"/>
      <c r="N135" s="77"/>
      <c r="O135" s="77"/>
      <c r="P135" s="77"/>
      <c r="Q135" s="77"/>
      <c r="R135" s="77"/>
      <c r="S135" s="77"/>
      <c r="T135" s="77"/>
      <c r="U135" s="77"/>
      <c r="V135" s="77"/>
      <c r="W135" s="77"/>
      <c r="X135" s="77"/>
      <c r="Y135" s="77"/>
      <c r="Z135" s="77"/>
      <c r="AA135" s="77"/>
      <c r="AB135" s="77"/>
      <c r="AC135" s="77"/>
      <c r="AD135" s="77"/>
      <c r="AE135" s="77"/>
      <c r="AF135" s="77"/>
      <c r="AG135" s="90" t="str">
        <f>IF(COUNTA(TabREP[[#This Row],[J1]:[J30]])&lt;&gt;0,AVERAGE(TabREP[[#This Row],[J1]:[J30]]),"")</f>
        <v/>
      </c>
      <c r="AH135" s="47" t="str">
        <f>TabREP[[#This Row],[Moyenne]]</f>
        <v/>
      </c>
      <c r="AI135" s="46"/>
    </row>
    <row r="136" spans="2:35" ht="14.25">
      <c r="B136" s="14" t="str">
        <f>IF(INDEX(TabEntrainement[Seance],ROW()-18)&lt;&gt;0,INDEX(TabEntrainement[Seance],ROW()-18),"")</f>
        <v/>
      </c>
      <c r="C136" s="77"/>
      <c r="D136" s="77"/>
      <c r="E136" s="77"/>
      <c r="F136" s="77"/>
      <c r="G136" s="77"/>
      <c r="H136" s="77"/>
      <c r="I136" s="77"/>
      <c r="J136" s="77"/>
      <c r="K136" s="77"/>
      <c r="L136" s="77"/>
      <c r="M136" s="77"/>
      <c r="N136" s="77"/>
      <c r="O136" s="77"/>
      <c r="P136" s="77"/>
      <c r="Q136" s="77"/>
      <c r="R136" s="77"/>
      <c r="S136" s="77"/>
      <c r="T136" s="77"/>
      <c r="U136" s="77"/>
      <c r="V136" s="77"/>
      <c r="W136" s="77"/>
      <c r="X136" s="77"/>
      <c r="Y136" s="77"/>
      <c r="Z136" s="77"/>
      <c r="AA136" s="77"/>
      <c r="AB136" s="77"/>
      <c r="AC136" s="77"/>
      <c r="AD136" s="77"/>
      <c r="AE136" s="77"/>
      <c r="AF136" s="77"/>
      <c r="AG136" s="90" t="str">
        <f>IF(COUNTA(TabREP[[#This Row],[J1]:[J30]])&lt;&gt;0,AVERAGE(TabREP[[#This Row],[J1]:[J30]]),"")</f>
        <v/>
      </c>
      <c r="AH136" s="47" t="str">
        <f>TabREP[[#This Row],[Moyenne]]</f>
        <v/>
      </c>
      <c r="AI136" s="46"/>
    </row>
    <row r="137" spans="2:35" ht="14.25">
      <c r="B137" s="14" t="str">
        <f>IF(INDEX(TabEntrainement[Seance],ROW()-18)&lt;&gt;0,INDEX(TabEntrainement[Seance],ROW()-18),"")</f>
        <v/>
      </c>
      <c r="C137" s="77"/>
      <c r="D137" s="77"/>
      <c r="E137" s="77"/>
      <c r="F137" s="77"/>
      <c r="G137" s="77"/>
      <c r="H137" s="77"/>
      <c r="I137" s="77"/>
      <c r="J137" s="77"/>
      <c r="K137" s="77"/>
      <c r="L137" s="77"/>
      <c r="M137" s="77"/>
      <c r="N137" s="77"/>
      <c r="O137" s="77"/>
      <c r="P137" s="77"/>
      <c r="Q137" s="77"/>
      <c r="R137" s="77"/>
      <c r="S137" s="77"/>
      <c r="T137" s="77"/>
      <c r="U137" s="77"/>
      <c r="V137" s="77"/>
      <c r="W137" s="77"/>
      <c r="X137" s="77"/>
      <c r="Y137" s="77"/>
      <c r="Z137" s="77"/>
      <c r="AA137" s="77"/>
      <c r="AB137" s="77"/>
      <c r="AC137" s="77"/>
      <c r="AD137" s="77"/>
      <c r="AE137" s="77"/>
      <c r="AF137" s="77"/>
      <c r="AG137" s="90" t="str">
        <f>IF(COUNTA(TabREP[[#This Row],[J1]:[J30]])&lt;&gt;0,AVERAGE(TabREP[[#This Row],[J1]:[J30]]),"")</f>
        <v/>
      </c>
      <c r="AH137" s="47" t="str">
        <f>TabREP[[#This Row],[Moyenne]]</f>
        <v/>
      </c>
      <c r="AI137" s="46"/>
    </row>
    <row r="138" spans="2:35" ht="14.25">
      <c r="B138" s="14" t="str">
        <f>IF(INDEX(TabEntrainement[Seance],ROW()-18)&lt;&gt;0,INDEX(TabEntrainement[Seance],ROW()-18),"")</f>
        <v/>
      </c>
      <c r="C138" s="77"/>
      <c r="D138" s="77"/>
      <c r="E138" s="77"/>
      <c r="F138" s="77"/>
      <c r="G138" s="77"/>
      <c r="H138" s="77"/>
      <c r="I138" s="77"/>
      <c r="J138" s="77"/>
      <c r="K138" s="77"/>
      <c r="L138" s="77"/>
      <c r="M138" s="77"/>
      <c r="N138" s="77"/>
      <c r="O138" s="77"/>
      <c r="P138" s="77"/>
      <c r="Q138" s="77"/>
      <c r="R138" s="77"/>
      <c r="S138" s="77"/>
      <c r="T138" s="77"/>
      <c r="U138" s="77"/>
      <c r="V138" s="77"/>
      <c r="W138" s="77"/>
      <c r="X138" s="77"/>
      <c r="Y138" s="77"/>
      <c r="Z138" s="77"/>
      <c r="AA138" s="77"/>
      <c r="AB138" s="77"/>
      <c r="AC138" s="77"/>
      <c r="AD138" s="77"/>
      <c r="AE138" s="77"/>
      <c r="AF138" s="77"/>
      <c r="AG138" s="90" t="str">
        <f>IF(COUNTA(TabREP[[#This Row],[J1]:[J30]])&lt;&gt;0,AVERAGE(TabREP[[#This Row],[J1]:[J30]]),"")</f>
        <v/>
      </c>
      <c r="AH138" s="47" t="str">
        <f>TabREP[[#This Row],[Moyenne]]</f>
        <v/>
      </c>
      <c r="AI138" s="46"/>
    </row>
    <row r="139" spans="2:35" ht="14.25">
      <c r="B139" s="14" t="str">
        <f>IF(INDEX(TabEntrainement[Seance],ROW()-18)&lt;&gt;0,INDEX(TabEntrainement[Seance],ROW()-18),"")</f>
        <v/>
      </c>
      <c r="C139" s="77"/>
      <c r="D139" s="77"/>
      <c r="E139" s="77"/>
      <c r="F139" s="77"/>
      <c r="G139" s="77"/>
      <c r="H139" s="77"/>
      <c r="I139" s="77"/>
      <c r="J139" s="77"/>
      <c r="K139" s="77"/>
      <c r="L139" s="77"/>
      <c r="M139" s="77"/>
      <c r="N139" s="77"/>
      <c r="O139" s="77"/>
      <c r="P139" s="77"/>
      <c r="Q139" s="77"/>
      <c r="R139" s="77"/>
      <c r="S139" s="77"/>
      <c r="T139" s="77"/>
      <c r="U139" s="77"/>
      <c r="V139" s="77"/>
      <c r="W139" s="77"/>
      <c r="X139" s="77"/>
      <c r="Y139" s="77"/>
      <c r="Z139" s="77"/>
      <c r="AA139" s="77"/>
      <c r="AB139" s="77"/>
      <c r="AC139" s="77"/>
      <c r="AD139" s="77"/>
      <c r="AE139" s="77"/>
      <c r="AF139" s="77"/>
      <c r="AG139" s="90" t="str">
        <f>IF(COUNTA(TabREP[[#This Row],[J1]:[J30]])&lt;&gt;0,AVERAGE(TabREP[[#This Row],[J1]:[J30]]),"")</f>
        <v/>
      </c>
      <c r="AH139" s="47" t="str">
        <f>TabREP[[#This Row],[Moyenne]]</f>
        <v/>
      </c>
      <c r="AI139" s="46"/>
    </row>
    <row r="140" spans="2:35" ht="14.25">
      <c r="B140" s="14" t="str">
        <f>IF(INDEX(TabEntrainement[Seance],ROW()-18)&lt;&gt;0,INDEX(TabEntrainement[Seance],ROW()-18),"")</f>
        <v/>
      </c>
      <c r="C140" s="77"/>
      <c r="D140" s="77"/>
      <c r="E140" s="77"/>
      <c r="F140" s="77"/>
      <c r="G140" s="77"/>
      <c r="H140" s="77"/>
      <c r="I140" s="77"/>
      <c r="J140" s="77"/>
      <c r="K140" s="77"/>
      <c r="L140" s="77"/>
      <c r="M140" s="77"/>
      <c r="N140" s="77"/>
      <c r="O140" s="77"/>
      <c r="P140" s="77"/>
      <c r="Q140" s="77"/>
      <c r="R140" s="77"/>
      <c r="S140" s="77"/>
      <c r="T140" s="77"/>
      <c r="U140" s="77"/>
      <c r="V140" s="77"/>
      <c r="W140" s="77"/>
      <c r="X140" s="77"/>
      <c r="Y140" s="77"/>
      <c r="Z140" s="77"/>
      <c r="AA140" s="77"/>
      <c r="AB140" s="77"/>
      <c r="AC140" s="77"/>
      <c r="AD140" s="77"/>
      <c r="AE140" s="77"/>
      <c r="AF140" s="77"/>
      <c r="AG140" s="90" t="str">
        <f>IF(COUNTA(TabREP[[#This Row],[J1]:[J30]])&lt;&gt;0,AVERAGE(TabREP[[#This Row],[J1]:[J30]]),"")</f>
        <v/>
      </c>
      <c r="AH140" s="47" t="str">
        <f>TabREP[[#This Row],[Moyenne]]</f>
        <v/>
      </c>
      <c r="AI140" s="46"/>
    </row>
    <row r="141" spans="2:35" ht="14.25">
      <c r="B141" s="14" t="str">
        <f>IF(INDEX(TabEntrainement[Seance],ROW()-18)&lt;&gt;0,INDEX(TabEntrainement[Seance],ROW()-18),"")</f>
        <v/>
      </c>
      <c r="C141" s="77"/>
      <c r="D141" s="77"/>
      <c r="E141" s="77"/>
      <c r="F141" s="77"/>
      <c r="G141" s="77"/>
      <c r="H141" s="77"/>
      <c r="I141" s="77"/>
      <c r="J141" s="77"/>
      <c r="K141" s="77"/>
      <c r="L141" s="77"/>
      <c r="M141" s="77"/>
      <c r="N141" s="77"/>
      <c r="O141" s="77"/>
      <c r="P141" s="77"/>
      <c r="Q141" s="77"/>
      <c r="R141" s="77"/>
      <c r="S141" s="77"/>
      <c r="T141" s="77"/>
      <c r="U141" s="77"/>
      <c r="V141" s="77"/>
      <c r="W141" s="77"/>
      <c r="X141" s="77"/>
      <c r="Y141" s="77"/>
      <c r="Z141" s="77"/>
      <c r="AA141" s="77"/>
      <c r="AB141" s="77"/>
      <c r="AC141" s="77"/>
      <c r="AD141" s="77"/>
      <c r="AE141" s="77"/>
      <c r="AF141" s="77"/>
      <c r="AG141" s="90" t="str">
        <f>IF(COUNTA(TabREP[[#This Row],[J1]:[J30]])&lt;&gt;0,AVERAGE(TabREP[[#This Row],[J1]:[J30]]),"")</f>
        <v/>
      </c>
      <c r="AH141" s="47" t="str">
        <f>TabREP[[#This Row],[Moyenne]]</f>
        <v/>
      </c>
      <c r="AI141" s="46"/>
    </row>
    <row r="142" spans="2:35" ht="14.25">
      <c r="B142" s="14" t="str">
        <f>IF(INDEX(TabEntrainement[Seance],ROW()-18)&lt;&gt;0,INDEX(TabEntrainement[Seance],ROW()-18),"")</f>
        <v/>
      </c>
      <c r="C142" s="77"/>
      <c r="D142" s="77"/>
      <c r="E142" s="77"/>
      <c r="F142" s="77"/>
      <c r="G142" s="77"/>
      <c r="H142" s="77"/>
      <c r="I142" s="77"/>
      <c r="J142" s="77"/>
      <c r="K142" s="77"/>
      <c r="L142" s="77"/>
      <c r="M142" s="77"/>
      <c r="N142" s="77"/>
      <c r="O142" s="77"/>
      <c r="P142" s="77"/>
      <c r="Q142" s="77"/>
      <c r="R142" s="77"/>
      <c r="S142" s="77"/>
      <c r="T142" s="77"/>
      <c r="U142" s="77"/>
      <c r="V142" s="77"/>
      <c r="W142" s="77"/>
      <c r="X142" s="77"/>
      <c r="Y142" s="77"/>
      <c r="Z142" s="77"/>
      <c r="AA142" s="77"/>
      <c r="AB142" s="77"/>
      <c r="AC142" s="77"/>
      <c r="AD142" s="77"/>
      <c r="AE142" s="77"/>
      <c r="AF142" s="77"/>
      <c r="AG142" s="90" t="str">
        <f>IF(COUNTA(TabREP[[#This Row],[J1]:[J30]])&lt;&gt;0,AVERAGE(TabREP[[#This Row],[J1]:[J30]]),"")</f>
        <v/>
      </c>
      <c r="AH142" s="47" t="str">
        <f>TabREP[[#This Row],[Moyenne]]</f>
        <v/>
      </c>
      <c r="AI142" s="46"/>
    </row>
    <row r="143" spans="2:35" ht="14.25">
      <c r="B143" s="14" t="str">
        <f>IF(INDEX(TabEntrainement[Seance],ROW()-18)&lt;&gt;0,INDEX(TabEntrainement[Seance],ROW()-18),"")</f>
        <v/>
      </c>
      <c r="C143" s="77"/>
      <c r="D143" s="77"/>
      <c r="E143" s="77"/>
      <c r="F143" s="77"/>
      <c r="G143" s="77"/>
      <c r="H143" s="77"/>
      <c r="I143" s="77"/>
      <c r="J143" s="77"/>
      <c r="K143" s="77"/>
      <c r="L143" s="77"/>
      <c r="M143" s="77"/>
      <c r="N143" s="77"/>
      <c r="O143" s="77"/>
      <c r="P143" s="77"/>
      <c r="Q143" s="77"/>
      <c r="R143" s="77"/>
      <c r="S143" s="77"/>
      <c r="T143" s="77"/>
      <c r="U143" s="77"/>
      <c r="V143" s="77"/>
      <c r="W143" s="77"/>
      <c r="X143" s="77"/>
      <c r="Y143" s="77"/>
      <c r="Z143" s="77"/>
      <c r="AA143" s="77"/>
      <c r="AB143" s="77"/>
      <c r="AC143" s="77"/>
      <c r="AD143" s="77"/>
      <c r="AE143" s="77"/>
      <c r="AF143" s="77"/>
      <c r="AG143" s="90" t="str">
        <f>IF(COUNTA(TabREP[[#This Row],[J1]:[J30]])&lt;&gt;0,AVERAGE(TabREP[[#This Row],[J1]:[J30]]),"")</f>
        <v/>
      </c>
      <c r="AH143" s="47" t="str">
        <f>TabREP[[#This Row],[Moyenne]]</f>
        <v/>
      </c>
      <c r="AI143" s="46"/>
    </row>
    <row r="144" spans="2:35" ht="14.25">
      <c r="B144" s="14" t="str">
        <f>IF(INDEX(TabEntrainement[Seance],ROW()-18)&lt;&gt;0,INDEX(TabEntrainement[Seance],ROW()-18),"")</f>
        <v/>
      </c>
      <c r="C144" s="77"/>
      <c r="D144" s="77"/>
      <c r="E144" s="77"/>
      <c r="F144" s="77"/>
      <c r="G144" s="77"/>
      <c r="H144" s="77"/>
      <c r="I144" s="77"/>
      <c r="J144" s="77"/>
      <c r="K144" s="77"/>
      <c r="L144" s="77"/>
      <c r="M144" s="77"/>
      <c r="N144" s="77"/>
      <c r="O144" s="77"/>
      <c r="P144" s="77"/>
      <c r="Q144" s="77"/>
      <c r="R144" s="77"/>
      <c r="S144" s="77"/>
      <c r="T144" s="77"/>
      <c r="U144" s="77"/>
      <c r="V144" s="77"/>
      <c r="W144" s="77"/>
      <c r="X144" s="77"/>
      <c r="Y144" s="77"/>
      <c r="Z144" s="77"/>
      <c r="AA144" s="77"/>
      <c r="AB144" s="77"/>
      <c r="AC144" s="77"/>
      <c r="AD144" s="77"/>
      <c r="AE144" s="77"/>
      <c r="AF144" s="77"/>
      <c r="AG144" s="90" t="str">
        <f>IF(COUNTA(TabREP[[#This Row],[J1]:[J30]])&lt;&gt;0,AVERAGE(TabREP[[#This Row],[J1]:[J30]]),"")</f>
        <v/>
      </c>
      <c r="AH144" s="47" t="str">
        <f>TabREP[[#This Row],[Moyenne]]</f>
        <v/>
      </c>
      <c r="AI144" s="46"/>
    </row>
    <row r="145" spans="2:36" ht="14.25">
      <c r="B145" s="14" t="str">
        <f>IF(INDEX(TabEntrainement[Seance],ROW()-18)&lt;&gt;0,INDEX(TabEntrainement[Seance],ROW()-18),"")</f>
        <v/>
      </c>
      <c r="C145" s="77"/>
      <c r="D145" s="77"/>
      <c r="E145" s="77"/>
      <c r="F145" s="77"/>
      <c r="G145" s="77"/>
      <c r="H145" s="77"/>
      <c r="I145" s="77"/>
      <c r="J145" s="77"/>
      <c r="K145" s="77"/>
      <c r="L145" s="77"/>
      <c r="M145" s="77"/>
      <c r="N145" s="77"/>
      <c r="O145" s="77"/>
      <c r="P145" s="77"/>
      <c r="Q145" s="77"/>
      <c r="R145" s="77"/>
      <c r="S145" s="77"/>
      <c r="T145" s="77"/>
      <c r="U145" s="77"/>
      <c r="V145" s="77"/>
      <c r="W145" s="77"/>
      <c r="X145" s="77"/>
      <c r="Y145" s="77"/>
      <c r="Z145" s="77"/>
      <c r="AA145" s="77"/>
      <c r="AB145" s="77"/>
      <c r="AC145" s="77"/>
      <c r="AD145" s="77"/>
      <c r="AE145" s="77"/>
      <c r="AF145" s="77"/>
      <c r="AG145" s="90" t="str">
        <f>IF(COUNTA(TabREP[[#This Row],[J1]:[J30]])&lt;&gt;0,AVERAGE(TabREP[[#This Row],[J1]:[J30]]),"")</f>
        <v/>
      </c>
      <c r="AH145" s="47" t="str">
        <f>TabREP[[#This Row],[Moyenne]]</f>
        <v/>
      </c>
      <c r="AI145" s="46"/>
    </row>
    <row r="146" spans="2:36" ht="14.25">
      <c r="B146" s="14" t="str">
        <f>IF(INDEX(TabEntrainement[Seance],ROW()-18)&lt;&gt;0,INDEX(TabEntrainement[Seance],ROW()-18),"")</f>
        <v/>
      </c>
      <c r="C146" s="77"/>
      <c r="D146" s="77"/>
      <c r="E146" s="77"/>
      <c r="F146" s="77"/>
      <c r="G146" s="77"/>
      <c r="H146" s="77"/>
      <c r="I146" s="77"/>
      <c r="J146" s="77"/>
      <c r="K146" s="77"/>
      <c r="L146" s="77"/>
      <c r="M146" s="77"/>
      <c r="N146" s="77"/>
      <c r="O146" s="77"/>
      <c r="P146" s="77"/>
      <c r="Q146" s="77"/>
      <c r="R146" s="77"/>
      <c r="S146" s="77"/>
      <c r="T146" s="77"/>
      <c r="U146" s="77"/>
      <c r="V146" s="77"/>
      <c r="W146" s="77"/>
      <c r="X146" s="77"/>
      <c r="Y146" s="77"/>
      <c r="Z146" s="77"/>
      <c r="AA146" s="77"/>
      <c r="AB146" s="77"/>
      <c r="AC146" s="77"/>
      <c r="AD146" s="77"/>
      <c r="AE146" s="77"/>
      <c r="AF146" s="77"/>
      <c r="AG146" s="90" t="str">
        <f>IF(COUNTA(TabREP[[#This Row],[J1]:[J30]])&lt;&gt;0,AVERAGE(TabREP[[#This Row],[J1]:[J30]]),"")</f>
        <v/>
      </c>
      <c r="AH146" s="47" t="str">
        <f>TabREP[[#This Row],[Moyenne]]</f>
        <v/>
      </c>
      <c r="AI146" s="46"/>
    </row>
    <row r="147" spans="2:36" ht="14.25">
      <c r="B147" s="14" t="str">
        <f>IF(INDEX(TabEntrainement[Seance],ROW()-18)&lt;&gt;0,INDEX(TabEntrainement[Seance],ROW()-18),"")</f>
        <v/>
      </c>
      <c r="C147" s="77"/>
      <c r="D147" s="77"/>
      <c r="E147" s="77"/>
      <c r="F147" s="77"/>
      <c r="G147" s="77"/>
      <c r="H147" s="77"/>
      <c r="I147" s="77"/>
      <c r="J147" s="77"/>
      <c r="K147" s="77"/>
      <c r="L147" s="77"/>
      <c r="M147" s="77"/>
      <c r="N147" s="77"/>
      <c r="O147" s="77"/>
      <c r="P147" s="77"/>
      <c r="Q147" s="77"/>
      <c r="R147" s="77"/>
      <c r="S147" s="77"/>
      <c r="T147" s="77"/>
      <c r="U147" s="77"/>
      <c r="V147" s="77"/>
      <c r="W147" s="77"/>
      <c r="X147" s="77"/>
      <c r="Y147" s="77"/>
      <c r="Z147" s="77"/>
      <c r="AA147" s="77"/>
      <c r="AB147" s="77"/>
      <c r="AC147" s="77"/>
      <c r="AD147" s="77"/>
      <c r="AE147" s="77"/>
      <c r="AF147" s="77"/>
      <c r="AG147" s="90" t="str">
        <f>IF(COUNTA(TabREP[[#This Row],[J1]:[J30]])&lt;&gt;0,AVERAGE(TabREP[[#This Row],[J1]:[J30]]),"")</f>
        <v/>
      </c>
      <c r="AH147" s="47" t="str">
        <f>TabREP[[#This Row],[Moyenne]]</f>
        <v/>
      </c>
      <c r="AI147" s="46"/>
    </row>
    <row r="148" spans="2:36" ht="14.25">
      <c r="B148" s="14" t="str">
        <f>IF(INDEX(TabEntrainement[Seance],ROW()-18)&lt;&gt;0,INDEX(TabEntrainement[Seance],ROW()-18),"")</f>
        <v/>
      </c>
      <c r="C148" s="77"/>
      <c r="D148" s="77"/>
      <c r="E148" s="77"/>
      <c r="F148" s="77"/>
      <c r="G148" s="77"/>
      <c r="H148" s="77"/>
      <c r="I148" s="77"/>
      <c r="J148" s="77"/>
      <c r="K148" s="77"/>
      <c r="L148" s="77"/>
      <c r="M148" s="77"/>
      <c r="N148" s="77"/>
      <c r="O148" s="77"/>
      <c r="P148" s="77"/>
      <c r="Q148" s="77"/>
      <c r="R148" s="77"/>
      <c r="S148" s="77"/>
      <c r="T148" s="77"/>
      <c r="U148" s="77"/>
      <c r="V148" s="77"/>
      <c r="W148" s="77"/>
      <c r="X148" s="77"/>
      <c r="Y148" s="77"/>
      <c r="Z148" s="77"/>
      <c r="AA148" s="77"/>
      <c r="AB148" s="77"/>
      <c r="AC148" s="77"/>
      <c r="AD148" s="77"/>
      <c r="AE148" s="77"/>
      <c r="AF148" s="77"/>
      <c r="AG148" s="90" t="str">
        <f>IF(COUNTA(TabREP[[#This Row],[J1]:[J30]])&lt;&gt;0,AVERAGE(TabREP[[#This Row],[J1]:[J30]]),"")</f>
        <v/>
      </c>
      <c r="AH148" s="47" t="str">
        <f>TabREP[[#This Row],[Moyenne]]</f>
        <v/>
      </c>
      <c r="AI148" s="46"/>
    </row>
    <row r="149" spans="2:36" ht="14.25">
      <c r="B149" s="14" t="str">
        <f>IF(INDEX(TabEntrainement[Seance],ROW()-18)&lt;&gt;0,INDEX(TabEntrainement[Seance],ROW()-18),"")</f>
        <v/>
      </c>
      <c r="C149" s="77"/>
      <c r="D149" s="77"/>
      <c r="E149" s="77"/>
      <c r="F149" s="77"/>
      <c r="G149" s="77"/>
      <c r="H149" s="77"/>
      <c r="I149" s="77"/>
      <c r="J149" s="77"/>
      <c r="K149" s="77"/>
      <c r="L149" s="77"/>
      <c r="M149" s="77"/>
      <c r="N149" s="77"/>
      <c r="O149" s="77"/>
      <c r="P149" s="77"/>
      <c r="Q149" s="77"/>
      <c r="R149" s="77"/>
      <c r="S149" s="77"/>
      <c r="T149" s="77"/>
      <c r="U149" s="77"/>
      <c r="V149" s="77"/>
      <c r="W149" s="77"/>
      <c r="X149" s="77"/>
      <c r="Y149" s="77"/>
      <c r="Z149" s="77"/>
      <c r="AA149" s="77"/>
      <c r="AB149" s="77"/>
      <c r="AC149" s="77"/>
      <c r="AD149" s="77"/>
      <c r="AE149" s="77"/>
      <c r="AF149" s="77"/>
      <c r="AG149" s="90" t="str">
        <f>IF(COUNTA(TabREP[[#This Row],[J1]:[J30]])&lt;&gt;0,AVERAGE(TabREP[[#This Row],[J1]:[J30]]),"")</f>
        <v/>
      </c>
      <c r="AH149" s="47" t="str">
        <f>TabREP[[#This Row],[Moyenne]]</f>
        <v/>
      </c>
      <c r="AI149" s="46"/>
    </row>
    <row r="150" spans="2:36" ht="13.5">
      <c r="B150" s="12"/>
      <c r="C150" s="13">
        <f>SUBTOTAL(101,TabREP[J1])</f>
        <v>4.625</v>
      </c>
      <c r="D150" s="13">
        <f>SUBTOTAL(101,TabREP[J2])</f>
        <v>4.7777777777777777</v>
      </c>
      <c r="E150" s="13">
        <f>SUBTOTAL(101,TabREP[J3])</f>
        <v>4.5882352941176467</v>
      </c>
      <c r="F150" s="13">
        <f>SUBTOTAL(101,TabREP[J4])</f>
        <v>4.7857142857142856</v>
      </c>
      <c r="G150" s="13">
        <f>SUBTOTAL(101,TabREP[J5])</f>
        <v>3.3333333333333335</v>
      </c>
      <c r="H150" s="13">
        <f>SUBTOTAL(101,TabREP[J6])</f>
        <v>3.8888888888888888</v>
      </c>
      <c r="I150" s="13">
        <f>SUBTOTAL(101,TabREP[J7])</f>
        <v>3.7692307692307692</v>
      </c>
      <c r="J150" s="13">
        <f>SUBTOTAL(101,TabREP[J8])</f>
        <v>3.7857142857142856</v>
      </c>
      <c r="K150" s="13">
        <f>SUBTOTAL(101,TabREP[J9])</f>
        <v>5.2</v>
      </c>
      <c r="L150" s="13">
        <f>SUBTOTAL(101,TabREP[J10])</f>
        <v>5</v>
      </c>
      <c r="M150" s="13">
        <f>SUBTOTAL(101,TabREP[J11])</f>
        <v>4.8</v>
      </c>
      <c r="N150" s="13">
        <f>SUBTOTAL(101,TabREP[J12])</f>
        <v>5.4705882352941178</v>
      </c>
      <c r="O150" s="13">
        <f>SUBTOTAL(101,TabREP[J13])</f>
        <v>4.384615384615385</v>
      </c>
      <c r="P150" s="13">
        <f>SUBTOTAL(101,TabREP[J14])</f>
        <v>4.041666666666667</v>
      </c>
      <c r="Q150" s="13">
        <f>SUBTOTAL(101,TabREP[J15])</f>
        <v>4.333333333333333</v>
      </c>
      <c r="R150" s="13">
        <f>SUBTOTAL(101,TabREP[J16])</f>
        <v>4.083333333333333</v>
      </c>
      <c r="S150" s="13">
        <f>SUBTOTAL(101,TabREP[J17])</f>
        <v>5</v>
      </c>
      <c r="T150" s="13">
        <f>SUBTOTAL(101,TabREP[J18])</f>
        <v>4.1428571428571432</v>
      </c>
      <c r="U150" s="13">
        <f>SUBTOTAL(101,TabREP[J19])</f>
        <v>4.5999999999999996</v>
      </c>
      <c r="V150" s="13">
        <f>SUBTOTAL(101,TabREP[J20])</f>
        <v>2.8333333333333335</v>
      </c>
      <c r="W150" s="13">
        <f>SUBTOTAL(101,TabREP[J21])</f>
        <v>4.8571428571428568</v>
      </c>
      <c r="X150" s="13" t="e">
        <f>SUBTOTAL(101,TabREP[J22])</f>
        <v>#DIV/0!</v>
      </c>
      <c r="Y150" s="13" t="e">
        <f>SUBTOTAL(101,TabREP[J23])</f>
        <v>#DIV/0!</v>
      </c>
      <c r="Z150" s="13" t="e">
        <f>SUBTOTAL(101,TabREP[J24])</f>
        <v>#DIV/0!</v>
      </c>
      <c r="AA150" s="13" t="e">
        <f>SUBTOTAL(101,TabREP[J25])</f>
        <v>#DIV/0!</v>
      </c>
      <c r="AB150" s="13" t="e">
        <f>SUBTOTAL(101,TabREP[J26])</f>
        <v>#DIV/0!</v>
      </c>
      <c r="AC150" s="13" t="e">
        <f>SUBTOTAL(101,TabREP[J27])</f>
        <v>#DIV/0!</v>
      </c>
      <c r="AD150" s="13" t="e">
        <f>SUBTOTAL(101,TabREP[J28])</f>
        <v>#DIV/0!</v>
      </c>
      <c r="AE150" s="13" t="e">
        <f>SUBTOTAL(101,TabREP[J29])</f>
        <v>#DIV/0!</v>
      </c>
      <c r="AF150" s="13" t="e">
        <f>SUBTOTAL(101,TabREP[J30])</f>
        <v>#DIV/0!</v>
      </c>
      <c r="AG150" s="24"/>
      <c r="AH150" s="24"/>
      <c r="AI150" s="24"/>
    </row>
    <row r="151" spans="2:36" ht="14.25">
      <c r="B151" s="30"/>
      <c r="C151" s="31"/>
      <c r="D151" s="31"/>
      <c r="E151" s="31"/>
      <c r="F151" s="31"/>
      <c r="G151" s="31"/>
      <c r="H151" s="31"/>
      <c r="I151" s="31"/>
      <c r="J151" s="31"/>
      <c r="K151" s="31"/>
      <c r="L151" s="31"/>
      <c r="M151" s="31"/>
      <c r="N151" s="31"/>
      <c r="O151" s="31"/>
      <c r="P151" s="31"/>
      <c r="Q151" s="31"/>
      <c r="R151" s="31"/>
      <c r="S151" s="31"/>
      <c r="T151" s="31"/>
      <c r="U151" s="31"/>
      <c r="V151" s="31"/>
      <c r="W151" s="31"/>
      <c r="X151" s="31"/>
      <c r="Y151" s="31"/>
      <c r="Z151" s="31"/>
      <c r="AA151" s="31"/>
      <c r="AB151" s="31"/>
      <c r="AC151" s="31"/>
      <c r="AD151" s="31"/>
      <c r="AE151" s="31"/>
      <c r="AF151" s="31"/>
      <c r="AG151" s="31"/>
      <c r="AH151" s="32"/>
      <c r="AI151" s="33"/>
      <c r="AJ151" s="34"/>
    </row>
    <row r="152" spans="2:36" ht="14.25">
      <c r="B152" s="30"/>
      <c r="C152" s="31"/>
      <c r="D152" s="31"/>
      <c r="E152" s="31"/>
      <c r="F152" s="31"/>
      <c r="G152" s="31"/>
      <c r="H152" s="31"/>
      <c r="I152" s="31"/>
      <c r="J152" s="31"/>
      <c r="K152" s="31"/>
      <c r="L152" s="31"/>
      <c r="M152" s="31"/>
      <c r="N152" s="31"/>
      <c r="O152" s="31"/>
      <c r="P152" s="31"/>
      <c r="Q152" s="31"/>
      <c r="R152" s="31"/>
      <c r="S152" s="31"/>
      <c r="T152" s="31"/>
      <c r="U152" s="31"/>
      <c r="V152" s="31"/>
      <c r="W152" s="31"/>
      <c r="X152" s="31"/>
      <c r="Y152" s="31"/>
      <c r="Z152" s="31"/>
      <c r="AA152" s="31"/>
      <c r="AB152" s="31"/>
      <c r="AC152" s="31"/>
      <c r="AD152" s="31"/>
      <c r="AE152" s="31"/>
      <c r="AF152" s="31"/>
      <c r="AG152" s="31"/>
      <c r="AH152" s="32"/>
      <c r="AI152" s="33"/>
      <c r="AJ152" s="34"/>
    </row>
    <row r="153" spans="2:36" ht="14.25">
      <c r="AG153" s="13"/>
      <c r="AH153" s="32"/>
      <c r="AI153" s="24"/>
      <c r="AJ153" s="16"/>
    </row>
  </sheetData>
  <sheetProtection sort="0" autoFilter="0"/>
  <dataValidations count="1">
    <dataValidation type="whole" allowBlank="1" showInputMessage="1" showErrorMessage="1" sqref="C19:AF149" xr:uid="{00000000-0002-0000-0500-000000000000}">
      <formula1>0</formula1>
      <formula2>10</formula2>
    </dataValidation>
  </dataValidations>
  <pageMargins left="0.7" right="0.7" top="0.75" bottom="0.75" header="0.3" footer="0.3"/>
  <pageSetup paperSize="9" orientation="landscape" verticalDpi="0" r:id="rId1"/>
  <ignoredErrors>
    <ignoredError sqref="O19:R37 Z19:AF149 O43:R149 R39 O38:R38 O39:Q39 R40 O40:Q40 O41:R41 O42:R42" calculatedColumn="1"/>
  </ignoredErrors>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CloseOnglet">
                <anchor moveWithCells="1" sizeWithCells="1">
                  <from>
                    <xdr:col>19</xdr:col>
                    <xdr:colOff>600075</xdr:colOff>
                    <xdr:row>1</xdr:row>
                    <xdr:rowOff>47625</xdr:rowOff>
                  </from>
                  <to>
                    <xdr:col>22</xdr:col>
                    <xdr:colOff>28575</xdr:colOff>
                    <xdr:row>2</xdr:row>
                    <xdr:rowOff>9525</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dataBar" priority="1" id="{31B62CD0-DE3C-BD4C-8B01-E9DCF7F27F0B}">
            <x14:dataBar minLength="0" maxLength="100" gradient="0">
              <x14:cfvo type="num">
                <xm:f>Paramétres!$H$5</xm:f>
              </x14:cfvo>
              <x14:cfvo type="num">
                <xm:f>Paramétres!$H$14</xm:f>
              </x14:cfvo>
              <x14:fillColor theme="1" tint="0.249977111117893"/>
              <x14:negativeFillColor theme="0"/>
              <x14:axisColor rgb="FF000000"/>
            </x14:dataBar>
          </x14:cfRule>
          <xm:sqref>AH19:AH149</xm:sqref>
        </x14:conditionalFormatting>
      </x14:conditionalFormattings>
    </ext>
    <ext xmlns:x14="http://schemas.microsoft.com/office/spreadsheetml/2009/9/main" uri="{05C60535-1F16-4fd2-B633-F4F36F0B64E0}">
      <x14:sparklineGroups xmlns:xm="http://schemas.microsoft.com/office/excel/2006/main">
        <x14:sparklineGroup manualMax="0" manualMin="0" displayEmptyCellsAs="gap" markers="1" high="1" low="1" first="1" last="1" negative="1" xr2:uid="{00000000-0003-0000-0500-000007000000}">
          <x14:colorSeries theme="0" tint="-0.499984740745262"/>
          <x14:colorNegative theme="6"/>
          <x14:colorAxis rgb="FF000000"/>
          <x14:colorMarkers theme="7"/>
          <x14:colorFirst theme="7"/>
          <x14:colorLast theme="7"/>
          <x14:colorHigh theme="7"/>
          <x14:colorLow theme="7"/>
          <x14:sparklines>
            <x14:sparkline>
              <xm:f>RPE!C151:AF151</xm:f>
              <xm:sqref>AH151</xm:sqref>
            </x14:sparkline>
            <x14:sparkline>
              <xm:f>RPE!C152:AF152</xm:f>
              <xm:sqref>AH152</xm:sqref>
            </x14:sparkline>
          </x14:sparklines>
        </x14:sparklineGroup>
        <x14:sparklineGroup manualMax="0" manualMin="0" displayEmptyCellsAs="gap" xr2:uid="{00000000-0003-0000-0500-000008000000}">
          <x14:colorSeries theme="0" tint="-0.14999847407452621"/>
          <x14:colorNegative theme="5"/>
          <x14:colorAxis rgb="FF000000"/>
          <x14:colorMarkers theme="4" tint="-0.499984740745262"/>
          <x14:colorFirst theme="4" tint="0.39997558519241921"/>
          <x14:colorLast theme="4" tint="0.39997558519241921"/>
          <x14:colorHigh theme="4"/>
          <x14:colorLow theme="4"/>
          <x14:sparklines>
            <x14:sparkline>
              <xm:f>RPE!C19:AF19</xm:f>
              <xm:sqref>AI19</xm:sqref>
            </x14:sparkline>
            <x14:sparkline>
              <xm:f>RPE!C20:AF20</xm:f>
              <xm:sqref>AI20</xm:sqref>
            </x14:sparkline>
            <x14:sparkline>
              <xm:f>RPE!C21:AF21</xm:f>
              <xm:sqref>AI21</xm:sqref>
            </x14:sparkline>
            <x14:sparkline>
              <xm:f>RPE!C22:AF22</xm:f>
              <xm:sqref>AI22</xm:sqref>
            </x14:sparkline>
            <x14:sparkline>
              <xm:f>RPE!C23:AF23</xm:f>
              <xm:sqref>AI23</xm:sqref>
            </x14:sparkline>
            <x14:sparkline>
              <xm:f>RPE!C24:AF24</xm:f>
              <xm:sqref>AI24</xm:sqref>
            </x14:sparkline>
            <x14:sparkline>
              <xm:f>RPE!C25:AF25</xm:f>
              <xm:sqref>AI25</xm:sqref>
            </x14:sparkline>
            <x14:sparkline>
              <xm:f>RPE!C26:AF26</xm:f>
              <xm:sqref>AI26</xm:sqref>
            </x14:sparkline>
            <x14:sparkline>
              <xm:f>RPE!C27:AF27</xm:f>
              <xm:sqref>AI27</xm:sqref>
            </x14:sparkline>
            <x14:sparkline>
              <xm:f>RPE!C28:AF28</xm:f>
              <xm:sqref>AI28</xm:sqref>
            </x14:sparkline>
            <x14:sparkline>
              <xm:f>RPE!C29:AF29</xm:f>
              <xm:sqref>AI29</xm:sqref>
            </x14:sparkline>
            <x14:sparkline>
              <xm:f>RPE!C30:AF30</xm:f>
              <xm:sqref>AI30</xm:sqref>
            </x14:sparkline>
            <x14:sparkline>
              <xm:f>RPE!C31:AF31</xm:f>
              <xm:sqref>AI31</xm:sqref>
            </x14:sparkline>
            <x14:sparkline>
              <xm:f>RPE!C32:AF32</xm:f>
              <xm:sqref>AI32</xm:sqref>
            </x14:sparkline>
            <x14:sparkline>
              <xm:f>RPE!C33:AF33</xm:f>
              <xm:sqref>AI33</xm:sqref>
            </x14:sparkline>
            <x14:sparkline>
              <xm:f>RPE!C34:AF34</xm:f>
              <xm:sqref>AI34</xm:sqref>
            </x14:sparkline>
            <x14:sparkline>
              <xm:f>RPE!C35:AF35</xm:f>
              <xm:sqref>AI35</xm:sqref>
            </x14:sparkline>
            <x14:sparkline>
              <xm:f>RPE!C36:AF36</xm:f>
              <xm:sqref>AI36</xm:sqref>
            </x14:sparkline>
            <x14:sparkline>
              <xm:f>RPE!C37:AF37</xm:f>
              <xm:sqref>AI37</xm:sqref>
            </x14:sparkline>
            <x14:sparkline>
              <xm:f>RPE!C38:AF38</xm:f>
              <xm:sqref>AI38</xm:sqref>
            </x14:sparkline>
            <x14:sparkline>
              <xm:f>RPE!C39:AF39</xm:f>
              <xm:sqref>AI39</xm:sqref>
            </x14:sparkline>
            <x14:sparkline>
              <xm:f>RPE!C40:AF40</xm:f>
              <xm:sqref>AI40</xm:sqref>
            </x14:sparkline>
            <x14:sparkline>
              <xm:f>RPE!C41:AF41</xm:f>
              <xm:sqref>AI41</xm:sqref>
            </x14:sparkline>
            <x14:sparkline>
              <xm:f>RPE!C42:AF42</xm:f>
              <xm:sqref>AI42</xm:sqref>
            </x14:sparkline>
            <x14:sparkline>
              <xm:f>RPE!C43:AF43</xm:f>
              <xm:sqref>AI43</xm:sqref>
            </x14:sparkline>
            <x14:sparkline>
              <xm:f>RPE!C44:AF44</xm:f>
              <xm:sqref>AI44</xm:sqref>
            </x14:sparkline>
            <x14:sparkline>
              <xm:f>RPE!C45:AF45</xm:f>
              <xm:sqref>AI45</xm:sqref>
            </x14:sparkline>
            <x14:sparkline>
              <xm:f>RPE!C46:AF46</xm:f>
              <xm:sqref>AI46</xm:sqref>
            </x14:sparkline>
            <x14:sparkline>
              <xm:f>RPE!C47:AF47</xm:f>
              <xm:sqref>AI47</xm:sqref>
            </x14:sparkline>
            <x14:sparkline>
              <xm:f>RPE!C48:AF48</xm:f>
              <xm:sqref>AI48</xm:sqref>
            </x14:sparkline>
            <x14:sparkline>
              <xm:f>RPE!C49:AF49</xm:f>
              <xm:sqref>AI49</xm:sqref>
            </x14:sparkline>
            <x14:sparkline>
              <xm:f>RPE!C50:AF50</xm:f>
              <xm:sqref>AI50</xm:sqref>
            </x14:sparkline>
            <x14:sparkline>
              <xm:f>RPE!C51:AF51</xm:f>
              <xm:sqref>AI51</xm:sqref>
            </x14:sparkline>
            <x14:sparkline>
              <xm:f>RPE!C52:AF52</xm:f>
              <xm:sqref>AI52</xm:sqref>
            </x14:sparkline>
            <x14:sparkline>
              <xm:f>RPE!C53:AF53</xm:f>
              <xm:sqref>AI53</xm:sqref>
            </x14:sparkline>
            <x14:sparkline>
              <xm:f>RPE!C54:AF54</xm:f>
              <xm:sqref>AI54</xm:sqref>
            </x14:sparkline>
            <x14:sparkline>
              <xm:f>RPE!C55:AF55</xm:f>
              <xm:sqref>AI55</xm:sqref>
            </x14:sparkline>
            <x14:sparkline>
              <xm:f>RPE!C56:AF56</xm:f>
              <xm:sqref>AI56</xm:sqref>
            </x14:sparkline>
            <x14:sparkline>
              <xm:f>RPE!C57:AF57</xm:f>
              <xm:sqref>AI57</xm:sqref>
            </x14:sparkline>
            <x14:sparkline>
              <xm:f>RPE!C58:AF58</xm:f>
              <xm:sqref>AI58</xm:sqref>
            </x14:sparkline>
            <x14:sparkline>
              <xm:f>RPE!C59:AF59</xm:f>
              <xm:sqref>AI59</xm:sqref>
            </x14:sparkline>
            <x14:sparkline>
              <xm:f>RPE!C60:AF60</xm:f>
              <xm:sqref>AI60</xm:sqref>
            </x14:sparkline>
            <x14:sparkline>
              <xm:f>RPE!C61:AF61</xm:f>
              <xm:sqref>AI61</xm:sqref>
            </x14:sparkline>
            <x14:sparkline>
              <xm:f>RPE!C62:AF62</xm:f>
              <xm:sqref>AI62</xm:sqref>
            </x14:sparkline>
            <x14:sparkline>
              <xm:f>RPE!C63:AF63</xm:f>
              <xm:sqref>AI63</xm:sqref>
            </x14:sparkline>
            <x14:sparkline>
              <xm:f>RPE!C64:AF64</xm:f>
              <xm:sqref>AI64</xm:sqref>
            </x14:sparkline>
            <x14:sparkline>
              <xm:f>RPE!C65:AF65</xm:f>
              <xm:sqref>AI65</xm:sqref>
            </x14:sparkline>
            <x14:sparkline>
              <xm:f>RPE!C66:AF66</xm:f>
              <xm:sqref>AI66</xm:sqref>
            </x14:sparkline>
            <x14:sparkline>
              <xm:f>RPE!C67:AF67</xm:f>
              <xm:sqref>AI67</xm:sqref>
            </x14:sparkline>
            <x14:sparkline>
              <xm:f>RPE!C68:AF68</xm:f>
              <xm:sqref>AI68</xm:sqref>
            </x14:sparkline>
            <x14:sparkline>
              <xm:f>RPE!C69:AF69</xm:f>
              <xm:sqref>AI69</xm:sqref>
            </x14:sparkline>
            <x14:sparkline>
              <xm:f>RPE!C70:AF70</xm:f>
              <xm:sqref>AI70</xm:sqref>
            </x14:sparkline>
            <x14:sparkline>
              <xm:f>RPE!C71:AF71</xm:f>
              <xm:sqref>AI71</xm:sqref>
            </x14:sparkline>
            <x14:sparkline>
              <xm:f>RPE!C72:AF72</xm:f>
              <xm:sqref>AI72</xm:sqref>
            </x14:sparkline>
            <x14:sparkline>
              <xm:f>RPE!C73:AF73</xm:f>
              <xm:sqref>AI73</xm:sqref>
            </x14:sparkline>
            <x14:sparkline>
              <xm:f>RPE!C74:AF74</xm:f>
              <xm:sqref>AI74</xm:sqref>
            </x14:sparkline>
            <x14:sparkline>
              <xm:f>RPE!C75:AF75</xm:f>
              <xm:sqref>AI75</xm:sqref>
            </x14:sparkline>
            <x14:sparkline>
              <xm:f>RPE!C76:AF76</xm:f>
              <xm:sqref>AI76</xm:sqref>
            </x14:sparkline>
            <x14:sparkline>
              <xm:f>RPE!C77:AF77</xm:f>
              <xm:sqref>AI77</xm:sqref>
            </x14:sparkline>
            <x14:sparkline>
              <xm:f>RPE!C78:AF78</xm:f>
              <xm:sqref>AI78</xm:sqref>
            </x14:sparkline>
            <x14:sparkline>
              <xm:f>RPE!C79:AF79</xm:f>
              <xm:sqref>AI79</xm:sqref>
            </x14:sparkline>
            <x14:sparkline>
              <xm:f>RPE!C80:AF80</xm:f>
              <xm:sqref>AI80</xm:sqref>
            </x14:sparkline>
            <x14:sparkline>
              <xm:f>RPE!C81:AF81</xm:f>
              <xm:sqref>AI81</xm:sqref>
            </x14:sparkline>
            <x14:sparkline>
              <xm:f>RPE!C82:AF82</xm:f>
              <xm:sqref>AI82</xm:sqref>
            </x14:sparkline>
            <x14:sparkline>
              <xm:f>RPE!C83:AF83</xm:f>
              <xm:sqref>AI83</xm:sqref>
            </x14:sparkline>
            <x14:sparkline>
              <xm:f>RPE!C84:AF84</xm:f>
              <xm:sqref>AI84</xm:sqref>
            </x14:sparkline>
            <x14:sparkline>
              <xm:f>RPE!C85:AF85</xm:f>
              <xm:sqref>AI85</xm:sqref>
            </x14:sparkline>
            <x14:sparkline>
              <xm:f>RPE!C86:AF86</xm:f>
              <xm:sqref>AI86</xm:sqref>
            </x14:sparkline>
            <x14:sparkline>
              <xm:f>RPE!C87:AF87</xm:f>
              <xm:sqref>AI87</xm:sqref>
            </x14:sparkline>
            <x14:sparkline>
              <xm:f>RPE!C88:AF88</xm:f>
              <xm:sqref>AI88</xm:sqref>
            </x14:sparkline>
            <x14:sparkline>
              <xm:f>RPE!C89:AF89</xm:f>
              <xm:sqref>AI89</xm:sqref>
            </x14:sparkline>
            <x14:sparkline>
              <xm:f>RPE!C90:AF90</xm:f>
              <xm:sqref>AI90</xm:sqref>
            </x14:sparkline>
            <x14:sparkline>
              <xm:f>RPE!C91:AF91</xm:f>
              <xm:sqref>AI91</xm:sqref>
            </x14:sparkline>
            <x14:sparkline>
              <xm:f>RPE!C92:AF92</xm:f>
              <xm:sqref>AI92</xm:sqref>
            </x14:sparkline>
            <x14:sparkline>
              <xm:f>RPE!C93:AF93</xm:f>
              <xm:sqref>AI93</xm:sqref>
            </x14:sparkline>
            <x14:sparkline>
              <xm:f>RPE!C94:AF94</xm:f>
              <xm:sqref>AI94</xm:sqref>
            </x14:sparkline>
            <x14:sparkline>
              <xm:f>RPE!C95:AF95</xm:f>
              <xm:sqref>AI95</xm:sqref>
            </x14:sparkline>
            <x14:sparkline>
              <xm:f>RPE!C96:AF96</xm:f>
              <xm:sqref>AI96</xm:sqref>
            </x14:sparkline>
            <x14:sparkline>
              <xm:f>RPE!C97:AF97</xm:f>
              <xm:sqref>AI97</xm:sqref>
            </x14:sparkline>
            <x14:sparkline>
              <xm:f>RPE!C98:AF98</xm:f>
              <xm:sqref>AI98</xm:sqref>
            </x14:sparkline>
            <x14:sparkline>
              <xm:f>RPE!C99:AF99</xm:f>
              <xm:sqref>AI99</xm:sqref>
            </x14:sparkline>
            <x14:sparkline>
              <xm:f>RPE!C100:AF100</xm:f>
              <xm:sqref>AI100</xm:sqref>
            </x14:sparkline>
            <x14:sparkline>
              <xm:f>RPE!C101:AF101</xm:f>
              <xm:sqref>AI101</xm:sqref>
            </x14:sparkline>
            <x14:sparkline>
              <xm:f>RPE!C102:AF102</xm:f>
              <xm:sqref>AI102</xm:sqref>
            </x14:sparkline>
            <x14:sparkline>
              <xm:f>RPE!C103:AF103</xm:f>
              <xm:sqref>AI103</xm:sqref>
            </x14:sparkline>
            <x14:sparkline>
              <xm:f>RPE!C104:AF104</xm:f>
              <xm:sqref>AI104</xm:sqref>
            </x14:sparkline>
            <x14:sparkline>
              <xm:f>RPE!C105:AF105</xm:f>
              <xm:sqref>AI105</xm:sqref>
            </x14:sparkline>
            <x14:sparkline>
              <xm:f>RPE!C106:AF106</xm:f>
              <xm:sqref>AI106</xm:sqref>
            </x14:sparkline>
            <x14:sparkline>
              <xm:f>RPE!C107:AF107</xm:f>
              <xm:sqref>AI107</xm:sqref>
            </x14:sparkline>
            <x14:sparkline>
              <xm:f>RPE!C108:AF108</xm:f>
              <xm:sqref>AI108</xm:sqref>
            </x14:sparkline>
            <x14:sparkline>
              <xm:f>RPE!C109:AF109</xm:f>
              <xm:sqref>AI109</xm:sqref>
            </x14:sparkline>
            <x14:sparkline>
              <xm:f>RPE!C110:AF110</xm:f>
              <xm:sqref>AI110</xm:sqref>
            </x14:sparkline>
            <x14:sparkline>
              <xm:f>RPE!C111:AF111</xm:f>
              <xm:sqref>AI111</xm:sqref>
            </x14:sparkline>
            <x14:sparkline>
              <xm:f>RPE!C112:AF112</xm:f>
              <xm:sqref>AI112</xm:sqref>
            </x14:sparkline>
            <x14:sparkline>
              <xm:f>RPE!C113:AF113</xm:f>
              <xm:sqref>AI113</xm:sqref>
            </x14:sparkline>
            <x14:sparkline>
              <xm:f>RPE!C114:AF114</xm:f>
              <xm:sqref>AI114</xm:sqref>
            </x14:sparkline>
            <x14:sparkline>
              <xm:f>RPE!C115:AF115</xm:f>
              <xm:sqref>AI115</xm:sqref>
            </x14:sparkline>
            <x14:sparkline>
              <xm:f>RPE!C116:AF116</xm:f>
              <xm:sqref>AI116</xm:sqref>
            </x14:sparkline>
            <x14:sparkline>
              <xm:f>RPE!C117:AF117</xm:f>
              <xm:sqref>AI117</xm:sqref>
            </x14:sparkline>
            <x14:sparkline>
              <xm:f>RPE!C118:AF118</xm:f>
              <xm:sqref>AI118</xm:sqref>
            </x14:sparkline>
            <x14:sparkline>
              <xm:f>RPE!C119:AF119</xm:f>
              <xm:sqref>AI119</xm:sqref>
            </x14:sparkline>
            <x14:sparkline>
              <xm:f>RPE!C120:AF120</xm:f>
              <xm:sqref>AI120</xm:sqref>
            </x14:sparkline>
            <x14:sparkline>
              <xm:f>RPE!C121:AF121</xm:f>
              <xm:sqref>AI121</xm:sqref>
            </x14:sparkline>
            <x14:sparkline>
              <xm:f>RPE!C122:AF122</xm:f>
              <xm:sqref>AI122</xm:sqref>
            </x14:sparkline>
            <x14:sparkline>
              <xm:f>RPE!C123:AF123</xm:f>
              <xm:sqref>AI123</xm:sqref>
            </x14:sparkline>
            <x14:sparkline>
              <xm:f>RPE!C124:AF124</xm:f>
              <xm:sqref>AI124</xm:sqref>
            </x14:sparkline>
            <x14:sparkline>
              <xm:f>RPE!C125:AF125</xm:f>
              <xm:sqref>AI125</xm:sqref>
            </x14:sparkline>
            <x14:sparkline>
              <xm:f>RPE!C126:AF126</xm:f>
              <xm:sqref>AI126</xm:sqref>
            </x14:sparkline>
            <x14:sparkline>
              <xm:f>RPE!C127:AF127</xm:f>
              <xm:sqref>AI127</xm:sqref>
            </x14:sparkline>
            <x14:sparkline>
              <xm:f>RPE!C128:AF128</xm:f>
              <xm:sqref>AI128</xm:sqref>
            </x14:sparkline>
            <x14:sparkline>
              <xm:f>RPE!C129:AF129</xm:f>
              <xm:sqref>AI129</xm:sqref>
            </x14:sparkline>
            <x14:sparkline>
              <xm:f>RPE!C130:AF130</xm:f>
              <xm:sqref>AI130</xm:sqref>
            </x14:sparkline>
            <x14:sparkline>
              <xm:f>RPE!C131:AF131</xm:f>
              <xm:sqref>AI131</xm:sqref>
            </x14:sparkline>
            <x14:sparkline>
              <xm:f>RPE!C132:AF132</xm:f>
              <xm:sqref>AI132</xm:sqref>
            </x14:sparkline>
            <x14:sparkline>
              <xm:f>RPE!C133:AF133</xm:f>
              <xm:sqref>AI133</xm:sqref>
            </x14:sparkline>
            <x14:sparkline>
              <xm:f>RPE!C134:AF134</xm:f>
              <xm:sqref>AI134</xm:sqref>
            </x14:sparkline>
            <x14:sparkline>
              <xm:f>RPE!C135:AF135</xm:f>
              <xm:sqref>AI135</xm:sqref>
            </x14:sparkline>
            <x14:sparkline>
              <xm:f>RPE!C136:AF136</xm:f>
              <xm:sqref>AI136</xm:sqref>
            </x14:sparkline>
            <x14:sparkline>
              <xm:f>RPE!C137:AF137</xm:f>
              <xm:sqref>AI137</xm:sqref>
            </x14:sparkline>
            <x14:sparkline>
              <xm:f>RPE!C138:AF138</xm:f>
              <xm:sqref>AI138</xm:sqref>
            </x14:sparkline>
            <x14:sparkline>
              <xm:f>RPE!C139:AF139</xm:f>
              <xm:sqref>AI139</xm:sqref>
            </x14:sparkline>
            <x14:sparkline>
              <xm:f>RPE!C140:AF140</xm:f>
              <xm:sqref>AI140</xm:sqref>
            </x14:sparkline>
            <x14:sparkline>
              <xm:f>RPE!C141:AF141</xm:f>
              <xm:sqref>AI141</xm:sqref>
            </x14:sparkline>
            <x14:sparkline>
              <xm:f>RPE!C142:AF142</xm:f>
              <xm:sqref>AI142</xm:sqref>
            </x14:sparkline>
            <x14:sparkline>
              <xm:f>RPE!C143:AF143</xm:f>
              <xm:sqref>AI143</xm:sqref>
            </x14:sparkline>
            <x14:sparkline>
              <xm:f>RPE!C144:AF144</xm:f>
              <xm:sqref>AI144</xm:sqref>
            </x14:sparkline>
            <x14:sparkline>
              <xm:f>RPE!C145:AF145</xm:f>
              <xm:sqref>AI145</xm:sqref>
            </x14:sparkline>
            <x14:sparkline>
              <xm:f>RPE!C146:AF146</xm:f>
              <xm:sqref>AI146</xm:sqref>
            </x14:sparkline>
            <x14:sparkline>
              <xm:f>RPE!C147:AF147</xm:f>
              <xm:sqref>AI147</xm:sqref>
            </x14:sparkline>
            <x14:sparkline>
              <xm:f>RPE!C148:AF148</xm:f>
              <xm:sqref>AI148</xm:sqref>
            </x14:sparkline>
            <x14:sparkline>
              <xm:f>RPE!C149:AF149</xm:f>
              <xm:sqref>AI149</xm:sqref>
            </x14:sparkline>
          </x14:sparklines>
        </x14:sparklineGroup>
      </x14:sparklineGroup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tabColor theme="5" tint="-0.249977111117893"/>
  </sheetPr>
  <dimension ref="B1:AF40"/>
  <sheetViews>
    <sheetView showGridLines="0" workbookViewId="0">
      <selection activeCell="B6" sqref="B6"/>
    </sheetView>
  </sheetViews>
  <sheetFormatPr baseColWidth="10" defaultRowHeight="12.75"/>
  <cols>
    <col min="1" max="1" width="2.85546875" customWidth="1"/>
    <col min="2" max="2" width="22.85546875" customWidth="1"/>
    <col min="3" max="32" width="6.85546875" customWidth="1"/>
  </cols>
  <sheetData>
    <row r="1" spans="2:32" ht="14.1" customHeight="1"/>
    <row r="2" spans="2:32" ht="33" customHeight="1">
      <c r="B2" s="52" t="s">
        <v>154</v>
      </c>
    </row>
    <row r="3" spans="2:32" ht="14.1" customHeight="1" thickBot="1"/>
    <row r="4" spans="2:32" ht="14.1" customHeight="1">
      <c r="C4" s="304">
        <v>42948</v>
      </c>
      <c r="D4" s="305"/>
      <c r="E4" s="306"/>
      <c r="F4" s="304">
        <v>42979</v>
      </c>
      <c r="G4" s="305"/>
      <c r="H4" s="306"/>
      <c r="I4" s="304">
        <v>43009</v>
      </c>
      <c r="J4" s="305"/>
      <c r="K4" s="306"/>
      <c r="L4" s="304">
        <v>43040</v>
      </c>
      <c r="M4" s="305"/>
      <c r="N4" s="306"/>
      <c r="O4" s="304">
        <v>43070</v>
      </c>
      <c r="P4" s="305"/>
      <c r="Q4" s="306"/>
      <c r="R4" s="304">
        <v>43101</v>
      </c>
      <c r="S4" s="305"/>
      <c r="T4" s="306"/>
      <c r="U4" s="304">
        <v>43132</v>
      </c>
      <c r="V4" s="305"/>
      <c r="W4" s="306"/>
      <c r="X4" s="304">
        <v>43160</v>
      </c>
      <c r="Y4" s="305"/>
      <c r="Z4" s="306"/>
      <c r="AA4" s="304">
        <v>43191</v>
      </c>
      <c r="AB4" s="305"/>
      <c r="AC4" s="306"/>
      <c r="AD4" s="304">
        <v>43221</v>
      </c>
      <c r="AE4" s="305"/>
      <c r="AF4" s="306"/>
    </row>
    <row r="5" spans="2:32" ht="13.5" thickBot="1">
      <c r="C5" s="124" t="s">
        <v>28</v>
      </c>
      <c r="D5" s="125" t="s">
        <v>29</v>
      </c>
      <c r="E5" s="126" t="s">
        <v>30</v>
      </c>
      <c r="F5" s="124" t="s">
        <v>28</v>
      </c>
      <c r="G5" s="125" t="s">
        <v>29</v>
      </c>
      <c r="H5" s="126" t="s">
        <v>30</v>
      </c>
      <c r="I5" s="124" t="s">
        <v>28</v>
      </c>
      <c r="J5" s="125" t="s">
        <v>29</v>
      </c>
      <c r="K5" s="126" t="s">
        <v>30</v>
      </c>
      <c r="L5" s="124" t="s">
        <v>28</v>
      </c>
      <c r="M5" s="125" t="s">
        <v>29</v>
      </c>
      <c r="N5" s="126" t="s">
        <v>30</v>
      </c>
      <c r="O5" s="124" t="s">
        <v>28</v>
      </c>
      <c r="P5" s="125" t="s">
        <v>29</v>
      </c>
      <c r="Q5" s="126" t="s">
        <v>30</v>
      </c>
      <c r="R5" s="124" t="s">
        <v>28</v>
      </c>
      <c r="S5" s="125" t="s">
        <v>29</v>
      </c>
      <c r="T5" s="126" t="s">
        <v>30</v>
      </c>
      <c r="U5" s="124" t="s">
        <v>28</v>
      </c>
      <c r="V5" s="125" t="s">
        <v>29</v>
      </c>
      <c r="W5" s="126" t="s">
        <v>30</v>
      </c>
      <c r="X5" s="124" t="s">
        <v>28</v>
      </c>
      <c r="Y5" s="125" t="s">
        <v>29</v>
      </c>
      <c r="Z5" s="126" t="s">
        <v>30</v>
      </c>
      <c r="AA5" s="124" t="s">
        <v>28</v>
      </c>
      <c r="AB5" s="125" t="s">
        <v>29</v>
      </c>
      <c r="AC5" s="126" t="s">
        <v>30</v>
      </c>
      <c r="AD5" s="124" t="s">
        <v>28</v>
      </c>
      <c r="AE5" s="125" t="s">
        <v>29</v>
      </c>
      <c r="AF5" s="126" t="s">
        <v>30</v>
      </c>
    </row>
    <row r="6" spans="2:32">
      <c r="B6" s="108" t="e">
        <f>#REF!</f>
        <v>#REF!</v>
      </c>
      <c r="C6" s="133">
        <v>1.62</v>
      </c>
      <c r="D6" s="134">
        <v>58</v>
      </c>
      <c r="E6" s="127">
        <f>IF(C6=0,0,D6/(C6*C6))</f>
        <v>22.10028959000152</v>
      </c>
      <c r="F6" s="133">
        <v>1.67</v>
      </c>
      <c r="G6" s="134">
        <v>56</v>
      </c>
      <c r="H6" s="127">
        <f>IF(F6=0," ",G6/(F6*F6))</f>
        <v>20.07960127648894</v>
      </c>
      <c r="I6" s="133"/>
      <c r="J6" s="134"/>
      <c r="K6" s="127" t="str">
        <f>IF(I6=0," ",J6/(I6*I6))</f>
        <v xml:space="preserve"> </v>
      </c>
      <c r="L6" s="141"/>
      <c r="M6" s="134"/>
      <c r="N6" s="127" t="str">
        <f>IF(L6=0," ",M6/(L6*L6))</f>
        <v xml:space="preserve"> </v>
      </c>
      <c r="O6" s="141"/>
      <c r="P6" s="134"/>
      <c r="Q6" s="127" t="str">
        <f>IF(O6=0," ",P6/(O6*O6))</f>
        <v xml:space="preserve"> </v>
      </c>
      <c r="R6" s="141"/>
      <c r="S6" s="134"/>
      <c r="T6" s="127" t="str">
        <f>IF(R6=0," ",S6/(R6*R6))</f>
        <v xml:space="preserve"> </v>
      </c>
      <c r="U6" s="141"/>
      <c r="V6" s="134"/>
      <c r="W6" s="127" t="str">
        <f>IF(U6=0," ",V6/(U6*U6))</f>
        <v xml:space="preserve"> </v>
      </c>
      <c r="X6" s="141"/>
      <c r="Y6" s="134"/>
      <c r="Z6" s="127" t="str">
        <f>IF(X6=0," ",Y6/(X6*X6))</f>
        <v xml:space="preserve"> </v>
      </c>
      <c r="AA6" s="141"/>
      <c r="AB6" s="134"/>
      <c r="AC6" s="127" t="str">
        <f>IF(AA6=0," ",AB6/(AA6*AA6))</f>
        <v xml:space="preserve"> </v>
      </c>
      <c r="AD6" s="133"/>
      <c r="AE6" s="134"/>
      <c r="AF6" s="127" t="str">
        <f>IF(AD6=0," ",AE6/(AD6*AD6))</f>
        <v xml:space="preserve"> </v>
      </c>
    </row>
    <row r="7" spans="2:32" s="56" customFormat="1">
      <c r="B7" s="122" t="e">
        <f>#REF!</f>
        <v>#REF!</v>
      </c>
      <c r="C7" s="135">
        <v>1.66</v>
      </c>
      <c r="D7" s="136">
        <v>55</v>
      </c>
      <c r="E7" s="128">
        <f>IF(C7=0," ",D7/(C7*C7))</f>
        <v>19.959355494266223</v>
      </c>
      <c r="F7" s="135"/>
      <c r="G7" s="136"/>
      <c r="H7" s="129" t="str">
        <f>IF(F7=0," ",G7/(F7*F7))</f>
        <v xml:space="preserve"> </v>
      </c>
      <c r="I7" s="135"/>
      <c r="J7" s="136"/>
      <c r="K7" s="129" t="str">
        <f t="shared" ref="K7:K35" si="0">IF(I7=0," ",J7/(I7*I7))</f>
        <v xml:space="preserve"> </v>
      </c>
      <c r="L7" s="142"/>
      <c r="M7" s="136"/>
      <c r="N7" s="129" t="str">
        <f t="shared" ref="N7:N35" si="1">IF(L7=0," ",M7/(L7*L7))</f>
        <v xml:space="preserve"> </v>
      </c>
      <c r="O7" s="142"/>
      <c r="P7" s="136"/>
      <c r="Q7" s="129" t="str">
        <f t="shared" ref="Q7:Q35" si="2">IF(O7=0," ",P7/(O7*O7))</f>
        <v xml:space="preserve"> </v>
      </c>
      <c r="R7" s="142"/>
      <c r="S7" s="136"/>
      <c r="T7" s="129" t="str">
        <f t="shared" ref="T7:T35" si="3">IF(R7=0," ",S7/(R7*R7))</f>
        <v xml:space="preserve"> </v>
      </c>
      <c r="U7" s="142"/>
      <c r="V7" s="136"/>
      <c r="W7" s="129" t="str">
        <f t="shared" ref="W7:W35" si="4">IF(U7=0," ",V7/(U7*U7))</f>
        <v xml:space="preserve"> </v>
      </c>
      <c r="X7" s="142"/>
      <c r="Y7" s="136"/>
      <c r="Z7" s="129" t="str">
        <f t="shared" ref="Z7:Z35" si="5">IF(X7=0," ",Y7/(X7*X7))</f>
        <v xml:space="preserve"> </v>
      </c>
      <c r="AA7" s="142"/>
      <c r="AB7" s="136"/>
      <c r="AC7" s="129" t="str">
        <f t="shared" ref="AC7:AC35" si="6">IF(AA7=0," ",AB7/(AA7*AA7))</f>
        <v xml:space="preserve"> </v>
      </c>
      <c r="AD7" s="135"/>
      <c r="AE7" s="136"/>
      <c r="AF7" s="129" t="str">
        <f t="shared" ref="AF7:AF35" si="7">IF(AD7=0," ",AE7/(AD7*AD7))</f>
        <v xml:space="preserve"> </v>
      </c>
    </row>
    <row r="8" spans="2:32">
      <c r="B8" s="109" t="e">
        <f>#REF!</f>
        <v>#REF!</v>
      </c>
      <c r="C8" s="137">
        <v>1.66</v>
      </c>
      <c r="D8" s="138">
        <v>55</v>
      </c>
      <c r="E8" s="129">
        <f t="shared" ref="E8:E35" si="8">IF(C8=0,"",D8/(C8*C8))</f>
        <v>19.959355494266223</v>
      </c>
      <c r="F8" s="137">
        <v>1.67</v>
      </c>
      <c r="G8" s="138">
        <v>55</v>
      </c>
      <c r="H8" s="129">
        <f t="shared" ref="H8:H35" si="9">IF(F8=0," ",G8/(F8*F8))</f>
        <v>19.721036967980208</v>
      </c>
      <c r="I8" s="137"/>
      <c r="J8" s="138"/>
      <c r="K8" s="129" t="str">
        <f t="shared" si="0"/>
        <v xml:space="preserve"> </v>
      </c>
      <c r="L8" s="143"/>
      <c r="M8" s="138"/>
      <c r="N8" s="129" t="str">
        <f t="shared" si="1"/>
        <v xml:space="preserve"> </v>
      </c>
      <c r="O8" s="143"/>
      <c r="P8" s="138"/>
      <c r="Q8" s="129" t="str">
        <f t="shared" si="2"/>
        <v xml:space="preserve"> </v>
      </c>
      <c r="R8" s="143"/>
      <c r="S8" s="138"/>
      <c r="T8" s="129" t="str">
        <f t="shared" si="3"/>
        <v xml:space="preserve"> </v>
      </c>
      <c r="U8" s="143"/>
      <c r="V8" s="138"/>
      <c r="W8" s="129" t="str">
        <f t="shared" si="4"/>
        <v xml:space="preserve"> </v>
      </c>
      <c r="X8" s="143"/>
      <c r="Y8" s="138"/>
      <c r="Z8" s="129" t="str">
        <f t="shared" si="5"/>
        <v xml:space="preserve"> </v>
      </c>
      <c r="AA8" s="143"/>
      <c r="AB8" s="138"/>
      <c r="AC8" s="129" t="str">
        <f t="shared" si="6"/>
        <v xml:space="preserve"> </v>
      </c>
      <c r="AD8" s="137"/>
      <c r="AE8" s="138"/>
      <c r="AF8" s="129" t="str">
        <f t="shared" si="7"/>
        <v xml:space="preserve"> </v>
      </c>
    </row>
    <row r="9" spans="2:32" s="56" customFormat="1">
      <c r="B9" s="122" t="e">
        <f>#REF!</f>
        <v>#REF!</v>
      </c>
      <c r="C9" s="135">
        <v>1.71</v>
      </c>
      <c r="D9" s="136">
        <v>54</v>
      </c>
      <c r="E9" s="128">
        <f t="shared" si="8"/>
        <v>18.467220683287167</v>
      </c>
      <c r="F9" s="135">
        <v>1.71</v>
      </c>
      <c r="G9" s="136">
        <v>55</v>
      </c>
      <c r="H9" s="129">
        <f t="shared" si="9"/>
        <v>18.809206251496189</v>
      </c>
      <c r="I9" s="135"/>
      <c r="J9" s="136"/>
      <c r="K9" s="129" t="str">
        <f t="shared" si="0"/>
        <v xml:space="preserve"> </v>
      </c>
      <c r="L9" s="142"/>
      <c r="M9" s="136"/>
      <c r="N9" s="129" t="str">
        <f t="shared" si="1"/>
        <v xml:space="preserve"> </v>
      </c>
      <c r="O9" s="142"/>
      <c r="P9" s="136"/>
      <c r="Q9" s="129" t="str">
        <f t="shared" si="2"/>
        <v xml:space="preserve"> </v>
      </c>
      <c r="R9" s="142"/>
      <c r="S9" s="136"/>
      <c r="T9" s="129" t="str">
        <f t="shared" si="3"/>
        <v xml:space="preserve"> </v>
      </c>
      <c r="U9" s="142"/>
      <c r="V9" s="136"/>
      <c r="W9" s="129" t="str">
        <f t="shared" si="4"/>
        <v xml:space="preserve"> </v>
      </c>
      <c r="X9" s="142"/>
      <c r="Y9" s="136"/>
      <c r="Z9" s="129" t="str">
        <f t="shared" si="5"/>
        <v xml:space="preserve"> </v>
      </c>
      <c r="AA9" s="142"/>
      <c r="AB9" s="136"/>
      <c r="AC9" s="129" t="str">
        <f t="shared" si="6"/>
        <v xml:space="preserve"> </v>
      </c>
      <c r="AD9" s="135"/>
      <c r="AE9" s="136"/>
      <c r="AF9" s="129" t="str">
        <f t="shared" si="7"/>
        <v xml:space="preserve"> </v>
      </c>
    </row>
    <row r="10" spans="2:32">
      <c r="B10" s="109" t="e">
        <f>#REF!</f>
        <v>#REF!</v>
      </c>
      <c r="C10" s="137">
        <v>1.72</v>
      </c>
      <c r="D10" s="138">
        <v>50</v>
      </c>
      <c r="E10" s="129">
        <f t="shared" si="8"/>
        <v>16.901027582477017</v>
      </c>
      <c r="F10" s="137">
        <v>1.72</v>
      </c>
      <c r="G10" s="138">
        <v>50</v>
      </c>
      <c r="H10" s="129">
        <f t="shared" si="9"/>
        <v>16.901027582477017</v>
      </c>
      <c r="I10" s="137"/>
      <c r="J10" s="138"/>
      <c r="K10" s="129" t="str">
        <f t="shared" si="0"/>
        <v xml:space="preserve"> </v>
      </c>
      <c r="L10" s="143"/>
      <c r="M10" s="138"/>
      <c r="N10" s="129" t="str">
        <f t="shared" si="1"/>
        <v xml:space="preserve"> </v>
      </c>
      <c r="O10" s="143"/>
      <c r="P10" s="138"/>
      <c r="Q10" s="129" t="str">
        <f t="shared" si="2"/>
        <v xml:space="preserve"> </v>
      </c>
      <c r="R10" s="143"/>
      <c r="S10" s="138"/>
      <c r="T10" s="129" t="str">
        <f t="shared" si="3"/>
        <v xml:space="preserve"> </v>
      </c>
      <c r="U10" s="143"/>
      <c r="V10" s="138"/>
      <c r="W10" s="129" t="str">
        <f t="shared" si="4"/>
        <v xml:space="preserve"> </v>
      </c>
      <c r="X10" s="143"/>
      <c r="Y10" s="138"/>
      <c r="Z10" s="129" t="str">
        <f t="shared" si="5"/>
        <v xml:space="preserve"> </v>
      </c>
      <c r="AA10" s="143"/>
      <c r="AB10" s="138"/>
      <c r="AC10" s="129" t="str">
        <f t="shared" si="6"/>
        <v xml:space="preserve"> </v>
      </c>
      <c r="AD10" s="137"/>
      <c r="AE10" s="138"/>
      <c r="AF10" s="129" t="str">
        <f t="shared" si="7"/>
        <v xml:space="preserve"> </v>
      </c>
    </row>
    <row r="11" spans="2:32" s="56" customFormat="1">
      <c r="B11" s="122" t="e">
        <f>#REF!</f>
        <v>#REF!</v>
      </c>
      <c r="C11" s="135">
        <v>1.76</v>
      </c>
      <c r="D11" s="136">
        <v>67</v>
      </c>
      <c r="E11" s="128">
        <f t="shared" si="8"/>
        <v>21.629648760330578</v>
      </c>
      <c r="F11" s="135"/>
      <c r="G11" s="136"/>
      <c r="H11" s="129" t="str">
        <f t="shared" si="9"/>
        <v xml:space="preserve"> </v>
      </c>
      <c r="I11" s="135"/>
      <c r="J11" s="136"/>
      <c r="K11" s="129" t="str">
        <f t="shared" si="0"/>
        <v xml:space="preserve"> </v>
      </c>
      <c r="L11" s="142"/>
      <c r="M11" s="136"/>
      <c r="N11" s="129" t="str">
        <f t="shared" si="1"/>
        <v xml:space="preserve"> </v>
      </c>
      <c r="O11" s="142"/>
      <c r="P11" s="136"/>
      <c r="Q11" s="129" t="str">
        <f t="shared" si="2"/>
        <v xml:space="preserve"> </v>
      </c>
      <c r="R11" s="142"/>
      <c r="S11" s="136"/>
      <c r="T11" s="129" t="str">
        <f t="shared" si="3"/>
        <v xml:space="preserve"> </v>
      </c>
      <c r="U11" s="142"/>
      <c r="V11" s="136"/>
      <c r="W11" s="129" t="str">
        <f t="shared" si="4"/>
        <v xml:space="preserve"> </v>
      </c>
      <c r="X11" s="142"/>
      <c r="Y11" s="136"/>
      <c r="Z11" s="129" t="str">
        <f t="shared" si="5"/>
        <v xml:space="preserve"> </v>
      </c>
      <c r="AA11" s="142"/>
      <c r="AB11" s="136"/>
      <c r="AC11" s="129" t="str">
        <f t="shared" si="6"/>
        <v xml:space="preserve"> </v>
      </c>
      <c r="AD11" s="135"/>
      <c r="AE11" s="136"/>
      <c r="AF11" s="129" t="str">
        <f t="shared" si="7"/>
        <v xml:space="preserve"> </v>
      </c>
    </row>
    <row r="12" spans="2:32">
      <c r="B12" s="109" t="e">
        <f>#REF!</f>
        <v>#REF!</v>
      </c>
      <c r="C12" s="137">
        <v>1.73</v>
      </c>
      <c r="D12" s="138">
        <v>67</v>
      </c>
      <c r="E12" s="129">
        <f t="shared" si="8"/>
        <v>22.386314277122523</v>
      </c>
      <c r="F12" s="137">
        <v>1.74</v>
      </c>
      <c r="G12" s="138">
        <v>67</v>
      </c>
      <c r="H12" s="129">
        <f t="shared" si="9"/>
        <v>22.129739727837229</v>
      </c>
      <c r="I12" s="137"/>
      <c r="J12" s="138"/>
      <c r="K12" s="129" t="str">
        <f t="shared" si="0"/>
        <v xml:space="preserve"> </v>
      </c>
      <c r="L12" s="143"/>
      <c r="M12" s="138"/>
      <c r="N12" s="129" t="str">
        <f t="shared" si="1"/>
        <v xml:space="preserve"> </v>
      </c>
      <c r="O12" s="143"/>
      <c r="P12" s="138"/>
      <c r="Q12" s="129" t="str">
        <f t="shared" si="2"/>
        <v xml:space="preserve"> </v>
      </c>
      <c r="R12" s="143"/>
      <c r="S12" s="138"/>
      <c r="T12" s="129" t="str">
        <f t="shared" si="3"/>
        <v xml:space="preserve"> </v>
      </c>
      <c r="U12" s="143"/>
      <c r="V12" s="138"/>
      <c r="W12" s="129" t="str">
        <f t="shared" si="4"/>
        <v xml:space="preserve"> </v>
      </c>
      <c r="X12" s="143"/>
      <c r="Y12" s="138"/>
      <c r="Z12" s="129" t="str">
        <f t="shared" si="5"/>
        <v xml:space="preserve"> </v>
      </c>
      <c r="AA12" s="143"/>
      <c r="AB12" s="138"/>
      <c r="AC12" s="129" t="str">
        <f t="shared" si="6"/>
        <v xml:space="preserve"> </v>
      </c>
      <c r="AD12" s="137"/>
      <c r="AE12" s="138"/>
      <c r="AF12" s="129" t="str">
        <f t="shared" si="7"/>
        <v xml:space="preserve"> </v>
      </c>
    </row>
    <row r="13" spans="2:32" s="56" customFormat="1">
      <c r="B13" s="122" t="e">
        <f>#REF!</f>
        <v>#REF!</v>
      </c>
      <c r="C13" s="135">
        <v>1.58</v>
      </c>
      <c r="D13" s="136">
        <v>48</v>
      </c>
      <c r="E13" s="128">
        <f t="shared" si="8"/>
        <v>19.227687870533565</v>
      </c>
      <c r="F13" s="135">
        <v>1.58</v>
      </c>
      <c r="G13" s="136">
        <v>48</v>
      </c>
      <c r="H13" s="129">
        <f t="shared" si="9"/>
        <v>19.227687870533565</v>
      </c>
      <c r="I13" s="135"/>
      <c r="J13" s="136"/>
      <c r="K13" s="129" t="str">
        <f t="shared" si="0"/>
        <v xml:space="preserve"> </v>
      </c>
      <c r="L13" s="142"/>
      <c r="M13" s="136"/>
      <c r="N13" s="129" t="str">
        <f t="shared" si="1"/>
        <v xml:space="preserve"> </v>
      </c>
      <c r="O13" s="142"/>
      <c r="P13" s="136"/>
      <c r="Q13" s="129" t="str">
        <f t="shared" si="2"/>
        <v xml:space="preserve"> </v>
      </c>
      <c r="R13" s="142"/>
      <c r="S13" s="136"/>
      <c r="T13" s="129" t="str">
        <f t="shared" si="3"/>
        <v xml:space="preserve"> </v>
      </c>
      <c r="U13" s="142"/>
      <c r="V13" s="136"/>
      <c r="W13" s="129" t="str">
        <f t="shared" si="4"/>
        <v xml:space="preserve"> </v>
      </c>
      <c r="X13" s="142"/>
      <c r="Y13" s="136"/>
      <c r="Z13" s="129" t="str">
        <f t="shared" si="5"/>
        <v xml:space="preserve"> </v>
      </c>
      <c r="AA13" s="142"/>
      <c r="AB13" s="136"/>
      <c r="AC13" s="129" t="str">
        <f t="shared" si="6"/>
        <v xml:space="preserve"> </v>
      </c>
      <c r="AD13" s="135"/>
      <c r="AE13" s="136"/>
      <c r="AF13" s="129" t="str">
        <f t="shared" si="7"/>
        <v xml:space="preserve"> </v>
      </c>
    </row>
    <row r="14" spans="2:32">
      <c r="B14" s="109" t="e">
        <f>#REF!</f>
        <v>#REF!</v>
      </c>
      <c r="C14" s="137">
        <v>1.7</v>
      </c>
      <c r="D14" s="138">
        <v>55</v>
      </c>
      <c r="E14" s="129">
        <f t="shared" si="8"/>
        <v>19.031141868512112</v>
      </c>
      <c r="F14" s="137">
        <v>1.7</v>
      </c>
      <c r="G14" s="138">
        <v>55</v>
      </c>
      <c r="H14" s="129">
        <f t="shared" si="9"/>
        <v>19.031141868512112</v>
      </c>
      <c r="I14" s="137"/>
      <c r="J14" s="138"/>
      <c r="K14" s="129" t="str">
        <f t="shared" si="0"/>
        <v xml:space="preserve"> </v>
      </c>
      <c r="L14" s="143"/>
      <c r="M14" s="138"/>
      <c r="N14" s="129" t="str">
        <f t="shared" si="1"/>
        <v xml:space="preserve"> </v>
      </c>
      <c r="O14" s="143"/>
      <c r="P14" s="138"/>
      <c r="Q14" s="129" t="str">
        <f t="shared" si="2"/>
        <v xml:space="preserve"> </v>
      </c>
      <c r="R14" s="143"/>
      <c r="S14" s="138"/>
      <c r="T14" s="129" t="str">
        <f t="shared" si="3"/>
        <v xml:space="preserve"> </v>
      </c>
      <c r="U14" s="143"/>
      <c r="V14" s="138"/>
      <c r="W14" s="129" t="str">
        <f t="shared" si="4"/>
        <v xml:space="preserve"> </v>
      </c>
      <c r="X14" s="143"/>
      <c r="Y14" s="138"/>
      <c r="Z14" s="129" t="str">
        <f t="shared" si="5"/>
        <v xml:space="preserve"> </v>
      </c>
      <c r="AA14" s="143"/>
      <c r="AB14" s="138"/>
      <c r="AC14" s="129" t="str">
        <f t="shared" si="6"/>
        <v xml:space="preserve"> </v>
      </c>
      <c r="AD14" s="137"/>
      <c r="AE14" s="138"/>
      <c r="AF14" s="129" t="str">
        <f t="shared" si="7"/>
        <v xml:space="preserve"> </v>
      </c>
    </row>
    <row r="15" spans="2:32" s="56" customFormat="1">
      <c r="B15" s="122" t="e">
        <f>#REF!</f>
        <v>#REF!</v>
      </c>
      <c r="C15" s="135">
        <v>1.77</v>
      </c>
      <c r="D15" s="136">
        <v>54</v>
      </c>
      <c r="E15" s="128">
        <f t="shared" si="8"/>
        <v>17.236426314277505</v>
      </c>
      <c r="F15" s="135">
        <v>1.77</v>
      </c>
      <c r="G15" s="136">
        <v>54</v>
      </c>
      <c r="H15" s="129">
        <f t="shared" si="9"/>
        <v>17.236426314277505</v>
      </c>
      <c r="I15" s="135"/>
      <c r="J15" s="136"/>
      <c r="K15" s="129" t="str">
        <f t="shared" si="0"/>
        <v xml:space="preserve"> </v>
      </c>
      <c r="L15" s="142"/>
      <c r="M15" s="136"/>
      <c r="N15" s="129" t="str">
        <f t="shared" si="1"/>
        <v xml:space="preserve"> </v>
      </c>
      <c r="O15" s="142"/>
      <c r="P15" s="136"/>
      <c r="Q15" s="129" t="str">
        <f t="shared" si="2"/>
        <v xml:space="preserve"> </v>
      </c>
      <c r="R15" s="142"/>
      <c r="S15" s="136"/>
      <c r="T15" s="129" t="str">
        <f t="shared" si="3"/>
        <v xml:space="preserve"> </v>
      </c>
      <c r="U15" s="142"/>
      <c r="V15" s="136"/>
      <c r="W15" s="129" t="str">
        <f t="shared" si="4"/>
        <v xml:space="preserve"> </v>
      </c>
      <c r="X15" s="142"/>
      <c r="Y15" s="136"/>
      <c r="Z15" s="129" t="str">
        <f t="shared" si="5"/>
        <v xml:space="preserve"> </v>
      </c>
      <c r="AA15" s="142"/>
      <c r="AB15" s="136"/>
      <c r="AC15" s="129" t="str">
        <f t="shared" si="6"/>
        <v xml:space="preserve"> </v>
      </c>
      <c r="AD15" s="135"/>
      <c r="AE15" s="136"/>
      <c r="AF15" s="129" t="str">
        <f t="shared" si="7"/>
        <v xml:space="preserve"> </v>
      </c>
    </row>
    <row r="16" spans="2:32">
      <c r="B16" s="109" t="e">
        <f>#REF!</f>
        <v>#REF!</v>
      </c>
      <c r="C16" s="137"/>
      <c r="D16" s="138"/>
      <c r="E16" s="129" t="str">
        <f t="shared" si="8"/>
        <v/>
      </c>
      <c r="F16" s="137"/>
      <c r="G16" s="138"/>
      <c r="H16" s="129" t="str">
        <f t="shared" si="9"/>
        <v xml:space="preserve"> </v>
      </c>
      <c r="I16" s="137"/>
      <c r="J16" s="138"/>
      <c r="K16" s="129" t="str">
        <f t="shared" si="0"/>
        <v xml:space="preserve"> </v>
      </c>
      <c r="L16" s="143"/>
      <c r="M16" s="138"/>
      <c r="N16" s="129" t="str">
        <f t="shared" si="1"/>
        <v xml:space="preserve"> </v>
      </c>
      <c r="O16" s="143"/>
      <c r="P16" s="138"/>
      <c r="Q16" s="129" t="str">
        <f t="shared" si="2"/>
        <v xml:space="preserve"> </v>
      </c>
      <c r="R16" s="143"/>
      <c r="S16" s="138"/>
      <c r="T16" s="129" t="str">
        <f t="shared" si="3"/>
        <v xml:space="preserve"> </v>
      </c>
      <c r="U16" s="143"/>
      <c r="V16" s="138"/>
      <c r="W16" s="129" t="str">
        <f t="shared" si="4"/>
        <v xml:space="preserve"> </v>
      </c>
      <c r="X16" s="143"/>
      <c r="Y16" s="138"/>
      <c r="Z16" s="129" t="str">
        <f t="shared" si="5"/>
        <v xml:space="preserve"> </v>
      </c>
      <c r="AA16" s="143"/>
      <c r="AB16" s="138"/>
      <c r="AC16" s="129" t="str">
        <f t="shared" si="6"/>
        <v xml:space="preserve"> </v>
      </c>
      <c r="AD16" s="137"/>
      <c r="AE16" s="138"/>
      <c r="AF16" s="129" t="str">
        <f t="shared" si="7"/>
        <v xml:space="preserve"> </v>
      </c>
    </row>
    <row r="17" spans="2:32" s="56" customFormat="1">
      <c r="B17" s="122" t="e">
        <f>#REF!</f>
        <v>#REF!</v>
      </c>
      <c r="C17" s="135">
        <v>1.75</v>
      </c>
      <c r="D17" s="136">
        <v>53</v>
      </c>
      <c r="E17" s="128">
        <f t="shared" si="8"/>
        <v>17.306122448979593</v>
      </c>
      <c r="F17" s="135">
        <v>1.77</v>
      </c>
      <c r="G17" s="136">
        <v>54</v>
      </c>
      <c r="H17" s="129">
        <f t="shared" si="9"/>
        <v>17.236426314277505</v>
      </c>
      <c r="I17" s="135"/>
      <c r="J17" s="136"/>
      <c r="K17" s="129" t="str">
        <f t="shared" si="0"/>
        <v xml:space="preserve"> </v>
      </c>
      <c r="L17" s="142"/>
      <c r="M17" s="136"/>
      <c r="N17" s="129" t="str">
        <f t="shared" si="1"/>
        <v xml:space="preserve"> </v>
      </c>
      <c r="O17" s="142"/>
      <c r="P17" s="136"/>
      <c r="Q17" s="129" t="str">
        <f t="shared" si="2"/>
        <v xml:space="preserve"> </v>
      </c>
      <c r="R17" s="142"/>
      <c r="S17" s="136"/>
      <c r="T17" s="129" t="str">
        <f t="shared" si="3"/>
        <v xml:space="preserve"> </v>
      </c>
      <c r="U17" s="142"/>
      <c r="V17" s="136"/>
      <c r="W17" s="129" t="str">
        <f t="shared" si="4"/>
        <v xml:space="preserve"> </v>
      </c>
      <c r="X17" s="142"/>
      <c r="Y17" s="136"/>
      <c r="Z17" s="129" t="str">
        <f t="shared" si="5"/>
        <v xml:space="preserve"> </v>
      </c>
      <c r="AA17" s="142"/>
      <c r="AB17" s="136"/>
      <c r="AC17" s="129" t="str">
        <f t="shared" si="6"/>
        <v xml:space="preserve"> </v>
      </c>
      <c r="AD17" s="135"/>
      <c r="AE17" s="136"/>
      <c r="AF17" s="129" t="str">
        <f t="shared" si="7"/>
        <v xml:space="preserve"> </v>
      </c>
    </row>
    <row r="18" spans="2:32">
      <c r="B18" s="109" t="e">
        <f>#REF!</f>
        <v>#REF!</v>
      </c>
      <c r="C18" s="137">
        <v>1.57</v>
      </c>
      <c r="D18" s="138">
        <v>50</v>
      </c>
      <c r="E18" s="129">
        <f t="shared" si="8"/>
        <v>20.28479857195018</v>
      </c>
      <c r="F18" s="137">
        <v>1.57</v>
      </c>
      <c r="G18" s="138">
        <v>50</v>
      </c>
      <c r="H18" s="129">
        <f t="shared" si="9"/>
        <v>20.28479857195018</v>
      </c>
      <c r="I18" s="137"/>
      <c r="J18" s="138"/>
      <c r="K18" s="129" t="str">
        <f t="shared" si="0"/>
        <v xml:space="preserve"> </v>
      </c>
      <c r="L18" s="143"/>
      <c r="M18" s="138"/>
      <c r="N18" s="129" t="str">
        <f t="shared" si="1"/>
        <v xml:space="preserve"> </v>
      </c>
      <c r="O18" s="143"/>
      <c r="P18" s="138"/>
      <c r="Q18" s="129" t="str">
        <f t="shared" si="2"/>
        <v xml:space="preserve"> </v>
      </c>
      <c r="R18" s="143"/>
      <c r="S18" s="138"/>
      <c r="T18" s="129" t="str">
        <f t="shared" si="3"/>
        <v xml:space="preserve"> </v>
      </c>
      <c r="U18" s="143"/>
      <c r="V18" s="138"/>
      <c r="W18" s="129" t="str">
        <f t="shared" si="4"/>
        <v xml:space="preserve"> </v>
      </c>
      <c r="X18" s="143"/>
      <c r="Y18" s="138"/>
      <c r="Z18" s="129" t="str">
        <f t="shared" si="5"/>
        <v xml:space="preserve"> </v>
      </c>
      <c r="AA18" s="143"/>
      <c r="AB18" s="138"/>
      <c r="AC18" s="129" t="str">
        <f t="shared" si="6"/>
        <v xml:space="preserve"> </v>
      </c>
      <c r="AD18" s="137"/>
      <c r="AE18" s="138"/>
      <c r="AF18" s="129" t="str">
        <f t="shared" si="7"/>
        <v xml:space="preserve"> </v>
      </c>
    </row>
    <row r="19" spans="2:32" s="56" customFormat="1">
      <c r="B19" s="122" t="e">
        <f>#REF!</f>
        <v>#REF!</v>
      </c>
      <c r="C19" s="135">
        <v>1.74</v>
      </c>
      <c r="D19" s="136">
        <v>57</v>
      </c>
      <c r="E19" s="128">
        <f t="shared" si="8"/>
        <v>18.826793499801823</v>
      </c>
      <c r="F19" s="135"/>
      <c r="G19" s="136"/>
      <c r="H19" s="129" t="str">
        <f t="shared" si="9"/>
        <v xml:space="preserve"> </v>
      </c>
      <c r="I19" s="135"/>
      <c r="J19" s="136"/>
      <c r="K19" s="129" t="str">
        <f t="shared" si="0"/>
        <v xml:space="preserve"> </v>
      </c>
      <c r="L19" s="142"/>
      <c r="M19" s="136"/>
      <c r="N19" s="129" t="str">
        <f t="shared" si="1"/>
        <v xml:space="preserve"> </v>
      </c>
      <c r="O19" s="142"/>
      <c r="P19" s="136"/>
      <c r="Q19" s="129" t="str">
        <f t="shared" si="2"/>
        <v xml:space="preserve"> </v>
      </c>
      <c r="R19" s="142"/>
      <c r="S19" s="136"/>
      <c r="T19" s="129" t="str">
        <f t="shared" si="3"/>
        <v xml:space="preserve"> </v>
      </c>
      <c r="U19" s="142"/>
      <c r="V19" s="136"/>
      <c r="W19" s="129" t="str">
        <f t="shared" si="4"/>
        <v xml:space="preserve"> </v>
      </c>
      <c r="X19" s="142"/>
      <c r="Y19" s="136"/>
      <c r="Z19" s="129" t="str">
        <f t="shared" si="5"/>
        <v xml:space="preserve"> </v>
      </c>
      <c r="AA19" s="142"/>
      <c r="AB19" s="136"/>
      <c r="AC19" s="129" t="str">
        <f t="shared" si="6"/>
        <v xml:space="preserve"> </v>
      </c>
      <c r="AD19" s="135"/>
      <c r="AE19" s="136"/>
      <c r="AF19" s="129" t="str">
        <f t="shared" si="7"/>
        <v xml:space="preserve"> </v>
      </c>
    </row>
    <row r="20" spans="2:32">
      <c r="B20" s="109" t="e">
        <f>#REF!</f>
        <v>#REF!</v>
      </c>
      <c r="C20" s="137">
        <v>1.85</v>
      </c>
      <c r="D20" s="138">
        <v>74</v>
      </c>
      <c r="E20" s="129">
        <f t="shared" si="8"/>
        <v>21.621621621621621</v>
      </c>
      <c r="F20" s="137">
        <v>1.86</v>
      </c>
      <c r="G20" s="138">
        <v>75</v>
      </c>
      <c r="H20" s="129">
        <f t="shared" si="9"/>
        <v>21.678806798473808</v>
      </c>
      <c r="I20" s="137"/>
      <c r="J20" s="138"/>
      <c r="K20" s="129" t="str">
        <f t="shared" si="0"/>
        <v xml:space="preserve"> </v>
      </c>
      <c r="L20" s="143"/>
      <c r="M20" s="138"/>
      <c r="N20" s="129" t="str">
        <f t="shared" si="1"/>
        <v xml:space="preserve"> </v>
      </c>
      <c r="O20" s="143"/>
      <c r="P20" s="138"/>
      <c r="Q20" s="129" t="str">
        <f t="shared" si="2"/>
        <v xml:space="preserve"> </v>
      </c>
      <c r="R20" s="143"/>
      <c r="S20" s="138"/>
      <c r="T20" s="129" t="str">
        <f t="shared" si="3"/>
        <v xml:space="preserve"> </v>
      </c>
      <c r="U20" s="143"/>
      <c r="V20" s="138"/>
      <c r="W20" s="129" t="str">
        <f t="shared" si="4"/>
        <v xml:space="preserve"> </v>
      </c>
      <c r="X20" s="143"/>
      <c r="Y20" s="138"/>
      <c r="Z20" s="129" t="str">
        <f t="shared" si="5"/>
        <v xml:space="preserve"> </v>
      </c>
      <c r="AA20" s="143"/>
      <c r="AB20" s="138"/>
      <c r="AC20" s="129" t="str">
        <f t="shared" si="6"/>
        <v xml:space="preserve"> </v>
      </c>
      <c r="AD20" s="137"/>
      <c r="AE20" s="138"/>
      <c r="AF20" s="129" t="str">
        <f t="shared" si="7"/>
        <v xml:space="preserve"> </v>
      </c>
    </row>
    <row r="21" spans="2:32" s="56" customFormat="1">
      <c r="B21" s="122" t="e">
        <f>#REF!</f>
        <v>#REF!</v>
      </c>
      <c r="C21" s="135">
        <v>1.74</v>
      </c>
      <c r="D21" s="136">
        <v>58</v>
      </c>
      <c r="E21" s="128">
        <f t="shared" si="8"/>
        <v>19.157088122605362</v>
      </c>
      <c r="F21" s="135">
        <v>1.74</v>
      </c>
      <c r="G21" s="136">
        <v>58</v>
      </c>
      <c r="H21" s="129">
        <f t="shared" si="9"/>
        <v>19.157088122605362</v>
      </c>
      <c r="I21" s="135"/>
      <c r="J21" s="136"/>
      <c r="K21" s="129" t="str">
        <f t="shared" si="0"/>
        <v xml:space="preserve"> </v>
      </c>
      <c r="L21" s="142"/>
      <c r="M21" s="136"/>
      <c r="N21" s="129" t="str">
        <f t="shared" si="1"/>
        <v xml:space="preserve"> </v>
      </c>
      <c r="O21" s="142"/>
      <c r="P21" s="136"/>
      <c r="Q21" s="129" t="str">
        <f t="shared" si="2"/>
        <v xml:space="preserve"> </v>
      </c>
      <c r="R21" s="142"/>
      <c r="S21" s="136"/>
      <c r="T21" s="129" t="str">
        <f t="shared" si="3"/>
        <v xml:space="preserve"> </v>
      </c>
      <c r="U21" s="142"/>
      <c r="V21" s="136"/>
      <c r="W21" s="129" t="str">
        <f t="shared" si="4"/>
        <v xml:space="preserve"> </v>
      </c>
      <c r="X21" s="142"/>
      <c r="Y21" s="136"/>
      <c r="Z21" s="129" t="str">
        <f t="shared" si="5"/>
        <v xml:space="preserve"> </v>
      </c>
      <c r="AA21" s="142"/>
      <c r="AB21" s="136"/>
      <c r="AC21" s="129" t="str">
        <f t="shared" si="6"/>
        <v xml:space="preserve"> </v>
      </c>
      <c r="AD21" s="135"/>
      <c r="AE21" s="136"/>
      <c r="AF21" s="129" t="str">
        <f t="shared" si="7"/>
        <v xml:space="preserve"> </v>
      </c>
    </row>
    <row r="22" spans="2:32">
      <c r="B22" s="109" t="e">
        <f>#REF!</f>
        <v>#REF!</v>
      </c>
      <c r="C22" s="137">
        <v>1.71</v>
      </c>
      <c r="D22" s="138">
        <v>60</v>
      </c>
      <c r="E22" s="129">
        <f t="shared" si="8"/>
        <v>20.519134092541297</v>
      </c>
      <c r="F22" s="137">
        <v>1.71</v>
      </c>
      <c r="G22" s="138">
        <v>59</v>
      </c>
      <c r="H22" s="129">
        <f t="shared" si="9"/>
        <v>20.177148524332274</v>
      </c>
      <c r="I22" s="137"/>
      <c r="J22" s="138"/>
      <c r="K22" s="129" t="str">
        <f t="shared" si="0"/>
        <v xml:space="preserve"> </v>
      </c>
      <c r="L22" s="143"/>
      <c r="M22" s="138"/>
      <c r="N22" s="129" t="str">
        <f t="shared" si="1"/>
        <v xml:space="preserve"> </v>
      </c>
      <c r="O22" s="143"/>
      <c r="P22" s="138"/>
      <c r="Q22" s="129" t="str">
        <f t="shared" si="2"/>
        <v xml:space="preserve"> </v>
      </c>
      <c r="R22" s="143"/>
      <c r="S22" s="138"/>
      <c r="T22" s="129" t="str">
        <f t="shared" si="3"/>
        <v xml:space="preserve"> </v>
      </c>
      <c r="U22" s="143"/>
      <c r="V22" s="138"/>
      <c r="W22" s="129" t="str">
        <f t="shared" si="4"/>
        <v xml:space="preserve"> </v>
      </c>
      <c r="X22" s="143"/>
      <c r="Y22" s="138"/>
      <c r="Z22" s="129" t="str">
        <f t="shared" si="5"/>
        <v xml:space="preserve"> </v>
      </c>
      <c r="AA22" s="143"/>
      <c r="AB22" s="138"/>
      <c r="AC22" s="129" t="str">
        <f t="shared" si="6"/>
        <v xml:space="preserve"> </v>
      </c>
      <c r="AD22" s="137"/>
      <c r="AE22" s="138"/>
      <c r="AF22" s="129" t="str">
        <f t="shared" si="7"/>
        <v xml:space="preserve"> </v>
      </c>
    </row>
    <row r="23" spans="2:32" s="56" customFormat="1">
      <c r="B23" s="122" t="e">
        <f>#REF!</f>
        <v>#REF!</v>
      </c>
      <c r="C23" s="135">
        <v>1.71</v>
      </c>
      <c r="D23" s="136">
        <v>67</v>
      </c>
      <c r="E23" s="128">
        <f t="shared" si="8"/>
        <v>22.913033070004449</v>
      </c>
      <c r="F23" s="135"/>
      <c r="G23" s="136"/>
      <c r="H23" s="129" t="str">
        <f t="shared" si="9"/>
        <v xml:space="preserve"> </v>
      </c>
      <c r="I23" s="135"/>
      <c r="J23" s="136"/>
      <c r="K23" s="129" t="str">
        <f t="shared" si="0"/>
        <v xml:space="preserve"> </v>
      </c>
      <c r="L23" s="142"/>
      <c r="M23" s="136"/>
      <c r="N23" s="129" t="str">
        <f t="shared" si="1"/>
        <v xml:space="preserve"> </v>
      </c>
      <c r="O23" s="142"/>
      <c r="P23" s="136"/>
      <c r="Q23" s="129" t="str">
        <f t="shared" si="2"/>
        <v xml:space="preserve"> </v>
      </c>
      <c r="R23" s="142"/>
      <c r="S23" s="136"/>
      <c r="T23" s="129" t="str">
        <f t="shared" si="3"/>
        <v xml:space="preserve"> </v>
      </c>
      <c r="U23" s="142"/>
      <c r="V23" s="136"/>
      <c r="W23" s="129" t="str">
        <f t="shared" si="4"/>
        <v xml:space="preserve"> </v>
      </c>
      <c r="X23" s="142"/>
      <c r="Y23" s="136"/>
      <c r="Z23" s="129" t="str">
        <f t="shared" si="5"/>
        <v xml:space="preserve"> </v>
      </c>
      <c r="AA23" s="142"/>
      <c r="AB23" s="136"/>
      <c r="AC23" s="129" t="str">
        <f t="shared" si="6"/>
        <v xml:space="preserve"> </v>
      </c>
      <c r="AD23" s="135"/>
      <c r="AE23" s="136"/>
      <c r="AF23" s="129" t="str">
        <f t="shared" si="7"/>
        <v xml:space="preserve"> </v>
      </c>
    </row>
    <row r="24" spans="2:32">
      <c r="B24" s="109" t="e">
        <f>#REF!</f>
        <v>#REF!</v>
      </c>
      <c r="C24" s="137">
        <v>1.63</v>
      </c>
      <c r="D24" s="138">
        <v>60</v>
      </c>
      <c r="E24" s="129">
        <f t="shared" si="8"/>
        <v>22.582709172343712</v>
      </c>
      <c r="F24" s="137">
        <v>1.63</v>
      </c>
      <c r="G24" s="138">
        <v>60</v>
      </c>
      <c r="H24" s="129">
        <f t="shared" si="9"/>
        <v>22.582709172343712</v>
      </c>
      <c r="I24" s="137"/>
      <c r="J24" s="138"/>
      <c r="K24" s="129" t="str">
        <f t="shared" si="0"/>
        <v xml:space="preserve"> </v>
      </c>
      <c r="L24" s="143"/>
      <c r="M24" s="138"/>
      <c r="N24" s="129" t="str">
        <f t="shared" si="1"/>
        <v xml:space="preserve"> </v>
      </c>
      <c r="O24" s="143"/>
      <c r="P24" s="138"/>
      <c r="Q24" s="129" t="str">
        <f t="shared" si="2"/>
        <v xml:space="preserve"> </v>
      </c>
      <c r="R24" s="143"/>
      <c r="S24" s="138"/>
      <c r="T24" s="129" t="str">
        <f t="shared" si="3"/>
        <v xml:space="preserve"> </v>
      </c>
      <c r="U24" s="143"/>
      <c r="V24" s="138"/>
      <c r="W24" s="129" t="str">
        <f t="shared" si="4"/>
        <v xml:space="preserve"> </v>
      </c>
      <c r="X24" s="143"/>
      <c r="Y24" s="138"/>
      <c r="Z24" s="129" t="str">
        <f t="shared" si="5"/>
        <v xml:space="preserve"> </v>
      </c>
      <c r="AA24" s="143"/>
      <c r="AB24" s="138"/>
      <c r="AC24" s="129" t="str">
        <f t="shared" si="6"/>
        <v xml:space="preserve"> </v>
      </c>
      <c r="AD24" s="137"/>
      <c r="AE24" s="138"/>
      <c r="AF24" s="129" t="str">
        <f t="shared" si="7"/>
        <v xml:space="preserve"> </v>
      </c>
    </row>
    <row r="25" spans="2:32" s="54" customFormat="1">
      <c r="B25" s="122" t="e">
        <f>#REF!</f>
        <v>#REF!</v>
      </c>
      <c r="C25" s="135"/>
      <c r="D25" s="136"/>
      <c r="E25" s="128" t="str">
        <f t="shared" si="8"/>
        <v/>
      </c>
      <c r="F25" s="135"/>
      <c r="G25" s="136"/>
      <c r="H25" s="129" t="str">
        <f t="shared" si="9"/>
        <v xml:space="preserve"> </v>
      </c>
      <c r="I25" s="135"/>
      <c r="J25" s="136"/>
      <c r="K25" s="129" t="str">
        <f t="shared" si="0"/>
        <v xml:space="preserve"> </v>
      </c>
      <c r="L25" s="142"/>
      <c r="M25" s="136"/>
      <c r="N25" s="129" t="str">
        <f t="shared" si="1"/>
        <v xml:space="preserve"> </v>
      </c>
      <c r="O25" s="142"/>
      <c r="P25" s="136"/>
      <c r="Q25" s="129" t="str">
        <f t="shared" si="2"/>
        <v xml:space="preserve"> </v>
      </c>
      <c r="R25" s="142"/>
      <c r="S25" s="136"/>
      <c r="T25" s="129" t="str">
        <f t="shared" si="3"/>
        <v xml:space="preserve"> </v>
      </c>
      <c r="U25" s="142"/>
      <c r="V25" s="136"/>
      <c r="W25" s="129" t="str">
        <f t="shared" si="4"/>
        <v xml:space="preserve"> </v>
      </c>
      <c r="X25" s="142"/>
      <c r="Y25" s="136"/>
      <c r="Z25" s="129" t="str">
        <f t="shared" si="5"/>
        <v xml:space="preserve"> </v>
      </c>
      <c r="AA25" s="142"/>
      <c r="AB25" s="136"/>
      <c r="AC25" s="129" t="str">
        <f t="shared" si="6"/>
        <v xml:space="preserve"> </v>
      </c>
      <c r="AD25" s="135"/>
      <c r="AE25" s="136"/>
      <c r="AF25" s="129" t="str">
        <f t="shared" si="7"/>
        <v xml:space="preserve"> </v>
      </c>
    </row>
    <row r="26" spans="2:32">
      <c r="B26" s="109" t="e">
        <f>#REF!</f>
        <v>#REF!</v>
      </c>
      <c r="C26" s="137">
        <v>1.88</v>
      </c>
      <c r="D26" s="138">
        <v>110</v>
      </c>
      <c r="E26" s="129">
        <f t="shared" si="8"/>
        <v>31.122679945676779</v>
      </c>
      <c r="F26" s="137">
        <v>1.88</v>
      </c>
      <c r="G26" s="138">
        <v>109</v>
      </c>
      <c r="H26" s="129">
        <f t="shared" si="9"/>
        <v>30.839746491625171</v>
      </c>
      <c r="I26" s="143"/>
      <c r="J26" s="138"/>
      <c r="K26" s="129" t="str">
        <f t="shared" si="0"/>
        <v xml:space="preserve"> </v>
      </c>
      <c r="L26" s="143"/>
      <c r="M26" s="138"/>
      <c r="N26" s="129" t="str">
        <f t="shared" si="1"/>
        <v xml:space="preserve"> </v>
      </c>
      <c r="O26" s="143"/>
      <c r="P26" s="138"/>
      <c r="Q26" s="129" t="str">
        <f t="shared" si="2"/>
        <v xml:space="preserve"> </v>
      </c>
      <c r="R26" s="143"/>
      <c r="S26" s="138"/>
      <c r="T26" s="129" t="str">
        <f t="shared" si="3"/>
        <v xml:space="preserve"> </v>
      </c>
      <c r="U26" s="143"/>
      <c r="V26" s="138"/>
      <c r="W26" s="129" t="str">
        <f t="shared" si="4"/>
        <v xml:space="preserve"> </v>
      </c>
      <c r="X26" s="143"/>
      <c r="Y26" s="138"/>
      <c r="Z26" s="129" t="str">
        <f t="shared" si="5"/>
        <v xml:space="preserve"> </v>
      </c>
      <c r="AA26" s="143"/>
      <c r="AB26" s="138"/>
      <c r="AC26" s="129" t="str">
        <f t="shared" si="6"/>
        <v xml:space="preserve"> </v>
      </c>
      <c r="AD26" s="137"/>
      <c r="AE26" s="138"/>
      <c r="AF26" s="129" t="str">
        <f t="shared" si="7"/>
        <v xml:space="preserve"> </v>
      </c>
    </row>
    <row r="27" spans="2:32" s="56" customFormat="1">
      <c r="B27" s="122" t="e">
        <f>#REF!</f>
        <v>#REF!</v>
      </c>
      <c r="C27" s="135"/>
      <c r="D27" s="136"/>
      <c r="E27" s="128" t="str">
        <f t="shared" si="8"/>
        <v/>
      </c>
      <c r="F27" s="135"/>
      <c r="G27" s="136"/>
      <c r="H27" s="129" t="str">
        <f t="shared" si="9"/>
        <v xml:space="preserve"> </v>
      </c>
      <c r="I27" s="142"/>
      <c r="J27" s="136"/>
      <c r="K27" s="129" t="str">
        <f t="shared" si="0"/>
        <v xml:space="preserve"> </v>
      </c>
      <c r="L27" s="142"/>
      <c r="M27" s="136"/>
      <c r="N27" s="129" t="str">
        <f t="shared" si="1"/>
        <v xml:space="preserve"> </v>
      </c>
      <c r="O27" s="142"/>
      <c r="P27" s="136"/>
      <c r="Q27" s="129" t="str">
        <f t="shared" si="2"/>
        <v xml:space="preserve"> </v>
      </c>
      <c r="R27" s="142"/>
      <c r="S27" s="136"/>
      <c r="T27" s="129" t="str">
        <f t="shared" si="3"/>
        <v xml:space="preserve"> </v>
      </c>
      <c r="U27" s="142"/>
      <c r="V27" s="136"/>
      <c r="W27" s="129" t="str">
        <f t="shared" si="4"/>
        <v xml:space="preserve"> </v>
      </c>
      <c r="X27" s="142"/>
      <c r="Y27" s="136"/>
      <c r="Z27" s="129" t="str">
        <f t="shared" si="5"/>
        <v xml:space="preserve"> </v>
      </c>
      <c r="AA27" s="142"/>
      <c r="AB27" s="136"/>
      <c r="AC27" s="129" t="str">
        <f t="shared" si="6"/>
        <v xml:space="preserve"> </v>
      </c>
      <c r="AD27" s="135"/>
      <c r="AE27" s="136"/>
      <c r="AF27" s="129" t="str">
        <f t="shared" si="7"/>
        <v xml:space="preserve"> </v>
      </c>
    </row>
    <row r="28" spans="2:32">
      <c r="B28" s="109" t="e">
        <f>#REF!</f>
        <v>#REF!</v>
      </c>
      <c r="C28" s="137"/>
      <c r="D28" s="138"/>
      <c r="E28" s="129" t="str">
        <f t="shared" si="8"/>
        <v/>
      </c>
      <c r="F28" s="137"/>
      <c r="G28" s="138"/>
      <c r="H28" s="129" t="str">
        <f t="shared" si="9"/>
        <v xml:space="preserve"> </v>
      </c>
      <c r="I28" s="143"/>
      <c r="J28" s="138"/>
      <c r="K28" s="129" t="str">
        <f t="shared" si="0"/>
        <v xml:space="preserve"> </v>
      </c>
      <c r="L28" s="143"/>
      <c r="M28" s="138"/>
      <c r="N28" s="129" t="str">
        <f t="shared" si="1"/>
        <v xml:space="preserve"> </v>
      </c>
      <c r="O28" s="143"/>
      <c r="P28" s="138"/>
      <c r="Q28" s="129" t="str">
        <f t="shared" si="2"/>
        <v xml:space="preserve"> </v>
      </c>
      <c r="R28" s="143"/>
      <c r="S28" s="138"/>
      <c r="T28" s="129" t="str">
        <f t="shared" si="3"/>
        <v xml:space="preserve"> </v>
      </c>
      <c r="U28" s="143"/>
      <c r="V28" s="138"/>
      <c r="W28" s="129" t="str">
        <f t="shared" si="4"/>
        <v xml:space="preserve"> </v>
      </c>
      <c r="X28" s="143"/>
      <c r="Y28" s="138"/>
      <c r="Z28" s="129" t="str">
        <f t="shared" si="5"/>
        <v xml:space="preserve"> </v>
      </c>
      <c r="AA28" s="143"/>
      <c r="AB28" s="138"/>
      <c r="AC28" s="129" t="str">
        <f t="shared" si="6"/>
        <v xml:space="preserve"> </v>
      </c>
      <c r="AD28" s="137"/>
      <c r="AE28" s="138"/>
      <c r="AF28" s="129" t="str">
        <f t="shared" si="7"/>
        <v xml:space="preserve"> </v>
      </c>
    </row>
    <row r="29" spans="2:32" s="56" customFormat="1">
      <c r="B29" s="122" t="e">
        <f>#REF!</f>
        <v>#REF!</v>
      </c>
      <c r="C29" s="135"/>
      <c r="D29" s="136"/>
      <c r="E29" s="128" t="str">
        <f t="shared" si="8"/>
        <v/>
      </c>
      <c r="F29" s="135"/>
      <c r="G29" s="136"/>
      <c r="H29" s="129" t="str">
        <f t="shared" si="9"/>
        <v xml:space="preserve"> </v>
      </c>
      <c r="I29" s="142"/>
      <c r="J29" s="136"/>
      <c r="K29" s="129" t="str">
        <f t="shared" si="0"/>
        <v xml:space="preserve"> </v>
      </c>
      <c r="L29" s="142"/>
      <c r="M29" s="136"/>
      <c r="N29" s="129" t="str">
        <f t="shared" si="1"/>
        <v xml:space="preserve"> </v>
      </c>
      <c r="O29" s="142"/>
      <c r="P29" s="136"/>
      <c r="Q29" s="129" t="str">
        <f t="shared" si="2"/>
        <v xml:space="preserve"> </v>
      </c>
      <c r="R29" s="142"/>
      <c r="S29" s="136"/>
      <c r="T29" s="129" t="str">
        <f t="shared" si="3"/>
        <v xml:space="preserve"> </v>
      </c>
      <c r="U29" s="142"/>
      <c r="V29" s="136"/>
      <c r="W29" s="129" t="str">
        <f t="shared" si="4"/>
        <v xml:space="preserve"> </v>
      </c>
      <c r="X29" s="142"/>
      <c r="Y29" s="136"/>
      <c r="Z29" s="129" t="str">
        <f t="shared" si="5"/>
        <v xml:space="preserve"> </v>
      </c>
      <c r="AA29" s="142"/>
      <c r="AB29" s="136"/>
      <c r="AC29" s="129" t="str">
        <f t="shared" si="6"/>
        <v xml:space="preserve"> </v>
      </c>
      <c r="AD29" s="135"/>
      <c r="AE29" s="136"/>
      <c r="AF29" s="129" t="str">
        <f t="shared" si="7"/>
        <v xml:space="preserve"> </v>
      </c>
    </row>
    <row r="30" spans="2:32">
      <c r="B30" s="109" t="e">
        <f>#REF!</f>
        <v>#REF!</v>
      </c>
      <c r="C30" s="137"/>
      <c r="D30" s="138"/>
      <c r="E30" s="129" t="str">
        <f t="shared" si="8"/>
        <v/>
      </c>
      <c r="F30" s="137"/>
      <c r="G30" s="138"/>
      <c r="H30" s="129" t="str">
        <f t="shared" si="9"/>
        <v xml:space="preserve"> </v>
      </c>
      <c r="I30" s="143"/>
      <c r="J30" s="138"/>
      <c r="K30" s="129" t="str">
        <f t="shared" si="0"/>
        <v xml:space="preserve"> </v>
      </c>
      <c r="L30" s="143"/>
      <c r="M30" s="138"/>
      <c r="N30" s="129" t="str">
        <f t="shared" si="1"/>
        <v xml:space="preserve"> </v>
      </c>
      <c r="O30" s="143"/>
      <c r="P30" s="138"/>
      <c r="Q30" s="129" t="str">
        <f t="shared" si="2"/>
        <v xml:space="preserve"> </v>
      </c>
      <c r="R30" s="143"/>
      <c r="S30" s="138"/>
      <c r="T30" s="129" t="str">
        <f t="shared" si="3"/>
        <v xml:space="preserve"> </v>
      </c>
      <c r="U30" s="143"/>
      <c r="V30" s="138"/>
      <c r="W30" s="129" t="str">
        <f t="shared" si="4"/>
        <v xml:space="preserve"> </v>
      </c>
      <c r="X30" s="143"/>
      <c r="Y30" s="138"/>
      <c r="Z30" s="129" t="str">
        <f t="shared" si="5"/>
        <v xml:space="preserve"> </v>
      </c>
      <c r="AA30" s="143"/>
      <c r="AB30" s="138"/>
      <c r="AC30" s="129" t="str">
        <f t="shared" si="6"/>
        <v xml:space="preserve"> </v>
      </c>
      <c r="AD30" s="137"/>
      <c r="AE30" s="138"/>
      <c r="AF30" s="129" t="str">
        <f t="shared" si="7"/>
        <v xml:space="preserve"> </v>
      </c>
    </row>
    <row r="31" spans="2:32" s="56" customFormat="1">
      <c r="B31" s="122" t="e">
        <f>#REF!</f>
        <v>#REF!</v>
      </c>
      <c r="C31" s="135"/>
      <c r="D31" s="136"/>
      <c r="E31" s="128" t="str">
        <f t="shared" si="8"/>
        <v/>
      </c>
      <c r="F31" s="135"/>
      <c r="G31" s="136"/>
      <c r="H31" s="129" t="str">
        <f t="shared" si="9"/>
        <v xml:space="preserve"> </v>
      </c>
      <c r="I31" s="142"/>
      <c r="J31" s="136"/>
      <c r="K31" s="129" t="str">
        <f t="shared" si="0"/>
        <v xml:space="preserve"> </v>
      </c>
      <c r="L31" s="142"/>
      <c r="M31" s="136"/>
      <c r="N31" s="129" t="str">
        <f t="shared" si="1"/>
        <v xml:space="preserve"> </v>
      </c>
      <c r="O31" s="142"/>
      <c r="P31" s="136"/>
      <c r="Q31" s="129" t="str">
        <f t="shared" si="2"/>
        <v xml:space="preserve"> </v>
      </c>
      <c r="R31" s="142"/>
      <c r="S31" s="136"/>
      <c r="T31" s="129" t="str">
        <f t="shared" si="3"/>
        <v xml:space="preserve"> </v>
      </c>
      <c r="U31" s="142"/>
      <c r="V31" s="136"/>
      <c r="W31" s="129" t="str">
        <f t="shared" si="4"/>
        <v xml:space="preserve"> </v>
      </c>
      <c r="X31" s="142"/>
      <c r="Y31" s="136"/>
      <c r="Z31" s="129" t="str">
        <f t="shared" si="5"/>
        <v xml:space="preserve"> </v>
      </c>
      <c r="AA31" s="142"/>
      <c r="AB31" s="136"/>
      <c r="AC31" s="129" t="str">
        <f t="shared" si="6"/>
        <v xml:space="preserve"> </v>
      </c>
      <c r="AD31" s="135"/>
      <c r="AE31" s="136"/>
      <c r="AF31" s="129" t="str">
        <f t="shared" si="7"/>
        <v xml:space="preserve"> </v>
      </c>
    </row>
    <row r="32" spans="2:32">
      <c r="B32" s="109" t="e">
        <f>#REF!</f>
        <v>#REF!</v>
      </c>
      <c r="C32" s="137"/>
      <c r="D32" s="138"/>
      <c r="E32" s="129" t="str">
        <f t="shared" si="8"/>
        <v/>
      </c>
      <c r="F32" s="137"/>
      <c r="G32" s="138"/>
      <c r="H32" s="129" t="str">
        <f t="shared" si="9"/>
        <v xml:space="preserve"> </v>
      </c>
      <c r="I32" s="143"/>
      <c r="J32" s="138"/>
      <c r="K32" s="129" t="str">
        <f t="shared" si="0"/>
        <v xml:space="preserve"> </v>
      </c>
      <c r="L32" s="143"/>
      <c r="M32" s="138"/>
      <c r="N32" s="129" t="str">
        <f t="shared" si="1"/>
        <v xml:space="preserve"> </v>
      </c>
      <c r="O32" s="143"/>
      <c r="P32" s="138"/>
      <c r="Q32" s="129" t="str">
        <f t="shared" si="2"/>
        <v xml:space="preserve"> </v>
      </c>
      <c r="R32" s="143"/>
      <c r="S32" s="138"/>
      <c r="T32" s="129" t="str">
        <f t="shared" si="3"/>
        <v xml:space="preserve"> </v>
      </c>
      <c r="U32" s="143"/>
      <c r="V32" s="138"/>
      <c r="W32" s="129" t="str">
        <f t="shared" si="4"/>
        <v xml:space="preserve"> </v>
      </c>
      <c r="X32" s="143"/>
      <c r="Y32" s="138"/>
      <c r="Z32" s="129" t="str">
        <f t="shared" si="5"/>
        <v xml:space="preserve"> </v>
      </c>
      <c r="AA32" s="143"/>
      <c r="AB32" s="138"/>
      <c r="AC32" s="129" t="str">
        <f t="shared" si="6"/>
        <v xml:space="preserve"> </v>
      </c>
      <c r="AD32" s="137"/>
      <c r="AE32" s="138"/>
      <c r="AF32" s="129" t="str">
        <f t="shared" si="7"/>
        <v xml:space="preserve"> </v>
      </c>
    </row>
    <row r="33" spans="2:32" s="56" customFormat="1">
      <c r="B33" s="122" t="e">
        <f>#REF!</f>
        <v>#REF!</v>
      </c>
      <c r="C33" s="135"/>
      <c r="D33" s="136"/>
      <c r="E33" s="128" t="str">
        <f t="shared" si="8"/>
        <v/>
      </c>
      <c r="F33" s="135"/>
      <c r="G33" s="136"/>
      <c r="H33" s="129" t="str">
        <f t="shared" si="9"/>
        <v xml:space="preserve"> </v>
      </c>
      <c r="I33" s="142"/>
      <c r="J33" s="136"/>
      <c r="K33" s="129" t="str">
        <f t="shared" si="0"/>
        <v xml:space="preserve"> </v>
      </c>
      <c r="L33" s="142"/>
      <c r="M33" s="136"/>
      <c r="N33" s="129" t="str">
        <f t="shared" si="1"/>
        <v xml:space="preserve"> </v>
      </c>
      <c r="O33" s="142"/>
      <c r="P33" s="136"/>
      <c r="Q33" s="129" t="str">
        <f t="shared" si="2"/>
        <v xml:space="preserve"> </v>
      </c>
      <c r="R33" s="142"/>
      <c r="S33" s="136"/>
      <c r="T33" s="129" t="str">
        <f t="shared" si="3"/>
        <v xml:space="preserve"> </v>
      </c>
      <c r="U33" s="142"/>
      <c r="V33" s="136"/>
      <c r="W33" s="129" t="str">
        <f t="shared" si="4"/>
        <v xml:space="preserve"> </v>
      </c>
      <c r="X33" s="142"/>
      <c r="Y33" s="136"/>
      <c r="Z33" s="129" t="str">
        <f t="shared" si="5"/>
        <v xml:space="preserve"> </v>
      </c>
      <c r="AA33" s="142"/>
      <c r="AB33" s="136"/>
      <c r="AC33" s="129" t="str">
        <f t="shared" si="6"/>
        <v xml:space="preserve"> </v>
      </c>
      <c r="AD33" s="135"/>
      <c r="AE33" s="136"/>
      <c r="AF33" s="129" t="str">
        <f t="shared" si="7"/>
        <v xml:space="preserve"> </v>
      </c>
    </row>
    <row r="34" spans="2:32">
      <c r="B34" s="109" t="e">
        <f>#REF!</f>
        <v>#REF!</v>
      </c>
      <c r="C34" s="137"/>
      <c r="D34" s="138"/>
      <c r="E34" s="129" t="str">
        <f t="shared" si="8"/>
        <v/>
      </c>
      <c r="F34" s="137"/>
      <c r="G34" s="138"/>
      <c r="H34" s="129" t="str">
        <f t="shared" si="9"/>
        <v xml:space="preserve"> </v>
      </c>
      <c r="I34" s="143"/>
      <c r="J34" s="138"/>
      <c r="K34" s="129" t="str">
        <f t="shared" si="0"/>
        <v xml:space="preserve"> </v>
      </c>
      <c r="L34" s="143"/>
      <c r="M34" s="138"/>
      <c r="N34" s="129" t="str">
        <f t="shared" si="1"/>
        <v xml:space="preserve"> </v>
      </c>
      <c r="O34" s="143"/>
      <c r="P34" s="138"/>
      <c r="Q34" s="129" t="str">
        <f t="shared" si="2"/>
        <v xml:space="preserve"> </v>
      </c>
      <c r="R34" s="143"/>
      <c r="S34" s="138"/>
      <c r="T34" s="129" t="str">
        <f t="shared" si="3"/>
        <v xml:space="preserve"> </v>
      </c>
      <c r="U34" s="143"/>
      <c r="V34" s="138"/>
      <c r="W34" s="129" t="str">
        <f t="shared" si="4"/>
        <v xml:space="preserve"> </v>
      </c>
      <c r="X34" s="143"/>
      <c r="Y34" s="138"/>
      <c r="Z34" s="129" t="str">
        <f t="shared" si="5"/>
        <v xml:space="preserve"> </v>
      </c>
      <c r="AA34" s="143"/>
      <c r="AB34" s="138"/>
      <c r="AC34" s="129" t="str">
        <f t="shared" si="6"/>
        <v xml:space="preserve"> </v>
      </c>
      <c r="AD34" s="137"/>
      <c r="AE34" s="138"/>
      <c r="AF34" s="129" t="str">
        <f t="shared" si="7"/>
        <v xml:space="preserve"> </v>
      </c>
    </row>
    <row r="35" spans="2:32" s="56" customFormat="1" ht="13.5" thickBot="1">
      <c r="B35" s="123" t="e">
        <f>#REF!</f>
        <v>#REF!</v>
      </c>
      <c r="C35" s="139"/>
      <c r="D35" s="140"/>
      <c r="E35" s="130" t="str">
        <f t="shared" si="8"/>
        <v/>
      </c>
      <c r="F35" s="139"/>
      <c r="G35" s="140"/>
      <c r="H35" s="131" t="str">
        <f t="shared" si="9"/>
        <v xml:space="preserve"> </v>
      </c>
      <c r="I35" s="144"/>
      <c r="J35" s="140"/>
      <c r="K35" s="131" t="str">
        <f t="shared" si="0"/>
        <v xml:space="preserve"> </v>
      </c>
      <c r="L35" s="144"/>
      <c r="M35" s="140"/>
      <c r="N35" s="131" t="str">
        <f t="shared" si="1"/>
        <v xml:space="preserve"> </v>
      </c>
      <c r="O35" s="144"/>
      <c r="P35" s="140"/>
      <c r="Q35" s="131" t="str">
        <f t="shared" si="2"/>
        <v xml:space="preserve"> </v>
      </c>
      <c r="R35" s="144"/>
      <c r="S35" s="140"/>
      <c r="T35" s="131" t="str">
        <f t="shared" si="3"/>
        <v xml:space="preserve"> </v>
      </c>
      <c r="U35" s="144"/>
      <c r="V35" s="140"/>
      <c r="W35" s="131" t="str">
        <f t="shared" si="4"/>
        <v xml:space="preserve"> </v>
      </c>
      <c r="X35" s="144"/>
      <c r="Y35" s="140"/>
      <c r="Z35" s="131" t="str">
        <f t="shared" si="5"/>
        <v xml:space="preserve"> </v>
      </c>
      <c r="AA35" s="144"/>
      <c r="AB35" s="140"/>
      <c r="AC35" s="131" t="str">
        <f t="shared" si="6"/>
        <v xml:space="preserve"> </v>
      </c>
      <c r="AD35" s="139"/>
      <c r="AE35" s="140"/>
      <c r="AF35" s="131" t="str">
        <f t="shared" si="7"/>
        <v xml:space="preserve"> </v>
      </c>
    </row>
    <row r="36" spans="2:32">
      <c r="B36" s="110" t="s">
        <v>155</v>
      </c>
      <c r="C36" s="111">
        <f>MAX(C6:C35)</f>
        <v>1.88</v>
      </c>
      <c r="D36" s="117">
        <f>MAX(D6:D35)</f>
        <v>110</v>
      </c>
      <c r="E36" s="112">
        <f>MAX(E6:E35)</f>
        <v>31.122679945676779</v>
      </c>
      <c r="F36" s="111">
        <f t="shared" ref="F36:AF36" si="10">MAX(F6:F35)</f>
        <v>1.88</v>
      </c>
      <c r="G36" s="117">
        <f t="shared" si="10"/>
        <v>109</v>
      </c>
      <c r="H36" s="112">
        <f t="shared" si="10"/>
        <v>30.839746491625171</v>
      </c>
      <c r="I36" s="111">
        <f t="shared" si="10"/>
        <v>0</v>
      </c>
      <c r="J36" s="117">
        <f t="shared" si="10"/>
        <v>0</v>
      </c>
      <c r="K36" s="112">
        <f t="shared" si="10"/>
        <v>0</v>
      </c>
      <c r="L36" s="111">
        <f t="shared" si="10"/>
        <v>0</v>
      </c>
      <c r="M36" s="117">
        <f t="shared" si="10"/>
        <v>0</v>
      </c>
      <c r="N36" s="112">
        <f t="shared" si="10"/>
        <v>0</v>
      </c>
      <c r="O36" s="111">
        <f t="shared" si="10"/>
        <v>0</v>
      </c>
      <c r="P36" s="117">
        <f t="shared" si="10"/>
        <v>0</v>
      </c>
      <c r="Q36" s="112">
        <f t="shared" si="10"/>
        <v>0</v>
      </c>
      <c r="R36" s="111">
        <f t="shared" si="10"/>
        <v>0</v>
      </c>
      <c r="S36" s="117">
        <f t="shared" si="10"/>
        <v>0</v>
      </c>
      <c r="T36" s="112">
        <f t="shared" si="10"/>
        <v>0</v>
      </c>
      <c r="U36" s="111">
        <f t="shared" si="10"/>
        <v>0</v>
      </c>
      <c r="V36" s="117">
        <f t="shared" si="10"/>
        <v>0</v>
      </c>
      <c r="W36" s="112">
        <f t="shared" si="10"/>
        <v>0</v>
      </c>
      <c r="X36" s="111">
        <f t="shared" si="10"/>
        <v>0</v>
      </c>
      <c r="Y36" s="117">
        <f t="shared" si="10"/>
        <v>0</v>
      </c>
      <c r="Z36" s="112">
        <f t="shared" si="10"/>
        <v>0</v>
      </c>
      <c r="AA36" s="111">
        <f t="shared" si="10"/>
        <v>0</v>
      </c>
      <c r="AB36" s="117">
        <f t="shared" si="10"/>
        <v>0</v>
      </c>
      <c r="AC36" s="112">
        <f t="shared" si="10"/>
        <v>0</v>
      </c>
      <c r="AD36" s="111">
        <f t="shared" si="10"/>
        <v>0</v>
      </c>
      <c r="AE36" s="117">
        <f t="shared" si="10"/>
        <v>0</v>
      </c>
      <c r="AF36" s="112">
        <f t="shared" si="10"/>
        <v>0</v>
      </c>
    </row>
    <row r="37" spans="2:32">
      <c r="B37" s="113" t="s">
        <v>156</v>
      </c>
      <c r="C37" s="114">
        <f>MIN(C6:C35)</f>
        <v>1.57</v>
      </c>
      <c r="D37" s="118">
        <f>MIN(D6:D35)</f>
        <v>48</v>
      </c>
      <c r="E37" s="115">
        <f>MIN(E6:E35)</f>
        <v>16.901027582477017</v>
      </c>
      <c r="F37" s="114">
        <f t="shared" ref="F37:AF37" si="11">MIN(F6:F35)</f>
        <v>1.57</v>
      </c>
      <c r="G37" s="118">
        <f t="shared" si="11"/>
        <v>48</v>
      </c>
      <c r="H37" s="115">
        <f t="shared" si="11"/>
        <v>16.901027582477017</v>
      </c>
      <c r="I37" s="114">
        <f t="shared" si="11"/>
        <v>0</v>
      </c>
      <c r="J37" s="118">
        <f t="shared" si="11"/>
        <v>0</v>
      </c>
      <c r="K37" s="115">
        <f t="shared" si="11"/>
        <v>0</v>
      </c>
      <c r="L37" s="114">
        <f t="shared" si="11"/>
        <v>0</v>
      </c>
      <c r="M37" s="118">
        <f t="shared" si="11"/>
        <v>0</v>
      </c>
      <c r="N37" s="115">
        <f t="shared" si="11"/>
        <v>0</v>
      </c>
      <c r="O37" s="114">
        <f t="shared" si="11"/>
        <v>0</v>
      </c>
      <c r="P37" s="118">
        <f t="shared" si="11"/>
        <v>0</v>
      </c>
      <c r="Q37" s="115">
        <f t="shared" si="11"/>
        <v>0</v>
      </c>
      <c r="R37" s="114">
        <f t="shared" si="11"/>
        <v>0</v>
      </c>
      <c r="S37" s="118">
        <f t="shared" si="11"/>
        <v>0</v>
      </c>
      <c r="T37" s="115">
        <f t="shared" si="11"/>
        <v>0</v>
      </c>
      <c r="U37" s="114">
        <f t="shared" si="11"/>
        <v>0</v>
      </c>
      <c r="V37" s="118">
        <f t="shared" si="11"/>
        <v>0</v>
      </c>
      <c r="W37" s="115">
        <f t="shared" si="11"/>
        <v>0</v>
      </c>
      <c r="X37" s="114">
        <f t="shared" si="11"/>
        <v>0</v>
      </c>
      <c r="Y37" s="118">
        <f t="shared" si="11"/>
        <v>0</v>
      </c>
      <c r="Z37" s="115">
        <f t="shared" si="11"/>
        <v>0</v>
      </c>
      <c r="AA37" s="114">
        <f t="shared" si="11"/>
        <v>0</v>
      </c>
      <c r="AB37" s="118">
        <f t="shared" si="11"/>
        <v>0</v>
      </c>
      <c r="AC37" s="115">
        <f t="shared" si="11"/>
        <v>0</v>
      </c>
      <c r="AD37" s="114">
        <f t="shared" si="11"/>
        <v>0</v>
      </c>
      <c r="AE37" s="118">
        <f t="shared" si="11"/>
        <v>0</v>
      </c>
      <c r="AF37" s="115">
        <f t="shared" si="11"/>
        <v>0</v>
      </c>
    </row>
    <row r="38" spans="2:32" ht="13.5" thickBot="1">
      <c r="B38" s="116" t="s">
        <v>7</v>
      </c>
      <c r="C38" s="119">
        <f>AVERAGE(C6:C35)</f>
        <v>1.7100000000000002</v>
      </c>
      <c r="D38" s="120">
        <f>AVERAGE(D6:D35)</f>
        <v>60.631578947368418</v>
      </c>
      <c r="E38" s="121">
        <f>AVERAGE(E6:E35)</f>
        <v>20.591181498978912</v>
      </c>
      <c r="F38" s="119">
        <f t="shared" ref="F38:AF38" si="12">AVERAGE(F6:F35)</f>
        <v>1.7146666666666663</v>
      </c>
      <c r="G38" s="120">
        <f t="shared" si="12"/>
        <v>60.333333333333336</v>
      </c>
      <c r="H38" s="121">
        <f t="shared" si="12"/>
        <v>20.339506123680721</v>
      </c>
      <c r="I38" s="119" t="e">
        <f t="shared" si="12"/>
        <v>#DIV/0!</v>
      </c>
      <c r="J38" s="120" t="e">
        <f t="shared" si="12"/>
        <v>#DIV/0!</v>
      </c>
      <c r="K38" s="121" t="e">
        <f t="shared" si="12"/>
        <v>#DIV/0!</v>
      </c>
      <c r="L38" s="119" t="e">
        <f t="shared" si="12"/>
        <v>#DIV/0!</v>
      </c>
      <c r="M38" s="120" t="e">
        <f t="shared" si="12"/>
        <v>#DIV/0!</v>
      </c>
      <c r="N38" s="121" t="e">
        <f t="shared" si="12"/>
        <v>#DIV/0!</v>
      </c>
      <c r="O38" s="119" t="e">
        <f t="shared" si="12"/>
        <v>#DIV/0!</v>
      </c>
      <c r="P38" s="120" t="e">
        <f t="shared" si="12"/>
        <v>#DIV/0!</v>
      </c>
      <c r="Q38" s="121" t="e">
        <f t="shared" si="12"/>
        <v>#DIV/0!</v>
      </c>
      <c r="R38" s="119" t="e">
        <f t="shared" si="12"/>
        <v>#DIV/0!</v>
      </c>
      <c r="S38" s="120" t="e">
        <f t="shared" si="12"/>
        <v>#DIV/0!</v>
      </c>
      <c r="T38" s="121" t="e">
        <f t="shared" si="12"/>
        <v>#DIV/0!</v>
      </c>
      <c r="U38" s="119" t="e">
        <f t="shared" si="12"/>
        <v>#DIV/0!</v>
      </c>
      <c r="V38" s="120" t="e">
        <f t="shared" si="12"/>
        <v>#DIV/0!</v>
      </c>
      <c r="W38" s="121" t="e">
        <f t="shared" si="12"/>
        <v>#DIV/0!</v>
      </c>
      <c r="X38" s="119" t="e">
        <f t="shared" si="12"/>
        <v>#DIV/0!</v>
      </c>
      <c r="Y38" s="120" t="e">
        <f t="shared" si="12"/>
        <v>#DIV/0!</v>
      </c>
      <c r="Z38" s="121" t="e">
        <f t="shared" si="12"/>
        <v>#DIV/0!</v>
      </c>
      <c r="AA38" s="119" t="e">
        <f t="shared" si="12"/>
        <v>#DIV/0!</v>
      </c>
      <c r="AB38" s="120" t="e">
        <f t="shared" si="12"/>
        <v>#DIV/0!</v>
      </c>
      <c r="AC38" s="121" t="e">
        <f t="shared" si="12"/>
        <v>#DIV/0!</v>
      </c>
      <c r="AD38" s="119" t="e">
        <f t="shared" si="12"/>
        <v>#DIV/0!</v>
      </c>
      <c r="AE38" s="120" t="e">
        <f t="shared" si="12"/>
        <v>#DIV/0!</v>
      </c>
      <c r="AF38" s="121" t="e">
        <f t="shared" si="12"/>
        <v>#DIV/0!</v>
      </c>
    </row>
    <row r="40" spans="2:32">
      <c r="C40" s="299" t="s">
        <v>164</v>
      </c>
      <c r="D40" s="299"/>
      <c r="E40" s="132"/>
      <c r="F40" s="300" t="s">
        <v>158</v>
      </c>
      <c r="G40" s="300"/>
      <c r="H40" s="132"/>
      <c r="I40" s="301" t="s">
        <v>159</v>
      </c>
      <c r="J40" s="301"/>
      <c r="K40" s="132"/>
      <c r="L40" s="302" t="s">
        <v>160</v>
      </c>
      <c r="M40" s="302"/>
      <c r="N40" s="132"/>
      <c r="O40" s="303" t="s">
        <v>161</v>
      </c>
      <c r="P40" s="303"/>
      <c r="Q40" s="95"/>
      <c r="R40" s="95"/>
    </row>
  </sheetData>
  <mergeCells count="15">
    <mergeCell ref="R4:T4"/>
    <mergeCell ref="X4:Z4"/>
    <mergeCell ref="AA4:AC4"/>
    <mergeCell ref="AD4:AF4"/>
    <mergeCell ref="U4:W4"/>
    <mergeCell ref="C4:E4"/>
    <mergeCell ref="F4:H4"/>
    <mergeCell ref="I4:K4"/>
    <mergeCell ref="L4:N4"/>
    <mergeCell ref="O4:Q4"/>
    <mergeCell ref="C40:D40"/>
    <mergeCell ref="F40:G40"/>
    <mergeCell ref="I40:J40"/>
    <mergeCell ref="L40:M40"/>
    <mergeCell ref="O40:P40"/>
  </mergeCells>
  <pageMargins left="0.7" right="0.7" top="0.75" bottom="0.75" header="0.3" footer="0.3"/>
  <pageSetup paperSize="9" orientation="portrait" verticalDpi="0" r:id="rId1"/>
  <ignoredErrors>
    <ignoredError sqref="F38:AF38"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14337" r:id="rId4" name="Button 1">
              <controlPr defaultSize="0" print="0" autoFill="0" autoPict="0" macro="[0]!CloseOnglet">
                <anchor moveWithCells="1" sizeWithCells="1">
                  <from>
                    <xdr:col>28</xdr:col>
                    <xdr:colOff>152400</xdr:colOff>
                    <xdr:row>1</xdr:row>
                    <xdr:rowOff>28575</xdr:rowOff>
                  </from>
                  <to>
                    <xdr:col>31</xdr:col>
                    <xdr:colOff>381000</xdr:colOff>
                    <xdr:row>1</xdr:row>
                    <xdr:rowOff>409575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cellIs" priority="3" operator="greaterThan" id="{6158C220-1B56-4DE8-8C46-3C3CA9D41B98}">
            <xm:f>Paramétres!$I$23</xm:f>
            <x14:dxf>
              <font>
                <strike val="0"/>
              </font>
              <fill>
                <patternFill>
                  <bgColor theme="7" tint="-0.24994659260841701"/>
                </patternFill>
              </fill>
            </x14:dxf>
          </x14:cfRule>
          <x14:cfRule type="cellIs" priority="6" operator="between" id="{56D1D869-78DB-4B76-92E8-20A4BC00A779}">
            <xm:f>Paramétres!$I$20</xm:f>
            <xm:f>Paramétres!$J$20</xm:f>
            <x14:dxf>
              <font>
                <strike val="0"/>
              </font>
              <fill>
                <patternFill>
                  <bgColor theme="9"/>
                </patternFill>
              </fill>
            </x14:dxf>
          </x14:cfRule>
          <x14:cfRule type="cellIs" priority="7" operator="lessThan" id="{DEF1A461-0DB4-4B96-B271-5033581E2573}">
            <xm:f>Paramétres!$J$19</xm:f>
            <x14:dxf>
              <font>
                <strike val="0"/>
              </font>
              <fill>
                <patternFill>
                  <bgColor theme="9" tint="0.79998168889431442"/>
                </patternFill>
              </fill>
            </x14:dxf>
          </x14:cfRule>
          <xm:sqref>E6:E35 H6:H35 K6:K35 N6:N35 Q6:Q35 T6:T35 W6:W35 Z6:Z35 AC6:AC35 AF6:AF35</xm:sqref>
        </x14:conditionalFormatting>
        <x14:conditionalFormatting xmlns:xm="http://schemas.microsoft.com/office/excel/2006/main">
          <x14:cfRule type="cellIs" priority="5" operator="between" id="{1117A559-C77C-42F0-B05B-B7FC2865B200}">
            <xm:f>Paramétres!$I$21</xm:f>
            <xm:f>Paramétres!$J$21</xm:f>
            <x14:dxf>
              <fill>
                <patternFill>
                  <bgColor theme="6"/>
                </patternFill>
              </fill>
            </x14:dxf>
          </x14:cfRule>
          <xm:sqref>E6:E35 H6:H35 K6:K35 N6:N35 Q6:Q35 T6:T35 W6:W35 Z6:Z35 AC6:AC35 AF6:AF35</xm:sqref>
        </x14:conditionalFormatting>
        <x14:conditionalFormatting xmlns:xm="http://schemas.microsoft.com/office/excel/2006/main">
          <x14:cfRule type="cellIs" priority="4" operator="between" id="{8E24FFD6-78DD-4CF6-A7A9-CE8038974867}">
            <xm:f>Paramétres!$I$22</xm:f>
            <xm:f>Paramétres!$J$22</xm:f>
            <x14:dxf>
              <font>
                <strike val="0"/>
              </font>
              <fill>
                <patternFill>
                  <bgColor theme="7" tint="0.39994506668294322"/>
                </patternFill>
              </fill>
            </x14:dxf>
          </x14:cfRule>
          <xm:sqref>E6:E35 H6:H35 K6:K35 N6:N35 Q6:Q35 T6:T35 W6:W35 Z6:Z35 AC6:AC35 AF6:AF35</xm:sqref>
        </x14:conditionalFormatting>
      </x14:conditionalFormatting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Sheet4">
    <tabColor theme="1" tint="0.249977111117893"/>
    <pageSetUpPr autoPageBreaks="0" fitToPage="1"/>
  </sheetPr>
  <dimension ref="B1:T297"/>
  <sheetViews>
    <sheetView showGridLines="0" workbookViewId="0">
      <selection activeCell="G33" sqref="G33"/>
    </sheetView>
  </sheetViews>
  <sheetFormatPr baseColWidth="10" defaultColWidth="9.140625" defaultRowHeight="16.5" customHeight="1"/>
  <cols>
    <col min="1" max="1" width="3.140625" customWidth="1"/>
    <col min="2" max="2" width="12.140625" customWidth="1"/>
    <col min="3" max="3" width="26.5703125" customWidth="1"/>
    <col min="4" max="4" width="12.85546875" bestFit="1" customWidth="1"/>
    <col min="5" max="7" width="10.85546875" customWidth="1"/>
    <col min="9" max="9" width="23.85546875" customWidth="1"/>
  </cols>
  <sheetData>
    <row r="1" spans="2:17" ht="14.1" customHeight="1">
      <c r="B1" s="1"/>
      <c r="G1" t="s">
        <v>3</v>
      </c>
    </row>
    <row r="2" spans="2:17" ht="31.5" customHeight="1">
      <c r="B2" s="317" t="s">
        <v>212</v>
      </c>
      <c r="C2" s="317"/>
      <c r="D2" s="317"/>
      <c r="E2" s="317"/>
      <c r="F2" s="68" t="s">
        <v>38</v>
      </c>
      <c r="G2" s="27" t="e">
        <f xml:space="preserve"> MATCH(B2,#REF!,0)</f>
        <v>#REF!</v>
      </c>
      <c r="J2" s="310" t="e">
        <f>INDEX(#REF!,G2)</f>
        <v>#REF!</v>
      </c>
      <c r="K2" s="310"/>
      <c r="L2" s="310"/>
      <c r="M2" s="310"/>
      <c r="N2" s="310"/>
      <c r="O2" s="310"/>
      <c r="P2" s="310"/>
      <c r="Q2" s="310"/>
    </row>
    <row r="3" spans="2:17" ht="31.5" customHeight="1">
      <c r="B3" s="318" t="e">
        <f>INDEX(#REF!,G2)</f>
        <v>#REF!</v>
      </c>
      <c r="C3" s="318"/>
      <c r="D3" s="26"/>
      <c r="E3" s="319" t="e">
        <f>INDEX(#REF!,G2)</f>
        <v>#REF!</v>
      </c>
      <c r="F3" s="319"/>
      <c r="G3" s="319"/>
      <c r="J3" s="311" t="e">
        <f>INDEX(#REF!,G2)</f>
        <v>#REF!</v>
      </c>
      <c r="K3" s="311"/>
      <c r="L3" s="311" t="e">
        <f>INDEX(#REF!,G2)</f>
        <v>#REF!</v>
      </c>
      <c r="M3" s="311"/>
      <c r="N3" s="311"/>
      <c r="O3" s="311"/>
      <c r="P3" s="64"/>
      <c r="Q3" s="64"/>
    </row>
    <row r="4" spans="2:17" s="95" customFormat="1" ht="30" customHeight="1">
      <c r="B4" s="320" t="e">
        <f>INDEX(#REF!,G2)</f>
        <v>#REF!</v>
      </c>
      <c r="C4" s="320"/>
      <c r="D4" s="320"/>
      <c r="E4" s="320"/>
      <c r="F4" s="320"/>
      <c r="G4" s="320"/>
      <c r="J4" s="65"/>
      <c r="K4" s="65"/>
      <c r="L4" s="65"/>
      <c r="M4" s="65"/>
      <c r="N4" s="65"/>
      <c r="O4" s="65"/>
      <c r="P4" s="65"/>
      <c r="Q4" s="65"/>
    </row>
    <row r="5" spans="2:17" ht="31.5" customHeight="1">
      <c r="B5" s="97" t="s">
        <v>142</v>
      </c>
      <c r="C5" s="97" t="s">
        <v>170</v>
      </c>
      <c r="D5" s="97" t="s">
        <v>150</v>
      </c>
      <c r="E5" s="98"/>
      <c r="F5" s="98"/>
      <c r="G5" s="97"/>
      <c r="J5" s="65" t="s">
        <v>213</v>
      </c>
      <c r="K5" s="64"/>
      <c r="L5" s="66"/>
      <c r="M5" s="66" t="s">
        <v>214</v>
      </c>
      <c r="N5" s="64"/>
      <c r="O5" s="64"/>
      <c r="P5" s="64"/>
      <c r="Q5" s="64"/>
    </row>
    <row r="6" spans="2:17" s="95" customFormat="1" ht="30" customHeight="1">
      <c r="B6" s="88" t="e">
        <f>INDEX(#REF!,G2)</f>
        <v>#REF!</v>
      </c>
      <c r="C6" s="99" t="e">
        <f>INDEX(#REF!,G2)</f>
        <v>#REF!</v>
      </c>
      <c r="D6" s="215" t="e">
        <f>INDEX(VAK!F5:F34,'Fiche joueur'!G2)</f>
        <v>#REF!</v>
      </c>
      <c r="E6" s="215"/>
      <c r="F6" s="215"/>
      <c r="G6" s="215"/>
      <c r="J6" s="312" t="e">
        <f>INDEX(#REF!,G2)</f>
        <v>#REF!</v>
      </c>
      <c r="K6" s="312"/>
      <c r="L6" s="65"/>
      <c r="M6" s="312" t="e">
        <f>INDEX(#REF!,G2)</f>
        <v>#REF!</v>
      </c>
      <c r="N6" s="312"/>
      <c r="O6" s="65"/>
      <c r="P6" s="65"/>
      <c r="Q6" s="65"/>
    </row>
    <row r="7" spans="2:17" s="95" customFormat="1" ht="30" customHeight="1">
      <c r="B7" s="88"/>
      <c r="C7" s="190"/>
      <c r="D7" s="190"/>
      <c r="E7" s="190"/>
      <c r="F7" s="89"/>
      <c r="G7" s="88"/>
      <c r="J7" s="191"/>
      <c r="K7" s="191"/>
      <c r="L7" s="65"/>
      <c r="M7" s="191"/>
      <c r="N7" s="191"/>
      <c r="O7" s="65"/>
      <c r="P7" s="65"/>
      <c r="Q7" s="65"/>
    </row>
    <row r="8" spans="2:17" ht="14.1" customHeight="1">
      <c r="B8" s="40"/>
      <c r="C8" s="41"/>
      <c r="D8" s="42"/>
      <c r="E8" s="42"/>
      <c r="F8" s="42"/>
      <c r="G8" s="42"/>
    </row>
    <row r="9" spans="2:17" ht="31.5" customHeight="1">
      <c r="B9" s="298" t="s">
        <v>61</v>
      </c>
      <c r="C9" s="298"/>
      <c r="D9" s="298"/>
      <c r="E9" s="298"/>
      <c r="F9" s="298"/>
      <c r="G9" s="298"/>
      <c r="H9" s="298"/>
      <c r="I9" s="298"/>
      <c r="J9" s="298"/>
      <c r="K9" s="298"/>
      <c r="L9" s="298"/>
      <c r="M9" s="298"/>
      <c r="N9" s="298"/>
      <c r="O9" s="298"/>
      <c r="P9" s="298"/>
      <c r="Q9" s="298"/>
    </row>
    <row r="10" spans="2:17" ht="14.1" customHeight="1"/>
    <row r="11" spans="2:17" ht="15.95" customHeight="1">
      <c r="B11" s="7" t="s">
        <v>5</v>
      </c>
      <c r="C11" s="5" t="s">
        <v>9</v>
      </c>
      <c r="D11" s="7" t="s">
        <v>62</v>
      </c>
      <c r="E11" s="5" t="s">
        <v>6</v>
      </c>
      <c r="F11" s="7" t="s">
        <v>84</v>
      </c>
      <c r="G11" s="198" t="s">
        <v>175</v>
      </c>
      <c r="I11" s="35" t="s">
        <v>15</v>
      </c>
      <c r="J11" s="15"/>
      <c r="K11" s="15"/>
      <c r="M11" s="307" t="s">
        <v>68</v>
      </c>
      <c r="N11" s="307"/>
      <c r="O11" s="307"/>
      <c r="P11" s="50"/>
      <c r="Q11" s="50"/>
    </row>
    <row r="12" spans="2:17" ht="15.95" customHeight="1">
      <c r="B12" s="29">
        <f>IF(INDEX(TabEntrainement[Seance],ROW()-11)&lt;&gt;0,INDEX(TabEntrainement[Seance],ROW()-11),"")</f>
        <v>43318</v>
      </c>
      <c r="C12" s="6" t="e">
        <f>IF((INDEX(TabEntrainement[[J1]:[J30]],ROW()-11,$G$2))=0,"",INDEX(TabEntrainement[[J1]:[J30]],ROW()-11,$G$2))</f>
        <v>#REF!</v>
      </c>
      <c r="D12" s="22" t="e">
        <f>IF(INDEX(#REF!,ROW()-11,$G$2)=0,"",INDEX(#REF!,ROW()-11,$G$2))</f>
        <v>#REF!</v>
      </c>
      <c r="E12" s="201" t="e">
        <f>IF(INDEX(TabREP[[J1]:[J30]],ROW()-11,$G$2)=0,"",INDEX(TabREP[[J1]:[J30]],ROW()-11,$G$2))</f>
        <v>#REF!</v>
      </c>
      <c r="F12" s="22" t="e">
        <f>IF(INDEX(#REF!,ROW()-11,$G$2)=0,"",INDEX(#REF!,ROW()-11,$G$2))</f>
        <v>#REF!</v>
      </c>
      <c r="G12" s="201" t="e">
        <f>INDEX(#REF!,ROW()-11,4)</f>
        <v>#REF!</v>
      </c>
      <c r="I12" s="219" t="str">
        <f>INDEX(ParamPresence[#Data],1)</f>
        <v>Présent</v>
      </c>
      <c r="J12" s="19" t="e">
        <f>INDEX(#REF!,1,$G$2+1)</f>
        <v>#REF!</v>
      </c>
      <c r="K12" s="228" t="e">
        <f>J12/J21</f>
        <v>#REF!</v>
      </c>
      <c r="M12" s="308" t="s">
        <v>62</v>
      </c>
      <c r="N12" s="308"/>
      <c r="O12" s="309"/>
      <c r="P12" s="51" t="e">
        <f>BilanIndivSeance[[#Totals],[Forme]]</f>
        <v>#REF!</v>
      </c>
      <c r="Q12" s="227" t="e">
        <f>BilanIndivSeance[[#Totals],[Forme]]</f>
        <v>#REF!</v>
      </c>
    </row>
    <row r="13" spans="2:17" ht="15.95" customHeight="1">
      <c r="B13" s="29">
        <f>IF(INDEX(TabEntrainement[Seance],ROW()-11)&lt;&gt;0,INDEX(TabEntrainement[Seance],ROW()-11),"")</f>
        <v>43319</v>
      </c>
      <c r="C13" s="6" t="e">
        <f>IF((INDEX(TabEntrainement[[J1]:[J30]],ROW()-11,$G$2))=0,"",INDEX(TabEntrainement[[J1]:[J30]],ROW()-11,$G$2))</f>
        <v>#REF!</v>
      </c>
      <c r="D13" s="22" t="e">
        <f>IF(INDEX(#REF!,ROW()-11,$G$2)=0,"",INDEX(#REF!,ROW()-11,$G$2))</f>
        <v>#REF!</v>
      </c>
      <c r="E13" s="201" t="e">
        <f>IF(INDEX(TabREP[[J1]:[J30]],ROW()-11,$G$2)=0,"",INDEX(TabREP[[J1]:[J30]],ROW()-11,$G$2))</f>
        <v>#REF!</v>
      </c>
      <c r="F13" s="22" t="e">
        <f>IF(INDEX(#REF!,ROW()-11,$G$2)=0,"",INDEX(#REF!,ROW()-11,$G$2))</f>
        <v>#REF!</v>
      </c>
      <c r="G13" s="201" t="e">
        <f>INDEX(#REF!,ROW()-11,4)</f>
        <v>#REF!</v>
      </c>
      <c r="I13" s="219" t="str">
        <f>INDEX(ParamPresence[#Data],2)</f>
        <v>Absent</v>
      </c>
      <c r="J13" s="19" t="e">
        <f>INDEX(#REF!,2,$G$2+1)</f>
        <v>#REF!</v>
      </c>
      <c r="K13" s="229" t="e">
        <f>J13/J21</f>
        <v>#REF!</v>
      </c>
      <c r="M13" s="313" t="s">
        <v>6</v>
      </c>
      <c r="N13" s="313"/>
      <c r="O13" s="314"/>
      <c r="P13" s="49" t="e">
        <f>BilanIndivSeance[[#Totals],[RPE]]</f>
        <v>#REF!</v>
      </c>
      <c r="Q13" s="226" t="e">
        <f>BilanIndivSeance[[#Totals],[RPE]]</f>
        <v>#REF!</v>
      </c>
    </row>
    <row r="14" spans="2:17" ht="15.95" customHeight="1">
      <c r="B14" s="29">
        <f>IF(INDEX(TabEntrainement[Seance],ROW()-11)&lt;&gt;0,INDEX(TabEntrainement[Seance],ROW()-11),"")</f>
        <v>43321</v>
      </c>
      <c r="C14" s="6" t="e">
        <f>IF((INDEX(TabEntrainement[[J1]:[J30]],ROW()-11,$G$2))=0,"",INDEX(TabEntrainement[[J1]:[J30]],ROW()-11,$G$2))</f>
        <v>#REF!</v>
      </c>
      <c r="D14" s="22" t="e">
        <f>IF(INDEX(#REF!,ROW()-11,$G$2)=0,"",INDEX(#REF!,ROW()-11,$G$2))</f>
        <v>#REF!</v>
      </c>
      <c r="E14" s="201" t="e">
        <f>IF(INDEX(TabREP[[J1]:[J30]],ROW()-11,$G$2)=0,"",INDEX(TabREP[[J1]:[J30]],ROW()-11,$G$2))</f>
        <v>#REF!</v>
      </c>
      <c r="F14" s="22" t="e">
        <f>IF(INDEX(#REF!,ROW()-11,$G$2)=0,"",INDEX(#REF!,ROW()-11,$G$2))</f>
        <v>#REF!</v>
      </c>
      <c r="G14" s="201" t="e">
        <f>INDEX(#REF!,ROW()-11,4)</f>
        <v>#REF!</v>
      </c>
      <c r="I14" s="219" t="str">
        <f>INDEX(ParamPresence[#Data],3)</f>
        <v>Blessé</v>
      </c>
      <c r="J14" s="19" t="e">
        <f>INDEX(#REF!,3,$G$2+1)</f>
        <v>#REF!</v>
      </c>
      <c r="K14" s="229" t="e">
        <f>J14/J21</f>
        <v>#REF!</v>
      </c>
      <c r="M14" s="313" t="s">
        <v>194</v>
      </c>
      <c r="N14" s="313"/>
      <c r="O14" s="314"/>
      <c r="P14" s="58" t="e">
        <f>BilanIndivSeance[[#Totals],[Charge]]</f>
        <v>#REF!</v>
      </c>
      <c r="Q14" s="226" t="e">
        <f>BilanIndivSeance[[#Totals],[Charge]]</f>
        <v>#REF!</v>
      </c>
    </row>
    <row r="15" spans="2:17" ht="15.95" customHeight="1">
      <c r="B15" s="29">
        <f>IF(INDEX(TabEntrainement[Seance],ROW()-11)&lt;&gt;0,INDEX(TabEntrainement[Seance],ROW()-11),"")</f>
        <v>43322</v>
      </c>
      <c r="C15" s="6" t="e">
        <f>IF((INDEX(TabEntrainement[[J1]:[J30]],ROW()-11,$G$2))=0,"",INDEX(TabEntrainement[[J1]:[J30]],ROW()-11,$G$2))</f>
        <v>#REF!</v>
      </c>
      <c r="D15" s="22" t="e">
        <f>IF(INDEX(#REF!,ROW()-11,$G$2)=0,"",INDEX(#REF!,ROW()-11,$G$2))</f>
        <v>#REF!</v>
      </c>
      <c r="E15" s="201" t="e">
        <f>IF(INDEX(TabREP[[J1]:[J30]],ROW()-11,$G$2)=0,"",INDEX(TabREP[[J1]:[J30]],ROW()-11,$G$2))</f>
        <v>#REF!</v>
      </c>
      <c r="F15" s="22" t="e">
        <f>IF(INDEX(#REF!,ROW()-11,$G$2)=0,"",INDEX(#REF!,ROW()-11,$G$2))</f>
        <v>#REF!</v>
      </c>
      <c r="G15" s="201" t="e">
        <f>INDEX(#REF!,ROW()-11,4)</f>
        <v>#REF!</v>
      </c>
      <c r="I15" s="219" t="str">
        <f>INDEX(ParamPresence[#Data],4)</f>
        <v>Eq. Sup.</v>
      </c>
      <c r="J15" s="19" t="e">
        <f>INDEX(#REF!,4,$G$2+1)</f>
        <v>#REF!</v>
      </c>
      <c r="K15" s="229" t="e">
        <f>J15/J21</f>
        <v>#REF!</v>
      </c>
      <c r="M15" s="315" t="s">
        <v>195</v>
      </c>
      <c r="N15" s="315"/>
      <c r="O15" s="316"/>
      <c r="P15" s="188" t="e">
        <f>BilanIndivSeance[[#Totals],[Groupe]]</f>
        <v>#REF!</v>
      </c>
      <c r="Q15" s="225" t="e">
        <f>BilanIndivSeance[[#Totals],[Groupe]]</f>
        <v>#REF!</v>
      </c>
    </row>
    <row r="16" spans="2:17" ht="15.95" customHeight="1">
      <c r="B16" s="29">
        <f>IF(INDEX(TabEntrainement[Seance],ROW()-11)&lt;&gt;0,INDEX(TabEntrainement[Seance],ROW()-11),"")</f>
        <v>43325</v>
      </c>
      <c r="C16" s="6" t="e">
        <f>IF((INDEX(TabEntrainement[[J1]:[J30]],ROW()-11,$G$2))=0,"",INDEX(TabEntrainement[[J1]:[J30]],ROW()-11,$G$2))</f>
        <v>#REF!</v>
      </c>
      <c r="D16" s="22" t="e">
        <f>IF(INDEX(#REF!,ROW()-11,$G$2)=0,"",INDEX(#REF!,ROW()-11,$G$2))</f>
        <v>#REF!</v>
      </c>
      <c r="E16" s="201" t="e">
        <f>IF(INDEX(TabREP[[J1]:[J30]],ROW()-11,$G$2)=0,"",INDEX(TabREP[[J1]:[J30]],ROW()-11,$G$2))</f>
        <v>#REF!</v>
      </c>
      <c r="F16" s="22" t="e">
        <f>IF(INDEX(#REF!,ROW()-11,$G$2)=0,"",INDEX(#REF!,ROW()-11,$G$2))</f>
        <v>#REF!</v>
      </c>
      <c r="G16" s="201" t="e">
        <f>INDEX(#REF!,ROW()-11,4)</f>
        <v>#REF!</v>
      </c>
      <c r="I16" s="219" t="str">
        <f>INDEX(ParamPresence[#Data],5)</f>
        <v>Excusé</v>
      </c>
      <c r="J16" s="19" t="e">
        <f>INDEX(#REF!,5,$G$2+1)</f>
        <v>#REF!</v>
      </c>
      <c r="K16" s="229" t="e">
        <f>J16/J21</f>
        <v>#REF!</v>
      </c>
    </row>
    <row r="17" spans="2:20" ht="15.95" customHeight="1">
      <c r="B17" s="29">
        <f>IF(INDEX(TabEntrainement[Seance],ROW()-11)&lt;&gt;0,INDEX(TabEntrainement[Seance],ROW()-11),"")</f>
        <v>43326</v>
      </c>
      <c r="C17" s="6" t="e">
        <f>IF((INDEX(TabEntrainement[[J1]:[J30]],ROW()-11,$G$2))=0,"",INDEX(TabEntrainement[[J1]:[J30]],ROW()-11,$G$2))</f>
        <v>#REF!</v>
      </c>
      <c r="D17" s="22" t="e">
        <f>IF(INDEX(#REF!,ROW()-11,$G$2)=0,"",INDEX(#REF!,ROW()-11,$G$2))</f>
        <v>#REF!</v>
      </c>
      <c r="E17" s="201" t="e">
        <f>IF(INDEX(TabREP[[J1]:[J30]],ROW()-11,$G$2)=0,"",INDEX(TabREP[[J1]:[J30]],ROW()-11,$G$2))</f>
        <v>#REF!</v>
      </c>
      <c r="F17" s="22" t="e">
        <f>IF(INDEX(#REF!,ROW()-11,$G$2)=0,"",INDEX(#REF!,ROW()-11,$G$2))</f>
        <v>#REF!</v>
      </c>
      <c r="G17" s="201" t="e">
        <f>INDEX(#REF!,ROW()-11,4)</f>
        <v>#REF!</v>
      </c>
      <c r="I17" s="219" t="str">
        <f>INDEX(ParamPresence[#Data],6)</f>
        <v>Malade</v>
      </c>
      <c r="J17" s="19" t="e">
        <f>INDEX(#REF!,6,$G$2+1)</f>
        <v>#REF!</v>
      </c>
      <c r="K17" s="229" t="e">
        <f>J17/J21</f>
        <v>#REF!</v>
      </c>
      <c r="M17" s="307" t="s">
        <v>227</v>
      </c>
      <c r="N17" s="307"/>
      <c r="O17" s="307"/>
      <c r="P17" s="50"/>
      <c r="Q17" s="50"/>
    </row>
    <row r="18" spans="2:20" ht="15.95" customHeight="1">
      <c r="B18" s="29">
        <f>IF(INDEX(TabEntrainement[Seance],ROW()-11)&lt;&gt;0,INDEX(TabEntrainement[Seance],ROW()-11),"")</f>
        <v>43327</v>
      </c>
      <c r="C18" s="6" t="e">
        <f>IF((INDEX(TabEntrainement[[J1]:[J30]],ROW()-11,$G$2))=0,"",INDEX(TabEntrainement[[J1]:[J30]],ROW()-11,$G$2))</f>
        <v>#REF!</v>
      </c>
      <c r="D18" s="22" t="e">
        <f>IF(INDEX(#REF!,ROW()-11,$G$2)=0,"",INDEX(#REF!,ROW()-11,$G$2))</f>
        <v>#REF!</v>
      </c>
      <c r="E18" s="201" t="e">
        <f>IF(INDEX(TabREP[[J1]:[J30]],ROW()-11,$G$2)=0,"",INDEX(TabREP[[J1]:[J30]],ROW()-11,$G$2))</f>
        <v>#REF!</v>
      </c>
      <c r="F18" s="22" t="e">
        <f>IF(INDEX(#REF!,ROW()-11,$G$2)=0,"",INDEX(#REF!,ROW()-11,$G$2))</f>
        <v>#REF!</v>
      </c>
      <c r="G18" s="201" t="e">
        <f>INDEX(#REF!,ROW()-11,4)</f>
        <v>#REF!</v>
      </c>
      <c r="H18" s="20"/>
      <c r="I18" s="219" t="str">
        <f>INDEX(ParamPresence[#Data],7)</f>
        <v>Repos</v>
      </c>
      <c r="J18" s="19" t="e">
        <f>INDEX(#REF!,7,$G$2+1)</f>
        <v>#REF!</v>
      </c>
      <c r="K18" s="229" t="e">
        <f>J18/J21</f>
        <v>#REF!</v>
      </c>
      <c r="M18" s="308" t="s">
        <v>228</v>
      </c>
      <c r="N18" s="308"/>
      <c r="O18" s="309"/>
      <c r="P18" s="220" t="e">
        <f>J12/J21</f>
        <v>#REF!</v>
      </c>
      <c r="Q18" s="224" t="e">
        <f>P18/1</f>
        <v>#REF!</v>
      </c>
      <c r="T18" s="223"/>
    </row>
    <row r="19" spans="2:20" ht="15.95" customHeight="1">
      <c r="B19" s="29">
        <f>IF(INDEX(TabEntrainement[Seance],ROW()-11)&lt;&gt;0,INDEX(TabEntrainement[Seance],ROW()-11),"")</f>
        <v>43328</v>
      </c>
      <c r="C19" s="6" t="e">
        <f>IF((INDEX(TabEntrainement[[J1]:[J30]],ROW()-11,$G$2))=0,"",INDEX(TabEntrainement[[J1]:[J30]],ROW()-11,$G$2))</f>
        <v>#REF!</v>
      </c>
      <c r="D19" s="22" t="e">
        <f>IF(INDEX(#REF!,ROW()-11,$G$2)=0,"",INDEX(#REF!,ROW()-11,$G$2))</f>
        <v>#REF!</v>
      </c>
      <c r="E19" s="201" t="e">
        <f>IF(INDEX(TabREP[[J1]:[J30]],ROW()-11,$G$2)=0,"",INDEX(TabREP[[J1]:[J30]],ROW()-11,$G$2))</f>
        <v>#REF!</v>
      </c>
      <c r="F19" s="22" t="e">
        <f>IF(INDEX(#REF!,ROW()-11,$G$2)=0,"",INDEX(#REF!,ROW()-11,$G$2))</f>
        <v>#REF!</v>
      </c>
      <c r="G19" s="201" t="e">
        <f>INDEX(#REF!,ROW()-11,4)</f>
        <v>#REF!</v>
      </c>
      <c r="I19" s="219" t="str">
        <f>INDEX(ParamPresence[#Data],8)</f>
        <v>Section S.</v>
      </c>
      <c r="J19" s="19" t="e">
        <f>INDEX(#REF!,8,$G$2+1)</f>
        <v>#REF!</v>
      </c>
      <c r="K19" s="229" t="e">
        <f>J19/J21</f>
        <v>#REF!</v>
      </c>
      <c r="M19" s="313" t="s">
        <v>229</v>
      </c>
      <c r="N19" s="313"/>
      <c r="O19" s="314"/>
      <c r="P19" s="221" t="e">
        <f>J13/J21</f>
        <v>#REF!</v>
      </c>
      <c r="Q19" s="224" t="e">
        <f>P19/1</f>
        <v>#REF!</v>
      </c>
    </row>
    <row r="20" spans="2:20" ht="15.95" customHeight="1">
      <c r="B20" s="29">
        <f>IF(INDEX(TabEntrainement[Seance],ROW()-11)&lt;&gt;0,INDEX(TabEntrainement[Seance],ROW()-11),"")</f>
        <v>43329</v>
      </c>
      <c r="C20" s="6" t="e">
        <f>IF((INDEX(TabEntrainement[[J1]:[J30]],ROW()-11,$G$2))=0,"",INDEX(TabEntrainement[[J1]:[J30]],ROW()-11,$G$2))</f>
        <v>#REF!</v>
      </c>
      <c r="D20" s="22" t="e">
        <f>IF(INDEX(#REF!,ROW()-11,$G$2)=0,"",INDEX(#REF!,ROW()-11,$G$2))</f>
        <v>#REF!</v>
      </c>
      <c r="E20" s="201" t="e">
        <f>IF(INDEX(TabREP[[J1]:[J30]],ROW()-11,$G$2)=0,"",INDEX(TabREP[[J1]:[J30]],ROW()-11,$G$2))</f>
        <v>#REF!</v>
      </c>
      <c r="F20" s="22" t="e">
        <f>IF(INDEX(#REF!,ROW()-11,$G$2)=0,"",INDEX(#REF!,ROW()-11,$G$2))</f>
        <v>#REF!</v>
      </c>
      <c r="G20" s="201" t="e">
        <f>INDEX(#REF!,ROW()-11,4)</f>
        <v>#REF!</v>
      </c>
      <c r="I20" s="219" t="str">
        <f>INDEX(ParamPresence[#Data],9)</f>
        <v>Vacances</v>
      </c>
      <c r="J20" s="19" t="e">
        <f>INDEX(#REF!,9,$G$2+1)</f>
        <v>#REF!</v>
      </c>
      <c r="K20" s="229" t="e">
        <f>J20/J21</f>
        <v>#REF!</v>
      </c>
      <c r="M20" s="313" t="s">
        <v>230</v>
      </c>
      <c r="N20" s="313"/>
      <c r="O20" s="314"/>
      <c r="P20" s="222" t="e">
        <f>SUM(J14:J20)/J21</f>
        <v>#REF!</v>
      </c>
      <c r="Q20" s="224" t="e">
        <f>P20/1</f>
        <v>#REF!</v>
      </c>
    </row>
    <row r="21" spans="2:20" ht="15.95" customHeight="1">
      <c r="B21" s="29">
        <f>IF(INDEX(TabEntrainement[Seance],ROW()-11)&lt;&gt;0,INDEX(TabEntrainement[Seance],ROW()-11),"")</f>
        <v>43330</v>
      </c>
      <c r="C21" s="6" t="e">
        <f>IF((INDEX(TabEntrainement[[J1]:[J30]],ROW()-11,$G$2))=0,"",INDEX(TabEntrainement[[J1]:[J30]],ROW()-11,$G$2))</f>
        <v>#REF!</v>
      </c>
      <c r="D21" s="22" t="e">
        <f>IF(INDEX(#REF!,ROW()-11,$G$2)=0,"",INDEX(#REF!,ROW()-11,$G$2))</f>
        <v>#REF!</v>
      </c>
      <c r="E21" s="201" t="e">
        <f>IF(INDEX(TabREP[[J1]:[J30]],ROW()-11,$G$2)=0,"",INDEX(TabREP[[J1]:[J30]],ROW()-11,$G$2))</f>
        <v>#REF!</v>
      </c>
      <c r="F21" s="22" t="e">
        <f>IF(INDEX(#REF!,ROW()-11,$G$2)=0,"",INDEX(#REF!,ROW()-11,$G$2))</f>
        <v>#REF!</v>
      </c>
      <c r="G21" s="201" t="e">
        <f>INDEX(#REF!,ROW()-11,4)</f>
        <v>#REF!</v>
      </c>
      <c r="I21" s="39" t="s">
        <v>0</v>
      </c>
      <c r="J21" s="44" t="e">
        <f>SUM(J12:J20)</f>
        <v>#REF!</v>
      </c>
      <c r="K21" s="202"/>
    </row>
    <row r="22" spans="2:20" ht="15.95" customHeight="1">
      <c r="B22" s="29">
        <f>IF(INDEX(TabEntrainement[Seance],ROW()-11)&lt;&gt;0,INDEX(TabEntrainement[Seance],ROW()-11),"")</f>
        <v>43332</v>
      </c>
      <c r="C22" s="6" t="e">
        <f>IF((INDEX(TabEntrainement[[J1]:[J30]],ROW()-11,$G$2))=0,"",INDEX(TabEntrainement[[J1]:[J30]],ROW()-11,$G$2))</f>
        <v>#REF!</v>
      </c>
      <c r="D22" s="22" t="e">
        <f>IF(INDEX(#REF!,ROW()-11,$G$2)=0,"",INDEX(#REF!,ROW()-11,$G$2))</f>
        <v>#REF!</v>
      </c>
      <c r="E22" s="201" t="e">
        <f>IF(INDEX(TabREP[[J1]:[J30]],ROW()-11,$G$2)=0,"",INDEX(TabREP[[J1]:[J30]],ROW()-11,$G$2))</f>
        <v>#REF!</v>
      </c>
      <c r="F22" s="22" t="e">
        <f>IF(INDEX(#REF!,ROW()-11,$G$2)=0,"",INDEX(#REF!,ROW()-11,$G$2))</f>
        <v>#REF!</v>
      </c>
      <c r="G22" s="201" t="e">
        <f>INDEX(#REF!,ROW()-11,4)</f>
        <v>#REF!</v>
      </c>
    </row>
    <row r="23" spans="2:20" ht="15.95" customHeight="1">
      <c r="B23" s="29">
        <f>IF(INDEX(TabEntrainement[Seance],ROW()-11)&lt;&gt;0,INDEX(TabEntrainement[Seance],ROW()-11),"")</f>
        <v>43333</v>
      </c>
      <c r="C23" s="6" t="e">
        <f>IF((INDEX(TabEntrainement[[J1]:[J30]],ROW()-11,$G$2))=0,"",INDEX(TabEntrainement[[J1]:[J30]],ROW()-11,$G$2))</f>
        <v>#REF!</v>
      </c>
      <c r="D23" s="22" t="e">
        <f>IF(INDEX(#REF!,ROW()-11,$G$2)=0,"",INDEX(#REF!,ROW()-11,$G$2))</f>
        <v>#REF!</v>
      </c>
      <c r="E23" s="201" t="e">
        <f>IF(INDEX(TabREP[[J1]:[J30]],ROW()-11,$G$2)=0,"",INDEX(TabREP[[J1]:[J30]],ROW()-11,$G$2))</f>
        <v>#REF!</v>
      </c>
      <c r="F23" s="22" t="e">
        <f>IF(INDEX(#REF!,ROW()-11,$G$2)=0,"",INDEX(#REF!,ROW()-11,$G$2))</f>
        <v>#REF!</v>
      </c>
      <c r="G23" s="201" t="e">
        <f>INDEX(#REF!,ROW()-11,4)</f>
        <v>#REF!</v>
      </c>
    </row>
    <row r="24" spans="2:20" ht="15.95" customHeight="1">
      <c r="B24" s="29">
        <f>IF(INDEX(TabEntrainement[Seance],ROW()-11)&lt;&gt;0,INDEX(TabEntrainement[Seance],ROW()-11),"")</f>
        <v>43335</v>
      </c>
      <c r="C24" s="6" t="e">
        <f>IF((INDEX(TabEntrainement[[J1]:[J30]],ROW()-11,$G$2))=0,"",INDEX(TabEntrainement[[J1]:[J30]],ROW()-11,$G$2))</f>
        <v>#REF!</v>
      </c>
      <c r="D24" s="22" t="e">
        <f>IF(INDEX(#REF!,ROW()-11,$G$2)=0,"",INDEX(#REF!,ROW()-11,$G$2))</f>
        <v>#REF!</v>
      </c>
      <c r="E24" s="201" t="e">
        <f>IF(INDEX(TabREP[[J1]:[J30]],ROW()-11,$G$2)=0,"",INDEX(TabREP[[J1]:[J30]],ROW()-11,$G$2))</f>
        <v>#REF!</v>
      </c>
      <c r="F24" s="22" t="e">
        <f>IF(INDEX(#REF!,ROW()-11,$G$2)=0,"",INDEX(#REF!,ROW()-11,$G$2))</f>
        <v>#REF!</v>
      </c>
      <c r="G24" s="201" t="e">
        <f>INDEX(#REF!,ROW()-11,4)</f>
        <v>#REF!</v>
      </c>
    </row>
    <row r="25" spans="2:20" ht="15.95" customHeight="1">
      <c r="B25" s="29">
        <f>IF(INDEX(TabEntrainement[Seance],ROW()-11)&lt;&gt;0,INDEX(TabEntrainement[Seance],ROW()-11),"")</f>
        <v>43336</v>
      </c>
      <c r="C25" s="6" t="e">
        <f>IF((INDEX(TabEntrainement[[J1]:[J30]],ROW()-11,$G$2))=0,"",INDEX(TabEntrainement[[J1]:[J30]],ROW()-11,$G$2))</f>
        <v>#REF!</v>
      </c>
      <c r="D25" s="22" t="e">
        <f>IF(INDEX(#REF!,ROW()-11,$G$2)=0,"",INDEX(#REF!,ROW()-11,$G$2))</f>
        <v>#REF!</v>
      </c>
      <c r="E25" s="201" t="e">
        <f>IF(INDEX(TabREP[[J1]:[J30]],ROW()-11,$G$2)=0,"",INDEX(TabREP[[J1]:[J30]],ROW()-11,$G$2))</f>
        <v>#REF!</v>
      </c>
      <c r="F25" s="22" t="e">
        <f>IF(INDEX(#REF!,ROW()-11,$G$2)=0,"",INDEX(#REF!,ROW()-11,$G$2))</f>
        <v>#REF!</v>
      </c>
      <c r="G25" s="201" t="e">
        <f>INDEX(#REF!,ROW()-11,4)</f>
        <v>#REF!</v>
      </c>
    </row>
    <row r="26" spans="2:20" ht="15.95" customHeight="1">
      <c r="B26" s="29">
        <f>IF(INDEX(TabEntrainement[Seance],ROW()-11)&lt;&gt;0,INDEX(TabEntrainement[Seance],ROW()-11),"")</f>
        <v>43339</v>
      </c>
      <c r="C26" s="6" t="e">
        <f>IF((INDEX(TabEntrainement[[J1]:[J30]],ROW()-11,$G$2))=0,"",INDEX(TabEntrainement[[J1]:[J30]],ROW()-11,$G$2))</f>
        <v>#REF!</v>
      </c>
      <c r="D26" s="22" t="e">
        <f>IF(INDEX(#REF!,ROW()-11,$G$2)=0,"",INDEX(#REF!,ROW()-11,$G$2))</f>
        <v>#REF!</v>
      </c>
      <c r="E26" s="201" t="e">
        <f>IF(INDEX(TabREP[[J1]:[J30]],ROW()-11,$G$2)=0,"",INDEX(TabREP[[J1]:[J30]],ROW()-11,$G$2))</f>
        <v>#REF!</v>
      </c>
      <c r="F26" s="22" t="e">
        <f>IF(INDEX(#REF!,ROW()-11,$G$2)=0,"",INDEX(#REF!,ROW()-11,$G$2))</f>
        <v>#REF!</v>
      </c>
      <c r="G26" s="201" t="e">
        <f>INDEX(#REF!,ROW()-11,4)</f>
        <v>#REF!</v>
      </c>
    </row>
    <row r="27" spans="2:20" ht="15.95" customHeight="1">
      <c r="B27" s="29">
        <f>IF(INDEX(TabEntrainement[Seance],ROW()-11)&lt;&gt;0,INDEX(TabEntrainement[Seance],ROW()-11),"")</f>
        <v>43340</v>
      </c>
      <c r="C27" s="6" t="e">
        <f>IF((INDEX(TabEntrainement[[J1]:[J30]],ROW()-11,$G$2))=0,"",INDEX(TabEntrainement[[J1]:[J30]],ROW()-11,$G$2))</f>
        <v>#REF!</v>
      </c>
      <c r="D27" s="22" t="e">
        <f>IF(INDEX(#REF!,ROW()-11,$G$2)=0,"",INDEX(#REF!,ROW()-11,$G$2))</f>
        <v>#REF!</v>
      </c>
      <c r="E27" s="201" t="e">
        <f>IF(INDEX(TabREP[[J1]:[J30]],ROW()-11,$G$2)=0,"",INDEX(TabREP[[J1]:[J30]],ROW()-11,$G$2))</f>
        <v>#REF!</v>
      </c>
      <c r="F27" s="22" t="e">
        <f>IF(INDEX(#REF!,ROW()-11,$G$2)=0,"",INDEX(#REF!,ROW()-11,$G$2))</f>
        <v>#REF!</v>
      </c>
      <c r="G27" s="201" t="e">
        <f>INDEX(#REF!,ROW()-11,4)</f>
        <v>#REF!</v>
      </c>
    </row>
    <row r="28" spans="2:20" ht="15.95" customHeight="1">
      <c r="B28" s="29">
        <f>IF(INDEX(TabEntrainement[Seance],ROW()-11)&lt;&gt;0,INDEX(TabEntrainement[Seance],ROW()-11),"")</f>
        <v>43342</v>
      </c>
      <c r="C28" s="6" t="e">
        <f>IF((INDEX(TabEntrainement[[J1]:[J30]],ROW()-11,$G$2))=0,"",INDEX(TabEntrainement[[J1]:[J30]],ROW()-11,$G$2))</f>
        <v>#REF!</v>
      </c>
      <c r="D28" s="22" t="e">
        <f>IF(INDEX(#REF!,ROW()-11,$G$2)=0,"",INDEX(#REF!,ROW()-11,$G$2))</f>
        <v>#REF!</v>
      </c>
      <c r="E28" s="201" t="e">
        <f>IF(INDEX(TabREP[[J1]:[J30]],ROW()-11,$G$2)=0,"",INDEX(TabREP[[J1]:[J30]],ROW()-11,$G$2))</f>
        <v>#REF!</v>
      </c>
      <c r="F28" s="22" t="e">
        <f>IF(INDEX(#REF!,ROW()-11,$G$2)=0,"",INDEX(#REF!,ROW()-11,$G$2))</f>
        <v>#REF!</v>
      </c>
      <c r="G28" s="201" t="e">
        <f>INDEX(#REF!,ROW()-11,4)</f>
        <v>#REF!</v>
      </c>
    </row>
    <row r="29" spans="2:20" ht="15.95" customHeight="1">
      <c r="B29" s="29">
        <f>IF(INDEX(TabEntrainement[Seance],ROW()-11)&lt;&gt;0,INDEX(TabEntrainement[Seance],ROW()-11),"")</f>
        <v>43343</v>
      </c>
      <c r="C29" s="6" t="e">
        <f>IF((INDEX(TabEntrainement[[J1]:[J30]],ROW()-11,$G$2))=0,"",INDEX(TabEntrainement[[J1]:[J30]],ROW()-11,$G$2))</f>
        <v>#REF!</v>
      </c>
      <c r="D29" s="22" t="e">
        <f>IF(INDEX(#REF!,ROW()-11,$G$2)=0,"",INDEX(#REF!,ROW()-11,$G$2))</f>
        <v>#REF!</v>
      </c>
      <c r="E29" s="201" t="e">
        <f>IF(INDEX(TabREP[[J1]:[J30]],ROW()-11,$G$2)=0,"",INDEX(TabREP[[J1]:[J30]],ROW()-11,$G$2))</f>
        <v>#REF!</v>
      </c>
      <c r="F29" s="22" t="e">
        <f>IF(INDEX(#REF!,ROW()-11,$G$2)=0,"",INDEX(#REF!,ROW()-11,$G$2))</f>
        <v>#REF!</v>
      </c>
      <c r="G29" s="201" t="e">
        <f>INDEX(#REF!,ROW()-11,4)</f>
        <v>#REF!</v>
      </c>
    </row>
    <row r="30" spans="2:20" ht="15.95" customHeight="1">
      <c r="B30" s="29">
        <f>IF(INDEX(TabEntrainement[Seance],ROW()-11)&lt;&gt;0,INDEX(TabEntrainement[Seance],ROW()-11),"")</f>
        <v>43347</v>
      </c>
      <c r="C30" s="6" t="e">
        <f>IF((INDEX(TabEntrainement[[J1]:[J30]],ROW()-11,$G$2))=0,"",INDEX(TabEntrainement[[J1]:[J30]],ROW()-11,$G$2))</f>
        <v>#REF!</v>
      </c>
      <c r="D30" s="22" t="e">
        <f>IF(INDEX(#REF!,ROW()-11,$G$2)=0,"",INDEX(#REF!,ROW()-11,$G$2))</f>
        <v>#REF!</v>
      </c>
      <c r="E30" s="201" t="e">
        <f>IF(INDEX(TabREP[[J1]:[J30]],ROW()-11,$G$2)=0,"",INDEX(TabREP[[J1]:[J30]],ROW()-11,$G$2))</f>
        <v>#REF!</v>
      </c>
      <c r="F30" s="22" t="e">
        <f>IF(INDEX(#REF!,ROW()-11,$G$2)=0,"",INDEX(#REF!,ROW()-11,$G$2))</f>
        <v>#REF!</v>
      </c>
      <c r="G30" s="201" t="e">
        <f>INDEX(#REF!,ROW()-11,4)</f>
        <v>#REF!</v>
      </c>
    </row>
    <row r="31" spans="2:20" ht="15.95" customHeight="1">
      <c r="B31" s="29">
        <f>IF(INDEX(TabEntrainement[Seance],ROW()-11)&lt;&gt;0,INDEX(TabEntrainement[Seance],ROW()-11),"")</f>
        <v>43349</v>
      </c>
      <c r="C31" s="6" t="e">
        <f>IF((INDEX(TabEntrainement[[J1]:[J30]],ROW()-11,$G$2))=0,"",INDEX(TabEntrainement[[J1]:[J30]],ROW()-11,$G$2))</f>
        <v>#REF!</v>
      </c>
      <c r="D31" s="22" t="e">
        <f>IF(INDEX(#REF!,ROW()-11,$G$2)=0,"",INDEX(#REF!,ROW()-11,$G$2))</f>
        <v>#REF!</v>
      </c>
      <c r="E31" s="201" t="e">
        <f>IF(INDEX(TabREP[[J1]:[J30]],ROW()-11,$G$2)=0,"",INDEX(TabREP[[J1]:[J30]],ROW()-11,$G$2))</f>
        <v>#REF!</v>
      </c>
      <c r="F31" s="22" t="e">
        <f>IF(INDEX(#REF!,ROW()-11,$G$2)=0,"",INDEX(#REF!,ROW()-11,$G$2))</f>
        <v>#REF!</v>
      </c>
      <c r="G31" s="201" t="e">
        <f>INDEX(#REF!,ROW()-11,4)</f>
        <v>#REF!</v>
      </c>
    </row>
    <row r="32" spans="2:20" ht="15.95" customHeight="1">
      <c r="B32" s="29">
        <f>IF(INDEX(TabEntrainement[Seance],ROW()-11)&lt;&gt;0,INDEX(TabEntrainement[Seance],ROW()-11),"")</f>
        <v>43350</v>
      </c>
      <c r="C32" s="6" t="e">
        <f>IF((INDEX(TabEntrainement[[J1]:[J30]],ROW()-11,$G$2))=0,"",INDEX(TabEntrainement[[J1]:[J30]],ROW()-11,$G$2))</f>
        <v>#REF!</v>
      </c>
      <c r="D32" s="22" t="e">
        <f>IF(INDEX(#REF!,ROW()-11,$G$2)=0,"",INDEX(#REF!,ROW()-11,$G$2))</f>
        <v>#REF!</v>
      </c>
      <c r="E32" s="201" t="e">
        <f>IF(INDEX(TabREP[[J1]:[J30]],ROW()-11,$G$2)=0,"",INDEX(TabREP[[J1]:[J30]],ROW()-11,$G$2))</f>
        <v>#REF!</v>
      </c>
      <c r="F32" s="22" t="e">
        <f>IF(INDEX(#REF!,ROW()-11,$G$2)=0,"",INDEX(#REF!,ROW()-11,$G$2))</f>
        <v>#REF!</v>
      </c>
      <c r="G32" s="201" t="e">
        <f>INDEX(#REF!,ROW()-11,4)</f>
        <v>#REF!</v>
      </c>
    </row>
    <row r="33" spans="2:7" ht="15.95" customHeight="1">
      <c r="B33" s="29">
        <f>IF(INDEX(TabEntrainement[Seance],ROW()-11)&lt;&gt;0,INDEX(TabEntrainement[Seance],ROW()-11),"")</f>
        <v>43354</v>
      </c>
      <c r="C33" s="6" t="e">
        <f>IF((INDEX(TabEntrainement[[J1]:[J30]],ROW()-11,$G$2))=0,"",INDEX(TabEntrainement[[J1]:[J30]],ROW()-11,$G$2))</f>
        <v>#REF!</v>
      </c>
      <c r="D33" s="22" t="e">
        <f>IF(INDEX(#REF!,ROW()-11,$G$2)=0,"",INDEX(#REF!,ROW()-11,$G$2))</f>
        <v>#REF!</v>
      </c>
      <c r="E33" s="201" t="e">
        <f>IF(INDEX(TabREP[[J1]:[J30]],ROW()-11,$G$2)=0,"",INDEX(TabREP[[J1]:[J30]],ROW()-11,$G$2))</f>
        <v>#REF!</v>
      </c>
      <c r="F33" s="22" t="e">
        <f>IF(INDEX(#REF!,ROW()-11,$G$2)=0,"",INDEX(#REF!,ROW()-11,$G$2))</f>
        <v>#REF!</v>
      </c>
      <c r="G33" s="201" t="e">
        <f>INDEX(#REF!,ROW()-11,4)</f>
        <v>#REF!</v>
      </c>
    </row>
    <row r="34" spans="2:7" ht="15.95" customHeight="1">
      <c r="B34" s="29">
        <f>IF(INDEX(TabEntrainement[Seance],ROW()-11)&lt;&gt;0,INDEX(TabEntrainement[Seance],ROW()-11),"")</f>
        <v>43357</v>
      </c>
      <c r="C34" s="6" t="e">
        <f>IF((INDEX(TabEntrainement[[J1]:[J30]],ROW()-11,$G$2))=0,"",INDEX(TabEntrainement[[J1]:[J30]],ROW()-11,$G$2))</f>
        <v>#REF!</v>
      </c>
      <c r="D34" s="22" t="e">
        <f>IF(INDEX(#REF!,ROW()-11,$G$2)=0,"",INDEX(#REF!,ROW()-11,$G$2))</f>
        <v>#REF!</v>
      </c>
      <c r="E34" s="201" t="e">
        <f>IF(INDEX(TabREP[[J1]:[J30]],ROW()-11,$G$2)=0,"",INDEX(TabREP[[J1]:[J30]],ROW()-11,$G$2))</f>
        <v>#REF!</v>
      </c>
      <c r="F34" s="22" t="e">
        <f>IF(INDEX(#REF!,ROW()-11,$G$2)=0,"",INDEX(#REF!,ROW()-11,$G$2))</f>
        <v>#REF!</v>
      </c>
      <c r="G34" s="201" t="e">
        <f>INDEX(#REF!,ROW()-11,4)</f>
        <v>#REF!</v>
      </c>
    </row>
    <row r="35" spans="2:7" ht="15.95" customHeight="1">
      <c r="B35" s="29">
        <f>IF(INDEX(TabEntrainement[Seance],ROW()-11)&lt;&gt;0,INDEX(TabEntrainement[Seance],ROW()-11),"")</f>
        <v>43358</v>
      </c>
      <c r="C35" s="6" t="e">
        <f>IF((INDEX(TabEntrainement[[J1]:[J30]],ROW()-11,$G$2))=0,"",INDEX(TabEntrainement[[J1]:[J30]],ROW()-11,$G$2))</f>
        <v>#REF!</v>
      </c>
      <c r="D35" s="22" t="e">
        <f>IF(INDEX(#REF!,ROW()-11,$G$2)=0,"",INDEX(#REF!,ROW()-11,$G$2))</f>
        <v>#REF!</v>
      </c>
      <c r="E35" s="201" t="e">
        <f>IF(INDEX(TabREP[[J1]:[J30]],ROW()-11,$G$2)=0,"",INDEX(TabREP[[J1]:[J30]],ROW()-11,$G$2))</f>
        <v>#REF!</v>
      </c>
      <c r="F35" s="22" t="e">
        <f>IF(INDEX(#REF!,ROW()-11,$G$2)=0,"",INDEX(#REF!,ROW()-11,$G$2))</f>
        <v>#REF!</v>
      </c>
      <c r="G35" s="201" t="e">
        <f>INDEX(#REF!,ROW()-11,4)</f>
        <v>#REF!</v>
      </c>
    </row>
    <row r="36" spans="2:7" ht="15.95" customHeight="1">
      <c r="B36" s="29" t="str">
        <f>IF(INDEX(TabEntrainement[Seance],ROW()-11)&lt;&gt;0,INDEX(TabEntrainement[Seance],ROW()-11),"")</f>
        <v/>
      </c>
      <c r="C36" s="6" t="e">
        <f>IF((INDEX(TabEntrainement[[J1]:[J30]],ROW()-11,$G$2))=0,"",INDEX(TabEntrainement[[J1]:[J30]],ROW()-11,$G$2))</f>
        <v>#REF!</v>
      </c>
      <c r="D36" s="22" t="e">
        <f>IF(INDEX(#REF!,ROW()-11,$G$2)=0,"",INDEX(#REF!,ROW()-11,$G$2))</f>
        <v>#REF!</v>
      </c>
      <c r="E36" s="201" t="e">
        <f>IF(INDEX(TabREP[[J1]:[J30]],ROW()-11,$G$2)=0,"",INDEX(TabREP[[J1]:[J30]],ROW()-11,$G$2))</f>
        <v>#REF!</v>
      </c>
      <c r="F36" s="22" t="e">
        <f>IF(INDEX(#REF!,ROW()-11,$G$2)=0,"",INDEX(#REF!,ROW()-11,$G$2))</f>
        <v>#REF!</v>
      </c>
      <c r="G36" s="201" t="e">
        <f>INDEX(#REF!,ROW()-11,4)</f>
        <v>#REF!</v>
      </c>
    </row>
    <row r="37" spans="2:7" ht="15.95" customHeight="1">
      <c r="B37" s="29" t="str">
        <f>IF(INDEX(TabEntrainement[Seance],ROW()-11)&lt;&gt;0,INDEX(TabEntrainement[Seance],ROW()-11),"")</f>
        <v/>
      </c>
      <c r="C37" s="6" t="e">
        <f>IF((INDEX(TabEntrainement[[J1]:[J30]],ROW()-11,$G$2))=0,"",INDEX(TabEntrainement[[J1]:[J30]],ROW()-11,$G$2))</f>
        <v>#REF!</v>
      </c>
      <c r="D37" s="22" t="e">
        <f>IF(INDEX(#REF!,ROW()-11,$G$2)=0,"",INDEX(#REF!,ROW()-11,$G$2))</f>
        <v>#REF!</v>
      </c>
      <c r="E37" s="201" t="e">
        <f>IF(INDEX(TabREP[[J1]:[J30]],ROW()-11,$G$2)=0,"",INDEX(TabREP[[J1]:[J30]],ROW()-11,$G$2))</f>
        <v>#REF!</v>
      </c>
      <c r="F37" s="22" t="e">
        <f>IF(INDEX(#REF!,ROW()-11,$G$2)=0,"",INDEX(#REF!,ROW()-11,$G$2))</f>
        <v>#REF!</v>
      </c>
      <c r="G37" s="201" t="e">
        <f>INDEX(#REF!,ROW()-11,4)</f>
        <v>#REF!</v>
      </c>
    </row>
    <row r="38" spans="2:7" ht="15.95" customHeight="1">
      <c r="B38" s="29" t="str">
        <f>IF(INDEX(TabEntrainement[Seance],ROW()-11)&lt;&gt;0,INDEX(TabEntrainement[Seance],ROW()-11),"")</f>
        <v/>
      </c>
      <c r="C38" s="6" t="e">
        <f>IF((INDEX(TabEntrainement[[J1]:[J30]],ROW()-11,$G$2))=0,"",INDEX(TabEntrainement[[J1]:[J30]],ROW()-11,$G$2))</f>
        <v>#REF!</v>
      </c>
      <c r="D38" s="22" t="e">
        <f>IF(INDEX(#REF!,ROW()-11,$G$2)=0,"",INDEX(#REF!,ROW()-11,$G$2))</f>
        <v>#REF!</v>
      </c>
      <c r="E38" s="201" t="e">
        <f>IF(INDEX(TabREP[[J1]:[J30]],ROW()-11,$G$2)=0,"",INDEX(TabREP[[J1]:[J30]],ROW()-11,$G$2))</f>
        <v>#REF!</v>
      </c>
      <c r="F38" s="22" t="e">
        <f>IF(INDEX(#REF!,ROW()-11,$G$2)=0,"",INDEX(#REF!,ROW()-11,$G$2))</f>
        <v>#REF!</v>
      </c>
      <c r="G38" s="201" t="e">
        <f>INDEX(#REF!,ROW()-11,4)</f>
        <v>#REF!</v>
      </c>
    </row>
    <row r="39" spans="2:7" ht="15.95" customHeight="1">
      <c r="B39" s="29" t="str">
        <f>IF(INDEX(TabEntrainement[Seance],ROW()-11)&lt;&gt;0,INDEX(TabEntrainement[Seance],ROW()-11),"")</f>
        <v/>
      </c>
      <c r="C39" s="6" t="e">
        <f>IF((INDEX(TabEntrainement[[J1]:[J30]],ROW()-11,$G$2))=0,"",INDEX(TabEntrainement[[J1]:[J30]],ROW()-11,$G$2))</f>
        <v>#REF!</v>
      </c>
      <c r="D39" s="22" t="e">
        <f>IF(INDEX(#REF!,ROW()-11,$G$2)=0,"",INDEX(#REF!,ROW()-11,$G$2))</f>
        <v>#REF!</v>
      </c>
      <c r="E39" s="201" t="e">
        <f>IF(INDEX(TabREP[[J1]:[J30]],ROW()-11,$G$2)=0,"",INDEX(TabREP[[J1]:[J30]],ROW()-11,$G$2))</f>
        <v>#REF!</v>
      </c>
      <c r="F39" s="22" t="e">
        <f>IF(INDEX(#REF!,ROW()-11,$G$2)=0,"",INDEX(#REF!,ROW()-11,$G$2))</f>
        <v>#REF!</v>
      </c>
      <c r="G39" s="201" t="e">
        <f>INDEX(#REF!,ROW()-11,4)</f>
        <v>#REF!</v>
      </c>
    </row>
    <row r="40" spans="2:7" ht="15.95" customHeight="1">
      <c r="B40" s="29" t="str">
        <f>IF(INDEX(TabEntrainement[Seance],ROW()-11)&lt;&gt;0,INDEX(TabEntrainement[Seance],ROW()-11),"")</f>
        <v/>
      </c>
      <c r="C40" s="6" t="e">
        <f>IF((INDEX(TabEntrainement[[J1]:[J30]],ROW()-11,$G$2))=0,"",INDEX(TabEntrainement[[J1]:[J30]],ROW()-11,$G$2))</f>
        <v>#REF!</v>
      </c>
      <c r="D40" s="22" t="e">
        <f>IF(INDEX(#REF!,ROW()-11,$G$2)=0,"",INDEX(#REF!,ROW()-11,$G$2))</f>
        <v>#REF!</v>
      </c>
      <c r="E40" s="201" t="e">
        <f>IF(INDEX(TabREP[[J1]:[J30]],ROW()-11,$G$2)=0,"",INDEX(TabREP[[J1]:[J30]],ROW()-11,$G$2))</f>
        <v>#REF!</v>
      </c>
      <c r="F40" s="22" t="e">
        <f>IF(INDEX(#REF!,ROW()-11,$G$2)=0,"",INDEX(#REF!,ROW()-11,$G$2))</f>
        <v>#REF!</v>
      </c>
      <c r="G40" s="201" t="e">
        <f>INDEX(#REF!,ROW()-11,4)</f>
        <v>#REF!</v>
      </c>
    </row>
    <row r="41" spans="2:7" ht="15.95" customHeight="1">
      <c r="B41" s="29" t="str">
        <f>IF(INDEX(TabEntrainement[Seance],ROW()-11)&lt;&gt;0,INDEX(TabEntrainement[Seance],ROW()-11),"")</f>
        <v/>
      </c>
      <c r="C41" s="6" t="e">
        <f>IF((INDEX(TabEntrainement[[J1]:[J30]],ROW()-11,$G$2))=0,"",INDEX(TabEntrainement[[J1]:[J30]],ROW()-11,$G$2))</f>
        <v>#REF!</v>
      </c>
      <c r="D41" s="22" t="e">
        <f>IF(INDEX(#REF!,ROW()-11,$G$2)=0,"",INDEX(#REF!,ROW()-11,$G$2))</f>
        <v>#REF!</v>
      </c>
      <c r="E41" s="201" t="e">
        <f>IF(INDEX(TabREP[[J1]:[J30]],ROW()-11,$G$2)=0,"",INDEX(TabREP[[J1]:[J30]],ROW()-11,$G$2))</f>
        <v>#REF!</v>
      </c>
      <c r="F41" s="22" t="e">
        <f>IF(INDEX(#REF!,ROW()-11,$G$2)=0,"",INDEX(#REF!,ROW()-11,$G$2))</f>
        <v>#REF!</v>
      </c>
      <c r="G41" s="201" t="e">
        <f>INDEX(#REF!,ROW()-11,4)</f>
        <v>#REF!</v>
      </c>
    </row>
    <row r="42" spans="2:7" ht="15.95" customHeight="1">
      <c r="B42" s="29" t="str">
        <f>IF(INDEX(TabEntrainement[Seance],ROW()-11)&lt;&gt;0,INDEX(TabEntrainement[Seance],ROW()-11),"")</f>
        <v/>
      </c>
      <c r="C42" s="6" t="e">
        <f>IF((INDEX(TabEntrainement[[J1]:[J30]],ROW()-11,$G$2))=0,"",INDEX(TabEntrainement[[J1]:[J30]],ROW()-11,$G$2))</f>
        <v>#REF!</v>
      </c>
      <c r="D42" s="22" t="e">
        <f>IF(INDEX(#REF!,ROW()-11,$G$2)=0,"",INDEX(#REF!,ROW()-11,$G$2))</f>
        <v>#REF!</v>
      </c>
      <c r="E42" s="201" t="e">
        <f>IF(INDEX(TabREP[[J1]:[J30]],ROW()-11,$G$2)=0,"",INDEX(TabREP[[J1]:[J30]],ROW()-11,$G$2))</f>
        <v>#REF!</v>
      </c>
      <c r="F42" s="22" t="e">
        <f>IF(INDEX(#REF!,ROW()-11,$G$2)=0,"",INDEX(#REF!,ROW()-11,$G$2))</f>
        <v>#REF!</v>
      </c>
      <c r="G42" s="201" t="e">
        <f>INDEX(#REF!,ROW()-11,4)</f>
        <v>#REF!</v>
      </c>
    </row>
    <row r="43" spans="2:7" ht="15.95" customHeight="1">
      <c r="B43" s="29" t="str">
        <f>IF(INDEX(TabEntrainement[Seance],ROW()-11)&lt;&gt;0,INDEX(TabEntrainement[Seance],ROW()-11),"")</f>
        <v/>
      </c>
      <c r="C43" s="6" t="e">
        <f>IF((INDEX(TabEntrainement[[J1]:[J30]],ROW()-11,$G$2))=0,"",INDEX(TabEntrainement[[J1]:[J30]],ROW()-11,$G$2))</f>
        <v>#REF!</v>
      </c>
      <c r="D43" s="22" t="e">
        <f>IF(INDEX(#REF!,ROW()-11,$G$2)=0,"",INDEX(#REF!,ROW()-11,$G$2))</f>
        <v>#REF!</v>
      </c>
      <c r="E43" s="201" t="e">
        <f>IF(INDEX(TabREP[[J1]:[J30]],ROW()-11,$G$2)=0,"",INDEX(TabREP[[J1]:[J30]],ROW()-11,$G$2))</f>
        <v>#REF!</v>
      </c>
      <c r="F43" s="22" t="e">
        <f>IF(INDEX(#REF!,ROW()-11,$G$2)=0,"",INDEX(#REF!,ROW()-11,$G$2))</f>
        <v>#REF!</v>
      </c>
      <c r="G43" s="201" t="e">
        <f>INDEX(#REF!,ROW()-11,4)</f>
        <v>#REF!</v>
      </c>
    </row>
    <row r="44" spans="2:7" ht="15.95" customHeight="1">
      <c r="B44" s="29" t="str">
        <f>IF(INDEX(TabEntrainement[Seance],ROW()-11)&lt;&gt;0,INDEX(TabEntrainement[Seance],ROW()-11),"")</f>
        <v/>
      </c>
      <c r="C44" s="6" t="e">
        <f>IF((INDEX(TabEntrainement[[J1]:[J30]],ROW()-11,$G$2))=0,"",INDEX(TabEntrainement[[J1]:[J30]],ROW()-11,$G$2))</f>
        <v>#REF!</v>
      </c>
      <c r="D44" s="22" t="e">
        <f>IF(INDEX(#REF!,ROW()-11,$G$2)=0,"",INDEX(#REF!,ROW()-11,$G$2))</f>
        <v>#REF!</v>
      </c>
      <c r="E44" s="201" t="e">
        <f>IF(INDEX(TabREP[[J1]:[J30]],ROW()-11,$G$2)=0,"",INDEX(TabREP[[J1]:[J30]],ROW()-11,$G$2))</f>
        <v>#REF!</v>
      </c>
      <c r="F44" s="22" t="e">
        <f>IF(INDEX(#REF!,ROW()-11,$G$2)=0,"",INDEX(#REF!,ROW()-11,$G$2))</f>
        <v>#REF!</v>
      </c>
      <c r="G44" s="201" t="e">
        <f>INDEX(#REF!,ROW()-11,4)</f>
        <v>#REF!</v>
      </c>
    </row>
    <row r="45" spans="2:7" ht="15.95" customHeight="1">
      <c r="B45" s="29" t="str">
        <f>IF(INDEX(TabEntrainement[Seance],ROW()-11)&lt;&gt;0,INDEX(TabEntrainement[Seance],ROW()-11),"")</f>
        <v/>
      </c>
      <c r="C45" s="6" t="e">
        <f>IF((INDEX(TabEntrainement[[J1]:[J30]],ROW()-11,$G$2))=0,"",INDEX(TabEntrainement[[J1]:[J30]],ROW()-11,$G$2))</f>
        <v>#REF!</v>
      </c>
      <c r="D45" s="22" t="e">
        <f>IF(INDEX(#REF!,ROW()-11,$G$2)=0,"",INDEX(#REF!,ROW()-11,$G$2))</f>
        <v>#REF!</v>
      </c>
      <c r="E45" s="201" t="e">
        <f>IF(INDEX(TabREP[[J1]:[J30]],ROW()-11,$G$2)=0,"",INDEX(TabREP[[J1]:[J30]],ROW()-11,$G$2))</f>
        <v>#REF!</v>
      </c>
      <c r="F45" s="22" t="e">
        <f>IF(INDEX(#REF!,ROW()-11,$G$2)=0,"",INDEX(#REF!,ROW()-11,$G$2))</f>
        <v>#REF!</v>
      </c>
      <c r="G45" s="201" t="e">
        <f>INDEX(#REF!,ROW()-11,4)</f>
        <v>#REF!</v>
      </c>
    </row>
    <row r="46" spans="2:7" ht="15.95" customHeight="1">
      <c r="B46" s="29" t="str">
        <f>IF(INDEX(TabEntrainement[Seance],ROW()-11)&lt;&gt;0,INDEX(TabEntrainement[Seance],ROW()-11),"")</f>
        <v/>
      </c>
      <c r="C46" s="6" t="e">
        <f>IF((INDEX(TabEntrainement[[J1]:[J30]],ROW()-11,$G$2))=0,"",INDEX(TabEntrainement[[J1]:[J30]],ROW()-11,$G$2))</f>
        <v>#REF!</v>
      </c>
      <c r="D46" s="22" t="e">
        <f>IF(INDEX(#REF!,ROW()-11,$G$2)=0,"",INDEX(#REF!,ROW()-11,$G$2))</f>
        <v>#REF!</v>
      </c>
      <c r="E46" s="201" t="e">
        <f>IF(INDEX(TabREP[[J1]:[J30]],ROW()-11,$G$2)=0,"",INDEX(TabREP[[J1]:[J30]],ROW()-11,$G$2))</f>
        <v>#REF!</v>
      </c>
      <c r="F46" s="22" t="e">
        <f>IF(INDEX(#REF!,ROW()-11,$G$2)=0,"",INDEX(#REF!,ROW()-11,$G$2))</f>
        <v>#REF!</v>
      </c>
      <c r="G46" s="201" t="e">
        <f>INDEX(#REF!,ROW()-11,4)</f>
        <v>#REF!</v>
      </c>
    </row>
    <row r="47" spans="2:7" ht="15.95" customHeight="1">
      <c r="B47" s="29" t="str">
        <f>IF(INDEX(TabEntrainement[Seance],ROW()-11)&lt;&gt;0,INDEX(TabEntrainement[Seance],ROW()-11),"")</f>
        <v/>
      </c>
      <c r="C47" s="6" t="e">
        <f>IF((INDEX(TabEntrainement[[J1]:[J30]],ROW()-11,$G$2))=0,"",INDEX(TabEntrainement[[J1]:[J30]],ROW()-11,$G$2))</f>
        <v>#REF!</v>
      </c>
      <c r="D47" s="22" t="e">
        <f>IF(INDEX(#REF!,ROW()-11,$G$2)=0,"",INDEX(#REF!,ROW()-11,$G$2))</f>
        <v>#REF!</v>
      </c>
      <c r="E47" s="201" t="e">
        <f>IF(INDEX(TabREP[[J1]:[J30]],ROW()-11,$G$2)=0,"",INDEX(TabREP[[J1]:[J30]],ROW()-11,$G$2))</f>
        <v>#REF!</v>
      </c>
      <c r="F47" s="22" t="e">
        <f>IF(INDEX(#REF!,ROW()-11,$G$2)=0,"",INDEX(#REF!,ROW()-11,$G$2))</f>
        <v>#REF!</v>
      </c>
      <c r="G47" s="201" t="e">
        <f>INDEX(#REF!,ROW()-11,4)</f>
        <v>#REF!</v>
      </c>
    </row>
    <row r="48" spans="2:7" ht="15.95" customHeight="1">
      <c r="B48" s="29" t="str">
        <f>IF(INDEX(TabEntrainement[Seance],ROW()-11)&lt;&gt;0,INDEX(TabEntrainement[Seance],ROW()-11),"")</f>
        <v/>
      </c>
      <c r="C48" s="6" t="e">
        <f>IF((INDEX(TabEntrainement[[J1]:[J30]],ROW()-11,$G$2))=0,"",INDEX(TabEntrainement[[J1]:[J30]],ROW()-11,$G$2))</f>
        <v>#REF!</v>
      </c>
      <c r="D48" s="22" t="e">
        <f>IF(INDEX(#REF!,ROW()-11,$G$2)=0,"",INDEX(#REF!,ROW()-11,$G$2))</f>
        <v>#REF!</v>
      </c>
      <c r="E48" s="201" t="e">
        <f>IF(INDEX(TabREP[[J1]:[J30]],ROW()-11,$G$2)=0,"",INDEX(TabREP[[J1]:[J30]],ROW()-11,$G$2))</f>
        <v>#REF!</v>
      </c>
      <c r="F48" s="22" t="e">
        <f>IF(INDEX(#REF!,ROW()-11,$G$2)=0,"",INDEX(#REF!,ROW()-11,$G$2))</f>
        <v>#REF!</v>
      </c>
      <c r="G48" s="201" t="e">
        <f>INDEX(#REF!,ROW()-11,4)</f>
        <v>#REF!</v>
      </c>
    </row>
    <row r="49" spans="2:7" ht="15.95" customHeight="1">
      <c r="B49" s="29" t="str">
        <f>IF(INDEX(TabEntrainement[Seance],ROW()-11)&lt;&gt;0,INDEX(TabEntrainement[Seance],ROW()-11),"")</f>
        <v/>
      </c>
      <c r="C49" s="6" t="e">
        <f>IF((INDEX(TabEntrainement[[J1]:[J30]],ROW()-11,$G$2))=0,"",INDEX(TabEntrainement[[J1]:[J30]],ROW()-11,$G$2))</f>
        <v>#REF!</v>
      </c>
      <c r="D49" s="22" t="e">
        <f>IF(INDEX(#REF!,ROW()-11,$G$2)=0,"",INDEX(#REF!,ROW()-11,$G$2))</f>
        <v>#REF!</v>
      </c>
      <c r="E49" s="201" t="e">
        <f>IF(INDEX(TabREP[[J1]:[J30]],ROW()-11,$G$2)=0,"",INDEX(TabREP[[J1]:[J30]],ROW()-11,$G$2))</f>
        <v>#REF!</v>
      </c>
      <c r="F49" s="22" t="e">
        <f>IF(INDEX(#REF!,ROW()-11,$G$2)=0,"",INDEX(#REF!,ROW()-11,$G$2))</f>
        <v>#REF!</v>
      </c>
      <c r="G49" s="201" t="e">
        <f>INDEX(#REF!,ROW()-11,4)</f>
        <v>#REF!</v>
      </c>
    </row>
    <row r="50" spans="2:7" ht="15.95" customHeight="1">
      <c r="B50" s="29" t="str">
        <f>IF(INDEX(TabEntrainement[Seance],ROW()-11)&lt;&gt;0,INDEX(TabEntrainement[Seance],ROW()-11),"")</f>
        <v/>
      </c>
      <c r="C50" s="6" t="e">
        <f>IF((INDEX(TabEntrainement[[J1]:[J30]],ROW()-11,$G$2))=0,"",INDEX(TabEntrainement[[J1]:[J30]],ROW()-11,$G$2))</f>
        <v>#REF!</v>
      </c>
      <c r="D50" s="22" t="e">
        <f>IF(INDEX(#REF!,ROW()-11,$G$2)=0,"",INDEX(#REF!,ROW()-11,$G$2))</f>
        <v>#REF!</v>
      </c>
      <c r="E50" s="201" t="e">
        <f>IF(INDEX(TabREP[[J1]:[J30]],ROW()-11,$G$2)=0,"",INDEX(TabREP[[J1]:[J30]],ROW()-11,$G$2))</f>
        <v>#REF!</v>
      </c>
      <c r="F50" s="22" t="e">
        <f>IF(INDEX(#REF!,ROW()-11,$G$2)=0,"",INDEX(#REF!,ROW()-11,$G$2))</f>
        <v>#REF!</v>
      </c>
      <c r="G50" s="201" t="e">
        <f>INDEX(#REF!,ROW()-11,4)</f>
        <v>#REF!</v>
      </c>
    </row>
    <row r="51" spans="2:7" ht="15.95" customHeight="1">
      <c r="B51" s="29" t="str">
        <f>IF(INDEX(TabEntrainement[Seance],ROW()-11)&lt;&gt;0,INDEX(TabEntrainement[Seance],ROW()-11),"")</f>
        <v/>
      </c>
      <c r="C51" s="6" t="e">
        <f>IF((INDEX(TabEntrainement[[J1]:[J30]],ROW()-11,$G$2))=0,"",INDEX(TabEntrainement[[J1]:[J30]],ROW()-11,$G$2))</f>
        <v>#REF!</v>
      </c>
      <c r="D51" s="22" t="e">
        <f>IF(INDEX(#REF!,ROW()-11,$G$2)=0,"",INDEX(#REF!,ROW()-11,$G$2))</f>
        <v>#REF!</v>
      </c>
      <c r="E51" s="201" t="e">
        <f>IF(INDEX(TabREP[[J1]:[J30]],ROW()-11,$G$2)=0,"",INDEX(TabREP[[J1]:[J30]],ROW()-11,$G$2))</f>
        <v>#REF!</v>
      </c>
      <c r="F51" s="22" t="e">
        <f>IF(INDEX(#REF!,ROW()-11,$G$2)=0,"",INDEX(#REF!,ROW()-11,$G$2))</f>
        <v>#REF!</v>
      </c>
      <c r="G51" s="201" t="e">
        <f>INDEX(#REF!,ROW()-11,4)</f>
        <v>#REF!</v>
      </c>
    </row>
    <row r="52" spans="2:7" ht="15.95" customHeight="1">
      <c r="B52" s="29" t="str">
        <f>IF(INDEX(TabEntrainement[Seance],ROW()-11)&lt;&gt;0,INDEX(TabEntrainement[Seance],ROW()-11),"")</f>
        <v/>
      </c>
      <c r="C52" s="6" t="e">
        <f>IF((INDEX(TabEntrainement[[J1]:[J30]],ROW()-11,$G$2))=0,"",INDEX(TabEntrainement[[J1]:[J30]],ROW()-11,$G$2))</f>
        <v>#REF!</v>
      </c>
      <c r="D52" s="22" t="e">
        <f>IF(INDEX(#REF!,ROW()-11,$G$2)=0,"",INDEX(#REF!,ROW()-11,$G$2))</f>
        <v>#REF!</v>
      </c>
      <c r="E52" s="201" t="e">
        <f>IF(INDEX(TabREP[[J1]:[J30]],ROW()-11,$G$2)=0,"",INDEX(TabREP[[J1]:[J30]],ROW()-11,$G$2))</f>
        <v>#REF!</v>
      </c>
      <c r="F52" s="22" t="e">
        <f>IF(INDEX(#REF!,ROW()-11,$G$2)=0,"",INDEX(#REF!,ROW()-11,$G$2))</f>
        <v>#REF!</v>
      </c>
      <c r="G52" s="201" t="e">
        <f>INDEX(#REF!,ROW()-11,4)</f>
        <v>#REF!</v>
      </c>
    </row>
    <row r="53" spans="2:7" ht="15.95" customHeight="1">
      <c r="B53" s="29" t="str">
        <f>IF(INDEX(TabEntrainement[Seance],ROW()-11)&lt;&gt;0,INDEX(TabEntrainement[Seance],ROW()-11),"")</f>
        <v/>
      </c>
      <c r="C53" s="6" t="e">
        <f>IF((INDEX(TabEntrainement[[J1]:[J30]],ROW()-11,$G$2))=0,"",INDEX(TabEntrainement[[J1]:[J30]],ROW()-11,$G$2))</f>
        <v>#REF!</v>
      </c>
      <c r="D53" s="22" t="e">
        <f>IF(INDEX(#REF!,ROW()-11,$G$2)=0,"",INDEX(#REF!,ROW()-11,$G$2))</f>
        <v>#REF!</v>
      </c>
      <c r="E53" s="201" t="e">
        <f>IF(INDEX(TabREP[[J1]:[J30]],ROW()-11,$G$2)=0,"",INDEX(TabREP[[J1]:[J30]],ROW()-11,$G$2))</f>
        <v>#REF!</v>
      </c>
      <c r="F53" s="22" t="e">
        <f>IF(INDEX(#REF!,ROW()-11,$G$2)=0,"",INDEX(#REF!,ROW()-11,$G$2))</f>
        <v>#REF!</v>
      </c>
      <c r="G53" s="201" t="e">
        <f>INDEX(#REF!,ROW()-11,4)</f>
        <v>#REF!</v>
      </c>
    </row>
    <row r="54" spans="2:7" ht="15.95" customHeight="1">
      <c r="B54" s="29" t="str">
        <f>IF(INDEX(TabEntrainement[Seance],ROW()-11)&lt;&gt;0,INDEX(TabEntrainement[Seance],ROW()-11),"")</f>
        <v/>
      </c>
      <c r="C54" s="6" t="e">
        <f>IF((INDEX(TabEntrainement[[J1]:[J30]],ROW()-11,$G$2))=0,"",INDEX(TabEntrainement[[J1]:[J30]],ROW()-11,$G$2))</f>
        <v>#REF!</v>
      </c>
      <c r="D54" s="22" t="e">
        <f>IF(INDEX(#REF!,ROW()-11,$G$2)=0,"",INDEX(#REF!,ROW()-11,$G$2))</f>
        <v>#REF!</v>
      </c>
      <c r="E54" s="201" t="e">
        <f>IF(INDEX(TabREP[[J1]:[J30]],ROW()-11,$G$2)=0,"",INDEX(TabREP[[J1]:[J30]],ROW()-11,$G$2))</f>
        <v>#REF!</v>
      </c>
      <c r="F54" s="22" t="e">
        <f>IF(INDEX(#REF!,ROW()-11,$G$2)=0,"",INDEX(#REF!,ROW()-11,$G$2))</f>
        <v>#REF!</v>
      </c>
      <c r="G54" s="201" t="e">
        <f>INDEX(#REF!,ROW()-11,4)</f>
        <v>#REF!</v>
      </c>
    </row>
    <row r="55" spans="2:7" ht="15.95" customHeight="1">
      <c r="B55" s="29" t="str">
        <f>IF(INDEX(TabEntrainement[Seance],ROW()-11)&lt;&gt;0,INDEX(TabEntrainement[Seance],ROW()-11),"")</f>
        <v/>
      </c>
      <c r="C55" s="6" t="e">
        <f>IF((INDEX(TabEntrainement[[J1]:[J30]],ROW()-11,$G$2))=0,"",INDEX(TabEntrainement[[J1]:[J30]],ROW()-11,$G$2))</f>
        <v>#REF!</v>
      </c>
      <c r="D55" s="22" t="e">
        <f>IF(INDEX(#REF!,ROW()-11,$G$2)=0,"",INDEX(#REF!,ROW()-11,$G$2))</f>
        <v>#REF!</v>
      </c>
      <c r="E55" s="201" t="e">
        <f>IF(INDEX(TabREP[[J1]:[J30]],ROW()-11,$G$2)=0,"",INDEX(TabREP[[J1]:[J30]],ROW()-11,$G$2))</f>
        <v>#REF!</v>
      </c>
      <c r="F55" s="22" t="e">
        <f>IF(INDEX(#REF!,ROW()-11,$G$2)=0,"",INDEX(#REF!,ROW()-11,$G$2))</f>
        <v>#REF!</v>
      </c>
      <c r="G55" s="201" t="e">
        <f>INDEX(#REF!,ROW()-11,4)</f>
        <v>#REF!</v>
      </c>
    </row>
    <row r="56" spans="2:7" ht="15.95" customHeight="1">
      <c r="B56" s="29" t="str">
        <f>IF(INDEX(TabEntrainement[Seance],ROW()-11)&lt;&gt;0,INDEX(TabEntrainement[Seance],ROW()-11),"")</f>
        <v/>
      </c>
      <c r="C56" s="6" t="e">
        <f>IF((INDEX(TabEntrainement[[J1]:[J30]],ROW()-11,$G$2))=0,"",INDEX(TabEntrainement[[J1]:[J30]],ROW()-11,$G$2))</f>
        <v>#REF!</v>
      </c>
      <c r="D56" s="22" t="e">
        <f>IF(INDEX(#REF!,ROW()-11,$G$2)=0,"",INDEX(#REF!,ROW()-11,$G$2))</f>
        <v>#REF!</v>
      </c>
      <c r="E56" s="201" t="e">
        <f>IF(INDEX(TabREP[[J1]:[J30]],ROW()-11,$G$2)=0,"",INDEX(TabREP[[J1]:[J30]],ROW()-11,$G$2))</f>
        <v>#REF!</v>
      </c>
      <c r="F56" s="22" t="e">
        <f>IF(INDEX(#REF!,ROW()-11,$G$2)=0,"",INDEX(#REF!,ROW()-11,$G$2))</f>
        <v>#REF!</v>
      </c>
      <c r="G56" s="201" t="e">
        <f>INDEX(#REF!,ROW()-11,4)</f>
        <v>#REF!</v>
      </c>
    </row>
    <row r="57" spans="2:7" ht="15.95" customHeight="1">
      <c r="B57" s="29" t="str">
        <f>IF(INDEX(TabEntrainement[Seance],ROW()-11)&lt;&gt;0,INDEX(TabEntrainement[Seance],ROW()-11),"")</f>
        <v/>
      </c>
      <c r="C57" s="6" t="e">
        <f>IF((INDEX(TabEntrainement[[J1]:[J30]],ROW()-11,$G$2))=0,"",INDEX(TabEntrainement[[J1]:[J30]],ROW()-11,$G$2))</f>
        <v>#REF!</v>
      </c>
      <c r="D57" s="22" t="e">
        <f>IF(INDEX(#REF!,ROW()-11,$G$2)=0,"",INDEX(#REF!,ROW()-11,$G$2))</f>
        <v>#REF!</v>
      </c>
      <c r="E57" s="201" t="e">
        <f>IF(INDEX(TabREP[[J1]:[J30]],ROW()-11,$G$2)=0,"",INDEX(TabREP[[J1]:[J30]],ROW()-11,$G$2))</f>
        <v>#REF!</v>
      </c>
      <c r="F57" s="22" t="e">
        <f>IF(INDEX(#REF!,ROW()-11,$G$2)=0,"",INDEX(#REF!,ROW()-11,$G$2))</f>
        <v>#REF!</v>
      </c>
      <c r="G57" s="201" t="e">
        <f>INDEX(#REF!,ROW()-11,4)</f>
        <v>#REF!</v>
      </c>
    </row>
    <row r="58" spans="2:7" ht="15.95" customHeight="1">
      <c r="B58" s="29" t="str">
        <f>IF(INDEX(TabEntrainement[Seance],ROW()-11)&lt;&gt;0,INDEX(TabEntrainement[Seance],ROW()-11),"")</f>
        <v/>
      </c>
      <c r="C58" s="6" t="e">
        <f>IF((INDEX(TabEntrainement[[J1]:[J30]],ROW()-11,$G$2))=0,"",INDEX(TabEntrainement[[J1]:[J30]],ROW()-11,$G$2))</f>
        <v>#REF!</v>
      </c>
      <c r="D58" s="22" t="e">
        <f>IF(INDEX(#REF!,ROW()-11,$G$2)=0,"",INDEX(#REF!,ROW()-11,$G$2))</f>
        <v>#REF!</v>
      </c>
      <c r="E58" s="201" t="e">
        <f>IF(INDEX(TabREP[[J1]:[J30]],ROW()-11,$G$2)=0,"",INDEX(TabREP[[J1]:[J30]],ROW()-11,$G$2))</f>
        <v>#REF!</v>
      </c>
      <c r="F58" s="22" t="e">
        <f>IF(INDEX(#REF!,ROW()-11,$G$2)=0,"",INDEX(#REF!,ROW()-11,$G$2))</f>
        <v>#REF!</v>
      </c>
      <c r="G58" s="201" t="e">
        <f>INDEX(#REF!,ROW()-11,4)</f>
        <v>#REF!</v>
      </c>
    </row>
    <row r="59" spans="2:7" ht="15.95" customHeight="1">
      <c r="B59" s="29" t="str">
        <f>IF(INDEX(TabEntrainement[Seance],ROW()-11)&lt;&gt;0,INDEX(TabEntrainement[Seance],ROW()-11),"")</f>
        <v/>
      </c>
      <c r="C59" s="6" t="e">
        <f>IF((INDEX(TabEntrainement[[J1]:[J30]],ROW()-11,$G$2))=0,"",INDEX(TabEntrainement[[J1]:[J30]],ROW()-11,$G$2))</f>
        <v>#REF!</v>
      </c>
      <c r="D59" s="22" t="e">
        <f>IF(INDEX(#REF!,ROW()-11,$G$2)=0,"",INDEX(#REF!,ROW()-11,$G$2))</f>
        <v>#REF!</v>
      </c>
      <c r="E59" s="201" t="e">
        <f>IF(INDEX(TabREP[[J1]:[J30]],ROW()-11,$G$2)=0,"",INDEX(TabREP[[J1]:[J30]],ROW()-11,$G$2))</f>
        <v>#REF!</v>
      </c>
      <c r="F59" s="22" t="e">
        <f>IF(INDEX(#REF!,ROW()-11,$G$2)=0,"",INDEX(#REF!,ROW()-11,$G$2))</f>
        <v>#REF!</v>
      </c>
      <c r="G59" s="201" t="e">
        <f>INDEX(#REF!,ROW()-11,4)</f>
        <v>#REF!</v>
      </c>
    </row>
    <row r="60" spans="2:7" ht="15.95" customHeight="1">
      <c r="B60" s="29" t="str">
        <f>IF(INDEX(TabEntrainement[Seance],ROW()-11)&lt;&gt;0,INDEX(TabEntrainement[Seance],ROW()-11),"")</f>
        <v/>
      </c>
      <c r="C60" s="6" t="e">
        <f>IF((INDEX(TabEntrainement[[J1]:[J30]],ROW()-11,$G$2))=0,"",INDEX(TabEntrainement[[J1]:[J30]],ROW()-11,$G$2))</f>
        <v>#REF!</v>
      </c>
      <c r="D60" s="22" t="e">
        <f>IF(INDEX(#REF!,ROW()-11,$G$2)=0,"",INDEX(#REF!,ROW()-11,$G$2))</f>
        <v>#REF!</v>
      </c>
      <c r="E60" s="201" t="e">
        <f>IF(INDEX(TabREP[[J1]:[J30]],ROW()-11,$G$2)=0,"",INDEX(TabREP[[J1]:[J30]],ROW()-11,$G$2))</f>
        <v>#REF!</v>
      </c>
      <c r="F60" s="22" t="e">
        <f>IF(INDEX(#REF!,ROW()-11,$G$2)=0,"",INDEX(#REF!,ROW()-11,$G$2))</f>
        <v>#REF!</v>
      </c>
      <c r="G60" s="201" t="e">
        <f>INDEX(#REF!,ROW()-11,4)</f>
        <v>#REF!</v>
      </c>
    </row>
    <row r="61" spans="2:7" ht="15.95" customHeight="1">
      <c r="B61" s="29" t="str">
        <f>IF(INDEX(TabEntrainement[Seance],ROW()-11)&lt;&gt;0,INDEX(TabEntrainement[Seance],ROW()-11),"")</f>
        <v/>
      </c>
      <c r="C61" s="6" t="e">
        <f>IF((INDEX(TabEntrainement[[J1]:[J30]],ROW()-11,$G$2))=0,"",INDEX(TabEntrainement[[J1]:[J30]],ROW()-11,$G$2))</f>
        <v>#REF!</v>
      </c>
      <c r="D61" s="22" t="e">
        <f>IF(INDEX(#REF!,ROW()-11,$G$2)=0,"",INDEX(#REF!,ROW()-11,$G$2))</f>
        <v>#REF!</v>
      </c>
      <c r="E61" s="201" t="e">
        <f>IF(INDEX(TabREP[[J1]:[J30]],ROW()-11,$G$2)=0,"",INDEX(TabREP[[J1]:[J30]],ROW()-11,$G$2))</f>
        <v>#REF!</v>
      </c>
      <c r="F61" s="22" t="e">
        <f>IF(INDEX(#REF!,ROW()-11,$G$2)=0,"",INDEX(#REF!,ROW()-11,$G$2))</f>
        <v>#REF!</v>
      </c>
      <c r="G61" s="201" t="e">
        <f>INDEX(#REF!,ROW()-11,4)</f>
        <v>#REF!</v>
      </c>
    </row>
    <row r="62" spans="2:7" ht="15.95" customHeight="1">
      <c r="B62" s="29" t="str">
        <f>IF(INDEX(TabEntrainement[Seance],ROW()-11)&lt;&gt;0,INDEX(TabEntrainement[Seance],ROW()-11),"")</f>
        <v/>
      </c>
      <c r="C62" s="6" t="e">
        <f>IF((INDEX(TabEntrainement[[J1]:[J30]],ROW()-11,$G$2))=0,"",INDEX(TabEntrainement[[J1]:[J30]],ROW()-11,$G$2))</f>
        <v>#REF!</v>
      </c>
      <c r="D62" s="22" t="e">
        <f>IF(INDEX(#REF!,ROW()-11,$G$2)=0,"",INDEX(#REF!,ROW()-11,$G$2))</f>
        <v>#REF!</v>
      </c>
      <c r="E62" s="201" t="e">
        <f>IF(INDEX(TabREP[[J1]:[J30]],ROW()-11,$G$2)=0,"",INDEX(TabREP[[J1]:[J30]],ROW()-11,$G$2))</f>
        <v>#REF!</v>
      </c>
      <c r="F62" s="22" t="e">
        <f>IF(INDEX(#REF!,ROW()-11,$G$2)=0,"",INDEX(#REF!,ROW()-11,$G$2))</f>
        <v>#REF!</v>
      </c>
      <c r="G62" s="201" t="e">
        <f>INDEX(#REF!,ROW()-11,4)</f>
        <v>#REF!</v>
      </c>
    </row>
    <row r="63" spans="2:7" ht="15.95" customHeight="1">
      <c r="B63" s="29" t="str">
        <f>IF(INDEX(TabEntrainement[Seance],ROW()-11)&lt;&gt;0,INDEX(TabEntrainement[Seance],ROW()-11),"")</f>
        <v/>
      </c>
      <c r="C63" s="6" t="e">
        <f>IF((INDEX(TabEntrainement[[J1]:[J30]],ROW()-11,$G$2))=0,"",INDEX(TabEntrainement[[J1]:[J30]],ROW()-11,$G$2))</f>
        <v>#REF!</v>
      </c>
      <c r="D63" s="22" t="e">
        <f>IF(INDEX(#REF!,ROW()-11,$G$2)=0,"",INDEX(#REF!,ROW()-11,$G$2))</f>
        <v>#REF!</v>
      </c>
      <c r="E63" s="201" t="e">
        <f>IF(INDEX(TabREP[[J1]:[J30]],ROW()-11,$G$2)=0,"",INDEX(TabREP[[J1]:[J30]],ROW()-11,$G$2))</f>
        <v>#REF!</v>
      </c>
      <c r="F63" s="22" t="e">
        <f>IF(INDEX(#REF!,ROW()-11,$G$2)=0,"",INDEX(#REF!,ROW()-11,$G$2))</f>
        <v>#REF!</v>
      </c>
      <c r="G63" s="201" t="e">
        <f>INDEX(#REF!,ROW()-11,4)</f>
        <v>#REF!</v>
      </c>
    </row>
    <row r="64" spans="2:7" ht="15.95" customHeight="1">
      <c r="B64" s="29" t="str">
        <f>IF(INDEX(TabEntrainement[Seance],ROW()-11)&lt;&gt;0,INDEX(TabEntrainement[Seance],ROW()-11),"")</f>
        <v/>
      </c>
      <c r="C64" s="6" t="e">
        <f>IF((INDEX(TabEntrainement[[J1]:[J30]],ROW()-11,$G$2))=0,"",INDEX(TabEntrainement[[J1]:[J30]],ROW()-11,$G$2))</f>
        <v>#REF!</v>
      </c>
      <c r="D64" s="22" t="e">
        <f>IF(INDEX(#REF!,ROW()-11,$G$2)=0,"",INDEX(#REF!,ROW()-11,$G$2))</f>
        <v>#REF!</v>
      </c>
      <c r="E64" s="201" t="e">
        <f>IF(INDEX(TabREP[[J1]:[J30]],ROW()-11,$G$2)=0,"",INDEX(TabREP[[J1]:[J30]],ROW()-11,$G$2))</f>
        <v>#REF!</v>
      </c>
      <c r="F64" s="22" t="e">
        <f>IF(INDEX(#REF!,ROW()-11,$G$2)=0,"",INDEX(#REF!,ROW()-11,$G$2))</f>
        <v>#REF!</v>
      </c>
      <c r="G64" s="201" t="e">
        <f>INDEX(#REF!,ROW()-11,4)</f>
        <v>#REF!</v>
      </c>
    </row>
    <row r="65" spans="2:17" ht="15.95" customHeight="1">
      <c r="B65" s="29" t="str">
        <f>IF(INDEX(TabEntrainement[Seance],ROW()-11)&lt;&gt;0,INDEX(TabEntrainement[Seance],ROW()-11),"")</f>
        <v/>
      </c>
      <c r="C65" s="6" t="e">
        <f>IF((INDEX(TabEntrainement[[J1]:[J30]],ROW()-11,$G$2))=0,"",INDEX(TabEntrainement[[J1]:[J30]],ROW()-11,$G$2))</f>
        <v>#REF!</v>
      </c>
      <c r="D65" s="22" t="e">
        <f>IF(INDEX(#REF!,ROW()-11,$G$2)=0,"",INDEX(#REF!,ROW()-11,$G$2))</f>
        <v>#REF!</v>
      </c>
      <c r="E65" s="201" t="e">
        <f>IF(INDEX(TabREP[[J1]:[J30]],ROW()-11,$G$2)=0,"",INDEX(TabREP[[J1]:[J30]],ROW()-11,$G$2))</f>
        <v>#REF!</v>
      </c>
      <c r="F65" s="22" t="e">
        <f>IF(INDEX(#REF!,ROW()-11,$G$2)=0,"",INDEX(#REF!,ROW()-11,$G$2))</f>
        <v>#REF!</v>
      </c>
      <c r="G65" s="201" t="e">
        <f>INDEX(#REF!,ROW()-11,4)</f>
        <v>#REF!</v>
      </c>
    </row>
    <row r="66" spans="2:17" ht="15.95" customHeight="1">
      <c r="B66" s="29" t="str">
        <f>IF(INDEX(TabEntrainement[Seance],ROW()-11)&lt;&gt;0,INDEX(TabEntrainement[Seance],ROW()-11),"")</f>
        <v/>
      </c>
      <c r="C66" s="6" t="e">
        <f>IF((INDEX(TabEntrainement[[J1]:[J30]],ROW()-11,$G$2))=0,"",INDEX(TabEntrainement[[J1]:[J30]],ROW()-11,$G$2))</f>
        <v>#REF!</v>
      </c>
      <c r="D66" s="22" t="e">
        <f>IF(INDEX(#REF!,ROW()-11,$G$2)=0,"",INDEX(#REF!,ROW()-11,$G$2))</f>
        <v>#REF!</v>
      </c>
      <c r="E66" s="201" t="e">
        <f>IF(INDEX(TabREP[[J1]:[J30]],ROW()-11,$G$2)=0,"",INDEX(TabREP[[J1]:[J30]],ROW()-11,$G$2))</f>
        <v>#REF!</v>
      </c>
      <c r="F66" s="22" t="e">
        <f>IF(INDEX(#REF!,ROW()-11,$G$2)=0,"",INDEX(#REF!,ROW()-11,$G$2))</f>
        <v>#REF!</v>
      </c>
      <c r="G66" s="201" t="e">
        <f>INDEX(#REF!,ROW()-11,4)</f>
        <v>#REF!</v>
      </c>
    </row>
    <row r="67" spans="2:17" ht="15.95" customHeight="1">
      <c r="B67" s="29" t="str">
        <f>IF(INDEX(TabEntrainement[Seance],ROW()-11)&lt;&gt;0,INDEX(TabEntrainement[Seance],ROW()-11),"")</f>
        <v/>
      </c>
      <c r="C67" s="6" t="e">
        <f>IF((INDEX(TabEntrainement[[J1]:[J30]],ROW()-11,$G$2))=0,"",INDEX(TabEntrainement[[J1]:[J30]],ROW()-11,$G$2))</f>
        <v>#REF!</v>
      </c>
      <c r="D67" s="22" t="e">
        <f>IF(INDEX(#REF!,ROW()-11,$G$2)=0,"",INDEX(#REF!,ROW()-11,$G$2))</f>
        <v>#REF!</v>
      </c>
      <c r="E67" s="201" t="e">
        <f>IF(INDEX(TabREP[[J1]:[J30]],ROW()-11,$G$2)=0,"",INDEX(TabREP[[J1]:[J30]],ROW()-11,$G$2))</f>
        <v>#REF!</v>
      </c>
      <c r="F67" s="22" t="e">
        <f>IF(INDEX(#REF!,ROW()-11,$G$2)=0,"",INDEX(#REF!,ROW()-11,$G$2))</f>
        <v>#REF!</v>
      </c>
      <c r="G67" s="201" t="e">
        <f>INDEX(#REF!,ROW()-11,4)</f>
        <v>#REF!</v>
      </c>
    </row>
    <row r="68" spans="2:17" ht="15.95" customHeight="1">
      <c r="B68" s="29" t="str">
        <f>IF(INDEX(TabEntrainement[Seance],ROW()-11)&lt;&gt;0,INDEX(TabEntrainement[Seance],ROW()-11),"")</f>
        <v/>
      </c>
      <c r="C68" s="6" t="e">
        <f>IF((INDEX(TabEntrainement[[J1]:[J30]],ROW()-11,$G$2))=0,"",INDEX(TabEntrainement[[J1]:[J30]],ROW()-11,$G$2))</f>
        <v>#REF!</v>
      </c>
      <c r="D68" s="22" t="e">
        <f>IF(INDEX(#REF!,ROW()-11,$G$2)=0,"",INDEX(#REF!,ROW()-11,$G$2))</f>
        <v>#REF!</v>
      </c>
      <c r="E68" s="201" t="e">
        <f>IF(INDEX(TabREP[[J1]:[J30]],ROW()-11,$G$2)=0,"",INDEX(TabREP[[J1]:[J30]],ROW()-11,$G$2))</f>
        <v>#REF!</v>
      </c>
      <c r="F68" s="22" t="e">
        <f>IF(INDEX(#REF!,ROW()-11,$G$2)=0,"",INDEX(#REF!,ROW()-11,$G$2))</f>
        <v>#REF!</v>
      </c>
      <c r="G68" s="201" t="e">
        <f>INDEX(#REF!,ROW()-11,4)</f>
        <v>#REF!</v>
      </c>
    </row>
    <row r="69" spans="2:17" ht="15.95" customHeight="1">
      <c r="B69" s="29" t="str">
        <f>IF(INDEX(TabEntrainement[Seance],ROW()-11)&lt;&gt;0,INDEX(TabEntrainement[Seance],ROW()-11),"")</f>
        <v/>
      </c>
      <c r="C69" s="6" t="e">
        <f>IF((INDEX(TabEntrainement[[J1]:[J30]],ROW()-11,$G$2))=0,"",INDEX(TabEntrainement[[J1]:[J30]],ROW()-11,$G$2))</f>
        <v>#REF!</v>
      </c>
      <c r="D69" s="22" t="e">
        <f>IF(INDEX(#REF!,ROW()-11,$G$2)=0,"",INDEX(#REF!,ROW()-11,$G$2))</f>
        <v>#REF!</v>
      </c>
      <c r="E69" s="201" t="e">
        <f>IF(INDEX(TabREP[[J1]:[J30]],ROW()-11,$G$2)=0,"",INDEX(TabREP[[J1]:[J30]],ROW()-11,$G$2))</f>
        <v>#REF!</v>
      </c>
      <c r="F69" s="22" t="e">
        <f>IF(INDEX(#REF!,ROW()-11,$G$2)=0,"",INDEX(#REF!,ROW()-11,$G$2))</f>
        <v>#REF!</v>
      </c>
      <c r="G69" s="201" t="e">
        <f>INDEX(#REF!,ROW()-11,4)</f>
        <v>#REF!</v>
      </c>
    </row>
    <row r="70" spans="2:17" ht="15.95" customHeight="1">
      <c r="B70" s="29" t="str">
        <f>IF(INDEX(TabEntrainement[Seance],ROW()-11)&lt;&gt;0,INDEX(TabEntrainement[Seance],ROW()-11),"")</f>
        <v/>
      </c>
      <c r="C70" s="6" t="e">
        <f>IF((INDEX(TabEntrainement[[J1]:[J30]],ROW()-11,$G$2))=0,"",INDEX(TabEntrainement[[J1]:[J30]],ROW()-11,$G$2))</f>
        <v>#REF!</v>
      </c>
      <c r="D70" s="22" t="e">
        <f>IF(INDEX(#REF!,ROW()-11,$G$2)=0,"",INDEX(#REF!,ROW()-11,$G$2))</f>
        <v>#REF!</v>
      </c>
      <c r="E70" s="201" t="e">
        <f>IF(INDEX(TabREP[[J1]:[J30]],ROW()-11,$G$2)=0,"",INDEX(TabREP[[J1]:[J30]],ROW()-11,$G$2))</f>
        <v>#REF!</v>
      </c>
      <c r="F70" s="22" t="e">
        <f>IF(INDEX(#REF!,ROW()-11,$G$2)=0,"",INDEX(#REF!,ROW()-11,$G$2))</f>
        <v>#REF!</v>
      </c>
      <c r="G70" s="201" t="e">
        <f>INDEX(#REF!,ROW()-11,4)</f>
        <v>#REF!</v>
      </c>
      <c r="I70" s="146"/>
      <c r="J70" s="43"/>
      <c r="K70" s="43"/>
      <c r="L70" s="147"/>
    </row>
    <row r="71" spans="2:17" ht="15.95" customHeight="1">
      <c r="B71" s="29" t="str">
        <f>IF(INDEX(TabEntrainement[Seance],ROW()-11)&lt;&gt;0,INDEX(TabEntrainement[Seance],ROW()-11),"")</f>
        <v/>
      </c>
      <c r="C71" s="6" t="e">
        <f>IF((INDEX(TabEntrainement[[J1]:[J30]],ROW()-11,$G$2))=0,"",INDEX(TabEntrainement[[J1]:[J30]],ROW()-11,$G$2))</f>
        <v>#REF!</v>
      </c>
      <c r="D71" s="22" t="e">
        <f>IF(INDEX(#REF!,ROW()-11,$G$2)=0,"",INDEX(#REF!,ROW()-11,$G$2))</f>
        <v>#REF!</v>
      </c>
      <c r="E71" s="201" t="e">
        <f>IF(INDEX(TabREP[[J1]:[J30]],ROW()-11,$G$2)=0,"",INDEX(TabREP[[J1]:[J30]],ROW()-11,$G$2))</f>
        <v>#REF!</v>
      </c>
      <c r="F71" s="22" t="e">
        <f>IF(INDEX(#REF!,ROW()-11,$G$2)=0,"",INDEX(#REF!,ROW()-11,$G$2))</f>
        <v>#REF!</v>
      </c>
      <c r="G71" s="201" t="e">
        <f>INDEX(#REF!,ROW()-11,4)</f>
        <v>#REF!</v>
      </c>
      <c r="I71" s="146"/>
      <c r="J71" s="43"/>
      <c r="K71" s="43"/>
      <c r="L71" s="147"/>
    </row>
    <row r="72" spans="2:17" ht="15.95" customHeight="1">
      <c r="B72" s="29" t="str">
        <f>IF(INDEX(TabEntrainement[Seance],ROW()-11)&lt;&gt;0,INDEX(TabEntrainement[Seance],ROW()-11),"")</f>
        <v/>
      </c>
      <c r="C72" s="6" t="e">
        <f>IF((INDEX(TabEntrainement[[J1]:[J30]],ROW()-11,$G$2))=0,"",INDEX(TabEntrainement[[J1]:[J30]],ROW()-11,$G$2))</f>
        <v>#REF!</v>
      </c>
      <c r="D72" s="22" t="e">
        <f>IF(INDEX(#REF!,ROW()-11,$G$2)=0,"",INDEX(#REF!,ROW()-11,$G$2))</f>
        <v>#REF!</v>
      </c>
      <c r="E72" s="201" t="e">
        <f>IF(INDEX(TabREP[[J1]:[J30]],ROW()-11,$G$2)=0,"",INDEX(TabREP[[J1]:[J30]],ROW()-11,$G$2))</f>
        <v>#REF!</v>
      </c>
      <c r="F72" s="22" t="e">
        <f>IF(INDEX(#REF!,ROW()-11,$G$2)=0,"",INDEX(#REF!,ROW()-11,$G$2))</f>
        <v>#REF!</v>
      </c>
      <c r="G72" s="201" t="e">
        <f>INDEX(#REF!,ROW()-11,4)</f>
        <v>#REF!</v>
      </c>
    </row>
    <row r="73" spans="2:17" ht="15.95" customHeight="1">
      <c r="B73" s="29" t="str">
        <f>IF(INDEX(TabEntrainement[Seance],ROW()-11)&lt;&gt;0,INDEX(TabEntrainement[Seance],ROW()-11),"")</f>
        <v/>
      </c>
      <c r="C73" s="6" t="e">
        <f>IF((INDEX(TabEntrainement[[J1]:[J30]],ROW()-11,$G$2))=0,"",INDEX(TabEntrainement[[J1]:[J30]],ROW()-11,$G$2))</f>
        <v>#REF!</v>
      </c>
      <c r="D73" s="22" t="e">
        <f>IF(INDEX(#REF!,ROW()-11,$G$2)=0,"",INDEX(#REF!,ROW()-11,$G$2))</f>
        <v>#REF!</v>
      </c>
      <c r="E73" s="201" t="e">
        <f>IF(INDEX(TabREP[[J1]:[J30]],ROW()-11,$G$2)=0,"",INDEX(TabREP[[J1]:[J30]],ROW()-11,$G$2))</f>
        <v>#REF!</v>
      </c>
      <c r="F73" s="22" t="e">
        <f>IF(INDEX(#REF!,ROW()-11,$G$2)=0,"",INDEX(#REF!,ROW()-11,$G$2))</f>
        <v>#REF!</v>
      </c>
      <c r="G73" s="201" t="e">
        <f>INDEX(#REF!,ROW()-11,4)</f>
        <v>#REF!</v>
      </c>
    </row>
    <row r="74" spans="2:17" ht="15.95" customHeight="1">
      <c r="B74" s="29" t="str">
        <f>IF(INDEX(TabEntrainement[Seance],ROW()-11)&lt;&gt;0,INDEX(TabEntrainement[Seance],ROW()-11),"")</f>
        <v/>
      </c>
      <c r="C74" s="6" t="e">
        <f>IF((INDEX(TabEntrainement[[J1]:[J30]],ROW()-11,$G$2))=0,"",INDEX(TabEntrainement[[J1]:[J30]],ROW()-11,$G$2))</f>
        <v>#REF!</v>
      </c>
      <c r="D74" s="22" t="e">
        <f>IF(INDEX(#REF!,ROW()-11,$G$2)=0,"",INDEX(#REF!,ROW()-11,$G$2))</f>
        <v>#REF!</v>
      </c>
      <c r="E74" s="201" t="e">
        <f>IF(INDEX(TabREP[[J1]:[J30]],ROW()-11,$G$2)=0,"",INDEX(TabREP[[J1]:[J30]],ROW()-11,$G$2))</f>
        <v>#REF!</v>
      </c>
      <c r="F74" s="22" t="e">
        <f>IF(INDEX(#REF!,ROW()-11,$G$2)=0,"",INDEX(#REF!,ROW()-11,$G$2))</f>
        <v>#REF!</v>
      </c>
      <c r="G74" s="201" t="e">
        <f>INDEX(#REF!,ROW()-11,4)</f>
        <v>#REF!</v>
      </c>
    </row>
    <row r="75" spans="2:17" ht="15.95" customHeight="1">
      <c r="B75" s="29" t="str">
        <f>IF(INDEX(TabEntrainement[Seance],ROW()-11)&lt;&gt;0,INDEX(TabEntrainement[Seance],ROW()-11),"")</f>
        <v/>
      </c>
      <c r="C75" s="6" t="e">
        <f>IF((INDEX(TabEntrainement[[J1]:[J30]],ROW()-11,$G$2))=0,"",INDEX(TabEntrainement[[J1]:[J30]],ROW()-11,$G$2))</f>
        <v>#REF!</v>
      </c>
      <c r="D75" s="22" t="e">
        <f>IF(INDEX(#REF!,ROW()-11,$G$2)=0,"",INDEX(#REF!,ROW()-11,$G$2))</f>
        <v>#REF!</v>
      </c>
      <c r="E75" s="201" t="e">
        <f>IF(INDEX(TabREP[[J1]:[J30]],ROW()-11,$G$2)=0,"",INDEX(TabREP[[J1]:[J30]],ROW()-11,$G$2))</f>
        <v>#REF!</v>
      </c>
      <c r="F75" s="22" t="e">
        <f>IF(INDEX(#REF!,ROW()-11,$G$2)=0,"",INDEX(#REF!,ROW()-11,$G$2))</f>
        <v>#REF!</v>
      </c>
      <c r="G75" s="201" t="e">
        <f>INDEX(#REF!,ROW()-11,4)</f>
        <v>#REF!</v>
      </c>
    </row>
    <row r="76" spans="2:17" ht="15.95" customHeight="1">
      <c r="B76" s="29" t="str">
        <f>IF(INDEX(TabEntrainement[Seance],ROW()-11)&lt;&gt;0,INDEX(TabEntrainement[Seance],ROW()-11),"")</f>
        <v/>
      </c>
      <c r="C76" s="6" t="e">
        <f>IF((INDEX(TabEntrainement[[J1]:[J30]],ROW()-11,$G$2))=0,"",INDEX(TabEntrainement[[J1]:[J30]],ROW()-11,$G$2))</f>
        <v>#REF!</v>
      </c>
      <c r="D76" s="22" t="e">
        <f>IF(INDEX(#REF!,ROW()-11,$G$2)=0,"",INDEX(#REF!,ROW()-11,$G$2))</f>
        <v>#REF!</v>
      </c>
      <c r="E76" s="201" t="e">
        <f>IF(INDEX(TabREP[[J1]:[J30]],ROW()-11,$G$2)=0,"",INDEX(TabREP[[J1]:[J30]],ROW()-11,$G$2))</f>
        <v>#REF!</v>
      </c>
      <c r="F76" s="22" t="e">
        <f>IF(INDEX(#REF!,ROW()-11,$G$2)=0,"",INDEX(#REF!,ROW()-11,$G$2))</f>
        <v>#REF!</v>
      </c>
      <c r="G76" s="201" t="e">
        <f>INDEX(#REF!,ROW()-11,4)</f>
        <v>#REF!</v>
      </c>
    </row>
    <row r="77" spans="2:17" ht="15.95" customHeight="1">
      <c r="B77" s="29" t="str">
        <f>IF(INDEX(TabEntrainement[Seance],ROW()-11)&lt;&gt;0,INDEX(TabEntrainement[Seance],ROW()-11),"")</f>
        <v/>
      </c>
      <c r="C77" s="6" t="e">
        <f>IF((INDEX(TabEntrainement[[J1]:[J30]],ROW()-11,$G$2))=0,"",INDEX(TabEntrainement[[J1]:[J30]],ROW()-11,$G$2))</f>
        <v>#REF!</v>
      </c>
      <c r="D77" s="22" t="e">
        <f>IF(INDEX(#REF!,ROW()-11,$G$2)=0,"",INDEX(#REF!,ROW()-11,$G$2))</f>
        <v>#REF!</v>
      </c>
      <c r="E77" s="201" t="e">
        <f>IF(INDEX(TabREP[[J1]:[J30]],ROW()-11,$G$2)=0,"",INDEX(TabREP[[J1]:[J30]],ROW()-11,$G$2))</f>
        <v>#REF!</v>
      </c>
      <c r="F77" s="22" t="e">
        <f>IF(INDEX(#REF!,ROW()-11,$G$2)=0,"",INDEX(#REF!,ROW()-11,$G$2))</f>
        <v>#REF!</v>
      </c>
      <c r="G77" s="201" t="e">
        <f>INDEX(#REF!,ROW()-11,4)</f>
        <v>#REF!</v>
      </c>
    </row>
    <row r="78" spans="2:17" ht="15.95" customHeight="1">
      <c r="B78" s="29" t="str">
        <f>IF(INDEX(TabEntrainement[Seance],ROW()-11)&lt;&gt;0,INDEX(TabEntrainement[Seance],ROW()-11),"")</f>
        <v/>
      </c>
      <c r="C78" s="6" t="e">
        <f>IF((INDEX(TabEntrainement[[J1]:[J30]],ROW()-11,$G$2))=0,"",INDEX(TabEntrainement[[J1]:[J30]],ROW()-11,$G$2))</f>
        <v>#REF!</v>
      </c>
      <c r="D78" s="22" t="e">
        <f>IF(INDEX(#REF!,ROW()-11,$G$2)=0,"",INDEX(#REF!,ROW()-11,$G$2))</f>
        <v>#REF!</v>
      </c>
      <c r="E78" s="201" t="e">
        <f>IF(INDEX(TabREP[[J1]:[J30]],ROW()-11,$G$2)=0,"",INDEX(TabREP[[J1]:[J30]],ROW()-11,$G$2))</f>
        <v>#REF!</v>
      </c>
      <c r="F78" s="22" t="e">
        <f>IF(INDEX(#REF!,ROW()-11,$G$2)=0,"",INDEX(#REF!,ROW()-11,$G$2))</f>
        <v>#REF!</v>
      </c>
      <c r="G78" s="201" t="e">
        <f>INDEX(#REF!,ROW()-11,4)</f>
        <v>#REF!</v>
      </c>
      <c r="I78" s="321" t="s">
        <v>165</v>
      </c>
      <c r="J78" s="321"/>
      <c r="K78" s="321"/>
      <c r="L78" s="321"/>
      <c r="M78" s="321"/>
      <c r="N78" s="321"/>
      <c r="O78" s="321"/>
      <c r="P78" s="321"/>
      <c r="Q78" s="321"/>
    </row>
    <row r="79" spans="2:17" ht="15.95" customHeight="1">
      <c r="B79" s="29" t="str">
        <f>IF(INDEX(TabEntrainement[Seance],ROW()-11)&lt;&gt;0,INDEX(TabEntrainement[Seance],ROW()-11),"")</f>
        <v/>
      </c>
      <c r="C79" s="6" t="e">
        <f>IF((INDEX(TabEntrainement[[J1]:[J30]],ROW()-11,$G$2))=0,"",INDEX(TabEntrainement[[J1]:[J30]],ROW()-11,$G$2))</f>
        <v>#REF!</v>
      </c>
      <c r="D79" s="22" t="e">
        <f>IF(INDEX(#REF!,ROW()-11,$G$2)=0,"",INDEX(#REF!,ROW()-11,$G$2))</f>
        <v>#REF!</v>
      </c>
      <c r="E79" s="201" t="e">
        <f>IF(INDEX(TabREP[[J1]:[J30]],ROW()-11,$G$2)=0,"",INDEX(TabREP[[J1]:[J30]],ROW()-11,$G$2))</f>
        <v>#REF!</v>
      </c>
      <c r="F79" s="22" t="e">
        <f>IF(INDEX(#REF!,ROW()-11,$G$2)=0,"",INDEX(#REF!,ROW()-11,$G$2))</f>
        <v>#REF!</v>
      </c>
      <c r="G79" s="201" t="e">
        <f>INDEX(#REF!,ROW()-11,4)</f>
        <v>#REF!</v>
      </c>
    </row>
    <row r="80" spans="2:17" ht="15.95" customHeight="1">
      <c r="B80" s="29" t="str">
        <f>IF(INDEX(TabEntrainement[Seance],ROW()-11)&lt;&gt;0,INDEX(TabEntrainement[Seance],ROW()-11),"")</f>
        <v/>
      </c>
      <c r="C80" s="6" t="e">
        <f>IF((INDEX(TabEntrainement[[J1]:[J30]],ROW()-11,$G$2))=0,"",INDEX(TabEntrainement[[J1]:[J30]],ROW()-11,$G$2))</f>
        <v>#REF!</v>
      </c>
      <c r="D80" s="22" t="e">
        <f>IF(INDEX(#REF!,ROW()-11,$G$2)=0,"",INDEX(#REF!,ROW()-11,$G$2))</f>
        <v>#REF!</v>
      </c>
      <c r="E80" s="201" t="e">
        <f>IF(INDEX(TabREP[[J1]:[J30]],ROW()-11,$G$2)=0,"",INDEX(TabREP[[J1]:[J30]],ROW()-11,$G$2))</f>
        <v>#REF!</v>
      </c>
      <c r="F80" s="22" t="e">
        <f>IF(INDEX(#REF!,ROW()-11,$G$2)=0,"",INDEX(#REF!,ROW()-11,$G$2))</f>
        <v>#REF!</v>
      </c>
      <c r="G80" s="201" t="e">
        <f>INDEX(#REF!,ROW()-11,4)</f>
        <v>#REF!</v>
      </c>
      <c r="I80" s="145" t="s">
        <v>69</v>
      </c>
      <c r="J80" t="s">
        <v>28</v>
      </c>
      <c r="K80" t="s">
        <v>29</v>
      </c>
      <c r="L80" t="s">
        <v>30</v>
      </c>
    </row>
    <row r="81" spans="2:12" ht="15.95" customHeight="1">
      <c r="B81" s="29" t="str">
        <f>IF(INDEX(TabEntrainement[Seance],ROW()-11)&lt;&gt;0,INDEX(TabEntrainement[Seance],ROW()-11),"")</f>
        <v/>
      </c>
      <c r="C81" s="6" t="e">
        <f>IF((INDEX(TabEntrainement[[J1]:[J30]],ROW()-11,$G$2))=0,"",INDEX(TabEntrainement[[J1]:[J30]],ROW()-11,$G$2))</f>
        <v>#REF!</v>
      </c>
      <c r="D81" s="22" t="e">
        <f>IF(INDEX(#REF!,ROW()-11,$G$2)=0,"",INDEX(#REF!,ROW()-11,$G$2))</f>
        <v>#REF!</v>
      </c>
      <c r="E81" s="201" t="e">
        <f>IF(INDEX(TabREP[[J1]:[J30]],ROW()-11,$G$2)=0,"",INDEX(TabREP[[J1]:[J30]],ROW()-11,$G$2))</f>
        <v>#REF!</v>
      </c>
      <c r="F81" s="22" t="e">
        <f>IF(INDEX(#REF!,ROW()-11,$G$2)=0,"",INDEX(#REF!,ROW()-11,$G$2))</f>
        <v>#REF!</v>
      </c>
      <c r="G81" s="201" t="e">
        <f>INDEX(#REF!,ROW()-11,4)</f>
        <v>#REF!</v>
      </c>
      <c r="I81" s="216" t="s">
        <v>216</v>
      </c>
      <c r="J81" s="43" t="e">
        <f>INDEX('Poid - Taille'!$C$6:$AF$35,'Fiche joueur'!$G$2,1)</f>
        <v>#REF!</v>
      </c>
      <c r="K81" s="43" t="e">
        <f>INDEX('Poid - Taille'!$C$6:$AF$35,'Fiche joueur'!$G$2,2)</f>
        <v>#REF!</v>
      </c>
      <c r="L81" s="147" t="e">
        <f>INDEX('Poid - Taille'!$C$6:$AF$35,'Fiche joueur'!$G$2,3)</f>
        <v>#REF!</v>
      </c>
    </row>
    <row r="82" spans="2:12" ht="15.95" customHeight="1">
      <c r="B82" s="29" t="str">
        <f>IF(INDEX(TabEntrainement[Seance],ROW()-11)&lt;&gt;0,INDEX(TabEntrainement[Seance],ROW()-11),"")</f>
        <v/>
      </c>
      <c r="C82" s="6" t="e">
        <f>IF((INDEX(TabEntrainement[[J1]:[J30]],ROW()-11,$G$2))=0,"",INDEX(TabEntrainement[[J1]:[J30]],ROW()-11,$G$2))</f>
        <v>#REF!</v>
      </c>
      <c r="D82" s="22" t="e">
        <f>IF(INDEX(#REF!,ROW()-11,$G$2)=0,"",INDEX(#REF!,ROW()-11,$G$2))</f>
        <v>#REF!</v>
      </c>
      <c r="E82" s="201" t="e">
        <f>IF(INDEX(TabREP[[J1]:[J30]],ROW()-11,$G$2)=0,"",INDEX(TabREP[[J1]:[J30]],ROW()-11,$G$2))</f>
        <v>#REF!</v>
      </c>
      <c r="F82" s="22" t="e">
        <f>IF(INDEX(#REF!,ROW()-11,$G$2)=0,"",INDEX(#REF!,ROW()-11,$G$2))</f>
        <v>#REF!</v>
      </c>
      <c r="G82" s="201" t="e">
        <f>INDEX(#REF!,ROW()-11,4)</f>
        <v>#REF!</v>
      </c>
      <c r="I82" s="216" t="s">
        <v>217</v>
      </c>
      <c r="J82" s="43" t="e">
        <f>INDEX('Poid - Taille'!$C$6:$AF$35,'Fiche joueur'!$G$2,4)</f>
        <v>#REF!</v>
      </c>
      <c r="K82" s="43" t="e">
        <f>INDEX('Poid - Taille'!$C$6:$AF$35,'Fiche joueur'!$G$2,5)</f>
        <v>#REF!</v>
      </c>
      <c r="L82" s="147" t="e">
        <f>INDEX('Poid - Taille'!$C$6:$AF$35,'Fiche joueur'!$G$2,6)</f>
        <v>#REF!</v>
      </c>
    </row>
    <row r="83" spans="2:12" ht="15.95" customHeight="1">
      <c r="B83" s="29" t="str">
        <f>IF(INDEX(TabEntrainement[Seance],ROW()-11)&lt;&gt;0,INDEX(TabEntrainement[Seance],ROW()-11),"")</f>
        <v/>
      </c>
      <c r="C83" s="6" t="e">
        <f>IF((INDEX(TabEntrainement[[J1]:[J30]],ROW()-11,$G$2))=0,"",INDEX(TabEntrainement[[J1]:[J30]],ROW()-11,$G$2))</f>
        <v>#REF!</v>
      </c>
      <c r="D83" s="22" t="e">
        <f>IF(INDEX(#REF!,ROW()-11,$G$2)=0,"",INDEX(#REF!,ROW()-11,$G$2))</f>
        <v>#REF!</v>
      </c>
      <c r="E83" s="201" t="e">
        <f>IF(INDEX(TabREP[[J1]:[J30]],ROW()-11,$G$2)=0,"",INDEX(TabREP[[J1]:[J30]],ROW()-11,$G$2))</f>
        <v>#REF!</v>
      </c>
      <c r="F83" s="22" t="e">
        <f>IF(INDEX(#REF!,ROW()-11,$G$2)=0,"",INDEX(#REF!,ROW()-11,$G$2))</f>
        <v>#REF!</v>
      </c>
      <c r="G83" s="201" t="e">
        <f>INDEX(#REF!,ROW()-11,4)</f>
        <v>#REF!</v>
      </c>
      <c r="I83" s="216" t="s">
        <v>218</v>
      </c>
      <c r="J83" s="43" t="e">
        <f>INDEX('Poid - Taille'!$C$6:$AF$35,'Fiche joueur'!$G$2,7)</f>
        <v>#REF!</v>
      </c>
      <c r="K83" s="43" t="e">
        <f>INDEX('Poid - Taille'!$C$6:$AF$35,'Fiche joueur'!$G$2,8)</f>
        <v>#REF!</v>
      </c>
      <c r="L83" s="147" t="e">
        <f>INDEX('Poid - Taille'!$C$6:$AF$35,'Fiche joueur'!$G$2,9)</f>
        <v>#REF!</v>
      </c>
    </row>
    <row r="84" spans="2:12" ht="15.95" customHeight="1">
      <c r="B84" s="29" t="str">
        <f>IF(INDEX(TabEntrainement[Seance],ROW()-11)&lt;&gt;0,INDEX(TabEntrainement[Seance],ROW()-11),"")</f>
        <v/>
      </c>
      <c r="C84" s="6" t="e">
        <f>IF((INDEX(TabEntrainement[[J1]:[J30]],ROW()-11,$G$2))=0,"",INDEX(TabEntrainement[[J1]:[J30]],ROW()-11,$G$2))</f>
        <v>#REF!</v>
      </c>
      <c r="D84" s="22" t="e">
        <f>IF(INDEX(#REF!,ROW()-11,$G$2)=0,"",INDEX(#REF!,ROW()-11,$G$2))</f>
        <v>#REF!</v>
      </c>
      <c r="E84" s="201" t="e">
        <f>IF(INDEX(TabREP[[J1]:[J30]],ROW()-11,$G$2)=0,"",INDEX(TabREP[[J1]:[J30]],ROW()-11,$G$2))</f>
        <v>#REF!</v>
      </c>
      <c r="F84" s="22" t="e">
        <f>IF(INDEX(#REF!,ROW()-11,$G$2)=0,"",INDEX(#REF!,ROW()-11,$G$2))</f>
        <v>#REF!</v>
      </c>
      <c r="G84" s="201" t="e">
        <f>INDEX(#REF!,ROW()-11,4)</f>
        <v>#REF!</v>
      </c>
      <c r="I84" s="216" t="s">
        <v>219</v>
      </c>
      <c r="J84" s="43" t="e">
        <f>INDEX('Poid - Taille'!$C$6:$AF$35,'Fiche joueur'!$G$2,10)</f>
        <v>#REF!</v>
      </c>
      <c r="K84" s="43" t="e">
        <f>INDEX('Poid - Taille'!$C$6:$AF$35,'Fiche joueur'!$G$2,11)</f>
        <v>#REF!</v>
      </c>
      <c r="L84" s="147" t="e">
        <f>INDEX('Poid - Taille'!$C$6:$AF$35,'Fiche joueur'!$G$2,12)</f>
        <v>#REF!</v>
      </c>
    </row>
    <row r="85" spans="2:12" ht="15.95" customHeight="1">
      <c r="B85" s="29" t="str">
        <f>IF(INDEX(TabEntrainement[Seance],ROW()-11)&lt;&gt;0,INDEX(TabEntrainement[Seance],ROW()-11),"")</f>
        <v/>
      </c>
      <c r="C85" s="6" t="e">
        <f>IF((INDEX(TabEntrainement[[J1]:[J30]],ROW()-11,$G$2))=0,"",INDEX(TabEntrainement[[J1]:[J30]],ROW()-11,$G$2))</f>
        <v>#REF!</v>
      </c>
      <c r="D85" s="22" t="e">
        <f>IF(INDEX(#REF!,ROW()-11,$G$2)=0,"",INDEX(#REF!,ROW()-11,$G$2))</f>
        <v>#REF!</v>
      </c>
      <c r="E85" s="201" t="e">
        <f>IF(INDEX(TabREP[[J1]:[J30]],ROW()-11,$G$2)=0,"",INDEX(TabREP[[J1]:[J30]],ROW()-11,$G$2))</f>
        <v>#REF!</v>
      </c>
      <c r="F85" s="22" t="e">
        <f>IF(INDEX(#REF!,ROW()-11,$G$2)=0,"",INDEX(#REF!,ROW()-11,$G$2))</f>
        <v>#REF!</v>
      </c>
      <c r="G85" s="201" t="e">
        <f>INDEX(#REF!,ROW()-11,4)</f>
        <v>#REF!</v>
      </c>
      <c r="I85" s="216" t="s">
        <v>220</v>
      </c>
      <c r="J85" s="43" t="e">
        <f>INDEX('Poid - Taille'!$C$6:$AF$35,'Fiche joueur'!$G$2,13)</f>
        <v>#REF!</v>
      </c>
      <c r="K85" s="43" t="e">
        <f>INDEX('Poid - Taille'!$C$6:$AF$35,'Fiche joueur'!$G$2,14)</f>
        <v>#REF!</v>
      </c>
      <c r="L85" s="147" t="e">
        <f>INDEX('Poid - Taille'!$C$6:$AF$35,'Fiche joueur'!$G$2,15)</f>
        <v>#REF!</v>
      </c>
    </row>
    <row r="86" spans="2:12" ht="15.95" customHeight="1">
      <c r="B86" s="29" t="str">
        <f>IF(INDEX(TabEntrainement[Seance],ROW()-11)&lt;&gt;0,INDEX(TabEntrainement[Seance],ROW()-11),"")</f>
        <v/>
      </c>
      <c r="C86" s="6" t="e">
        <f>IF((INDEX(TabEntrainement[[J1]:[J30]],ROW()-11,$G$2))=0,"",INDEX(TabEntrainement[[J1]:[J30]],ROW()-11,$G$2))</f>
        <v>#REF!</v>
      </c>
      <c r="D86" s="22" t="e">
        <f>IF(INDEX(#REF!,ROW()-11,$G$2)=0,"",INDEX(#REF!,ROW()-11,$G$2))</f>
        <v>#REF!</v>
      </c>
      <c r="E86" s="201" t="e">
        <f>IF(INDEX(TabREP[[J1]:[J30]],ROW()-11,$G$2)=0,"",INDEX(TabREP[[J1]:[J30]],ROW()-11,$G$2))</f>
        <v>#REF!</v>
      </c>
      <c r="F86" s="22" t="e">
        <f>IF(INDEX(#REF!,ROW()-11,$G$2)=0,"",INDEX(#REF!,ROW()-11,$G$2))</f>
        <v>#REF!</v>
      </c>
      <c r="G86" s="201" t="e">
        <f>INDEX(#REF!,ROW()-11,4)</f>
        <v>#REF!</v>
      </c>
      <c r="I86" s="216" t="s">
        <v>221</v>
      </c>
      <c r="J86" s="43" t="e">
        <f>INDEX('Poid - Taille'!$C$6:$AF$35,'Fiche joueur'!$G$2,16)</f>
        <v>#REF!</v>
      </c>
      <c r="K86" s="43" t="e">
        <f>INDEX('Poid - Taille'!$C$6:$AF$35,'Fiche joueur'!$G$2,17)</f>
        <v>#REF!</v>
      </c>
      <c r="L86" s="147" t="e">
        <f>INDEX('Poid - Taille'!$C$6:$AF$35,'Fiche joueur'!$G$2,18)</f>
        <v>#REF!</v>
      </c>
    </row>
    <row r="87" spans="2:12" ht="15.95" customHeight="1">
      <c r="B87" s="29" t="str">
        <f>IF(INDEX(TabEntrainement[Seance],ROW()-11)&lt;&gt;0,INDEX(TabEntrainement[Seance],ROW()-11),"")</f>
        <v/>
      </c>
      <c r="C87" s="6" t="e">
        <f>IF((INDEX(TabEntrainement[[J1]:[J30]],ROW()-11,$G$2))=0,"",INDEX(TabEntrainement[[J1]:[J30]],ROW()-11,$G$2))</f>
        <v>#REF!</v>
      </c>
      <c r="D87" s="22" t="e">
        <f>IF(INDEX(#REF!,ROW()-11,$G$2)=0,"",INDEX(#REF!,ROW()-11,$G$2))</f>
        <v>#REF!</v>
      </c>
      <c r="E87" s="201" t="e">
        <f>IF(INDEX(TabREP[[J1]:[J30]],ROW()-11,$G$2)=0,"",INDEX(TabREP[[J1]:[J30]],ROW()-11,$G$2))</f>
        <v>#REF!</v>
      </c>
      <c r="F87" s="22" t="e">
        <f>IF(INDEX(#REF!,ROW()-11,$G$2)=0,"",INDEX(#REF!,ROW()-11,$G$2))</f>
        <v>#REF!</v>
      </c>
      <c r="G87" s="201" t="e">
        <f>INDEX(#REF!,ROW()-11,4)</f>
        <v>#REF!</v>
      </c>
      <c r="I87" s="216" t="s">
        <v>222</v>
      </c>
      <c r="J87" s="43" t="e">
        <f>INDEX('Poid - Taille'!$C$6:$AF$35,'Fiche joueur'!$G$2,19)</f>
        <v>#REF!</v>
      </c>
      <c r="K87" s="43" t="e">
        <f>INDEX('Poid - Taille'!$C$6:$AF$35,'Fiche joueur'!$G$2,20)</f>
        <v>#REF!</v>
      </c>
      <c r="L87" s="147" t="e">
        <f>INDEX('Poid - Taille'!$C$6:$AF$35,'Fiche joueur'!$G$2,21)</f>
        <v>#REF!</v>
      </c>
    </row>
    <row r="88" spans="2:12" ht="15.95" customHeight="1">
      <c r="B88" s="29" t="str">
        <f>IF(INDEX(TabEntrainement[Seance],ROW()-11)&lt;&gt;0,INDEX(TabEntrainement[Seance],ROW()-11),"")</f>
        <v/>
      </c>
      <c r="C88" s="6" t="e">
        <f>IF((INDEX(TabEntrainement[[J1]:[J30]],ROW()-11,$G$2))=0,"",INDEX(TabEntrainement[[J1]:[J30]],ROW()-11,$G$2))</f>
        <v>#REF!</v>
      </c>
      <c r="D88" s="22" t="e">
        <f>IF(INDEX(#REF!,ROW()-11,$G$2)=0,"",INDEX(#REF!,ROW()-11,$G$2))</f>
        <v>#REF!</v>
      </c>
      <c r="E88" s="201" t="e">
        <f>IF(INDEX(TabREP[[J1]:[J30]],ROW()-11,$G$2)=0,"",INDEX(TabREP[[J1]:[J30]],ROW()-11,$G$2))</f>
        <v>#REF!</v>
      </c>
      <c r="F88" s="22" t="e">
        <f>IF(INDEX(#REF!,ROW()-11,$G$2)=0,"",INDEX(#REF!,ROW()-11,$G$2))</f>
        <v>#REF!</v>
      </c>
      <c r="G88" s="201" t="e">
        <f>INDEX(#REF!,ROW()-11,4)</f>
        <v>#REF!</v>
      </c>
      <c r="I88" s="216" t="s">
        <v>223</v>
      </c>
      <c r="J88" s="43" t="e">
        <f>INDEX('Poid - Taille'!$C$6:$AF$35,'Fiche joueur'!$G$2,22)</f>
        <v>#REF!</v>
      </c>
      <c r="K88" s="43" t="e">
        <f>INDEX('Poid - Taille'!$C$6:$AF$35,'Fiche joueur'!$G$2,23)</f>
        <v>#REF!</v>
      </c>
      <c r="L88" s="147" t="e">
        <f>INDEX('Poid - Taille'!$C$6:$AF$35,'Fiche joueur'!$G$2,24)</f>
        <v>#REF!</v>
      </c>
    </row>
    <row r="89" spans="2:12" ht="15.95" customHeight="1">
      <c r="B89" s="29" t="str">
        <f>IF(INDEX(TabEntrainement[Seance],ROW()-11)&lt;&gt;0,INDEX(TabEntrainement[Seance],ROW()-11),"")</f>
        <v/>
      </c>
      <c r="C89" s="6" t="e">
        <f>IF((INDEX(TabEntrainement[[J1]:[J30]],ROW()-11,$G$2))=0,"",INDEX(TabEntrainement[[J1]:[J30]],ROW()-11,$G$2))</f>
        <v>#REF!</v>
      </c>
      <c r="D89" s="22" t="e">
        <f>IF(INDEX(#REF!,ROW()-11,$G$2)=0,"",INDEX(#REF!,ROW()-11,$G$2))</f>
        <v>#REF!</v>
      </c>
      <c r="E89" s="201" t="e">
        <f>IF(INDEX(TabREP[[J1]:[J30]],ROW()-11,$G$2)=0,"",INDEX(TabREP[[J1]:[J30]],ROW()-11,$G$2))</f>
        <v>#REF!</v>
      </c>
      <c r="F89" s="22" t="e">
        <f>IF(INDEX(#REF!,ROW()-11,$G$2)=0,"",INDEX(#REF!,ROW()-11,$G$2))</f>
        <v>#REF!</v>
      </c>
      <c r="G89" s="201" t="e">
        <f>INDEX(#REF!,ROW()-11,4)</f>
        <v>#REF!</v>
      </c>
      <c r="I89" s="216" t="s">
        <v>224</v>
      </c>
      <c r="J89" s="43" t="e">
        <f>INDEX('Poid - Taille'!$C$6:$AF$35,'Fiche joueur'!$G$2,25)</f>
        <v>#REF!</v>
      </c>
      <c r="K89" s="43" t="e">
        <f>INDEX('Poid - Taille'!$C$6:$AF$35,'Fiche joueur'!$G$2,26)</f>
        <v>#REF!</v>
      </c>
      <c r="L89" s="147" t="e">
        <f>INDEX('Poid - Taille'!$C$6:$AF$35,'Fiche joueur'!$G$2,27)</f>
        <v>#REF!</v>
      </c>
    </row>
    <row r="90" spans="2:12" ht="15.95" customHeight="1">
      <c r="B90" s="29" t="str">
        <f>IF(INDEX(TabEntrainement[Seance],ROW()-11)&lt;&gt;0,INDEX(TabEntrainement[Seance],ROW()-11),"")</f>
        <v/>
      </c>
      <c r="C90" s="6" t="e">
        <f>IF((INDEX(TabEntrainement[[J1]:[J30]],ROW()-11,$G$2))=0,"",INDEX(TabEntrainement[[J1]:[J30]],ROW()-11,$G$2))</f>
        <v>#REF!</v>
      </c>
      <c r="D90" s="22" t="e">
        <f>IF(INDEX(#REF!,ROW()-11,$G$2)=0,"",INDEX(#REF!,ROW()-11,$G$2))</f>
        <v>#REF!</v>
      </c>
      <c r="E90" s="201" t="e">
        <f>IF(INDEX(TabREP[[J1]:[J30]],ROW()-11,$G$2)=0,"",INDEX(TabREP[[J1]:[J30]],ROW()-11,$G$2))</f>
        <v>#REF!</v>
      </c>
      <c r="F90" s="22" t="e">
        <f>IF(INDEX(#REF!,ROW()-11,$G$2)=0,"",INDEX(#REF!,ROW()-11,$G$2))</f>
        <v>#REF!</v>
      </c>
      <c r="G90" s="201" t="e">
        <f>INDEX(#REF!,ROW()-11,4)</f>
        <v>#REF!</v>
      </c>
      <c r="I90" s="216" t="s">
        <v>225</v>
      </c>
      <c r="J90" s="43" t="e">
        <f>INDEX('Poid - Taille'!$C$6:$AF$35,'Fiche joueur'!$G$2,28)</f>
        <v>#REF!</v>
      </c>
      <c r="K90" s="43" t="e">
        <f>INDEX('Poid - Taille'!$C$6:$AF$35,'Fiche joueur'!$G$2,29)</f>
        <v>#REF!</v>
      </c>
      <c r="L90" s="147" t="e">
        <f>INDEX('Poid - Taille'!$C$6:$AF$35,'Fiche joueur'!$G$2,30)</f>
        <v>#REF!</v>
      </c>
    </row>
    <row r="91" spans="2:12" ht="15.95" customHeight="1">
      <c r="B91" s="29" t="str">
        <f>IF(INDEX(TabEntrainement[Seance],ROW()-11)&lt;&gt;0,INDEX(TabEntrainement[Seance],ROW()-11),"")</f>
        <v/>
      </c>
      <c r="C91" s="6" t="e">
        <f>IF((INDEX(TabEntrainement[[J1]:[J30]],ROW()-11,$G$2))=0,"",INDEX(TabEntrainement[[J1]:[J30]],ROW()-11,$G$2))</f>
        <v>#REF!</v>
      </c>
      <c r="D91" s="22" t="e">
        <f>IF(INDEX(#REF!,ROW()-11,$G$2)=0,"",INDEX(#REF!,ROW()-11,$G$2))</f>
        <v>#REF!</v>
      </c>
      <c r="E91" s="201" t="e">
        <f>IF(INDEX(TabREP[[J1]:[J30]],ROW()-11,$G$2)=0,"",INDEX(TabREP[[J1]:[J30]],ROW()-11,$G$2))</f>
        <v>#REF!</v>
      </c>
      <c r="F91" s="22" t="e">
        <f>IF(INDEX(#REF!,ROW()-11,$G$2)=0,"",INDEX(#REF!,ROW()-11,$G$2))</f>
        <v>#REF!</v>
      </c>
      <c r="G91" s="201" t="e">
        <f>INDEX(#REF!,ROW()-11,4)</f>
        <v>#REF!</v>
      </c>
    </row>
    <row r="92" spans="2:12" ht="15.95" customHeight="1">
      <c r="B92" s="29" t="str">
        <f>IF(INDEX(TabEntrainement[Seance],ROW()-11)&lt;&gt;0,INDEX(TabEntrainement[Seance],ROW()-11),"")</f>
        <v/>
      </c>
      <c r="C92" s="6" t="e">
        <f>IF((INDEX(TabEntrainement[[J1]:[J30]],ROW()-11,$G$2))=0,"",INDEX(TabEntrainement[[J1]:[J30]],ROW()-11,$G$2))</f>
        <v>#REF!</v>
      </c>
      <c r="D92" s="22" t="e">
        <f>IF(INDEX(#REF!,ROW()-11,$G$2)=0,"",INDEX(#REF!,ROW()-11,$G$2))</f>
        <v>#REF!</v>
      </c>
      <c r="E92" s="201" t="e">
        <f>IF(INDEX(TabREP[[J1]:[J30]],ROW()-11,$G$2)=0,"",INDEX(TabREP[[J1]:[J30]],ROW()-11,$G$2))</f>
        <v>#REF!</v>
      </c>
      <c r="F92" s="22" t="e">
        <f>IF(INDEX(#REF!,ROW()-11,$G$2)=0,"",INDEX(#REF!,ROW()-11,$G$2))</f>
        <v>#REF!</v>
      </c>
      <c r="G92" s="201" t="e">
        <f>INDEX(#REF!,ROW()-11,4)</f>
        <v>#REF!</v>
      </c>
    </row>
    <row r="93" spans="2:12" ht="15.95" customHeight="1">
      <c r="B93" s="29" t="str">
        <f>IF(INDEX(TabEntrainement[Seance],ROW()-11)&lt;&gt;0,INDEX(TabEntrainement[Seance],ROW()-11),"")</f>
        <v/>
      </c>
      <c r="C93" s="6" t="e">
        <f>IF((INDEX(TabEntrainement[[J1]:[J30]],ROW()-11,$G$2))=0,"",INDEX(TabEntrainement[[J1]:[J30]],ROW()-11,$G$2))</f>
        <v>#REF!</v>
      </c>
      <c r="D93" s="22" t="e">
        <f>IF(INDEX(#REF!,ROW()-11,$G$2)=0,"",INDEX(#REF!,ROW()-11,$G$2))</f>
        <v>#REF!</v>
      </c>
      <c r="E93" s="201" t="e">
        <f>IF(INDEX(TabREP[[J1]:[J30]],ROW()-11,$G$2)=0,"",INDEX(TabREP[[J1]:[J30]],ROW()-11,$G$2))</f>
        <v>#REF!</v>
      </c>
      <c r="F93" s="22" t="e">
        <f>IF(INDEX(#REF!,ROW()-11,$G$2)=0,"",INDEX(#REF!,ROW()-11,$G$2))</f>
        <v>#REF!</v>
      </c>
      <c r="G93" s="201" t="e">
        <f>INDEX(#REF!,ROW()-11,4)</f>
        <v>#REF!</v>
      </c>
    </row>
    <row r="94" spans="2:12" ht="15.95" customHeight="1">
      <c r="B94" s="29" t="str">
        <f>IF(INDEX(TabEntrainement[Seance],ROW()-11)&lt;&gt;0,INDEX(TabEntrainement[Seance],ROW()-11),"")</f>
        <v/>
      </c>
      <c r="C94" s="6" t="e">
        <f>IF((INDEX(TabEntrainement[[J1]:[J30]],ROW()-11,$G$2))=0,"",INDEX(TabEntrainement[[J1]:[J30]],ROW()-11,$G$2))</f>
        <v>#REF!</v>
      </c>
      <c r="D94" s="22" t="e">
        <f>IF(INDEX(#REF!,ROW()-11,$G$2)=0,"",INDEX(#REF!,ROW()-11,$G$2))</f>
        <v>#REF!</v>
      </c>
      <c r="E94" s="201" t="e">
        <f>IF(INDEX(TabREP[[J1]:[J30]],ROW()-11,$G$2)=0,"",INDEX(TabREP[[J1]:[J30]],ROW()-11,$G$2))</f>
        <v>#REF!</v>
      </c>
      <c r="F94" s="22" t="e">
        <f>IF(INDEX(#REF!,ROW()-11,$G$2)=0,"",INDEX(#REF!,ROW()-11,$G$2))</f>
        <v>#REF!</v>
      </c>
      <c r="G94" s="201" t="e">
        <f>INDEX(#REF!,ROW()-11,4)</f>
        <v>#REF!</v>
      </c>
    </row>
    <row r="95" spans="2:12" ht="15.95" customHeight="1">
      <c r="B95" s="29" t="str">
        <f>IF(INDEX(TabEntrainement[Seance],ROW()-11)&lt;&gt;0,INDEX(TabEntrainement[Seance],ROW()-11),"")</f>
        <v/>
      </c>
      <c r="C95" s="6" t="e">
        <f>IF((INDEX(TabEntrainement[[J1]:[J30]],ROW()-11,$G$2))=0,"",INDEX(TabEntrainement[[J1]:[J30]],ROW()-11,$G$2))</f>
        <v>#REF!</v>
      </c>
      <c r="D95" s="22" t="e">
        <f>IF(INDEX(#REF!,ROW()-11,$G$2)=0,"",INDEX(#REF!,ROW()-11,$G$2))</f>
        <v>#REF!</v>
      </c>
      <c r="E95" s="201" t="e">
        <f>IF(INDEX(TabREP[[J1]:[J30]],ROW()-11,$G$2)=0,"",INDEX(TabREP[[J1]:[J30]],ROW()-11,$G$2))</f>
        <v>#REF!</v>
      </c>
      <c r="F95" s="22" t="e">
        <f>IF(INDEX(#REF!,ROW()-11,$G$2)=0,"",INDEX(#REF!,ROW()-11,$G$2))</f>
        <v>#REF!</v>
      </c>
      <c r="G95" s="201" t="e">
        <f>INDEX(#REF!,ROW()-11,4)</f>
        <v>#REF!</v>
      </c>
    </row>
    <row r="96" spans="2:12" ht="15.95" customHeight="1">
      <c r="B96" s="29" t="str">
        <f>IF(INDEX(TabEntrainement[Seance],ROW()-11)&lt;&gt;0,INDEX(TabEntrainement[Seance],ROW()-11),"")</f>
        <v/>
      </c>
      <c r="C96" s="6" t="e">
        <f>IF((INDEX(TabEntrainement[[J1]:[J30]],ROW()-11,$G$2))=0,"",INDEX(TabEntrainement[[J1]:[J30]],ROW()-11,$G$2))</f>
        <v>#REF!</v>
      </c>
      <c r="D96" s="22" t="e">
        <f>IF(INDEX(#REF!,ROW()-11,$G$2)=0,"",INDEX(#REF!,ROW()-11,$G$2))</f>
        <v>#REF!</v>
      </c>
      <c r="E96" s="201" t="e">
        <f>IF(INDEX(TabREP[[J1]:[J30]],ROW()-11,$G$2)=0,"",INDEX(TabREP[[J1]:[J30]],ROW()-11,$G$2))</f>
        <v>#REF!</v>
      </c>
      <c r="F96" s="22" t="e">
        <f>IF(INDEX(#REF!,ROW()-11,$G$2)=0,"",INDEX(#REF!,ROW()-11,$G$2))</f>
        <v>#REF!</v>
      </c>
      <c r="G96" s="201" t="e">
        <f>INDEX(#REF!,ROW()-11,4)</f>
        <v>#REF!</v>
      </c>
    </row>
    <row r="97" spans="2:12" ht="15.95" customHeight="1">
      <c r="B97" s="29" t="str">
        <f>IF(INDEX(TabEntrainement[Seance],ROW()-11)&lt;&gt;0,INDEX(TabEntrainement[Seance],ROW()-11),"")</f>
        <v/>
      </c>
      <c r="C97" s="6" t="e">
        <f>IF((INDEX(TabEntrainement[[J1]:[J30]],ROW()-11,$G$2))=0,"",INDEX(TabEntrainement[[J1]:[J30]],ROW()-11,$G$2))</f>
        <v>#REF!</v>
      </c>
      <c r="D97" s="22" t="e">
        <f>IF(INDEX(#REF!,ROW()-11,$G$2)=0,"",INDEX(#REF!,ROW()-11,$G$2))</f>
        <v>#REF!</v>
      </c>
      <c r="E97" s="201" t="e">
        <f>IF(INDEX(TabREP[[J1]:[J30]],ROW()-11,$G$2)=0,"",INDEX(TabREP[[J1]:[J30]],ROW()-11,$G$2))</f>
        <v>#REF!</v>
      </c>
      <c r="F97" s="22" t="e">
        <f>IF(INDEX(#REF!,ROW()-11,$G$2)=0,"",INDEX(#REF!,ROW()-11,$G$2))</f>
        <v>#REF!</v>
      </c>
      <c r="G97" s="201" t="e">
        <f>INDEX(#REF!,ROW()-11,4)</f>
        <v>#REF!</v>
      </c>
    </row>
    <row r="98" spans="2:12" ht="15.95" customHeight="1">
      <c r="B98" s="29" t="str">
        <f>IF(INDEX(TabEntrainement[Seance],ROW()-11)&lt;&gt;0,INDEX(TabEntrainement[Seance],ROW()-11),"")</f>
        <v/>
      </c>
      <c r="C98" s="6" t="e">
        <f>IF((INDEX(TabEntrainement[[J1]:[J30]],ROW()-11,$G$2))=0,"",INDEX(TabEntrainement[[J1]:[J30]],ROW()-11,$G$2))</f>
        <v>#REF!</v>
      </c>
      <c r="D98" s="22" t="e">
        <f>IF(INDEX(#REF!,ROW()-11,$G$2)=0,"",INDEX(#REF!,ROW()-11,$G$2))</f>
        <v>#REF!</v>
      </c>
      <c r="E98" s="201" t="e">
        <f>IF(INDEX(TabREP[[J1]:[J30]],ROW()-11,$G$2)=0,"",INDEX(TabREP[[J1]:[J30]],ROW()-11,$G$2))</f>
        <v>#REF!</v>
      </c>
      <c r="F98" s="22" t="e">
        <f>IF(INDEX(#REF!,ROW()-11,$G$2)=0,"",INDEX(#REF!,ROW()-11,$G$2))</f>
        <v>#REF!</v>
      </c>
      <c r="G98" s="201" t="e">
        <f>INDEX(#REF!,ROW()-11,4)</f>
        <v>#REF!</v>
      </c>
    </row>
    <row r="99" spans="2:12" ht="15.95" customHeight="1">
      <c r="B99" s="29" t="str">
        <f>IF(INDEX(TabEntrainement[Seance],ROW()-11)&lt;&gt;0,INDEX(TabEntrainement[Seance],ROW()-11),"")</f>
        <v/>
      </c>
      <c r="C99" s="6" t="e">
        <f>IF((INDEX(TabEntrainement[[J1]:[J30]],ROW()-11,$G$2))=0,"",INDEX(TabEntrainement[[J1]:[J30]],ROW()-11,$G$2))</f>
        <v>#REF!</v>
      </c>
      <c r="D99" s="22" t="e">
        <f>IF(INDEX(#REF!,ROW()-11,$G$2)=0,"",INDEX(#REF!,ROW()-11,$G$2))</f>
        <v>#REF!</v>
      </c>
      <c r="E99" s="201" t="e">
        <f>IF(INDEX(TabREP[[J1]:[J30]],ROW()-11,$G$2)=0,"",INDEX(TabREP[[J1]:[J30]],ROW()-11,$G$2))</f>
        <v>#REF!</v>
      </c>
      <c r="F99" s="22" t="e">
        <f>IF(INDEX(#REF!,ROW()-11,$G$2)=0,"",INDEX(#REF!,ROW()-11,$G$2))</f>
        <v>#REF!</v>
      </c>
      <c r="G99" s="201" t="e">
        <f>INDEX(#REF!,ROW()-11,4)</f>
        <v>#REF!</v>
      </c>
    </row>
    <row r="100" spans="2:12" ht="15.95" customHeight="1">
      <c r="B100" s="29" t="str">
        <f>IF(INDEX(TabEntrainement[Seance],ROW()-11)&lt;&gt;0,INDEX(TabEntrainement[Seance],ROW()-11),"")</f>
        <v/>
      </c>
      <c r="C100" s="6" t="e">
        <f>IF((INDEX(TabEntrainement[[J1]:[J30]],ROW()-11,$G$2))=0,"",INDEX(TabEntrainement[[J1]:[J30]],ROW()-11,$G$2))</f>
        <v>#REF!</v>
      </c>
      <c r="D100" s="22" t="e">
        <f>IF(INDEX(#REF!,ROW()-11,$G$2)=0,"",INDEX(#REF!,ROW()-11,$G$2))</f>
        <v>#REF!</v>
      </c>
      <c r="E100" s="201" t="e">
        <f>IF(INDEX(TabREP[[J1]:[J30]],ROW()-11,$G$2)=0,"",INDEX(TabREP[[J1]:[J30]],ROW()-11,$G$2))</f>
        <v>#REF!</v>
      </c>
      <c r="F100" s="22" t="e">
        <f>IF(INDEX(#REF!,ROW()-11,$G$2)=0,"",INDEX(#REF!,ROW()-11,$G$2))</f>
        <v>#REF!</v>
      </c>
      <c r="G100" s="201" t="e">
        <f>INDEX(#REF!,ROW()-11,4)</f>
        <v>#REF!</v>
      </c>
    </row>
    <row r="101" spans="2:12" ht="15.95" customHeight="1">
      <c r="B101" s="29" t="str">
        <f>IF(INDEX(TabEntrainement[Seance],ROW()-11)&lt;&gt;0,INDEX(TabEntrainement[Seance],ROW()-11),"")</f>
        <v/>
      </c>
      <c r="C101" s="6" t="e">
        <f>IF((INDEX(TabEntrainement[[J1]:[J30]],ROW()-11,$G$2))=0,"",INDEX(TabEntrainement[[J1]:[J30]],ROW()-11,$G$2))</f>
        <v>#REF!</v>
      </c>
      <c r="D101" s="22" t="e">
        <f>IF(INDEX(#REF!,ROW()-11,$G$2)=0,"",INDEX(#REF!,ROW()-11,$G$2))</f>
        <v>#REF!</v>
      </c>
      <c r="E101" s="201" t="e">
        <f>IF(INDEX(TabREP[[J1]:[J30]],ROW()-11,$G$2)=0,"",INDEX(TabREP[[J1]:[J30]],ROW()-11,$G$2))</f>
        <v>#REF!</v>
      </c>
      <c r="F101" s="22" t="e">
        <f>IF(INDEX(#REF!,ROW()-11,$G$2)=0,"",INDEX(#REF!,ROW()-11,$G$2))</f>
        <v>#REF!</v>
      </c>
      <c r="G101" s="201" t="e">
        <f>INDEX(#REF!,ROW()-11,4)</f>
        <v>#REF!</v>
      </c>
    </row>
    <row r="102" spans="2:12" ht="15.95" customHeight="1">
      <c r="B102" s="29" t="str">
        <f>IF(INDEX(TabEntrainement[Seance],ROW()-11)&lt;&gt;0,INDEX(TabEntrainement[Seance],ROW()-11),"")</f>
        <v/>
      </c>
      <c r="C102" s="6" t="e">
        <f>IF((INDEX(TabEntrainement[[J1]:[J30]],ROW()-11,$G$2))=0,"",INDEX(TabEntrainement[[J1]:[J30]],ROW()-11,$G$2))</f>
        <v>#REF!</v>
      </c>
      <c r="D102" s="22" t="e">
        <f>IF(INDEX(#REF!,ROW()-11,$G$2)=0,"",INDEX(#REF!,ROW()-11,$G$2))</f>
        <v>#REF!</v>
      </c>
      <c r="E102" s="201" t="e">
        <f>IF(INDEX(TabREP[[J1]:[J30]],ROW()-11,$G$2)=0,"",INDEX(TabREP[[J1]:[J30]],ROW()-11,$G$2))</f>
        <v>#REF!</v>
      </c>
      <c r="F102" s="22" t="e">
        <f>IF(INDEX(#REF!,ROW()-11,$G$2)=0,"",INDEX(#REF!,ROW()-11,$G$2))</f>
        <v>#REF!</v>
      </c>
      <c r="G102" s="201" t="e">
        <f>INDEX(#REF!,ROW()-11,4)</f>
        <v>#REF!</v>
      </c>
    </row>
    <row r="103" spans="2:12" ht="15.95" customHeight="1">
      <c r="B103" s="29" t="str">
        <f>IF(INDEX(TabEntrainement[Seance],ROW()-11)&lt;&gt;0,INDEX(TabEntrainement[Seance],ROW()-11),"")</f>
        <v/>
      </c>
      <c r="C103" s="6" t="e">
        <f>IF((INDEX(TabEntrainement[[J1]:[J30]],ROW()-11,$G$2))=0,"",INDEX(TabEntrainement[[J1]:[J30]],ROW()-11,$G$2))</f>
        <v>#REF!</v>
      </c>
      <c r="D103" s="22" t="e">
        <f>IF(INDEX(#REF!,ROW()-11,$G$2)=0,"",INDEX(#REF!,ROW()-11,$G$2))</f>
        <v>#REF!</v>
      </c>
      <c r="E103" s="201" t="e">
        <f>IF(INDEX(TabREP[[J1]:[J30]],ROW()-11,$G$2)=0,"",INDEX(TabREP[[J1]:[J30]],ROW()-11,$G$2))</f>
        <v>#REF!</v>
      </c>
      <c r="F103" s="22" t="e">
        <f>IF(INDEX(#REF!,ROW()-11,$G$2)=0,"",INDEX(#REF!,ROW()-11,$G$2))</f>
        <v>#REF!</v>
      </c>
      <c r="G103" s="201" t="e">
        <f>INDEX(#REF!,ROW()-11,4)</f>
        <v>#REF!</v>
      </c>
    </row>
    <row r="104" spans="2:12" ht="15.95" customHeight="1">
      <c r="B104" s="29" t="str">
        <f>IF(INDEX(TabEntrainement[Seance],ROW()-11)&lt;&gt;0,INDEX(TabEntrainement[Seance],ROW()-11),"")</f>
        <v/>
      </c>
      <c r="C104" s="6" t="e">
        <f>IF((INDEX(TabEntrainement[[J1]:[J30]],ROW()-11,$G$2))=0,"",INDEX(TabEntrainement[[J1]:[J30]],ROW()-11,$G$2))</f>
        <v>#REF!</v>
      </c>
      <c r="D104" s="22" t="e">
        <f>IF(INDEX(#REF!,ROW()-11,$G$2)=0,"",INDEX(#REF!,ROW()-11,$G$2))</f>
        <v>#REF!</v>
      </c>
      <c r="E104" s="201" t="e">
        <f>IF(INDEX(TabREP[[J1]:[J30]],ROW()-11,$G$2)=0,"",INDEX(TabREP[[J1]:[J30]],ROW()-11,$G$2))</f>
        <v>#REF!</v>
      </c>
      <c r="F104" s="22" t="e">
        <f>IF(INDEX(#REF!,ROW()-11,$G$2)=0,"",INDEX(#REF!,ROW()-11,$G$2))</f>
        <v>#REF!</v>
      </c>
      <c r="G104" s="201" t="e">
        <f>INDEX(#REF!,ROW()-11,4)</f>
        <v>#REF!</v>
      </c>
      <c r="I104" s="146"/>
      <c r="J104" s="43"/>
      <c r="K104" s="43"/>
      <c r="L104" s="147"/>
    </row>
    <row r="105" spans="2:12" ht="15.95" customHeight="1">
      <c r="B105" s="29" t="str">
        <f>IF(INDEX(TabEntrainement[Seance],ROW()-11)&lt;&gt;0,INDEX(TabEntrainement[Seance],ROW()-11),"")</f>
        <v/>
      </c>
      <c r="C105" s="6" t="e">
        <f>IF((INDEX(TabEntrainement[[J1]:[J30]],ROW()-11,$G$2))=0,"",INDEX(TabEntrainement[[J1]:[J30]],ROW()-11,$G$2))</f>
        <v>#REF!</v>
      </c>
      <c r="D105" s="22" t="e">
        <f>IF(INDEX(#REF!,ROW()-11,$G$2)=0,"",INDEX(#REF!,ROW()-11,$G$2))</f>
        <v>#REF!</v>
      </c>
      <c r="E105" s="201" t="e">
        <f>IF(INDEX(TabREP[[J1]:[J30]],ROW()-11,$G$2)=0,"",INDEX(TabREP[[J1]:[J30]],ROW()-11,$G$2))</f>
        <v>#REF!</v>
      </c>
      <c r="F105" s="22" t="e">
        <f>IF(INDEX(#REF!,ROW()-11,$G$2)=0,"",INDEX(#REF!,ROW()-11,$G$2))</f>
        <v>#REF!</v>
      </c>
      <c r="G105" s="201" t="e">
        <f>INDEX(#REF!,ROW()-11,4)</f>
        <v>#REF!</v>
      </c>
      <c r="I105" s="146"/>
      <c r="J105" s="43"/>
      <c r="K105" s="43"/>
      <c r="L105" s="147"/>
    </row>
    <row r="106" spans="2:12" ht="15.95" customHeight="1">
      <c r="B106" s="29" t="str">
        <f>IF(INDEX(TabEntrainement[Seance],ROW()-11)&lt;&gt;0,INDEX(TabEntrainement[Seance],ROW()-11),"")</f>
        <v/>
      </c>
      <c r="C106" s="6" t="e">
        <f>IF((INDEX(TabEntrainement[[J1]:[J30]],ROW()-11,$G$2))=0,"",INDEX(TabEntrainement[[J1]:[J30]],ROW()-11,$G$2))</f>
        <v>#REF!</v>
      </c>
      <c r="D106" s="22" t="e">
        <f>IF(INDEX(#REF!,ROW()-11,$G$2)=0,"",INDEX(#REF!,ROW()-11,$G$2))</f>
        <v>#REF!</v>
      </c>
      <c r="E106" s="201" t="e">
        <f>IF(INDEX(TabREP[[J1]:[J30]],ROW()-11,$G$2)=0,"",INDEX(TabREP[[J1]:[J30]],ROW()-11,$G$2))</f>
        <v>#REF!</v>
      </c>
      <c r="F106" s="22" t="e">
        <f>IF(INDEX(#REF!,ROW()-11,$G$2)=0,"",INDEX(#REF!,ROW()-11,$G$2))</f>
        <v>#REF!</v>
      </c>
      <c r="G106" s="201" t="e">
        <f>INDEX(#REF!,ROW()-11,4)</f>
        <v>#REF!</v>
      </c>
      <c r="I106" s="146"/>
      <c r="J106" s="43"/>
      <c r="K106" s="43"/>
      <c r="L106" s="147"/>
    </row>
    <row r="107" spans="2:12" ht="15.95" customHeight="1">
      <c r="B107" s="29" t="str">
        <f>IF(INDEX(TabEntrainement[Seance],ROW()-11)&lt;&gt;0,INDEX(TabEntrainement[Seance],ROW()-11),"")</f>
        <v/>
      </c>
      <c r="C107" s="6" t="e">
        <f>IF((INDEX(TabEntrainement[[J1]:[J30]],ROW()-11,$G$2))=0,"",INDEX(TabEntrainement[[J1]:[J30]],ROW()-11,$G$2))</f>
        <v>#REF!</v>
      </c>
      <c r="D107" s="22" t="e">
        <f>IF(INDEX(#REF!,ROW()-11,$G$2)=0,"",INDEX(#REF!,ROW()-11,$G$2))</f>
        <v>#REF!</v>
      </c>
      <c r="E107" s="201" t="e">
        <f>IF(INDEX(TabREP[[J1]:[J30]],ROW()-11,$G$2)=0,"",INDEX(TabREP[[J1]:[J30]],ROW()-11,$G$2))</f>
        <v>#REF!</v>
      </c>
      <c r="F107" s="22" t="e">
        <f>IF(INDEX(#REF!,ROW()-11,$G$2)=0,"",INDEX(#REF!,ROW()-11,$G$2))</f>
        <v>#REF!</v>
      </c>
      <c r="G107" s="201" t="e">
        <f>INDEX(#REF!,ROW()-11,4)</f>
        <v>#REF!</v>
      </c>
      <c r="I107" s="146"/>
      <c r="J107" s="43"/>
      <c r="K107" s="43"/>
      <c r="L107" s="147"/>
    </row>
    <row r="108" spans="2:12" ht="15.95" customHeight="1">
      <c r="B108" s="29" t="str">
        <f>IF(INDEX(TabEntrainement[Seance],ROW()-11)&lt;&gt;0,INDEX(TabEntrainement[Seance],ROW()-11),"")</f>
        <v/>
      </c>
      <c r="C108" s="6" t="e">
        <f>IF((INDEX(TabEntrainement[[J1]:[J30]],ROW()-11,$G$2))=0,"",INDEX(TabEntrainement[[J1]:[J30]],ROW()-11,$G$2))</f>
        <v>#REF!</v>
      </c>
      <c r="D108" s="22" t="e">
        <f>IF(INDEX(#REF!,ROW()-11,$G$2)=0,"",INDEX(#REF!,ROW()-11,$G$2))</f>
        <v>#REF!</v>
      </c>
      <c r="E108" s="201" t="e">
        <f>IF(INDEX(TabREP[[J1]:[J30]],ROW()-11,$G$2)=0,"",INDEX(TabREP[[J1]:[J30]],ROW()-11,$G$2))</f>
        <v>#REF!</v>
      </c>
      <c r="F108" s="22" t="e">
        <f>IF(INDEX(#REF!,ROW()-11,$G$2)=0,"",INDEX(#REF!,ROW()-11,$G$2))</f>
        <v>#REF!</v>
      </c>
      <c r="G108" s="201" t="e">
        <f>INDEX(#REF!,ROW()-11,4)</f>
        <v>#REF!</v>
      </c>
      <c r="I108" s="146"/>
      <c r="J108" s="43"/>
      <c r="K108" s="43"/>
      <c r="L108" s="147"/>
    </row>
    <row r="109" spans="2:12" ht="15.95" customHeight="1">
      <c r="B109" s="29" t="str">
        <f>IF(INDEX(TabEntrainement[Seance],ROW()-11)&lt;&gt;0,INDEX(TabEntrainement[Seance],ROW()-11),"")</f>
        <v/>
      </c>
      <c r="C109" s="6" t="e">
        <f>IF((INDEX(TabEntrainement[[J1]:[J30]],ROW()-11,$G$2))=0,"",INDEX(TabEntrainement[[J1]:[J30]],ROW()-11,$G$2))</f>
        <v>#REF!</v>
      </c>
      <c r="D109" s="22" t="e">
        <f>IF(INDEX(#REF!,ROW()-11,$G$2)=0,"",INDEX(#REF!,ROW()-11,$G$2))</f>
        <v>#REF!</v>
      </c>
      <c r="E109" s="201" t="e">
        <f>IF(INDEX(TabREP[[J1]:[J30]],ROW()-11,$G$2)=0,"",INDEX(TabREP[[J1]:[J30]],ROW()-11,$G$2))</f>
        <v>#REF!</v>
      </c>
      <c r="F109" s="22" t="e">
        <f>IF(INDEX(#REF!,ROW()-11,$G$2)=0,"",INDEX(#REF!,ROW()-11,$G$2))</f>
        <v>#REF!</v>
      </c>
      <c r="G109" s="201" t="e">
        <f>INDEX(#REF!,ROW()-11,4)</f>
        <v>#REF!</v>
      </c>
      <c r="I109" s="146"/>
      <c r="J109" s="43"/>
      <c r="K109" s="43"/>
      <c r="L109" s="147"/>
    </row>
    <row r="110" spans="2:12" ht="15.95" customHeight="1">
      <c r="B110" s="29" t="str">
        <f>IF(INDEX(TabEntrainement[Seance],ROW()-11)&lt;&gt;0,INDEX(TabEntrainement[Seance],ROW()-11),"")</f>
        <v/>
      </c>
      <c r="C110" s="6" t="e">
        <f>IF((INDEX(TabEntrainement[[J1]:[J30]],ROW()-11,$G$2))=0,"",INDEX(TabEntrainement[[J1]:[J30]],ROW()-11,$G$2))</f>
        <v>#REF!</v>
      </c>
      <c r="D110" s="22" t="e">
        <f>IF(INDEX(#REF!,ROW()-11,$G$2)=0,"",INDEX(#REF!,ROW()-11,$G$2))</f>
        <v>#REF!</v>
      </c>
      <c r="E110" s="201" t="e">
        <f>IF(INDEX(TabREP[[J1]:[J30]],ROW()-11,$G$2)=0,"",INDEX(TabREP[[J1]:[J30]],ROW()-11,$G$2))</f>
        <v>#REF!</v>
      </c>
      <c r="F110" s="22" t="e">
        <f>IF(INDEX(#REF!,ROW()-11,$G$2)=0,"",INDEX(#REF!,ROW()-11,$G$2))</f>
        <v>#REF!</v>
      </c>
      <c r="G110" s="201" t="e">
        <f>INDEX(#REF!,ROW()-11,4)</f>
        <v>#REF!</v>
      </c>
      <c r="I110" s="146"/>
      <c r="J110" s="43"/>
      <c r="K110" s="43"/>
      <c r="L110" s="147"/>
    </row>
    <row r="111" spans="2:12" ht="15.95" customHeight="1">
      <c r="B111" s="29" t="str">
        <f>IF(INDEX(TabEntrainement[Seance],ROW()-11)&lt;&gt;0,INDEX(TabEntrainement[Seance],ROW()-11),"")</f>
        <v/>
      </c>
      <c r="C111" s="6" t="e">
        <f>IF((INDEX(TabEntrainement[[J1]:[J30]],ROW()-11,$G$2))=0,"",INDEX(TabEntrainement[[J1]:[J30]],ROW()-11,$G$2))</f>
        <v>#REF!</v>
      </c>
      <c r="D111" s="22" t="e">
        <f>IF(INDEX(#REF!,ROW()-11,$G$2)=0,"",INDEX(#REF!,ROW()-11,$G$2))</f>
        <v>#REF!</v>
      </c>
      <c r="E111" s="201" t="e">
        <f>IF(INDEX(TabREP[[J1]:[J30]],ROW()-11,$G$2)=0,"",INDEX(TabREP[[J1]:[J30]],ROW()-11,$G$2))</f>
        <v>#REF!</v>
      </c>
      <c r="F111" s="22" t="e">
        <f>IF(INDEX(#REF!,ROW()-11,$G$2)=0,"",INDEX(#REF!,ROW()-11,$G$2))</f>
        <v>#REF!</v>
      </c>
      <c r="G111" s="201" t="e">
        <f>INDEX(#REF!,ROW()-11,4)</f>
        <v>#REF!</v>
      </c>
      <c r="I111" s="146"/>
      <c r="J111" s="43"/>
      <c r="K111" s="43"/>
      <c r="L111" s="147"/>
    </row>
    <row r="112" spans="2:12" ht="15.95" customHeight="1">
      <c r="B112" s="29" t="str">
        <f>IF(INDEX(TabEntrainement[Seance],ROW()-11)&lt;&gt;0,INDEX(TabEntrainement[Seance],ROW()-11),"")</f>
        <v/>
      </c>
      <c r="C112" s="6" t="e">
        <f>IF((INDEX(TabEntrainement[[J1]:[J30]],ROW()-11,$G$2))=0,"",INDEX(TabEntrainement[[J1]:[J30]],ROW()-11,$G$2))</f>
        <v>#REF!</v>
      </c>
      <c r="D112" s="22" t="e">
        <f>IF(INDEX(#REF!,ROW()-11,$G$2)=0,"",INDEX(#REF!,ROW()-11,$G$2))</f>
        <v>#REF!</v>
      </c>
      <c r="E112" s="201" t="e">
        <f>IF(INDEX(TabREP[[J1]:[J30]],ROW()-11,$G$2)=0,"",INDEX(TabREP[[J1]:[J30]],ROW()-11,$G$2))</f>
        <v>#REF!</v>
      </c>
      <c r="F112" s="22" t="e">
        <f>IF(INDEX(#REF!,ROW()-11,$G$2)=0,"",INDEX(#REF!,ROW()-11,$G$2))</f>
        <v>#REF!</v>
      </c>
      <c r="G112" s="201" t="e">
        <f>INDEX(#REF!,ROW()-11,4)</f>
        <v>#REF!</v>
      </c>
      <c r="I112" s="146"/>
      <c r="J112" s="43"/>
      <c r="K112" s="43"/>
      <c r="L112" s="147"/>
    </row>
    <row r="113" spans="2:17" ht="15.95" customHeight="1">
      <c r="B113" s="29" t="str">
        <f>IF(INDEX(TabEntrainement[Seance],ROW()-11)&lt;&gt;0,INDEX(TabEntrainement[Seance],ROW()-11),"")</f>
        <v/>
      </c>
      <c r="C113" s="6" t="e">
        <f>IF((INDEX(TabEntrainement[[J1]:[J30]],ROW()-11,$G$2))=0,"",INDEX(TabEntrainement[[J1]:[J30]],ROW()-11,$G$2))</f>
        <v>#REF!</v>
      </c>
      <c r="D113" s="22" t="e">
        <f>IF(INDEX(#REF!,ROW()-11,$G$2)=0,"",INDEX(#REF!,ROW()-11,$G$2))</f>
        <v>#REF!</v>
      </c>
      <c r="E113" s="201" t="e">
        <f>IF(INDEX(TabREP[[J1]:[J30]],ROW()-11,$G$2)=0,"",INDEX(TabREP[[J1]:[J30]],ROW()-11,$G$2))</f>
        <v>#REF!</v>
      </c>
      <c r="F113" s="22" t="e">
        <f>IF(INDEX(#REF!,ROW()-11,$G$2)=0,"",INDEX(#REF!,ROW()-11,$G$2))</f>
        <v>#REF!</v>
      </c>
      <c r="G113" s="201" t="e">
        <f>INDEX(#REF!,ROW()-11,4)</f>
        <v>#REF!</v>
      </c>
    </row>
    <row r="114" spans="2:17" ht="15.95" customHeight="1">
      <c r="B114" s="29" t="str">
        <f>IF(INDEX(TabEntrainement[Seance],ROW()-11)&lt;&gt;0,INDEX(TabEntrainement[Seance],ROW()-11),"")</f>
        <v/>
      </c>
      <c r="C114" s="6" t="e">
        <f>IF((INDEX(TabEntrainement[[J1]:[J30]],ROW()-11,$G$2))=0,"",INDEX(TabEntrainement[[J1]:[J30]],ROW()-11,$G$2))</f>
        <v>#REF!</v>
      </c>
      <c r="D114" s="22" t="e">
        <f>IF(INDEX(#REF!,ROW()-11,$G$2)=0,"",INDEX(#REF!,ROW()-11,$G$2))</f>
        <v>#REF!</v>
      </c>
      <c r="E114" s="201" t="e">
        <f>IF(INDEX(TabREP[[J1]:[J30]],ROW()-11,$G$2)=0,"",INDEX(TabREP[[J1]:[J30]],ROW()-11,$G$2))</f>
        <v>#REF!</v>
      </c>
      <c r="F114" s="22" t="e">
        <f>IF(INDEX(#REF!,ROW()-11,$G$2)=0,"",INDEX(#REF!,ROW()-11,$G$2))</f>
        <v>#REF!</v>
      </c>
      <c r="G114" s="201" t="e">
        <f>INDEX(#REF!,ROW()-11,4)</f>
        <v>#REF!</v>
      </c>
    </row>
    <row r="115" spans="2:17" ht="15.95" customHeight="1">
      <c r="B115" s="29" t="str">
        <f>IF(INDEX(TabEntrainement[Seance],ROW()-11)&lt;&gt;0,INDEX(TabEntrainement[Seance],ROW()-11),"")</f>
        <v/>
      </c>
      <c r="C115" s="6" t="e">
        <f>IF((INDEX(TabEntrainement[[J1]:[J30]],ROW()-11,$G$2))=0,"",INDEX(TabEntrainement[[J1]:[J30]],ROW()-11,$G$2))</f>
        <v>#REF!</v>
      </c>
      <c r="D115" s="22" t="e">
        <f>IF(INDEX(#REF!,ROW()-11,$G$2)=0,"",INDEX(#REF!,ROW()-11,$G$2))</f>
        <v>#REF!</v>
      </c>
      <c r="E115" s="201" t="e">
        <f>IF(INDEX(TabREP[[J1]:[J30]],ROW()-11,$G$2)=0,"",INDEX(TabREP[[J1]:[J30]],ROW()-11,$G$2))</f>
        <v>#REF!</v>
      </c>
      <c r="F115" s="22" t="e">
        <f>IF(INDEX(#REF!,ROW()-11,$G$2)=0,"",INDEX(#REF!,ROW()-11,$G$2))</f>
        <v>#REF!</v>
      </c>
      <c r="G115" s="201" t="e">
        <f>INDEX(#REF!,ROW()-11,4)</f>
        <v>#REF!</v>
      </c>
    </row>
    <row r="116" spans="2:17" ht="15.95" customHeight="1">
      <c r="B116" s="29" t="str">
        <f>IF(INDEX(TabEntrainement[Seance],ROW()-11)&lt;&gt;0,INDEX(TabEntrainement[Seance],ROW()-11),"")</f>
        <v/>
      </c>
      <c r="C116" s="6" t="e">
        <f>IF((INDEX(TabEntrainement[[J1]:[J30]],ROW()-11,$G$2))=0,"",INDEX(TabEntrainement[[J1]:[J30]],ROW()-11,$G$2))</f>
        <v>#REF!</v>
      </c>
      <c r="D116" s="22" t="e">
        <f>IF(INDEX(#REF!,ROW()-11,$G$2)=0,"",INDEX(#REF!,ROW()-11,$G$2))</f>
        <v>#REF!</v>
      </c>
      <c r="E116" s="201" t="e">
        <f>IF(INDEX(TabREP[[J1]:[J30]],ROW()-11,$G$2)=0,"",INDEX(TabREP[[J1]:[J30]],ROW()-11,$G$2))</f>
        <v>#REF!</v>
      </c>
      <c r="F116" s="22" t="e">
        <f>IF(INDEX(#REF!,ROW()-11,$G$2)=0,"",INDEX(#REF!,ROW()-11,$G$2))</f>
        <v>#REF!</v>
      </c>
      <c r="G116" s="201" t="e">
        <f>INDEX(#REF!,ROW()-11,4)</f>
        <v>#REF!</v>
      </c>
    </row>
    <row r="117" spans="2:17" ht="15.95" customHeight="1">
      <c r="B117" s="29" t="str">
        <f>IF(INDEX(TabEntrainement[Seance],ROW()-11)&lt;&gt;0,INDEX(TabEntrainement[Seance],ROW()-11),"")</f>
        <v/>
      </c>
      <c r="C117" s="6" t="e">
        <f>IF((INDEX(TabEntrainement[[J1]:[J30]],ROW()-11,$G$2))=0,"",INDEX(TabEntrainement[[J1]:[J30]],ROW()-11,$G$2))</f>
        <v>#REF!</v>
      </c>
      <c r="D117" s="22" t="e">
        <f>IF(INDEX(#REF!,ROW()-11,$G$2)=0,"",INDEX(#REF!,ROW()-11,$G$2))</f>
        <v>#REF!</v>
      </c>
      <c r="E117" s="201" t="e">
        <f>IF(INDEX(TabREP[[J1]:[J30]],ROW()-11,$G$2)=0,"",INDEX(TabREP[[J1]:[J30]],ROW()-11,$G$2))</f>
        <v>#REF!</v>
      </c>
      <c r="F117" s="22" t="e">
        <f>IF(INDEX(#REF!,ROW()-11,$G$2)=0,"",INDEX(#REF!,ROW()-11,$G$2))</f>
        <v>#REF!</v>
      </c>
      <c r="G117" s="201" t="e">
        <f>INDEX(#REF!,ROW()-11,4)</f>
        <v>#REF!</v>
      </c>
    </row>
    <row r="118" spans="2:17" ht="15.95" customHeight="1">
      <c r="B118" s="29" t="str">
        <f>IF(INDEX(TabEntrainement[Seance],ROW()-11)&lt;&gt;0,INDEX(TabEntrainement[Seance],ROW()-11),"")</f>
        <v/>
      </c>
      <c r="C118" s="6" t="e">
        <f>IF((INDEX(TabEntrainement[[J1]:[J30]],ROW()-11,$G$2))=0,"",INDEX(TabEntrainement[[J1]:[J30]],ROW()-11,$G$2))</f>
        <v>#REF!</v>
      </c>
      <c r="D118" s="22" t="e">
        <f>IF(INDEX(#REF!,ROW()-11,$G$2)=0,"",INDEX(#REF!,ROW()-11,$G$2))</f>
        <v>#REF!</v>
      </c>
      <c r="E118" s="201" t="e">
        <f>IF(INDEX(TabREP[[J1]:[J30]],ROW()-11,$G$2)=0,"",INDEX(TabREP[[J1]:[J30]],ROW()-11,$G$2))</f>
        <v>#REF!</v>
      </c>
      <c r="F118" s="22" t="e">
        <f>IF(INDEX(#REF!,ROW()-11,$G$2)=0,"",INDEX(#REF!,ROW()-11,$G$2))</f>
        <v>#REF!</v>
      </c>
      <c r="G118" s="201" t="e">
        <f>INDEX(#REF!,ROW()-11,4)</f>
        <v>#REF!</v>
      </c>
    </row>
    <row r="119" spans="2:17" ht="15.95" customHeight="1">
      <c r="B119" s="29" t="str">
        <f>IF(INDEX(TabEntrainement[Seance],ROW()-11)&lt;&gt;0,INDEX(TabEntrainement[Seance],ROW()-11),"")</f>
        <v/>
      </c>
      <c r="C119" s="6" t="e">
        <f>IF((INDEX(TabEntrainement[[J1]:[J30]],ROW()-11,$G$2))=0,"",INDEX(TabEntrainement[[J1]:[J30]],ROW()-11,$G$2))</f>
        <v>#REF!</v>
      </c>
      <c r="D119" s="22" t="e">
        <f>IF(INDEX(#REF!,ROW()-11,$G$2)=0,"",INDEX(#REF!,ROW()-11,$G$2))</f>
        <v>#REF!</v>
      </c>
      <c r="E119" s="201" t="e">
        <f>IF(INDEX(TabREP[[J1]:[J30]],ROW()-11,$G$2)=0,"",INDEX(TabREP[[J1]:[J30]],ROW()-11,$G$2))</f>
        <v>#REF!</v>
      </c>
      <c r="F119" s="22" t="e">
        <f>IF(INDEX(#REF!,ROW()-11,$G$2)=0,"",INDEX(#REF!,ROW()-11,$G$2))</f>
        <v>#REF!</v>
      </c>
      <c r="G119" s="201" t="e">
        <f>INDEX(#REF!,ROW()-11,4)</f>
        <v>#REF!</v>
      </c>
    </row>
    <row r="120" spans="2:17" ht="15.95" customHeight="1">
      <c r="B120" s="29" t="str">
        <f>IF(INDEX(TabEntrainement[Seance],ROW()-11)&lt;&gt;0,INDEX(TabEntrainement[Seance],ROW()-11),"")</f>
        <v/>
      </c>
      <c r="C120" s="6" t="e">
        <f>IF((INDEX(TabEntrainement[[J1]:[J30]],ROW()-11,$G$2))=0,"",INDEX(TabEntrainement[[J1]:[J30]],ROW()-11,$G$2))</f>
        <v>#REF!</v>
      </c>
      <c r="D120" s="22" t="e">
        <f>IF(INDEX(#REF!,ROW()-11,$G$2)=0,"",INDEX(#REF!,ROW()-11,$G$2))</f>
        <v>#REF!</v>
      </c>
      <c r="E120" s="201" t="e">
        <f>IF(INDEX(TabREP[[J1]:[J30]],ROW()-11,$G$2)=0,"",INDEX(TabREP[[J1]:[J30]],ROW()-11,$G$2))</f>
        <v>#REF!</v>
      </c>
      <c r="F120" s="22" t="e">
        <f>IF(INDEX(#REF!,ROW()-11,$G$2)=0,"",INDEX(#REF!,ROW()-11,$G$2))</f>
        <v>#REF!</v>
      </c>
      <c r="G120" s="201" t="e">
        <f>INDEX(#REF!,ROW()-11,4)</f>
        <v>#REF!</v>
      </c>
    </row>
    <row r="121" spans="2:17" ht="15.95" customHeight="1">
      <c r="B121" s="29" t="str">
        <f>IF(INDEX(TabEntrainement[Seance],ROW()-11)&lt;&gt;0,INDEX(TabEntrainement[Seance],ROW()-11),"")</f>
        <v/>
      </c>
      <c r="C121" s="6" t="e">
        <f>IF((INDEX(TabEntrainement[[J1]:[J30]],ROW()-11,$G$2))=0,"",INDEX(TabEntrainement[[J1]:[J30]],ROW()-11,$G$2))</f>
        <v>#REF!</v>
      </c>
      <c r="D121" s="22" t="e">
        <f>IF(INDEX(#REF!,ROW()-11,$G$2)=0,"",INDEX(#REF!,ROW()-11,$G$2))</f>
        <v>#REF!</v>
      </c>
      <c r="E121" s="201" t="e">
        <f>IF(INDEX(TabREP[[J1]:[J30]],ROW()-11,$G$2)=0,"",INDEX(TabREP[[J1]:[J30]],ROW()-11,$G$2))</f>
        <v>#REF!</v>
      </c>
      <c r="F121" s="22" t="e">
        <f>IF(INDEX(#REF!,ROW()-11,$G$2)=0,"",INDEX(#REF!,ROW()-11,$G$2))</f>
        <v>#REF!</v>
      </c>
      <c r="G121" s="201" t="e">
        <f>INDEX(#REF!,ROW()-11,4)</f>
        <v>#REF!</v>
      </c>
      <c r="I121" s="321" t="s">
        <v>183</v>
      </c>
      <c r="J121" s="321"/>
      <c r="K121" s="321"/>
      <c r="L121" s="321"/>
      <c r="M121" s="321"/>
      <c r="N121" s="321"/>
      <c r="O121" s="321"/>
      <c r="P121" s="321"/>
      <c r="Q121" s="321"/>
    </row>
    <row r="122" spans="2:17" ht="15.95" customHeight="1">
      <c r="B122" s="29" t="str">
        <f>IF(INDEX(TabEntrainement[Seance],ROW()-11)&lt;&gt;0,INDEX(TabEntrainement[Seance],ROW()-11),"")</f>
        <v/>
      </c>
      <c r="C122" s="6" t="e">
        <f>IF((INDEX(TabEntrainement[[J1]:[J30]],ROW()-11,$G$2))=0,"",INDEX(TabEntrainement[[J1]:[J30]],ROW()-11,$G$2))</f>
        <v>#REF!</v>
      </c>
      <c r="D122" s="22" t="e">
        <f>IF(INDEX(#REF!,ROW()-11,$G$2)=0,"",INDEX(#REF!,ROW()-11,$G$2))</f>
        <v>#REF!</v>
      </c>
      <c r="E122" s="201" t="e">
        <f>IF(INDEX(TabREP[[J1]:[J30]],ROW()-11,$G$2)=0,"",INDEX(TabREP[[J1]:[J30]],ROW()-11,$G$2))</f>
        <v>#REF!</v>
      </c>
      <c r="F122" s="22" t="e">
        <f>IF(INDEX(#REF!,ROW()-11,$G$2)=0,"",INDEX(#REF!,ROW()-11,$G$2))</f>
        <v>#REF!</v>
      </c>
      <c r="G122" s="201" t="e">
        <f>INDEX(#REF!,ROW()-11,4)</f>
        <v>#REF!</v>
      </c>
    </row>
    <row r="123" spans="2:17" ht="15.95" customHeight="1">
      <c r="B123" s="29" t="str">
        <f>IF(INDEX(TabEntrainement[Seance],ROW()-11)&lt;&gt;0,INDEX(TabEntrainement[Seance],ROW()-11),"")</f>
        <v/>
      </c>
      <c r="C123" s="6" t="e">
        <f>IF((INDEX(TabEntrainement[[J1]:[J30]],ROW()-11,$G$2))=0,"",INDEX(TabEntrainement[[J1]:[J30]],ROW()-11,$G$2))</f>
        <v>#REF!</v>
      </c>
      <c r="D123" s="22" t="e">
        <f>IF(INDEX(#REF!,ROW()-11,$G$2)=0,"",INDEX(#REF!,ROW()-11,$G$2))</f>
        <v>#REF!</v>
      </c>
      <c r="E123" s="201" t="e">
        <f>IF(INDEX(TabREP[[J1]:[J30]],ROW()-11,$G$2)=0,"",INDEX(TabREP[[J1]:[J30]],ROW()-11,$G$2))</f>
        <v>#REF!</v>
      </c>
      <c r="F123" s="22" t="e">
        <f>IF(INDEX(#REF!,ROW()-11,$G$2)=0,"",INDEX(#REF!,ROW()-11,$G$2))</f>
        <v>#REF!</v>
      </c>
      <c r="G123" s="201" t="e">
        <f>INDEX(#REF!,ROW()-11,4)</f>
        <v>#REF!</v>
      </c>
      <c r="I123" s="145" t="s">
        <v>139</v>
      </c>
      <c r="J123" t="s">
        <v>178</v>
      </c>
      <c r="K123" t="s">
        <v>176</v>
      </c>
      <c r="L123" t="s">
        <v>179</v>
      </c>
      <c r="M123" t="s">
        <v>180</v>
      </c>
      <c r="N123" t="s">
        <v>181</v>
      </c>
      <c r="O123" t="s">
        <v>182</v>
      </c>
    </row>
    <row r="124" spans="2:17" ht="15.95" customHeight="1">
      <c r="B124" s="29" t="str">
        <f>IF(INDEX(TabEntrainement[Seance],ROW()-11)&lt;&gt;0,INDEX(TabEntrainement[Seance],ROW()-11),"")</f>
        <v/>
      </c>
      <c r="C124" s="6" t="e">
        <f>IF((INDEX(TabEntrainement[[J1]:[J30]],ROW()-11,$G$2))=0,"",INDEX(TabEntrainement[[J1]:[J30]],ROW()-11,$G$2))</f>
        <v>#REF!</v>
      </c>
      <c r="D124" s="22" t="e">
        <f>IF(INDEX(#REF!,ROW()-11,$G$2)=0,"",INDEX(#REF!,ROW()-11,$G$2))</f>
        <v>#REF!</v>
      </c>
      <c r="E124" s="201" t="e">
        <f>IF(INDEX(TabREP[[J1]:[J30]],ROW()-11,$G$2)=0,"",INDEX(TabREP[[J1]:[J30]],ROW()-11,$G$2))</f>
        <v>#REF!</v>
      </c>
      <c r="F124" s="22" t="e">
        <f>IF(INDEX(#REF!,ROW()-11,$G$2)=0,"",INDEX(#REF!,ROW()-11,$G$2))</f>
        <v>#REF!</v>
      </c>
      <c r="G124" s="201" t="e">
        <f>INDEX(#REF!,ROW()-11,4)</f>
        <v>#REF!</v>
      </c>
      <c r="I124" s="155" t="e">
        <f>INDEX(TabMentaux[],G2,1)</f>
        <v>#REF!</v>
      </c>
      <c r="J124" s="156" t="e">
        <f>INDEX(TabMentaux[],G2,2)</f>
        <v>#REF!</v>
      </c>
      <c r="K124" s="156" t="e">
        <f>INDEX(TabMentaux[],G2,3)</f>
        <v>#REF!</v>
      </c>
      <c r="L124" s="156" t="e">
        <f>INDEX(TabMentaux[],G2,4)</f>
        <v>#REF!</v>
      </c>
      <c r="M124" s="157" t="e">
        <f>INDEX(TabMentaux[],G2,5)</f>
        <v>#REF!</v>
      </c>
      <c r="N124" s="157" t="e">
        <f>INDEX(TabMentaux[],G2,6)</f>
        <v>#REF!</v>
      </c>
      <c r="O124" s="157" t="e">
        <f>INDEX(TabMentaux[],G2,7)</f>
        <v>#REF!</v>
      </c>
    </row>
    <row r="125" spans="2:17" ht="15.95" customHeight="1">
      <c r="B125" s="29" t="str">
        <f>IF(INDEX(TabEntrainement[Seance],ROW()-11)&lt;&gt;0,INDEX(TabEntrainement[Seance],ROW()-11),"")</f>
        <v/>
      </c>
      <c r="C125" s="6" t="e">
        <f>IF((INDEX(TabEntrainement[[J1]:[J30]],ROW()-11,$G$2))=0,"",INDEX(TabEntrainement[[J1]:[J30]],ROW()-11,$G$2))</f>
        <v>#REF!</v>
      </c>
      <c r="D125" s="22" t="e">
        <f>IF(INDEX(#REF!,ROW()-11,$G$2)=0,"",INDEX(#REF!,ROW()-11,$G$2))</f>
        <v>#REF!</v>
      </c>
      <c r="E125" s="201" t="e">
        <f>IF(INDEX(TabREP[[J1]:[J30]],ROW()-11,$G$2)=0,"",INDEX(TabREP[[J1]:[J30]],ROW()-11,$G$2))</f>
        <v>#REF!</v>
      </c>
      <c r="F125" s="22" t="e">
        <f>IF(INDEX(#REF!,ROW()-11,$G$2)=0,"",INDEX(#REF!,ROW()-11,$G$2))</f>
        <v>#REF!</v>
      </c>
      <c r="G125" s="201" t="e">
        <f>INDEX(#REF!,ROW()-11,4)</f>
        <v>#REF!</v>
      </c>
    </row>
    <row r="126" spans="2:17" ht="15.95" customHeight="1">
      <c r="B126" s="29" t="str">
        <f>IF(INDEX(TabEntrainement[Seance],ROW()-11)&lt;&gt;0,INDEX(TabEntrainement[Seance],ROW()-11),"")</f>
        <v/>
      </c>
      <c r="C126" s="6" t="e">
        <f>IF((INDEX(TabEntrainement[[J1]:[J30]],ROW()-11,$G$2))=0,"",INDEX(TabEntrainement[[J1]:[J30]],ROW()-11,$G$2))</f>
        <v>#REF!</v>
      </c>
      <c r="D126" s="22" t="e">
        <f>IF(INDEX(#REF!,ROW()-11,$G$2)=0,"",INDEX(#REF!,ROW()-11,$G$2))</f>
        <v>#REF!</v>
      </c>
      <c r="E126" s="201" t="e">
        <f>IF(INDEX(TabREP[[J1]:[J30]],ROW()-11,$G$2)=0,"",INDEX(TabREP[[J1]:[J30]],ROW()-11,$G$2))</f>
        <v>#REF!</v>
      </c>
      <c r="F126" s="22" t="e">
        <f>IF(INDEX(#REF!,ROW()-11,$G$2)=0,"",INDEX(#REF!,ROW()-11,$G$2))</f>
        <v>#REF!</v>
      </c>
      <c r="G126" s="201" t="e">
        <f>INDEX(#REF!,ROW()-11,4)</f>
        <v>#REF!</v>
      </c>
    </row>
    <row r="127" spans="2:17" ht="15.95" customHeight="1">
      <c r="B127" s="29" t="str">
        <f>IF(INDEX(TabEntrainement[Seance],ROW()-11)&lt;&gt;0,INDEX(TabEntrainement[Seance],ROW()-11),"")</f>
        <v/>
      </c>
      <c r="C127" s="6" t="e">
        <f>IF((INDEX(TabEntrainement[[J1]:[J30]],ROW()-11,$G$2))=0,"",INDEX(TabEntrainement[[J1]:[J30]],ROW()-11,$G$2))</f>
        <v>#REF!</v>
      </c>
      <c r="D127" s="22" t="e">
        <f>IF(INDEX(#REF!,ROW()-11,$G$2)=0,"",INDEX(#REF!,ROW()-11,$G$2))</f>
        <v>#REF!</v>
      </c>
      <c r="E127" s="201" t="e">
        <f>IF(INDEX(TabREP[[J1]:[J30]],ROW()-11,$G$2)=0,"",INDEX(TabREP[[J1]:[J30]],ROW()-11,$G$2))</f>
        <v>#REF!</v>
      </c>
      <c r="F127" s="22" t="e">
        <f>IF(INDEX(#REF!,ROW()-11,$G$2)=0,"",INDEX(#REF!,ROW()-11,$G$2))</f>
        <v>#REF!</v>
      </c>
      <c r="G127" s="201" t="e">
        <f>INDEX(#REF!,ROW()-11,4)</f>
        <v>#REF!</v>
      </c>
    </row>
    <row r="128" spans="2:17" ht="15.95" customHeight="1">
      <c r="B128" s="29" t="str">
        <f>IF(INDEX(TabEntrainement[Seance],ROW()-11)&lt;&gt;0,INDEX(TabEntrainement[Seance],ROW()-11),"")</f>
        <v/>
      </c>
      <c r="C128" s="6" t="e">
        <f>IF((INDEX(TabEntrainement[[J1]:[J30]],ROW()-11,$G$2))=0,"",INDEX(TabEntrainement[[J1]:[J30]],ROW()-11,$G$2))</f>
        <v>#REF!</v>
      </c>
      <c r="D128" s="22" t="e">
        <f>IF(INDEX(#REF!,ROW()-11,$G$2)=0,"",INDEX(#REF!,ROW()-11,$G$2))</f>
        <v>#REF!</v>
      </c>
      <c r="E128" s="201" t="e">
        <f>IF(INDEX(TabREP[[J1]:[J30]],ROW()-11,$G$2)=0,"",INDEX(TabREP[[J1]:[J30]],ROW()-11,$G$2))</f>
        <v>#REF!</v>
      </c>
      <c r="F128" s="22" t="e">
        <f>IF(INDEX(#REF!,ROW()-11,$G$2)=0,"",INDEX(#REF!,ROW()-11,$G$2))</f>
        <v>#REF!</v>
      </c>
      <c r="G128" s="201" t="e">
        <f>INDEX(#REF!,ROW()-11,4)</f>
        <v>#REF!</v>
      </c>
    </row>
    <row r="129" spans="2:7" ht="15.95" customHeight="1">
      <c r="B129" s="29" t="str">
        <f>IF(INDEX(TabEntrainement[Seance],ROW()-11)&lt;&gt;0,INDEX(TabEntrainement[Seance],ROW()-11),"")</f>
        <v/>
      </c>
      <c r="C129" s="6" t="e">
        <f>IF((INDEX(TabEntrainement[[J1]:[J30]],ROW()-11,$G$2))=0,"",INDEX(TabEntrainement[[J1]:[J30]],ROW()-11,$G$2))</f>
        <v>#REF!</v>
      </c>
      <c r="D129" s="22" t="e">
        <f>IF(INDEX(#REF!,ROW()-11,$G$2)=0,"",INDEX(#REF!,ROW()-11,$G$2))</f>
        <v>#REF!</v>
      </c>
      <c r="E129" s="201" t="e">
        <f>IF(INDEX(TabREP[[J1]:[J30]],ROW()-11,$G$2)=0,"",INDEX(TabREP[[J1]:[J30]],ROW()-11,$G$2))</f>
        <v>#REF!</v>
      </c>
      <c r="F129" s="22" t="e">
        <f>IF(INDEX(#REF!,ROW()-11,$G$2)=0,"",INDEX(#REF!,ROW()-11,$G$2))</f>
        <v>#REF!</v>
      </c>
      <c r="G129" s="201" t="e">
        <f>INDEX(#REF!,ROW()-11,4)</f>
        <v>#REF!</v>
      </c>
    </row>
    <row r="130" spans="2:7" ht="15.95" customHeight="1">
      <c r="B130" s="29" t="str">
        <f>IF(INDEX(TabEntrainement[Seance],ROW()-11)&lt;&gt;0,INDEX(TabEntrainement[Seance],ROW()-11),"")</f>
        <v/>
      </c>
      <c r="C130" s="6" t="e">
        <f>IF((INDEX(TabEntrainement[[J1]:[J30]],ROW()-11,$G$2))=0,"",INDEX(TabEntrainement[[J1]:[J30]],ROW()-11,$G$2))</f>
        <v>#REF!</v>
      </c>
      <c r="D130" s="22" t="e">
        <f>IF(INDEX(#REF!,ROW()-11,$G$2)=0,"",INDEX(#REF!,ROW()-11,$G$2))</f>
        <v>#REF!</v>
      </c>
      <c r="E130" s="201" t="e">
        <f>IF(INDEX(TabREP[[J1]:[J30]],ROW()-11,$G$2)=0,"",INDEX(TabREP[[J1]:[J30]],ROW()-11,$G$2))</f>
        <v>#REF!</v>
      </c>
      <c r="F130" s="22" t="e">
        <f>IF(INDEX(#REF!,ROW()-11,$G$2)=0,"",INDEX(#REF!,ROW()-11,$G$2))</f>
        <v>#REF!</v>
      </c>
      <c r="G130" s="201" t="e">
        <f>INDEX(#REF!,ROW()-11,4)</f>
        <v>#REF!</v>
      </c>
    </row>
    <row r="131" spans="2:7" ht="15.95" customHeight="1">
      <c r="B131" s="29" t="str">
        <f>IF(INDEX(TabEntrainement[Seance],ROW()-11)&lt;&gt;0,INDEX(TabEntrainement[Seance],ROW()-11),"")</f>
        <v/>
      </c>
      <c r="C131" s="6" t="e">
        <f>IF((INDEX(TabEntrainement[[J1]:[J30]],ROW()-11,$G$2))=0,"",INDEX(TabEntrainement[[J1]:[J30]],ROW()-11,$G$2))</f>
        <v>#REF!</v>
      </c>
      <c r="D131" s="22" t="e">
        <f>IF(INDEX(#REF!,ROW()-11,$G$2)=0,"",INDEX(#REF!,ROW()-11,$G$2))</f>
        <v>#REF!</v>
      </c>
      <c r="E131" s="201" t="e">
        <f>IF(INDEX(TabREP[[J1]:[J30]],ROW()-11,$G$2)=0,"",INDEX(TabREP[[J1]:[J30]],ROW()-11,$G$2))</f>
        <v>#REF!</v>
      </c>
      <c r="F131" s="22" t="e">
        <f>IF(INDEX(#REF!,ROW()-11,$G$2)=0,"",INDEX(#REF!,ROW()-11,$G$2))</f>
        <v>#REF!</v>
      </c>
      <c r="G131" s="201" t="e">
        <f>INDEX(#REF!,ROW()-11,4)</f>
        <v>#REF!</v>
      </c>
    </row>
    <row r="132" spans="2:7" ht="15.95" customHeight="1">
      <c r="B132" s="29" t="str">
        <f>IF(INDEX(TabEntrainement[Seance],ROW()-11)&lt;&gt;0,INDEX(TabEntrainement[Seance],ROW()-11),"")</f>
        <v/>
      </c>
      <c r="C132" s="6" t="e">
        <f>IF((INDEX(TabEntrainement[[J1]:[J30]],ROW()-11,$G$2))=0,"",INDEX(TabEntrainement[[J1]:[J30]],ROW()-11,$G$2))</f>
        <v>#REF!</v>
      </c>
      <c r="D132" s="22" t="e">
        <f>IF(INDEX(#REF!,ROW()-11,$G$2)=0,"",INDEX(#REF!,ROW()-11,$G$2))</f>
        <v>#REF!</v>
      </c>
      <c r="E132" s="201" t="e">
        <f>IF(INDEX(TabREP[[J1]:[J30]],ROW()-11,$G$2)=0,"",INDEX(TabREP[[J1]:[J30]],ROW()-11,$G$2))</f>
        <v>#REF!</v>
      </c>
      <c r="F132" s="22" t="e">
        <f>IF(INDEX(#REF!,ROW()-11,$G$2)=0,"",INDEX(#REF!,ROW()-11,$G$2))</f>
        <v>#REF!</v>
      </c>
      <c r="G132" s="201" t="e">
        <f>INDEX(#REF!,ROW()-11,4)</f>
        <v>#REF!</v>
      </c>
    </row>
    <row r="133" spans="2:7" ht="15.95" customHeight="1">
      <c r="B133" s="29" t="str">
        <f>IF(INDEX(TabEntrainement[Seance],ROW()-11)&lt;&gt;0,INDEX(TabEntrainement[Seance],ROW()-11),"")</f>
        <v/>
      </c>
      <c r="C133" s="6" t="e">
        <f>IF((INDEX(TabEntrainement[[J1]:[J30]],ROW()-11,$G$2))=0,"",INDEX(TabEntrainement[[J1]:[J30]],ROW()-11,$G$2))</f>
        <v>#REF!</v>
      </c>
      <c r="D133" s="22" t="e">
        <f>IF(INDEX(#REF!,ROW()-11,$G$2)=0,"",INDEX(#REF!,ROW()-11,$G$2))</f>
        <v>#REF!</v>
      </c>
      <c r="E133" s="201" t="e">
        <f>IF(INDEX(TabREP[[J1]:[J30]],ROW()-11,$G$2)=0,"",INDEX(TabREP[[J1]:[J30]],ROW()-11,$G$2))</f>
        <v>#REF!</v>
      </c>
      <c r="F133" s="22" t="e">
        <f>IF(INDEX(#REF!,ROW()-11,$G$2)=0,"",INDEX(#REF!,ROW()-11,$G$2))</f>
        <v>#REF!</v>
      </c>
      <c r="G133" s="201" t="e">
        <f>INDEX(#REF!,ROW()-11,4)</f>
        <v>#REF!</v>
      </c>
    </row>
    <row r="134" spans="2:7" ht="15.95" customHeight="1">
      <c r="B134" s="29" t="str">
        <f>IF(INDEX(TabEntrainement[Seance],ROW()-11)&lt;&gt;0,INDEX(TabEntrainement[Seance],ROW()-11),"")</f>
        <v/>
      </c>
      <c r="C134" s="6" t="e">
        <f>IF((INDEX(TabEntrainement[[J1]:[J30]],ROW()-11,$G$2))=0,"",INDEX(TabEntrainement[[J1]:[J30]],ROW()-11,$G$2))</f>
        <v>#REF!</v>
      </c>
      <c r="D134" s="22" t="e">
        <f>IF(INDEX(#REF!,ROW()-11,$G$2)=0,"",INDEX(#REF!,ROW()-11,$G$2))</f>
        <v>#REF!</v>
      </c>
      <c r="E134" s="201" t="e">
        <f>IF(INDEX(TabREP[[J1]:[J30]],ROW()-11,$G$2)=0,"",INDEX(TabREP[[J1]:[J30]],ROW()-11,$G$2))</f>
        <v>#REF!</v>
      </c>
      <c r="F134" s="22" t="e">
        <f>IF(INDEX(#REF!,ROW()-11,$G$2)=0,"",INDEX(#REF!,ROW()-11,$G$2))</f>
        <v>#REF!</v>
      </c>
      <c r="G134" s="201" t="e">
        <f>INDEX(#REF!,ROW()-11,4)</f>
        <v>#REF!</v>
      </c>
    </row>
    <row r="135" spans="2:7" ht="15.95" customHeight="1">
      <c r="B135" s="29" t="str">
        <f>IF(INDEX(TabEntrainement[Seance],ROW()-11)&lt;&gt;0,INDEX(TabEntrainement[Seance],ROW()-11),"")</f>
        <v/>
      </c>
      <c r="C135" s="6" t="e">
        <f>IF((INDEX(TabEntrainement[[J1]:[J30]],ROW()-11,$G$2))=0,"",INDEX(TabEntrainement[[J1]:[J30]],ROW()-11,$G$2))</f>
        <v>#REF!</v>
      </c>
      <c r="D135" s="22" t="e">
        <f>IF(INDEX(#REF!,ROW()-11,$G$2)=0,"",INDEX(#REF!,ROW()-11,$G$2))</f>
        <v>#REF!</v>
      </c>
      <c r="E135" s="201" t="e">
        <f>IF(INDEX(TabREP[[J1]:[J30]],ROW()-11,$G$2)=0,"",INDEX(TabREP[[J1]:[J30]],ROW()-11,$G$2))</f>
        <v>#REF!</v>
      </c>
      <c r="F135" s="22" t="e">
        <f>IF(INDEX(#REF!,ROW()-11,$G$2)=0,"",INDEX(#REF!,ROW()-11,$G$2))</f>
        <v>#REF!</v>
      </c>
      <c r="G135" s="201" t="e">
        <f>INDEX(#REF!,ROW()-11,4)</f>
        <v>#REF!</v>
      </c>
    </row>
    <row r="136" spans="2:7" ht="15.95" customHeight="1">
      <c r="B136" s="29" t="str">
        <f>IF(INDEX(TabEntrainement[Seance],ROW()-11)&lt;&gt;0,INDEX(TabEntrainement[Seance],ROW()-11),"")</f>
        <v/>
      </c>
      <c r="C136" s="6" t="e">
        <f>IF((INDEX(TabEntrainement[[J1]:[J30]],ROW()-11,$G$2))=0,"",INDEX(TabEntrainement[[J1]:[J30]],ROW()-11,$G$2))</f>
        <v>#REF!</v>
      </c>
      <c r="D136" s="22" t="e">
        <f>IF(INDEX(#REF!,ROW()-11,$G$2)=0,"",INDEX(#REF!,ROW()-11,$G$2))</f>
        <v>#REF!</v>
      </c>
      <c r="E136" s="201" t="e">
        <f>IF(INDEX(TabREP[[J1]:[J30]],ROW()-11,$G$2)=0,"",INDEX(TabREP[[J1]:[J30]],ROW()-11,$G$2))</f>
        <v>#REF!</v>
      </c>
      <c r="F136" s="22" t="e">
        <f>IF(INDEX(#REF!,ROW()-11,$G$2)=0,"",INDEX(#REF!,ROW()-11,$G$2))</f>
        <v>#REF!</v>
      </c>
      <c r="G136" s="201" t="e">
        <f>INDEX(#REF!,ROW()-11,4)</f>
        <v>#REF!</v>
      </c>
    </row>
    <row r="137" spans="2:7" ht="15.95" customHeight="1">
      <c r="B137" s="29" t="str">
        <f>IF(INDEX(TabEntrainement[Seance],ROW()-11)&lt;&gt;0,INDEX(TabEntrainement[Seance],ROW()-11),"")</f>
        <v/>
      </c>
      <c r="C137" s="6" t="e">
        <f>IF((INDEX(TabEntrainement[[J1]:[J30]],ROW()-11,$G$2))=0,"",INDEX(TabEntrainement[[J1]:[J30]],ROW()-11,$G$2))</f>
        <v>#REF!</v>
      </c>
      <c r="D137" s="22" t="e">
        <f>IF(INDEX(#REF!,ROW()-11,$G$2)=0,"",INDEX(#REF!,ROW()-11,$G$2))</f>
        <v>#REF!</v>
      </c>
      <c r="E137" s="201" t="e">
        <f>IF(INDEX(TabREP[[J1]:[J30]],ROW()-11,$G$2)=0,"",INDEX(TabREP[[J1]:[J30]],ROW()-11,$G$2))</f>
        <v>#REF!</v>
      </c>
      <c r="F137" s="22" t="e">
        <f>IF(INDEX(#REF!,ROW()-11,$G$2)=0,"",INDEX(#REF!,ROW()-11,$G$2))</f>
        <v>#REF!</v>
      </c>
      <c r="G137" s="201" t="e">
        <f>INDEX(#REF!,ROW()-11,4)</f>
        <v>#REF!</v>
      </c>
    </row>
    <row r="138" spans="2:7" ht="15.95" customHeight="1">
      <c r="B138" s="29" t="str">
        <f>IF(INDEX(TabEntrainement[Seance],ROW()-11)&lt;&gt;0,INDEX(TabEntrainement[Seance],ROW()-11),"")</f>
        <v/>
      </c>
      <c r="C138" s="6" t="e">
        <f>IF((INDEX(TabEntrainement[[J1]:[J30]],ROW()-11,$G$2))=0,"",INDEX(TabEntrainement[[J1]:[J30]],ROW()-11,$G$2))</f>
        <v>#REF!</v>
      </c>
      <c r="D138" s="22" t="e">
        <f>IF(INDEX(#REF!,ROW()-11,$G$2)=0,"",INDEX(#REF!,ROW()-11,$G$2))</f>
        <v>#REF!</v>
      </c>
      <c r="E138" s="201" t="e">
        <f>IF(INDEX(TabREP[[J1]:[J30]],ROW()-11,$G$2)=0,"",INDEX(TabREP[[J1]:[J30]],ROW()-11,$G$2))</f>
        <v>#REF!</v>
      </c>
      <c r="F138" s="22" t="e">
        <f>IF(INDEX(#REF!,ROW()-11,$G$2)=0,"",INDEX(#REF!,ROW()-11,$G$2))</f>
        <v>#REF!</v>
      </c>
      <c r="G138" s="201" t="e">
        <f>INDEX(#REF!,ROW()-11,4)</f>
        <v>#REF!</v>
      </c>
    </row>
    <row r="139" spans="2:7" ht="15.95" customHeight="1">
      <c r="B139" s="29" t="str">
        <f>IF(INDEX(TabEntrainement[Seance],ROW()-11)&lt;&gt;0,INDEX(TabEntrainement[Seance],ROW()-11),"")</f>
        <v/>
      </c>
      <c r="C139" s="6" t="e">
        <f>IF((INDEX(TabEntrainement[[J1]:[J30]],ROW()-11,$G$2))=0,"",INDEX(TabEntrainement[[J1]:[J30]],ROW()-11,$G$2))</f>
        <v>#REF!</v>
      </c>
      <c r="D139" s="22" t="e">
        <f>IF(INDEX(#REF!,ROW()-11,$G$2)=0,"",INDEX(#REF!,ROW()-11,$G$2))</f>
        <v>#REF!</v>
      </c>
      <c r="E139" s="201" t="e">
        <f>IF(INDEX(TabREP[[J1]:[J30]],ROW()-11,$G$2)=0,"",INDEX(TabREP[[J1]:[J30]],ROW()-11,$G$2))</f>
        <v>#REF!</v>
      </c>
      <c r="F139" s="22" t="e">
        <f>IF(INDEX(#REF!,ROW()-11,$G$2)=0,"",INDEX(#REF!,ROW()-11,$G$2))</f>
        <v>#REF!</v>
      </c>
      <c r="G139" s="201" t="e">
        <f>INDEX(#REF!,ROW()-11,4)</f>
        <v>#REF!</v>
      </c>
    </row>
    <row r="140" spans="2:7" ht="15.95" customHeight="1">
      <c r="B140" s="29" t="str">
        <f>IF(INDEX(TabEntrainement[Seance],ROW()-11)&lt;&gt;0,INDEX(TabEntrainement[Seance],ROW()-11),"")</f>
        <v/>
      </c>
      <c r="C140" s="6" t="e">
        <f>IF((INDEX(TabEntrainement[[J1]:[J30]],ROW()-11,$G$2))=0,"",INDEX(TabEntrainement[[J1]:[J30]],ROW()-11,$G$2))</f>
        <v>#REF!</v>
      </c>
      <c r="D140" s="22" t="e">
        <f>IF(INDEX(#REF!,ROW()-11,$G$2)=0,"",INDEX(#REF!,ROW()-11,$G$2))</f>
        <v>#REF!</v>
      </c>
      <c r="E140" s="201" t="e">
        <f>IF(INDEX(TabREP[[J1]:[J30]],ROW()-11,$G$2)=0,"",INDEX(TabREP[[J1]:[J30]],ROW()-11,$G$2))</f>
        <v>#REF!</v>
      </c>
      <c r="F140" s="22" t="e">
        <f>IF(INDEX(#REF!,ROW()-11,$G$2)=0,"",INDEX(#REF!,ROW()-11,$G$2))</f>
        <v>#REF!</v>
      </c>
      <c r="G140" s="201" t="e">
        <f>INDEX(#REF!,ROW()-11,4)</f>
        <v>#REF!</v>
      </c>
    </row>
    <row r="141" spans="2:7" ht="15.95" customHeight="1">
      <c r="B141" s="29" t="str">
        <f>IF(INDEX(TabEntrainement[Seance],ROW()-11)&lt;&gt;0,INDEX(TabEntrainement[Seance],ROW()-11),"")</f>
        <v/>
      </c>
      <c r="C141" s="6" t="e">
        <f>IF((INDEX(TabEntrainement[[J1]:[J30]],ROW()-11,$G$2))=0,"",INDEX(TabEntrainement[[J1]:[J30]],ROW()-11,$G$2))</f>
        <v>#REF!</v>
      </c>
      <c r="D141" s="22" t="e">
        <f>IF(INDEX(#REF!,ROW()-11,$G$2)=0,"",INDEX(#REF!,ROW()-11,$G$2))</f>
        <v>#REF!</v>
      </c>
      <c r="E141" s="201" t="e">
        <f>IF(INDEX(TabREP[[J1]:[J30]],ROW()-11,$G$2)=0,"",INDEX(TabREP[[J1]:[J30]],ROW()-11,$G$2))</f>
        <v>#REF!</v>
      </c>
      <c r="F141" s="22" t="e">
        <f>IF(INDEX(#REF!,ROW()-11,$G$2)=0,"",INDEX(#REF!,ROW()-11,$G$2))</f>
        <v>#REF!</v>
      </c>
      <c r="G141" s="201" t="e">
        <f>INDEX(#REF!,ROW()-11,4)</f>
        <v>#REF!</v>
      </c>
    </row>
    <row r="142" spans="2:7" ht="15.95" customHeight="1">
      <c r="B142" s="29" t="str">
        <f>IF(INDEX(TabEntrainement[Seance],ROW()-11)&lt;&gt;0,INDEX(TabEntrainement[Seance],ROW()-11),"")</f>
        <v/>
      </c>
      <c r="C142" s="6" t="e">
        <f>IF((INDEX(TabEntrainement[[J1]:[J30]],ROW()-11,$G$2))=0,"",INDEX(TabEntrainement[[J1]:[J30]],ROW()-11,$G$2))</f>
        <v>#REF!</v>
      </c>
      <c r="D142" s="22" t="e">
        <f>IF(INDEX(#REF!,ROW()-11,$G$2)=0,"",INDEX(#REF!,ROW()-11,$G$2))</f>
        <v>#REF!</v>
      </c>
      <c r="E142" s="201" t="e">
        <f>IF(INDEX(TabREP[[J1]:[J30]],ROW()-11,$G$2)=0,"",INDEX(TabREP[[J1]:[J30]],ROW()-11,$G$2))</f>
        <v>#REF!</v>
      </c>
      <c r="F142" s="22" t="e">
        <f>IF(INDEX(#REF!,ROW()-11,$G$2)=0,"",INDEX(#REF!,ROW()-11,$G$2))</f>
        <v>#REF!</v>
      </c>
      <c r="G142" s="201" t="e">
        <f>INDEX(#REF!,ROW()-11,4)</f>
        <v>#REF!</v>
      </c>
    </row>
    <row r="143" spans="2:7" ht="15.95" customHeight="1">
      <c r="B143" s="10" t="s">
        <v>7</v>
      </c>
      <c r="C143" s="11"/>
      <c r="D143" s="21" t="e">
        <f>SUBTOTAL(101,BilanIndivSeance[Forme])</f>
        <v>#REF!</v>
      </c>
      <c r="E143" s="62" t="e">
        <f>SUBTOTAL(101,BilanIndivSeance[RPE])</f>
        <v>#REF!</v>
      </c>
      <c r="F143" s="21" t="e">
        <f>SUBTOTAL(101,BilanIndivSeance[Charge])</f>
        <v>#REF!</v>
      </c>
      <c r="G143" s="62" t="e">
        <f>SUBTOTAL(101,BilanIndivSeance[Groupe])</f>
        <v>#REF!</v>
      </c>
    </row>
    <row r="144" spans="2:7" ht="15.95" customHeight="1">
      <c r="B144" s="11"/>
      <c r="C144" s="11"/>
      <c r="D144" s="62"/>
      <c r="E144" s="62"/>
      <c r="F144" s="62"/>
      <c r="G144" s="62"/>
    </row>
    <row r="145" spans="2:17" ht="15.95" customHeight="1">
      <c r="B145" s="11"/>
      <c r="C145" s="11"/>
      <c r="D145" s="62"/>
      <c r="E145" s="62"/>
      <c r="F145" s="62"/>
      <c r="G145" s="62"/>
    </row>
    <row r="146" spans="2:17" ht="15.95" customHeight="1">
      <c r="B146" s="11"/>
      <c r="C146" s="11"/>
      <c r="D146" s="62"/>
      <c r="E146" s="62"/>
      <c r="F146" s="62"/>
      <c r="G146" s="62"/>
    </row>
    <row r="147" spans="2:17" ht="15.95" customHeight="1">
      <c r="B147" s="11"/>
      <c r="C147" s="11"/>
      <c r="D147" s="62"/>
      <c r="E147" s="62"/>
      <c r="F147" s="62"/>
      <c r="G147" s="62"/>
    </row>
    <row r="148" spans="2:17" ht="15.95" customHeight="1">
      <c r="B148" s="11"/>
      <c r="C148" s="11"/>
      <c r="D148" s="62"/>
      <c r="E148" s="62"/>
      <c r="F148" s="62"/>
      <c r="G148" s="62"/>
    </row>
    <row r="149" spans="2:17" ht="15.95" customHeight="1">
      <c r="B149" s="11"/>
      <c r="C149" s="11"/>
      <c r="D149" s="62"/>
      <c r="E149" s="62"/>
      <c r="F149" s="62"/>
      <c r="G149" s="62"/>
    </row>
    <row r="150" spans="2:17" ht="15.95" customHeight="1">
      <c r="B150" s="11"/>
      <c r="C150" s="11"/>
      <c r="D150" s="62"/>
      <c r="E150" s="62"/>
      <c r="F150" s="62"/>
      <c r="G150" s="62"/>
    </row>
    <row r="151" spans="2:17" ht="15.95" customHeight="1">
      <c r="B151" s="11"/>
      <c r="C151" s="11"/>
      <c r="D151" s="62"/>
      <c r="E151" s="62"/>
      <c r="F151" s="62"/>
      <c r="G151" s="62"/>
    </row>
    <row r="152" spans="2:17" ht="15.95" customHeight="1">
      <c r="B152" s="11"/>
      <c r="C152" s="11"/>
      <c r="D152" s="62"/>
      <c r="E152" s="62"/>
      <c r="F152" s="62"/>
      <c r="G152" s="62"/>
    </row>
    <row r="153" spans="2:17" ht="15.95" customHeight="1">
      <c r="B153" s="11"/>
      <c r="C153" s="11"/>
      <c r="D153" s="62"/>
      <c r="E153" s="62"/>
      <c r="F153" s="62"/>
      <c r="G153" s="62"/>
    </row>
    <row r="154" spans="2:17" ht="15.95" customHeight="1">
      <c r="B154" s="11"/>
      <c r="C154" s="11"/>
      <c r="D154" s="62"/>
      <c r="E154" s="62"/>
      <c r="F154" s="62"/>
      <c r="G154" s="62"/>
    </row>
    <row r="155" spans="2:17" ht="15.95" customHeight="1">
      <c r="B155" s="11"/>
      <c r="C155" s="11"/>
      <c r="D155" s="62"/>
      <c r="E155" s="62"/>
      <c r="F155" s="62"/>
      <c r="G155" s="62"/>
    </row>
    <row r="156" spans="2:17" ht="15.95" customHeight="1">
      <c r="B156" s="11"/>
      <c r="C156" s="11"/>
      <c r="D156" s="62"/>
      <c r="E156" s="62"/>
      <c r="F156" s="62"/>
      <c r="G156" s="62"/>
    </row>
    <row r="157" spans="2:17" ht="15.95" customHeight="1">
      <c r="B157" s="11"/>
      <c r="C157" s="11"/>
      <c r="D157" s="62"/>
      <c r="E157" s="62"/>
      <c r="F157" s="62"/>
      <c r="G157" s="62"/>
    </row>
    <row r="158" spans="2:17" ht="15.95" customHeight="1">
      <c r="B158" s="11"/>
      <c r="C158" s="11"/>
      <c r="D158" s="62"/>
      <c r="E158" s="62"/>
      <c r="F158" s="62"/>
      <c r="G158" s="62"/>
    </row>
    <row r="159" spans="2:17" ht="14.1" customHeight="1"/>
    <row r="160" spans="2:17" ht="30.95" customHeight="1">
      <c r="B160" s="298" t="s">
        <v>74</v>
      </c>
      <c r="C160" s="298"/>
      <c r="D160" s="298"/>
      <c r="E160" s="298"/>
      <c r="F160" s="298"/>
      <c r="G160" s="298"/>
      <c r="H160" s="298"/>
      <c r="I160" s="298"/>
      <c r="J160" s="298"/>
      <c r="K160" s="298"/>
      <c r="L160" s="298"/>
      <c r="M160" s="298"/>
      <c r="N160" s="298"/>
      <c r="O160" s="298"/>
      <c r="P160" s="298"/>
      <c r="Q160" s="298"/>
    </row>
    <row r="161" spans="2:17" ht="14.1" customHeight="1"/>
    <row r="162" spans="2:17" ht="16.5" customHeight="1">
      <c r="B162" s="7" t="s">
        <v>208</v>
      </c>
      <c r="C162" s="5" t="s">
        <v>72</v>
      </c>
      <c r="D162" s="75" t="s">
        <v>71</v>
      </c>
      <c r="E162" s="5" t="s">
        <v>209</v>
      </c>
      <c r="F162" s="7" t="s">
        <v>6</v>
      </c>
      <c r="G162" s="198" t="s">
        <v>84</v>
      </c>
      <c r="I162" s="35" t="s">
        <v>75</v>
      </c>
      <c r="J162" s="15"/>
      <c r="K162" s="15"/>
      <c r="M162" s="307" t="s">
        <v>78</v>
      </c>
      <c r="N162" s="307"/>
      <c r="O162" s="307"/>
      <c r="P162" s="50"/>
      <c r="Q162" s="50"/>
    </row>
    <row r="163" spans="2:17" ht="16.5" customHeight="1">
      <c r="B163" s="71" t="e">
        <f>IF(INDEX(#REF!,G2)=0,"",INDEX(#REF!,G2))</f>
        <v>#REF!</v>
      </c>
      <c r="C163" s="6" t="e">
        <f>#REF!</f>
        <v>#REF!</v>
      </c>
      <c r="D163" s="73" t="e">
        <f>IF(INDEX(#REF!,G2)=0,"",INDEX(#REF!,G2))</f>
        <v>#REF!</v>
      </c>
      <c r="E163" s="74" t="e">
        <f>IF(INDEX(#REF!,$G$2)=0,"",INDEX(#REF!,$G$2))</f>
        <v>#REF!</v>
      </c>
      <c r="F163" s="73" t="e">
        <f>IF(INDEX(#REF!,G2)=0,"",INDEX(#REF!,G2))</f>
        <v>#REF!</v>
      </c>
      <c r="G163" s="74" t="e">
        <f>IF(INDEX(#REF!,G2)=0,"",INDEX(#REF!,G2))</f>
        <v>#REF!</v>
      </c>
      <c r="I163" s="48" t="s">
        <v>190</v>
      </c>
      <c r="J163" s="19" t="e">
        <f>INDEX(#REF!,G2)</f>
        <v>#REF!</v>
      </c>
      <c r="K163" s="203" t="e">
        <f>J163/J170</f>
        <v>#REF!</v>
      </c>
      <c r="M163" s="308" t="s">
        <v>82</v>
      </c>
      <c r="N163" s="308"/>
      <c r="O163" s="309"/>
      <c r="P163" s="51" t="e">
        <f>INDEX(#REF!,G2)</f>
        <v>#REF!</v>
      </c>
      <c r="Q163" s="204" t="e">
        <f>P163/10</f>
        <v>#REF!</v>
      </c>
    </row>
    <row r="164" spans="2:17" ht="16.5" customHeight="1">
      <c r="B164" s="71" t="e">
        <f>IF(INDEX(#REF!,G2)=0,"",INDEX(#REF!,G2))</f>
        <v>#REF!</v>
      </c>
      <c r="C164" s="6" t="e">
        <f>#REF!</f>
        <v>#REF!</v>
      </c>
      <c r="D164" s="73" t="e">
        <f>IF(INDEX(#REF!,G2)=0,"",INDEX(#REF!,G2))</f>
        <v>#REF!</v>
      </c>
      <c r="E164" s="74" t="e">
        <f>IF(INDEX(#REF!,$G$2)=0,"",INDEX(#REF!,$G$2))</f>
        <v>#REF!</v>
      </c>
      <c r="F164" s="73" t="e">
        <f>IF(INDEX(#REF!,G2)=0,"",INDEX(#REF!,G2))</f>
        <v>#REF!</v>
      </c>
      <c r="G164" s="74" t="e">
        <f>IF(INDEX(#REF!,G2)=0,"",INDEX(#REF!,G2))</f>
        <v>#REF!</v>
      </c>
      <c r="I164" s="48" t="s">
        <v>191</v>
      </c>
      <c r="J164" s="19" t="e">
        <f>INDEX(#REF!,G2)</f>
        <v>#REF!</v>
      </c>
      <c r="K164" s="197" t="e">
        <f>J164/J170</f>
        <v>#REF!</v>
      </c>
      <c r="M164" s="313" t="s">
        <v>73</v>
      </c>
      <c r="N164" s="313"/>
      <c r="O164" s="314"/>
      <c r="P164" s="58" t="e">
        <f>INDEX(#REF!,G2)</f>
        <v>#REF!</v>
      </c>
      <c r="Q164" s="197" t="e">
        <f>P164/#REF!</f>
        <v>#REF!</v>
      </c>
    </row>
    <row r="165" spans="2:17" ht="16.5" customHeight="1">
      <c r="B165" s="71" t="e">
        <f>IF(INDEX(#REF!,G2)=0,"",INDEX(#REF!,G2))</f>
        <v>#REF!</v>
      </c>
      <c r="C165" s="6" t="e">
        <f>#REF!</f>
        <v>#REF!</v>
      </c>
      <c r="D165" s="73" t="e">
        <f>IF(INDEX(#REF!,G2)=0,"",INDEX(#REF!,G2))</f>
        <v>#REF!</v>
      </c>
      <c r="E165" s="74" t="e">
        <f>IF(INDEX(#REF!,$G$2)=0,"",INDEX(#REF!,$G$2))</f>
        <v>#REF!</v>
      </c>
      <c r="F165" s="73" t="e">
        <f>IF(INDEX(#REF!,G2)=0,"",INDEX(#REF!,G2))</f>
        <v>#REF!</v>
      </c>
      <c r="G165" s="74" t="e">
        <f>IF(INDEX(#REF!,G2)=0,"",INDEX(#REF!,G2))</f>
        <v>#REF!</v>
      </c>
      <c r="I165" s="55" t="s">
        <v>16</v>
      </c>
      <c r="J165" s="19" t="e">
        <f>INDEX(#REF!,G2)</f>
        <v>#REF!</v>
      </c>
      <c r="K165" s="197" t="e">
        <f>J165/J170</f>
        <v>#REF!</v>
      </c>
      <c r="M165" s="313" t="s">
        <v>79</v>
      </c>
      <c r="N165" s="313"/>
      <c r="O165" s="314"/>
      <c r="P165" s="58" t="e">
        <f>INDEX(#REF!,G2)</f>
        <v>#REF!</v>
      </c>
      <c r="Q165" s="197" t="e">
        <f>P165/#REF!</f>
        <v>#REF!</v>
      </c>
    </row>
    <row r="166" spans="2:17" ht="16.5" customHeight="1">
      <c r="B166" s="71" t="e">
        <f>IF(INDEX(#REF!,G2)=0,"",INDEX(#REF!,G2))</f>
        <v>#REF!</v>
      </c>
      <c r="C166" s="6" t="e">
        <f>#REF!</f>
        <v>#REF!</v>
      </c>
      <c r="D166" s="73" t="e">
        <f>IF(INDEX(#REF!,G2)=0,"",INDEX(#REF!,G2))</f>
        <v>#REF!</v>
      </c>
      <c r="E166" s="74" t="e">
        <f>IF(INDEX(#REF!,$G$2)=0,"",INDEX(#REF!,$G$2))</f>
        <v>#REF!</v>
      </c>
      <c r="F166" s="73" t="e">
        <f>IF(INDEX(#REF!,G2)=0,"",INDEX(#REF!,G2))</f>
        <v>#REF!</v>
      </c>
      <c r="G166" s="74" t="e">
        <f>IF(INDEX(#REF!,G2)=0,"",INDEX(#REF!,G2))</f>
        <v>#REF!</v>
      </c>
      <c r="I166" s="48" t="s">
        <v>10</v>
      </c>
      <c r="J166" s="19" t="e">
        <f>INDEX(#REF!,G2)</f>
        <v>#REF!</v>
      </c>
      <c r="K166" s="197" t="e">
        <f>J166/J170</f>
        <v>#REF!</v>
      </c>
      <c r="M166" s="313" t="s">
        <v>80</v>
      </c>
      <c r="N166" s="313"/>
      <c r="O166" s="314"/>
      <c r="P166" s="58" t="e">
        <f>INDEX(#REF!,G2)</f>
        <v>#REF!</v>
      </c>
      <c r="Q166" s="197" t="e">
        <f>P166/#REF!</f>
        <v>#REF!</v>
      </c>
    </row>
    <row r="167" spans="2:17" ht="16.5" customHeight="1">
      <c r="B167" s="71" t="e">
        <f>IF(INDEX(#REF!,G2)=0,"",INDEX(#REF!,G2))</f>
        <v>#REF!</v>
      </c>
      <c r="C167" s="6" t="e">
        <f>#REF!</f>
        <v>#REF!</v>
      </c>
      <c r="D167" s="73" t="e">
        <f>IF(INDEX(#REF!,G2)=0,"",INDEX(#REF!,G2))</f>
        <v>#REF!</v>
      </c>
      <c r="E167" s="74" t="e">
        <f>IF(INDEX(#REF!,$G$2)=0,"",INDEX(#REF!,$G$2))</f>
        <v>#REF!</v>
      </c>
      <c r="F167" s="73" t="e">
        <f>IF(INDEX(#REF!,G2)=0,"",INDEX(#REF!,G2))</f>
        <v>#REF!</v>
      </c>
      <c r="G167" s="74" t="e">
        <f>IF(INDEX(#REF!,G2)=0,"",INDEX(#REF!,G2))</f>
        <v>#REF!</v>
      </c>
      <c r="I167" s="48" t="s">
        <v>13</v>
      </c>
      <c r="J167" s="19" t="e">
        <f>INDEX(#REF!,G2)</f>
        <v>#REF!</v>
      </c>
      <c r="K167" s="197" t="e">
        <f>J167/J170</f>
        <v>#REF!</v>
      </c>
      <c r="M167" s="315" t="s">
        <v>81</v>
      </c>
      <c r="N167" s="315"/>
      <c r="O167" s="316"/>
      <c r="P167" s="58" t="e">
        <f>INDEX(#REF!,G2)</f>
        <v>#REF!</v>
      </c>
      <c r="Q167" s="197" t="e">
        <f>P167/#REF!</f>
        <v>#REF!</v>
      </c>
    </row>
    <row r="168" spans="2:17" ht="16.5" customHeight="1">
      <c r="B168" s="71" t="e">
        <f>IF(INDEX(#REF!,G2)=0,"",INDEX(#REF!,G2))</f>
        <v>#REF!</v>
      </c>
      <c r="C168" s="6" t="e">
        <f>#REF!</f>
        <v>#REF!</v>
      </c>
      <c r="D168" s="78" t="e">
        <f>IF(INDEX(#REF!,G2)=0,"",INDEX(#REF!,G2))</f>
        <v>#REF!</v>
      </c>
      <c r="E168" s="74" t="e">
        <f>IF(INDEX(#REF!,$G$2)=0,"",INDEX(#REF!,$G$2))</f>
        <v>#REF!</v>
      </c>
      <c r="F168" s="78" t="e">
        <f>IF(INDEX(#REF!,G2)=0,"",INDEX(#REF!,G2))</f>
        <v>#REF!</v>
      </c>
      <c r="G168" s="76" t="e">
        <f>IF(INDEX(#REF!,G2)=0,"",INDEX(#REF!,G2))</f>
        <v>#REF!</v>
      </c>
      <c r="I168" s="48" t="s">
        <v>196</v>
      </c>
      <c r="J168" s="19" t="e">
        <f>INDEX(#REF!,G2)</f>
        <v>#REF!</v>
      </c>
      <c r="K168" s="197" t="e">
        <f>J168/J170</f>
        <v>#REF!</v>
      </c>
    </row>
    <row r="169" spans="2:17" ht="16.5" customHeight="1">
      <c r="B169" s="71" t="e">
        <f>IF(INDEX(#REF!,G2)=0,"",INDEX(#REF!,G2))</f>
        <v>#REF!</v>
      </c>
      <c r="C169" s="6" t="e">
        <f>#REF!</f>
        <v>#REF!</v>
      </c>
      <c r="D169" s="79" t="e">
        <f>IF(INDEX(#REF!,G2)=0,"",INDEX(#REF!,G2))</f>
        <v>#REF!</v>
      </c>
      <c r="E169" s="74" t="e">
        <f>IF(INDEX(#REF!,$G$2)=0,"",INDEX(#REF!,$G$2))</f>
        <v>#REF!</v>
      </c>
      <c r="F169" s="79" t="e">
        <f>IF(INDEX(#REF!,G2)=0,"",INDEX(#REF!,G2))</f>
        <v>#REF!</v>
      </c>
      <c r="G169" s="199" t="e">
        <f>IF(INDEX(#REF!,G2)=0,"",INDEX(#REF!,G2))</f>
        <v>#REF!</v>
      </c>
      <c r="I169" s="189" t="s">
        <v>76</v>
      </c>
      <c r="J169" s="19" t="e">
        <f>INDEX(#REF!,G2)</f>
        <v>#REF!</v>
      </c>
      <c r="K169" s="197" t="e">
        <f>J169/J170</f>
        <v>#REF!</v>
      </c>
      <c r="M169" s="307" t="s">
        <v>70</v>
      </c>
      <c r="N169" s="307"/>
      <c r="O169" s="307"/>
      <c r="P169" s="57" t="e">
        <f>J163*ParamIndiceNote3[Temps de jeu]</f>
        <v>#REF!</v>
      </c>
      <c r="Q169" s="57" t="s">
        <v>83</v>
      </c>
    </row>
    <row r="170" spans="2:17" ht="16.5" customHeight="1">
      <c r="B170" s="71" t="e">
        <f>IF(INDEX(#REF!,G2)=0,"",INDEX(#REF!,G2))</f>
        <v>#REF!</v>
      </c>
      <c r="C170" s="6" t="e">
        <f>#REF!</f>
        <v>#REF!</v>
      </c>
      <c r="D170" s="79" t="e">
        <f>IF(INDEX(#REF!,G2)=0,"",INDEX(#REF!,G2))</f>
        <v>#REF!</v>
      </c>
      <c r="E170" s="74" t="e">
        <f>IF(INDEX(#REF!,$G$2)=0,"",INDEX(#REF!,$G$2))</f>
        <v>#REF!</v>
      </c>
      <c r="F170" s="79" t="e">
        <f>IF(INDEX(#REF!,G2)=0,"",INDEX(#REF!,G2))</f>
        <v>#REF!</v>
      </c>
      <c r="G170" s="199" t="e">
        <f>IF(INDEX(#REF!,G2)=0,"",INDEX(#REF!,G2))</f>
        <v>#REF!</v>
      </c>
      <c r="I170" s="39" t="s">
        <v>0</v>
      </c>
      <c r="J170" s="44" t="e">
        <f>SUM(J163:J169)</f>
        <v>#REF!</v>
      </c>
      <c r="K170" s="202"/>
      <c r="M170" s="308" t="s">
        <v>210</v>
      </c>
      <c r="N170" s="308"/>
      <c r="O170" s="309"/>
      <c r="P170" s="59" t="e">
        <f>INDEX(#REF!,G2)</f>
        <v>#REF!</v>
      </c>
      <c r="Q170" s="60" t="e">
        <f>P170/P169</f>
        <v>#REF!</v>
      </c>
    </row>
    <row r="171" spans="2:17" ht="16.5" customHeight="1">
      <c r="B171" s="71" t="e">
        <f>IF(INDEX(#REF!,G2)=0,"",INDEX(#REF!,G2))</f>
        <v>#REF!</v>
      </c>
      <c r="C171" s="6" t="e">
        <f>#REF!</f>
        <v>#REF!</v>
      </c>
      <c r="D171" s="79" t="e">
        <f>IF(INDEX(#REF!,G2)=0,"",INDEX(#REF!,G2))</f>
        <v>#REF!</v>
      </c>
      <c r="E171" s="74" t="e">
        <f>IF(INDEX(#REF!,$G$2)=0,"",INDEX(#REF!,$G$2))</f>
        <v>#REF!</v>
      </c>
      <c r="F171" s="79" t="e">
        <f>IF(INDEX(#REF!,G2)=0,"",INDEX(#REF!,G2))</f>
        <v>#REF!</v>
      </c>
      <c r="G171" s="199" t="e">
        <f>IF(INDEX(#REF!,G2)=0,"",INDEX(#REF!,G2))</f>
        <v>#REF!</v>
      </c>
    </row>
    <row r="172" spans="2:17" ht="16.5" customHeight="1">
      <c r="B172" s="71" t="e">
        <f>IF(INDEX(#REF!,G2)=0,"",INDEX(#REF!,G2))</f>
        <v>#REF!</v>
      </c>
      <c r="C172" s="6" t="e">
        <f>#REF!</f>
        <v>#REF!</v>
      </c>
      <c r="D172" s="79" t="e">
        <f>IF(INDEX(#REF!,G2)=0,"",INDEX(#REF!,G2))</f>
        <v>#REF!</v>
      </c>
      <c r="E172" s="74" t="e">
        <f>IF(INDEX(#REF!,$G$2)=0,"",INDEX(#REF!,$G$2))</f>
        <v>#REF!</v>
      </c>
      <c r="F172" s="79" t="e">
        <f>IF(INDEX(#REF!,G2)=0,"",INDEX(#REF!,G2))</f>
        <v>#REF!</v>
      </c>
      <c r="G172" s="199" t="e">
        <f>IF(INDEX(#REF!,G2)=0,"",INDEX(#REF!,G2))</f>
        <v>#REF!</v>
      </c>
    </row>
    <row r="173" spans="2:17" ht="16.5" customHeight="1">
      <c r="B173" s="71" t="e">
        <f>IF(INDEX(#REF!,G2)=0,"",INDEX(#REF!,G2))</f>
        <v>#REF!</v>
      </c>
      <c r="C173" s="6" t="e">
        <f>#REF!</f>
        <v>#REF!</v>
      </c>
      <c r="D173" s="79" t="e">
        <f>IF(INDEX(#REF!,G2)=0,"",INDEX(#REF!,G2))</f>
        <v>#REF!</v>
      </c>
      <c r="E173" s="74" t="e">
        <f>IF(INDEX(#REF!,$G$2)=0,"",INDEX(#REF!,$G$2))</f>
        <v>#REF!</v>
      </c>
      <c r="F173" s="79" t="e">
        <f>IF(INDEX(#REF!,G2)=0,"",INDEX(#REF!,G2))</f>
        <v>#REF!</v>
      </c>
      <c r="G173" s="199" t="e">
        <f>IF(INDEX(#REF!,G2)=0,"",INDEX(#REF!,G2))</f>
        <v>#REF!</v>
      </c>
    </row>
    <row r="174" spans="2:17" ht="16.5" customHeight="1">
      <c r="B174" s="71" t="e">
        <f>IF(INDEX(#REF!,G2)=0,"",INDEX(#REF!,G2))</f>
        <v>#REF!</v>
      </c>
      <c r="C174" s="6" t="e">
        <f>#REF!</f>
        <v>#REF!</v>
      </c>
      <c r="D174" s="79" t="e">
        <f>IF(INDEX(#REF!,G2)=0,"",INDEX(#REF!,G2))</f>
        <v>#REF!</v>
      </c>
      <c r="E174" s="74" t="e">
        <f>IF(INDEX(#REF!,$G$2)=0,"",INDEX(#REF!,$G$2))</f>
        <v>#REF!</v>
      </c>
      <c r="F174" s="79" t="e">
        <f>IF(INDEX(#REF!,G2)=0,"",INDEX(#REF!,G2))</f>
        <v>#REF!</v>
      </c>
      <c r="G174" s="199" t="e">
        <f>IF(INDEX(#REF!,G2)=0,"",INDEX(#REF!,G2))</f>
        <v>#REF!</v>
      </c>
    </row>
    <row r="175" spans="2:17" ht="16.5" customHeight="1">
      <c r="B175" s="71" t="e">
        <f>IF(INDEX(#REF!,G2)=0,"",INDEX(#REF!,G2))</f>
        <v>#REF!</v>
      </c>
      <c r="C175" s="6" t="e">
        <f>#REF!</f>
        <v>#REF!</v>
      </c>
      <c r="D175" s="79" t="e">
        <f>IF(INDEX(#REF!,G2)=0,"",INDEX(#REF!,G2))</f>
        <v>#REF!</v>
      </c>
      <c r="E175" s="74" t="e">
        <f>IF(INDEX(#REF!,$G$2)=0,"",INDEX(#REF!,$G$2))</f>
        <v>#REF!</v>
      </c>
      <c r="F175" s="79" t="e">
        <f>IF(INDEX(#REF!,G2)=0,"",INDEX(#REF!,G2))</f>
        <v>#REF!</v>
      </c>
      <c r="G175" s="199" t="e">
        <f>IF(INDEX(#REF!,G2)=0,"",INDEX(#REF!,G2))</f>
        <v>#REF!</v>
      </c>
    </row>
    <row r="176" spans="2:17" ht="16.5" customHeight="1">
      <c r="B176" s="71" t="e">
        <f>IF(INDEX(#REF!,G2)=0,"",INDEX(#REF!,G2))</f>
        <v>#REF!</v>
      </c>
      <c r="C176" s="6" t="e">
        <f>#REF!</f>
        <v>#REF!</v>
      </c>
      <c r="D176" s="79" t="e">
        <f>IF(INDEX(#REF!,G2)=0,"",INDEX(#REF!,G2))</f>
        <v>#REF!</v>
      </c>
      <c r="E176" s="74" t="e">
        <f>IF(INDEX(#REF!,$G$2)=0,"",INDEX(#REF!,$G$2))</f>
        <v>#REF!</v>
      </c>
      <c r="F176" s="79" t="e">
        <f>IF(INDEX(#REF!,G2)=0,"",INDEX(#REF!,G2))</f>
        <v>#REF!</v>
      </c>
      <c r="G176" s="199" t="e">
        <f>IF(INDEX(#REF!,G2)=0,"",INDEX(#REF!,G2))</f>
        <v>#REF!</v>
      </c>
    </row>
    <row r="177" spans="2:7" ht="16.5" customHeight="1">
      <c r="B177" s="71" t="e">
        <f>IF(INDEX(#REF!,G2)=0,"",INDEX(#REF!,G2))</f>
        <v>#REF!</v>
      </c>
      <c r="C177" s="6" t="e">
        <f>#REF!</f>
        <v>#REF!</v>
      </c>
      <c r="D177" s="79" t="e">
        <f>IF(INDEX(#REF!,G2)=0,"",INDEX(#REF!,G2))</f>
        <v>#REF!</v>
      </c>
      <c r="E177" s="74" t="e">
        <f>IF(INDEX(#REF!,$G$2)=0,"",INDEX(#REF!,$G$2))</f>
        <v>#REF!</v>
      </c>
      <c r="F177" s="79" t="e">
        <f>IF(INDEX(#REF!,G2)=0,"",INDEX(#REF!,G2))</f>
        <v>#REF!</v>
      </c>
      <c r="G177" s="199" t="e">
        <f>IF(INDEX(#REF!,G2)=0,"",INDEX(#REF!,G2))</f>
        <v>#REF!</v>
      </c>
    </row>
    <row r="178" spans="2:7" ht="16.5" customHeight="1">
      <c r="B178" s="71" t="e">
        <f>IF(INDEX(#REF!,G2)=0,"",INDEX(#REF!,G2))</f>
        <v>#REF!</v>
      </c>
      <c r="C178" s="6" t="e">
        <f>#REF!</f>
        <v>#REF!</v>
      </c>
      <c r="D178" s="79" t="e">
        <f>IF(INDEX(#REF!,G2)=0,"",INDEX(#REF!,G2))</f>
        <v>#REF!</v>
      </c>
      <c r="E178" s="74" t="e">
        <f>IF(INDEX(#REF!,$G$2)=0,"",INDEX(#REF!,$G$2))</f>
        <v>#REF!</v>
      </c>
      <c r="F178" s="79" t="e">
        <f>IF(INDEX(#REF!,G2)=0,"",INDEX(#REF!,G2))</f>
        <v>#REF!</v>
      </c>
      <c r="G178" s="199" t="e">
        <f>IF(INDEX(#REF!,G2)=0,"",INDEX(#REF!,G2))</f>
        <v>#REF!</v>
      </c>
    </row>
    <row r="179" spans="2:7" ht="16.5" customHeight="1">
      <c r="B179" s="71" t="e">
        <f>IF(INDEX(#REF!,G2)=0,"",INDEX(#REF!,G2))</f>
        <v>#REF!</v>
      </c>
      <c r="C179" s="6" t="e">
        <f>#REF!</f>
        <v>#REF!</v>
      </c>
      <c r="D179" s="79" t="e">
        <f>IF(INDEX(#REF!,G2)=0,"",INDEX(#REF!,G2))</f>
        <v>#REF!</v>
      </c>
      <c r="E179" s="74" t="e">
        <f>IF(INDEX(#REF!,$G$2)=0,"",INDEX(#REF!,$G$2))</f>
        <v>#REF!</v>
      </c>
      <c r="F179" s="79" t="e">
        <f>IF(INDEX(#REF!,G2)=0,"",INDEX(#REF!,G2))</f>
        <v>#REF!</v>
      </c>
      <c r="G179" s="199" t="e">
        <f>IF(INDEX(#REF!,G2)=0,"",INDEX(#REF!,G2))</f>
        <v>#REF!</v>
      </c>
    </row>
    <row r="180" spans="2:7" ht="16.5" customHeight="1">
      <c r="B180" s="71" t="e">
        <f>IF(INDEX(#REF!,G2)=0,"",INDEX(#REF!,G2))</f>
        <v>#REF!</v>
      </c>
      <c r="C180" s="6" t="e">
        <f>#REF!</f>
        <v>#REF!</v>
      </c>
      <c r="D180" s="79" t="e">
        <f>IF(INDEX(#REF!,G2)=0,"",INDEX(#REF!,G2))</f>
        <v>#REF!</v>
      </c>
      <c r="E180" s="74" t="e">
        <f>IF(INDEX(#REF!,$G$2)=0,"",INDEX(#REF!,$G$2))</f>
        <v>#REF!</v>
      </c>
      <c r="F180" s="79" t="e">
        <f>IF(INDEX(#REF!,G2)=0,"",INDEX(#REF!,G2))</f>
        <v>#REF!</v>
      </c>
      <c r="G180" s="199" t="e">
        <f>IF(INDEX(#REF!,G2)=0,"",INDEX(#REF!,G2))</f>
        <v>#REF!</v>
      </c>
    </row>
    <row r="181" spans="2:7" ht="16.5" customHeight="1">
      <c r="B181" s="71" t="e">
        <f>IF(INDEX(#REF!,G2)=0,"",INDEX(#REF!,G2))</f>
        <v>#REF!</v>
      </c>
      <c r="C181" s="6" t="e">
        <f>#REF!</f>
        <v>#REF!</v>
      </c>
      <c r="D181" s="79" t="e">
        <f>IF(INDEX(#REF!,G2)=0,"",INDEX(#REF!,G2))</f>
        <v>#REF!</v>
      </c>
      <c r="E181" s="74" t="e">
        <f>IF(INDEX(#REF!,$G$2)=0,"",INDEX(#REF!,$G$2))</f>
        <v>#REF!</v>
      </c>
      <c r="F181" s="79" t="e">
        <f>IF(INDEX(#REF!,G2)=0,"",INDEX(#REF!,G2))</f>
        <v>#REF!</v>
      </c>
      <c r="G181" s="199" t="e">
        <f>IF(INDEX(#REF!,G2)=0,"",INDEX(#REF!,G2))</f>
        <v>#REF!</v>
      </c>
    </row>
    <row r="182" spans="2:7" ht="16.5" customHeight="1">
      <c r="B182" s="71" t="e">
        <f>IF(INDEX(#REF!,G2)=0,"",INDEX(#REF!,G2))</f>
        <v>#REF!</v>
      </c>
      <c r="C182" s="6" t="e">
        <f>#REF!</f>
        <v>#REF!</v>
      </c>
      <c r="D182" s="79" t="e">
        <f>IF(INDEX(#REF!,G2)=0,"",INDEX(#REF!,G2))</f>
        <v>#REF!</v>
      </c>
      <c r="E182" s="74" t="e">
        <f>IF(INDEX(#REF!,$G$2)=0,"",INDEX(#REF!,$G$2))</f>
        <v>#REF!</v>
      </c>
      <c r="F182" s="79" t="e">
        <f>IF(INDEX(#REF!,G2)=0,"",INDEX(#REF!,G2))</f>
        <v>#REF!</v>
      </c>
      <c r="G182" s="199" t="e">
        <f>IF(INDEX(#REF!,G2)=0,"",INDEX(#REF!,G2))</f>
        <v>#REF!</v>
      </c>
    </row>
    <row r="183" spans="2:7" ht="16.5" customHeight="1">
      <c r="B183" s="71" t="e">
        <f>IF(INDEX(#REF!,G2)=0,"",INDEX(#REF!,G2))</f>
        <v>#REF!</v>
      </c>
      <c r="C183" s="6" t="e">
        <f>#REF!</f>
        <v>#REF!</v>
      </c>
      <c r="D183" s="79" t="e">
        <f>IF(INDEX(#REF!,G2)=0,"",INDEX(#REF!,G2))</f>
        <v>#REF!</v>
      </c>
      <c r="E183" s="74" t="e">
        <f>IF(INDEX(#REF!,$G$2)=0,"",INDEX(#REF!,$G$2))</f>
        <v>#REF!</v>
      </c>
      <c r="F183" s="79" t="e">
        <f>IF(INDEX(#REF!,G2)=0,"",INDEX(#REF!,G2))</f>
        <v>#REF!</v>
      </c>
      <c r="G183" s="199" t="e">
        <f>IF(INDEX(#REF!,G2)=0,"",INDEX(#REF!,G2))</f>
        <v>#REF!</v>
      </c>
    </row>
    <row r="184" spans="2:7" ht="16.5" customHeight="1">
      <c r="B184" s="71" t="e">
        <f>IF(INDEX(#REF!,G2)=0,"",INDEX(#REF!,G2))</f>
        <v>#REF!</v>
      </c>
      <c r="C184" s="6" t="e">
        <f>#REF!</f>
        <v>#REF!</v>
      </c>
      <c r="D184" s="79" t="e">
        <f>IF(INDEX(#REF!,G2)=0,"",INDEX(#REF!,G2))</f>
        <v>#REF!</v>
      </c>
      <c r="E184" s="74" t="e">
        <f>IF(INDEX(#REF!,$G$2)=0,"",INDEX(#REF!,$G$2))</f>
        <v>#REF!</v>
      </c>
      <c r="F184" s="79" t="e">
        <f>IF(INDEX(#REF!,G2)=0,"",INDEX(#REF!,G2))</f>
        <v>#REF!</v>
      </c>
      <c r="G184" s="199" t="e">
        <f>IF(INDEX(#REF!,G2)=0,"",INDEX(#REF!,G2))</f>
        <v>#REF!</v>
      </c>
    </row>
    <row r="185" spans="2:7" ht="16.5" customHeight="1">
      <c r="B185" s="71" t="e">
        <f>IF(INDEX(#REF!,G2)=0,"",INDEX(#REF!,G2))</f>
        <v>#REF!</v>
      </c>
      <c r="C185" s="6" t="e">
        <f>#REF!</f>
        <v>#REF!</v>
      </c>
      <c r="D185" s="79" t="e">
        <f>IF(INDEX(#REF!,G2)=0,"",INDEX(#REF!,G2))</f>
        <v>#REF!</v>
      </c>
      <c r="E185" s="74" t="e">
        <f>IF(INDEX(#REF!,$G$2)=0,"",INDEX(#REF!,$G$2))</f>
        <v>#REF!</v>
      </c>
      <c r="F185" s="79" t="e">
        <f>IF(INDEX(#REF!,G2)=0,"",INDEX(#REF!,G2))</f>
        <v>#REF!</v>
      </c>
      <c r="G185" s="199" t="e">
        <f>IF(INDEX(#REF!,G2)=0,"",INDEX(#REF!,G2))</f>
        <v>#REF!</v>
      </c>
    </row>
    <row r="186" spans="2:7" ht="16.5" customHeight="1">
      <c r="B186" s="71" t="e">
        <f>IF(INDEX(#REF!,G2)=0,"",INDEX(#REF!,G2))</f>
        <v>#REF!</v>
      </c>
      <c r="C186" s="6" t="e">
        <f>#REF!</f>
        <v>#REF!</v>
      </c>
      <c r="D186" s="79" t="e">
        <f>IF(INDEX(#REF!,G2)=0,"",INDEX(#REF!,G2))</f>
        <v>#REF!</v>
      </c>
      <c r="E186" s="74" t="e">
        <f>IF(INDEX(#REF!,$G$2)=0,"",INDEX(#REF!,$G$2))</f>
        <v>#REF!</v>
      </c>
      <c r="F186" s="79" t="e">
        <f>IF(INDEX(#REF!,G2)=0,"",INDEX(#REF!,G2))</f>
        <v>#REF!</v>
      </c>
      <c r="G186" s="199" t="e">
        <f>IF(INDEX(#REF!,G2)=0,"",INDEX(#REF!,G2))</f>
        <v>#REF!</v>
      </c>
    </row>
    <row r="187" spans="2:7" ht="16.5" customHeight="1">
      <c r="B187" s="71" t="e">
        <f>IF(INDEX(#REF!,G2)=0,"",INDEX(#REF!,G2))</f>
        <v>#REF!</v>
      </c>
      <c r="C187" s="6" t="e">
        <f>#REF!</f>
        <v>#REF!</v>
      </c>
      <c r="D187" s="79" t="e">
        <f>IF(INDEX(#REF!,G2)=0,"",INDEX(#REF!,G2))</f>
        <v>#REF!</v>
      </c>
      <c r="E187" s="74" t="e">
        <f>IF(INDEX(#REF!,$G$2)=0,"",INDEX(#REF!,$G$2))</f>
        <v>#REF!</v>
      </c>
      <c r="F187" s="79" t="e">
        <f>IF(INDEX(#REF!,G2)=0,"",INDEX(#REF!,G2))</f>
        <v>#REF!</v>
      </c>
      <c r="G187" s="199" t="e">
        <f>IF(INDEX(#REF!,G2)=0,"",INDEX(#REF!,G2))</f>
        <v>#REF!</v>
      </c>
    </row>
    <row r="188" spans="2:7" ht="16.5" customHeight="1">
      <c r="B188" s="71" t="e">
        <f>IF(INDEX(#REF!,G2)=0,"",INDEX(#REF!,G2))</f>
        <v>#REF!</v>
      </c>
      <c r="C188" s="6" t="e">
        <f>#REF!</f>
        <v>#REF!</v>
      </c>
      <c r="D188" s="79" t="e">
        <f>IF(INDEX(#REF!,G2)=0,"",INDEX(#REF!,G2))</f>
        <v>#REF!</v>
      </c>
      <c r="E188" s="74" t="e">
        <f>IF(INDEX(#REF!,$G$2)=0,"",INDEX(#REF!,$G$2))</f>
        <v>#REF!</v>
      </c>
      <c r="F188" s="79" t="e">
        <f>IF(INDEX(#REF!,G2)=0,"",INDEX(#REF!,G2))</f>
        <v>#REF!</v>
      </c>
      <c r="G188" s="199" t="e">
        <f>IF(INDEX(#REF!,G2)=0,"",INDEX(#REF!,G2))</f>
        <v>#REF!</v>
      </c>
    </row>
    <row r="189" spans="2:7" ht="16.5" customHeight="1">
      <c r="B189" s="71" t="e">
        <f>IF(INDEX(#REF!,G2)=0,"",INDEX(#REF!,G2))</f>
        <v>#REF!</v>
      </c>
      <c r="C189" s="6" t="e">
        <f>#REF!</f>
        <v>#REF!</v>
      </c>
      <c r="D189" s="79" t="e">
        <f>IF(INDEX(#REF!,G2)=0,"",INDEX(#REF!,G2))</f>
        <v>#REF!</v>
      </c>
      <c r="E189" s="74" t="e">
        <f>IF(INDEX(#REF!,$G$2)=0,"",INDEX(#REF!,$G$2))</f>
        <v>#REF!</v>
      </c>
      <c r="F189" s="79" t="e">
        <f>IF(INDEX(#REF!,G2)=0,"",INDEX(#REF!,G2))</f>
        <v>#REF!</v>
      </c>
      <c r="G189" s="199" t="e">
        <f>IF(INDEX(#REF!,G2)=0,"",INDEX(#REF!,G2))</f>
        <v>#REF!</v>
      </c>
    </row>
    <row r="190" spans="2:7" ht="16.5" customHeight="1">
      <c r="B190" s="71" t="e">
        <f>IF(INDEX(#REF!,G2)=0,"",INDEX(#REF!,G2))</f>
        <v>#REF!</v>
      </c>
      <c r="C190" s="6" t="e">
        <f>#REF!</f>
        <v>#REF!</v>
      </c>
      <c r="D190" s="79" t="e">
        <f>IF(INDEX(#REF!,G2)=0,"",INDEX(#REF!,G2))</f>
        <v>#REF!</v>
      </c>
      <c r="E190" s="74" t="e">
        <f>IF(INDEX(#REF!,$G$2)=0,"",INDEX(#REF!,$G$2))</f>
        <v>#REF!</v>
      </c>
      <c r="F190" s="79" t="e">
        <f>IF(INDEX(#REF!,G2)=0,"",INDEX(#REF!,G2))</f>
        <v>#REF!</v>
      </c>
      <c r="G190" s="199" t="e">
        <f>IF(INDEX(#REF!,G2)=0,"",INDEX(#REF!,G2))</f>
        <v>#REF!</v>
      </c>
    </row>
    <row r="191" spans="2:7" ht="16.5" customHeight="1">
      <c r="B191" s="71" t="e">
        <f>IF(INDEX(#REF!,G2)=0,"",INDEX(#REF!,G2))</f>
        <v>#REF!</v>
      </c>
      <c r="C191" s="6" t="e">
        <f>#REF!</f>
        <v>#REF!</v>
      </c>
      <c r="D191" s="79" t="e">
        <f>IF(INDEX(#REF!,G2)=0,"",INDEX(#REF!,G2))</f>
        <v>#REF!</v>
      </c>
      <c r="E191" s="74" t="e">
        <f>IF(INDEX(#REF!,$G$2)=0,"",INDEX(#REF!,$G$2))</f>
        <v>#REF!</v>
      </c>
      <c r="F191" s="79" t="e">
        <f>IF(INDEX(#REF!,G2)=0,"",INDEX(#REF!,G2))</f>
        <v>#REF!</v>
      </c>
      <c r="G191" s="199" t="e">
        <f>IF(INDEX(#REF!,G2)=0,"",INDEX(#REF!,G2))</f>
        <v>#REF!</v>
      </c>
    </row>
    <row r="192" spans="2:7" ht="16.5" customHeight="1">
      <c r="B192" s="71" t="e">
        <f>IF(INDEX(#REF!,G2)=0,"",INDEX(#REF!,G2))</f>
        <v>#REF!</v>
      </c>
      <c r="C192" s="6" t="e">
        <f>#REF!</f>
        <v>#REF!</v>
      </c>
      <c r="D192" s="79" t="e">
        <f>IF(INDEX(#REF!,G2)=0,"",INDEX(#REF!,G2))</f>
        <v>#REF!</v>
      </c>
      <c r="E192" s="74" t="e">
        <f>IF(INDEX(#REF!,$G$2)=0,"",INDEX(#REF!,$G$2))</f>
        <v>#REF!</v>
      </c>
      <c r="F192" s="79" t="e">
        <f>IF(INDEX(#REF!,G2)=0,"",INDEX(#REF!,G2))</f>
        <v>#REF!</v>
      </c>
      <c r="G192" s="199" t="e">
        <f>IF(INDEX(#REF!,G2)=0,"",INDEX(#REF!,G2))</f>
        <v>#REF!</v>
      </c>
    </row>
    <row r="193" spans="2:7" ht="16.5" customHeight="1">
      <c r="B193" s="71" t="e">
        <f>IF(INDEX(#REF!,G2)=0,"",INDEX(#REF!,G2))</f>
        <v>#REF!</v>
      </c>
      <c r="C193" s="6" t="e">
        <f>#REF!</f>
        <v>#REF!</v>
      </c>
      <c r="D193" s="79" t="e">
        <f>IF(INDEX(#REF!,G2)=0,"",INDEX(#REF!,G2))</f>
        <v>#REF!</v>
      </c>
      <c r="E193" s="74" t="e">
        <f>IF(INDEX(#REF!,$G$2)=0,"",INDEX(#REF!,$G$2))</f>
        <v>#REF!</v>
      </c>
      <c r="F193" s="79" t="e">
        <f>IF(INDEX(#REF!,G2)=0,"",INDEX(#REF!,G2))</f>
        <v>#REF!</v>
      </c>
      <c r="G193" s="199" t="e">
        <f>IF(INDEX(#REF!,G2)=0,"",INDEX(#REF!,G2))</f>
        <v>#REF!</v>
      </c>
    </row>
    <row r="194" spans="2:7" ht="16.5" customHeight="1">
      <c r="B194" s="71" t="e">
        <f>IF(INDEX(#REF!,G2)=0,"",INDEX(#REF!,G2))</f>
        <v>#REF!</v>
      </c>
      <c r="C194" s="6" t="e">
        <f>#REF!</f>
        <v>#REF!</v>
      </c>
      <c r="D194" s="79" t="e">
        <f>IF(INDEX(#REF!,G2)=0,"",INDEX(#REF!,G2))</f>
        <v>#REF!</v>
      </c>
      <c r="E194" s="74" t="e">
        <f>IF(INDEX(#REF!,$G$2)=0,"",INDEX(#REF!,$G$2))</f>
        <v>#REF!</v>
      </c>
      <c r="F194" s="79" t="e">
        <f>IF(INDEX(#REF!,G2)=0,"",INDEX(#REF!,G2))</f>
        <v>#REF!</v>
      </c>
      <c r="G194" s="199" t="e">
        <f>IF(INDEX(#REF!,G2)=0,"",INDEX(#REF!,G2))</f>
        <v>#REF!</v>
      </c>
    </row>
    <row r="195" spans="2:7" ht="16.5" customHeight="1">
      <c r="B195" s="10"/>
      <c r="C195" s="11"/>
      <c r="D195" s="72"/>
      <c r="E195" s="62" t="e">
        <f>SUBTOTAL(101,BilanIndivMatch[T. Jeu])</f>
        <v>#REF!</v>
      </c>
      <c r="F195" s="80" t="e">
        <f>SUBTOTAL(101,BilanIndivMatch[RPE])</f>
        <v>#REF!</v>
      </c>
      <c r="G195" s="200" t="e">
        <f>SUBTOTAL(101,BilanIndivMatch[Charge])</f>
        <v>#REF!</v>
      </c>
    </row>
    <row r="196" spans="2:7" ht="10.5" customHeight="1">
      <c r="B196" s="61"/>
      <c r="C196" s="6"/>
      <c r="D196" s="63"/>
      <c r="E196" s="63"/>
      <c r="F196" s="63"/>
      <c r="G196" s="70"/>
    </row>
    <row r="197" spans="2:7" ht="16.5" customHeight="1">
      <c r="B197" s="61"/>
      <c r="C197" s="192" t="s">
        <v>199</v>
      </c>
      <c r="D197" s="209"/>
      <c r="E197" s="50"/>
      <c r="F197" s="63"/>
      <c r="G197" s="70"/>
    </row>
    <row r="198" spans="2:7" ht="16.5" customHeight="1">
      <c r="B198" s="61"/>
      <c r="C198" s="212" t="s">
        <v>200</v>
      </c>
      <c r="D198" s="212"/>
      <c r="E198" s="208" t="e">
        <f>SUM(E199:E201)</f>
        <v>#REF!</v>
      </c>
      <c r="F198" s="63"/>
      <c r="G198" s="70"/>
    </row>
    <row r="199" spans="2:7" ht="16.5" customHeight="1">
      <c r="B199" s="61"/>
      <c r="C199" s="193" t="s">
        <v>201</v>
      </c>
      <c r="D199" s="193"/>
      <c r="E199" s="210" t="e">
        <f>#REF!</f>
        <v>#REF!</v>
      </c>
      <c r="F199" s="63"/>
      <c r="G199" s="70"/>
    </row>
    <row r="200" spans="2:7" ht="16.5" customHeight="1">
      <c r="B200" s="61"/>
      <c r="C200" s="193" t="s">
        <v>202</v>
      </c>
      <c r="D200" s="193"/>
      <c r="E200" s="210" t="e">
        <f>#REF!</f>
        <v>#REF!</v>
      </c>
      <c r="F200" s="196"/>
    </row>
    <row r="201" spans="2:7" ht="16.5" customHeight="1">
      <c r="B201" s="61"/>
      <c r="C201" s="193" t="s">
        <v>203</v>
      </c>
      <c r="D201" s="193"/>
      <c r="E201" s="210" t="e">
        <f>#REF!</f>
        <v>#REF!</v>
      </c>
      <c r="F201" s="207"/>
    </row>
    <row r="202" spans="2:7" ht="16.5" customHeight="1">
      <c r="B202" s="61"/>
      <c r="C202" s="211" t="s">
        <v>205</v>
      </c>
      <c r="D202" s="211"/>
      <c r="E202" s="206" t="e">
        <f>#REF!</f>
        <v>#REF!</v>
      </c>
      <c r="F202" s="205"/>
    </row>
    <row r="203" spans="2:7" ht="16.5" customHeight="1">
      <c r="B203" s="61"/>
      <c r="C203" s="211" t="s">
        <v>204</v>
      </c>
      <c r="D203" s="211"/>
      <c r="E203" s="206" t="e">
        <f>#REF!</f>
        <v>#REF!</v>
      </c>
      <c r="F203" s="205"/>
    </row>
    <row r="204" spans="2:7" ht="16.5" customHeight="1">
      <c r="B204" s="61"/>
      <c r="C204" s="211" t="s">
        <v>206</v>
      </c>
      <c r="D204" s="211"/>
      <c r="E204" s="206" t="e">
        <f>#REF!</f>
        <v>#REF!</v>
      </c>
      <c r="F204" s="205"/>
    </row>
    <row r="205" spans="2:7" ht="16.5" customHeight="1">
      <c r="B205" s="61"/>
      <c r="C205" s="193" t="s">
        <v>198</v>
      </c>
      <c r="D205" s="194"/>
      <c r="E205" s="213" t="e">
        <f>#REF!</f>
        <v>#REF!</v>
      </c>
      <c r="F205" s="205"/>
    </row>
    <row r="206" spans="2:7" ht="16.5" customHeight="1">
      <c r="B206" s="61"/>
      <c r="C206" s="195" t="s">
        <v>207</v>
      </c>
      <c r="D206" s="195"/>
      <c r="E206" s="214" t="e">
        <f>#REF!</f>
        <v>#REF!</v>
      </c>
      <c r="F206" s="205"/>
      <c r="G206" s="70"/>
    </row>
    <row r="207" spans="2:7" ht="10.5" customHeight="1">
      <c r="B207" s="61"/>
      <c r="F207" s="63"/>
      <c r="G207" s="70"/>
    </row>
    <row r="208" spans="2:7" ht="16.5" customHeight="1">
      <c r="B208" s="61"/>
      <c r="F208" s="63"/>
      <c r="G208" s="70"/>
    </row>
    <row r="209" spans="2:7" ht="16.5" customHeight="1">
      <c r="B209" s="61"/>
      <c r="F209" s="63"/>
      <c r="G209" s="70"/>
    </row>
    <row r="210" spans="2:7" ht="16.5" customHeight="1">
      <c r="B210" s="61"/>
      <c r="C210" s="6"/>
      <c r="D210" s="63"/>
      <c r="E210" s="63"/>
      <c r="F210" s="63"/>
      <c r="G210" s="70"/>
    </row>
    <row r="211" spans="2:7" ht="16.5" customHeight="1">
      <c r="B211" s="61"/>
      <c r="C211" s="6"/>
      <c r="D211" s="63"/>
      <c r="E211" s="63"/>
      <c r="F211" s="63"/>
      <c r="G211" s="70"/>
    </row>
    <row r="212" spans="2:7" ht="16.5" customHeight="1">
      <c r="B212" s="61"/>
      <c r="C212" s="6"/>
      <c r="D212" s="63"/>
      <c r="E212" s="63"/>
      <c r="F212" s="63"/>
      <c r="G212" s="70"/>
    </row>
    <row r="213" spans="2:7" ht="16.5" customHeight="1">
      <c r="B213" s="61"/>
      <c r="C213" s="6"/>
      <c r="D213" s="63"/>
      <c r="E213" s="63"/>
      <c r="F213" s="63"/>
      <c r="G213" s="70"/>
    </row>
    <row r="214" spans="2:7" ht="16.5" customHeight="1">
      <c r="B214" s="61"/>
      <c r="C214" s="6"/>
      <c r="D214" s="63"/>
      <c r="E214" s="63"/>
      <c r="F214" s="63"/>
      <c r="G214" s="70"/>
    </row>
    <row r="215" spans="2:7" ht="16.5" customHeight="1">
      <c r="B215" s="61"/>
      <c r="C215" s="6"/>
      <c r="D215" s="63"/>
      <c r="E215" s="63"/>
      <c r="F215" s="63"/>
      <c r="G215" s="70"/>
    </row>
    <row r="216" spans="2:7" ht="16.5" customHeight="1">
      <c r="B216" s="61"/>
      <c r="C216" s="6"/>
      <c r="D216" s="63"/>
      <c r="E216" s="63"/>
      <c r="F216" s="63"/>
      <c r="G216" s="70"/>
    </row>
    <row r="217" spans="2:7" ht="16.5" customHeight="1">
      <c r="B217" s="61"/>
      <c r="C217" s="6"/>
      <c r="D217" s="63"/>
      <c r="E217" s="63"/>
      <c r="F217" s="63"/>
      <c r="G217" s="70"/>
    </row>
    <row r="218" spans="2:7" ht="16.5" customHeight="1">
      <c r="B218" s="61"/>
      <c r="C218" s="6"/>
      <c r="D218" s="63"/>
      <c r="E218" s="63"/>
      <c r="F218" s="63"/>
      <c r="G218" s="70"/>
    </row>
    <row r="219" spans="2:7" ht="16.5" customHeight="1">
      <c r="B219" s="61"/>
      <c r="C219" s="6"/>
      <c r="D219" s="63"/>
      <c r="E219" s="63"/>
      <c r="F219" s="63"/>
      <c r="G219" s="70"/>
    </row>
    <row r="220" spans="2:7" ht="16.5" customHeight="1">
      <c r="B220" s="61"/>
      <c r="C220" s="6"/>
      <c r="D220" s="63"/>
      <c r="E220" s="63"/>
      <c r="F220" s="63"/>
      <c r="G220" s="70"/>
    </row>
    <row r="221" spans="2:7" ht="16.5" customHeight="1">
      <c r="B221" s="61"/>
      <c r="C221" s="6"/>
      <c r="D221" s="63"/>
      <c r="E221" s="63"/>
      <c r="F221" s="63"/>
      <c r="G221" s="70"/>
    </row>
    <row r="222" spans="2:7" ht="16.5" customHeight="1">
      <c r="B222" s="61"/>
      <c r="C222" s="6"/>
      <c r="D222" s="63"/>
      <c r="E222" s="63"/>
      <c r="F222" s="63"/>
      <c r="G222" s="70"/>
    </row>
    <row r="223" spans="2:7" ht="16.5" customHeight="1">
      <c r="B223" s="61"/>
      <c r="C223" s="6"/>
      <c r="D223" s="63"/>
      <c r="E223" s="63"/>
      <c r="F223" s="63"/>
      <c r="G223" s="70"/>
    </row>
    <row r="224" spans="2:7" ht="16.5" customHeight="1">
      <c r="B224" s="61"/>
      <c r="C224" s="6"/>
      <c r="D224" s="63"/>
      <c r="E224" s="63"/>
      <c r="F224" s="63"/>
      <c r="G224" s="70"/>
    </row>
    <row r="225" spans="2:7" ht="16.5" customHeight="1">
      <c r="B225" s="61"/>
      <c r="C225" s="6"/>
      <c r="D225" s="63"/>
      <c r="E225" s="63"/>
      <c r="F225" s="63"/>
      <c r="G225" s="70"/>
    </row>
    <row r="226" spans="2:7" ht="16.5" customHeight="1">
      <c r="B226" s="61"/>
      <c r="C226" s="6"/>
      <c r="D226" s="63"/>
      <c r="E226" s="63"/>
      <c r="F226" s="63"/>
      <c r="G226" s="70"/>
    </row>
    <row r="227" spans="2:7" ht="16.5" customHeight="1">
      <c r="B227" s="61"/>
      <c r="C227" s="6"/>
      <c r="D227" s="63"/>
      <c r="E227" s="63"/>
      <c r="F227" s="63"/>
      <c r="G227" s="70"/>
    </row>
    <row r="228" spans="2:7" ht="16.5" customHeight="1">
      <c r="B228" s="61"/>
      <c r="C228" s="6"/>
      <c r="D228" s="63"/>
      <c r="E228" s="63"/>
      <c r="F228" s="63"/>
      <c r="G228" s="70"/>
    </row>
    <row r="229" spans="2:7" ht="16.5" customHeight="1">
      <c r="B229" s="61"/>
      <c r="C229" s="6"/>
      <c r="D229" s="63"/>
      <c r="E229" s="63"/>
      <c r="F229" s="63"/>
      <c r="G229" s="70"/>
    </row>
    <row r="230" spans="2:7" ht="16.5" customHeight="1">
      <c r="B230" s="61"/>
      <c r="C230" s="6"/>
      <c r="D230" s="63"/>
      <c r="E230" s="63"/>
      <c r="F230" s="63"/>
      <c r="G230" s="70"/>
    </row>
    <row r="231" spans="2:7" ht="16.5" customHeight="1">
      <c r="B231" s="61"/>
      <c r="C231" s="6"/>
      <c r="D231" s="63"/>
      <c r="E231" s="63"/>
      <c r="F231" s="63"/>
      <c r="G231" s="70"/>
    </row>
    <row r="232" spans="2:7" ht="16.5" customHeight="1">
      <c r="B232" s="61"/>
      <c r="C232" s="6"/>
      <c r="D232" s="63"/>
      <c r="E232" s="63"/>
      <c r="F232" s="63"/>
      <c r="G232" s="70"/>
    </row>
    <row r="233" spans="2:7" ht="16.5" customHeight="1">
      <c r="B233" s="61"/>
      <c r="C233" s="6"/>
      <c r="D233" s="63"/>
      <c r="E233" s="63"/>
      <c r="F233" s="63"/>
      <c r="G233" s="70"/>
    </row>
    <row r="234" spans="2:7" ht="16.5" customHeight="1">
      <c r="B234" s="61"/>
      <c r="C234" s="6"/>
      <c r="D234" s="63"/>
      <c r="E234" s="63"/>
      <c r="F234" s="63"/>
      <c r="G234" s="70"/>
    </row>
    <row r="235" spans="2:7" ht="16.5" customHeight="1">
      <c r="B235" s="61"/>
      <c r="C235" s="6"/>
      <c r="D235" s="63"/>
      <c r="E235" s="63"/>
      <c r="F235" s="63"/>
      <c r="G235" s="70"/>
    </row>
    <row r="236" spans="2:7" ht="16.5" customHeight="1">
      <c r="B236" s="61"/>
      <c r="C236" s="6"/>
      <c r="D236" s="63"/>
      <c r="E236" s="63"/>
      <c r="F236" s="63"/>
      <c r="G236" s="70"/>
    </row>
    <row r="237" spans="2:7" ht="16.5" customHeight="1">
      <c r="B237" s="61"/>
      <c r="C237" s="6"/>
      <c r="D237" s="63"/>
      <c r="E237" s="63"/>
      <c r="F237" s="63"/>
      <c r="G237" s="70"/>
    </row>
    <row r="238" spans="2:7" ht="16.5" customHeight="1">
      <c r="B238" s="61"/>
      <c r="C238" s="6"/>
      <c r="D238" s="63"/>
      <c r="E238" s="63"/>
      <c r="F238" s="63"/>
      <c r="G238" s="70"/>
    </row>
    <row r="239" spans="2:7" ht="16.5" customHeight="1">
      <c r="B239" s="61"/>
      <c r="C239" s="6"/>
      <c r="D239" s="63"/>
      <c r="E239" s="63"/>
      <c r="F239" s="63"/>
      <c r="G239" s="70"/>
    </row>
    <row r="240" spans="2:7" ht="16.5" customHeight="1">
      <c r="B240" s="61"/>
      <c r="C240" s="6"/>
      <c r="D240" s="63"/>
      <c r="E240" s="63"/>
      <c r="F240" s="63"/>
      <c r="G240" s="70"/>
    </row>
    <row r="241" spans="2:7" ht="16.5" customHeight="1">
      <c r="B241" s="61"/>
      <c r="C241" s="6"/>
      <c r="D241" s="63"/>
      <c r="E241" s="63"/>
      <c r="F241" s="63"/>
      <c r="G241" s="70"/>
    </row>
    <row r="242" spans="2:7" ht="16.5" customHeight="1">
      <c r="B242" s="61"/>
      <c r="C242" s="6"/>
      <c r="D242" s="63"/>
      <c r="E242" s="63"/>
      <c r="F242" s="63"/>
      <c r="G242" s="70"/>
    </row>
    <row r="243" spans="2:7" ht="16.5" customHeight="1">
      <c r="B243" s="61"/>
      <c r="C243" s="6"/>
      <c r="D243" s="63"/>
      <c r="E243" s="63"/>
      <c r="F243" s="63"/>
      <c r="G243" s="70"/>
    </row>
    <row r="244" spans="2:7" ht="16.5" customHeight="1">
      <c r="B244" s="61"/>
      <c r="C244" s="6"/>
      <c r="D244" s="63"/>
      <c r="E244" s="63"/>
      <c r="F244" s="63"/>
      <c r="G244" s="70"/>
    </row>
    <row r="245" spans="2:7" ht="16.5" customHeight="1">
      <c r="B245" s="61"/>
      <c r="C245" s="6"/>
      <c r="D245" s="63"/>
      <c r="E245" s="63"/>
      <c r="F245" s="63"/>
      <c r="G245" s="70"/>
    </row>
    <row r="246" spans="2:7" ht="16.5" customHeight="1">
      <c r="B246" s="61"/>
      <c r="C246" s="6"/>
      <c r="D246" s="63"/>
      <c r="E246" s="63"/>
      <c r="F246" s="63"/>
      <c r="G246" s="70"/>
    </row>
    <row r="247" spans="2:7" ht="16.5" customHeight="1">
      <c r="B247" s="61"/>
      <c r="C247" s="6"/>
      <c r="D247" s="63"/>
      <c r="E247" s="63"/>
      <c r="F247" s="63"/>
      <c r="G247" s="70"/>
    </row>
    <row r="248" spans="2:7" ht="16.5" customHeight="1">
      <c r="B248" s="61"/>
      <c r="C248" s="6"/>
      <c r="D248" s="63"/>
      <c r="E248" s="63"/>
      <c r="F248" s="63"/>
      <c r="G248" s="70"/>
    </row>
    <row r="249" spans="2:7" ht="16.5" customHeight="1">
      <c r="B249" s="61"/>
      <c r="C249" s="6"/>
      <c r="D249" s="63"/>
      <c r="E249" s="63"/>
      <c r="F249" s="63"/>
      <c r="G249" s="70"/>
    </row>
    <row r="250" spans="2:7" ht="16.5" customHeight="1">
      <c r="B250" s="61"/>
      <c r="C250" s="6"/>
      <c r="D250" s="63"/>
      <c r="E250" s="63"/>
      <c r="F250" s="63"/>
      <c r="G250" s="70"/>
    </row>
    <row r="251" spans="2:7" ht="16.5" customHeight="1">
      <c r="B251" s="61"/>
      <c r="C251" s="6"/>
      <c r="D251" s="63"/>
      <c r="E251" s="63"/>
      <c r="F251" s="63"/>
      <c r="G251" s="70"/>
    </row>
    <row r="252" spans="2:7" ht="16.5" customHeight="1">
      <c r="B252" s="61"/>
      <c r="C252" s="6"/>
      <c r="D252" s="63"/>
      <c r="E252" s="63"/>
      <c r="F252" s="63"/>
      <c r="G252" s="70"/>
    </row>
    <row r="253" spans="2:7" ht="16.5" customHeight="1">
      <c r="B253" s="61"/>
      <c r="C253" s="6"/>
      <c r="D253" s="63"/>
      <c r="E253" s="63"/>
      <c r="F253" s="63"/>
      <c r="G253" s="70"/>
    </row>
    <row r="254" spans="2:7" ht="16.5" customHeight="1">
      <c r="B254" s="61"/>
      <c r="C254" s="6"/>
      <c r="D254" s="63"/>
      <c r="E254" s="63"/>
      <c r="F254" s="63"/>
      <c r="G254" s="70"/>
    </row>
    <row r="255" spans="2:7" ht="16.5" customHeight="1">
      <c r="B255" s="61"/>
      <c r="C255" s="6"/>
      <c r="D255" s="63"/>
      <c r="E255" s="63"/>
      <c r="F255" s="63"/>
      <c r="G255" s="70"/>
    </row>
    <row r="256" spans="2:7" ht="16.5" customHeight="1">
      <c r="B256" s="61"/>
      <c r="C256" s="6"/>
      <c r="D256" s="63"/>
      <c r="E256" s="63"/>
      <c r="F256" s="63"/>
      <c r="G256" s="70"/>
    </row>
    <row r="257" spans="2:7" ht="16.5" customHeight="1">
      <c r="B257" s="61"/>
      <c r="C257" s="6"/>
      <c r="D257" s="63"/>
      <c r="E257" s="63"/>
      <c r="F257" s="63"/>
      <c r="G257" s="70"/>
    </row>
    <row r="258" spans="2:7" ht="16.5" customHeight="1">
      <c r="B258" s="61"/>
      <c r="C258" s="6"/>
      <c r="D258" s="63"/>
      <c r="E258" s="63"/>
      <c r="F258" s="63"/>
      <c r="G258" s="70"/>
    </row>
    <row r="259" spans="2:7" ht="16.5" customHeight="1">
      <c r="B259" s="61"/>
      <c r="C259" s="6"/>
      <c r="D259" s="63"/>
      <c r="E259" s="63"/>
      <c r="F259" s="63"/>
      <c r="G259" s="70"/>
    </row>
    <row r="260" spans="2:7" ht="16.5" customHeight="1">
      <c r="B260" s="61"/>
      <c r="C260" s="6"/>
      <c r="D260" s="63"/>
      <c r="E260" s="63"/>
      <c r="F260" s="63"/>
      <c r="G260" s="70"/>
    </row>
    <row r="261" spans="2:7" ht="16.5" customHeight="1">
      <c r="B261" s="61"/>
      <c r="C261" s="6"/>
      <c r="D261" s="63"/>
      <c r="E261" s="63"/>
      <c r="F261" s="63"/>
      <c r="G261" s="70"/>
    </row>
    <row r="262" spans="2:7" ht="16.5" customHeight="1">
      <c r="B262" s="61"/>
      <c r="C262" s="6"/>
      <c r="D262" s="63"/>
      <c r="E262" s="63"/>
      <c r="F262" s="63"/>
      <c r="G262" s="70"/>
    </row>
    <row r="263" spans="2:7" ht="16.5" customHeight="1">
      <c r="B263" s="61"/>
      <c r="C263" s="6"/>
      <c r="D263" s="63"/>
      <c r="E263" s="63"/>
      <c r="F263" s="63"/>
      <c r="G263" s="70"/>
    </row>
    <row r="264" spans="2:7" ht="16.5" customHeight="1">
      <c r="B264" s="61"/>
      <c r="C264" s="6"/>
      <c r="D264" s="63"/>
      <c r="E264" s="63"/>
      <c r="F264" s="63"/>
      <c r="G264" s="70"/>
    </row>
    <row r="265" spans="2:7" ht="16.5" customHeight="1">
      <c r="B265" s="61"/>
      <c r="C265" s="6"/>
      <c r="D265" s="63"/>
      <c r="E265" s="63"/>
      <c r="F265" s="63"/>
      <c r="G265" s="70"/>
    </row>
    <row r="266" spans="2:7" ht="16.5" customHeight="1">
      <c r="B266" s="61"/>
      <c r="C266" s="6"/>
      <c r="D266" s="63"/>
      <c r="E266" s="63"/>
      <c r="F266" s="63"/>
      <c r="G266" s="70"/>
    </row>
    <row r="267" spans="2:7" ht="16.5" customHeight="1">
      <c r="B267" s="61"/>
      <c r="C267" s="6"/>
      <c r="D267" s="63"/>
      <c r="E267" s="63"/>
      <c r="F267" s="63"/>
      <c r="G267" s="70"/>
    </row>
    <row r="268" spans="2:7" ht="16.5" customHeight="1">
      <c r="B268" s="61"/>
      <c r="C268" s="6"/>
      <c r="D268" s="63"/>
      <c r="E268" s="63"/>
      <c r="F268" s="63"/>
      <c r="G268" s="70"/>
    </row>
    <row r="269" spans="2:7" ht="16.5" customHeight="1">
      <c r="B269" s="61"/>
      <c r="C269" s="6"/>
      <c r="D269" s="63"/>
      <c r="E269" s="63"/>
      <c r="F269" s="63"/>
      <c r="G269" s="70"/>
    </row>
    <row r="270" spans="2:7" ht="16.5" customHeight="1">
      <c r="B270" s="61"/>
      <c r="C270" s="6"/>
      <c r="D270" s="63"/>
      <c r="E270" s="63"/>
      <c r="F270" s="63"/>
      <c r="G270" s="70"/>
    </row>
    <row r="271" spans="2:7" ht="16.5" customHeight="1">
      <c r="B271" s="61"/>
      <c r="C271" s="6"/>
      <c r="D271" s="63"/>
      <c r="E271" s="63"/>
      <c r="F271" s="63"/>
      <c r="G271" s="70"/>
    </row>
    <row r="272" spans="2:7" ht="16.5" customHeight="1">
      <c r="B272" s="61"/>
      <c r="C272" s="6"/>
      <c r="D272" s="63"/>
      <c r="E272" s="63"/>
      <c r="F272" s="63"/>
      <c r="G272" s="70"/>
    </row>
    <row r="273" spans="2:7" ht="16.5" customHeight="1">
      <c r="B273" s="61"/>
      <c r="C273" s="6"/>
      <c r="D273" s="63"/>
      <c r="E273" s="63"/>
      <c r="F273" s="63"/>
      <c r="G273" s="70"/>
    </row>
    <row r="274" spans="2:7" ht="16.5" customHeight="1">
      <c r="B274" s="61"/>
      <c r="C274" s="6"/>
      <c r="D274" s="63"/>
      <c r="E274" s="63"/>
      <c r="F274" s="63"/>
      <c r="G274" s="70"/>
    </row>
    <row r="275" spans="2:7" ht="16.5" customHeight="1">
      <c r="B275" s="61"/>
      <c r="C275" s="6"/>
      <c r="D275" s="63"/>
      <c r="E275" s="63"/>
      <c r="F275" s="63"/>
      <c r="G275" s="70"/>
    </row>
    <row r="276" spans="2:7" ht="16.5" customHeight="1">
      <c r="B276" s="61"/>
      <c r="C276" s="6"/>
      <c r="D276" s="63"/>
      <c r="E276" s="63"/>
      <c r="F276" s="63"/>
      <c r="G276" s="70"/>
    </row>
    <row r="277" spans="2:7" ht="16.5" customHeight="1">
      <c r="B277" s="61"/>
      <c r="C277" s="6"/>
      <c r="D277" s="63"/>
      <c r="E277" s="63"/>
      <c r="F277" s="63"/>
      <c r="G277" s="70"/>
    </row>
    <row r="278" spans="2:7" ht="16.5" customHeight="1">
      <c r="B278" s="61"/>
      <c r="C278" s="6"/>
      <c r="D278" s="63"/>
      <c r="E278" s="63"/>
      <c r="F278" s="63"/>
      <c r="G278" s="70"/>
    </row>
    <row r="279" spans="2:7" ht="16.5" customHeight="1">
      <c r="B279" s="61"/>
      <c r="C279" s="6"/>
      <c r="D279" s="63"/>
      <c r="E279" s="63"/>
      <c r="F279" s="63"/>
      <c r="G279" s="70"/>
    </row>
    <row r="280" spans="2:7" ht="16.5" customHeight="1">
      <c r="B280" s="61"/>
      <c r="C280" s="6"/>
      <c r="D280" s="63"/>
      <c r="E280" s="63"/>
      <c r="F280" s="63"/>
      <c r="G280" s="70"/>
    </row>
    <row r="281" spans="2:7" ht="16.5" customHeight="1">
      <c r="B281" s="61"/>
      <c r="C281" s="6"/>
      <c r="D281" s="63"/>
      <c r="E281" s="63"/>
      <c r="F281" s="63"/>
      <c r="G281" s="70"/>
    </row>
    <row r="282" spans="2:7" ht="16.5" customHeight="1">
      <c r="B282" s="61"/>
      <c r="C282" s="6"/>
      <c r="D282" s="63"/>
      <c r="E282" s="63"/>
      <c r="F282" s="63"/>
      <c r="G282" s="70"/>
    </row>
    <row r="283" spans="2:7" ht="16.5" customHeight="1">
      <c r="B283" s="61"/>
      <c r="C283" s="6"/>
      <c r="D283" s="63"/>
      <c r="E283" s="63"/>
      <c r="F283" s="63"/>
      <c r="G283" s="70"/>
    </row>
    <row r="284" spans="2:7" ht="16.5" customHeight="1">
      <c r="B284" s="61"/>
      <c r="C284" s="6"/>
      <c r="D284" s="63"/>
      <c r="E284" s="63"/>
      <c r="F284" s="63"/>
      <c r="G284" s="70"/>
    </row>
    <row r="285" spans="2:7" ht="16.5" customHeight="1">
      <c r="B285" s="61"/>
      <c r="C285" s="6"/>
      <c r="D285" s="63"/>
      <c r="E285" s="63"/>
      <c r="F285" s="63"/>
      <c r="G285" s="70"/>
    </row>
    <row r="286" spans="2:7" ht="16.5" customHeight="1">
      <c r="B286" s="61"/>
      <c r="C286" s="6"/>
      <c r="D286" s="63"/>
      <c r="E286" s="63"/>
      <c r="F286" s="63"/>
      <c r="G286" s="70"/>
    </row>
    <row r="287" spans="2:7" ht="16.5" customHeight="1">
      <c r="B287" s="61"/>
      <c r="C287" s="6"/>
      <c r="D287" s="63"/>
      <c r="E287" s="63"/>
      <c r="F287" s="63"/>
      <c r="G287" s="70"/>
    </row>
    <row r="288" spans="2:7" ht="16.5" customHeight="1">
      <c r="B288" s="61"/>
      <c r="C288" s="6"/>
      <c r="D288" s="63"/>
      <c r="E288" s="63"/>
      <c r="F288" s="63"/>
      <c r="G288" s="70"/>
    </row>
    <row r="289" spans="2:7" ht="16.5" customHeight="1">
      <c r="B289" s="61"/>
      <c r="C289" s="6"/>
      <c r="D289" s="63"/>
      <c r="E289" s="63"/>
      <c r="F289" s="63"/>
      <c r="G289" s="70"/>
    </row>
    <row r="290" spans="2:7" ht="16.5" customHeight="1">
      <c r="B290" s="61"/>
      <c r="C290" s="6"/>
      <c r="D290" s="63"/>
      <c r="E290" s="63"/>
      <c r="F290" s="63"/>
      <c r="G290" s="70"/>
    </row>
    <row r="291" spans="2:7" ht="16.5" customHeight="1">
      <c r="B291" s="61"/>
      <c r="C291" s="6"/>
      <c r="D291" s="63"/>
      <c r="E291" s="63"/>
      <c r="F291" s="63"/>
      <c r="G291" s="70"/>
    </row>
    <row r="292" spans="2:7" ht="16.5" customHeight="1">
      <c r="B292" s="61"/>
      <c r="C292" s="6"/>
      <c r="D292" s="63"/>
      <c r="E292" s="63"/>
      <c r="F292" s="63"/>
      <c r="G292" s="70"/>
    </row>
    <row r="293" spans="2:7" ht="16.5" customHeight="1">
      <c r="B293" s="61"/>
      <c r="C293" s="6"/>
      <c r="D293" s="63"/>
      <c r="E293" s="63"/>
      <c r="F293" s="63"/>
      <c r="G293" s="70"/>
    </row>
    <row r="294" spans="2:7" ht="16.5" customHeight="1">
      <c r="B294" s="61"/>
      <c r="C294" s="6"/>
      <c r="D294" s="63"/>
      <c r="E294" s="63"/>
      <c r="F294" s="63"/>
      <c r="G294" s="70"/>
    </row>
    <row r="295" spans="2:7" ht="16.5" customHeight="1">
      <c r="C295" s="6"/>
      <c r="D295" s="63"/>
      <c r="E295" s="63"/>
    </row>
    <row r="296" spans="2:7" ht="16.5" customHeight="1">
      <c r="C296" s="6"/>
      <c r="D296" s="63"/>
      <c r="E296" s="63"/>
    </row>
    <row r="297" spans="2:7" ht="16.5" customHeight="1">
      <c r="C297" s="6"/>
      <c r="D297" s="63"/>
      <c r="E297" s="63"/>
    </row>
  </sheetData>
  <sheetProtection sort="0" autoFilter="0" pivotTables="0"/>
  <dataConsolidate/>
  <mergeCells count="30">
    <mergeCell ref="M165:O165"/>
    <mergeCell ref="M166:O166"/>
    <mergeCell ref="M167:O167"/>
    <mergeCell ref="B3:C3"/>
    <mergeCell ref="E3:G3"/>
    <mergeCell ref="B4:G4"/>
    <mergeCell ref="M163:O163"/>
    <mergeCell ref="M164:O164"/>
    <mergeCell ref="I78:Q78"/>
    <mergeCell ref="I121:Q121"/>
    <mergeCell ref="M17:O17"/>
    <mergeCell ref="M18:O18"/>
    <mergeCell ref="M19:O19"/>
    <mergeCell ref="M20:O20"/>
    <mergeCell ref="M169:O169"/>
    <mergeCell ref="M170:O170"/>
    <mergeCell ref="J2:Q2"/>
    <mergeCell ref="J3:K3"/>
    <mergeCell ref="L3:O3"/>
    <mergeCell ref="J6:K6"/>
    <mergeCell ref="M6:N6"/>
    <mergeCell ref="M14:O14"/>
    <mergeCell ref="M15:O15"/>
    <mergeCell ref="B9:Q9"/>
    <mergeCell ref="M11:O11"/>
    <mergeCell ref="M12:O12"/>
    <mergeCell ref="M13:O13"/>
    <mergeCell ref="B2:E2"/>
    <mergeCell ref="B160:Q160"/>
    <mergeCell ref="M162:O162"/>
  </mergeCells>
  <phoneticPr fontId="24" type="noConversion"/>
  <conditionalFormatting sqref="K163:K169 K12:K18">
    <cfRule type="dataBar" priority="16">
      <dataBar>
        <cfvo type="num" val="0"/>
        <cfvo type="num" val="1"/>
        <color theme="1" tint="0.34998626667073579"/>
      </dataBar>
      <extLst>
        <ext xmlns:x14="http://schemas.microsoft.com/office/spreadsheetml/2009/9/main" uri="{B025F937-C7B1-47D3-B67F-A62EFF666E3E}">
          <x14:id>{D46DDB78-052F-6046-827D-4D8BAD5B908F}</x14:id>
        </ext>
      </extLst>
    </cfRule>
  </conditionalFormatting>
  <conditionalFormatting sqref="Q163:Q167">
    <cfRule type="dataBar" priority="10">
      <dataBar>
        <cfvo type="num" val="0"/>
        <cfvo type="num" val="1"/>
        <color theme="1" tint="0.34998626667073579"/>
      </dataBar>
      <extLst>
        <ext xmlns:x14="http://schemas.microsoft.com/office/spreadsheetml/2009/9/main" uri="{B025F937-C7B1-47D3-B67F-A62EFF666E3E}">
          <x14:id>{918CB5A2-7B06-DF43-9B20-7B9F9769BC82}</x14:id>
        </ext>
      </extLst>
    </cfRule>
  </conditionalFormatting>
  <conditionalFormatting sqref="Q170">
    <cfRule type="dataBar" priority="9">
      <dataBar>
        <cfvo type="num" val="0"/>
        <cfvo type="num" val="1"/>
        <color theme="1" tint="0.34998626667073579"/>
      </dataBar>
      <extLst>
        <ext xmlns:x14="http://schemas.microsoft.com/office/spreadsheetml/2009/9/main" uri="{B025F937-C7B1-47D3-B67F-A62EFF666E3E}">
          <x14:id>{0A346FDD-7954-5240-B43C-8C757E969172}</x14:id>
        </ext>
      </extLst>
    </cfRule>
  </conditionalFormatting>
  <conditionalFormatting sqref="F201:F205">
    <cfRule type="dataBar" priority="8">
      <dataBar>
        <cfvo type="num" val="0"/>
        <cfvo type="num" val="1"/>
        <color theme="1" tint="0.34998626667073579"/>
      </dataBar>
      <extLst>
        <ext xmlns:x14="http://schemas.microsoft.com/office/spreadsheetml/2009/9/main" uri="{B025F937-C7B1-47D3-B67F-A62EFF666E3E}">
          <x14:id>{6B809DAC-D6F2-482F-A88C-85D2FD78B123}</x14:id>
        </ext>
      </extLst>
    </cfRule>
  </conditionalFormatting>
  <conditionalFormatting sqref="F206">
    <cfRule type="dataBar" priority="7">
      <dataBar>
        <cfvo type="num" val="0"/>
        <cfvo type="num" val="1"/>
        <color theme="1" tint="0.34998626667073579"/>
      </dataBar>
      <extLst>
        <ext xmlns:x14="http://schemas.microsoft.com/office/spreadsheetml/2009/9/main" uri="{B025F937-C7B1-47D3-B67F-A62EFF666E3E}">
          <x14:id>{ED7493BC-A088-4446-B106-987A225A3AA5}</x14:id>
        </ext>
      </extLst>
    </cfRule>
  </conditionalFormatting>
  <conditionalFormatting sqref="K19:K20">
    <cfRule type="dataBar" priority="5">
      <dataBar>
        <cfvo type="num" val="0"/>
        <cfvo type="num" val="1"/>
        <color theme="1" tint="0.34998626667073579"/>
      </dataBar>
      <extLst>
        <ext xmlns:x14="http://schemas.microsoft.com/office/spreadsheetml/2009/9/main" uri="{B025F937-C7B1-47D3-B67F-A62EFF666E3E}">
          <x14:id>{A0153C73-1A14-4A75-993B-9D874408DDB1}</x14:id>
        </ext>
      </extLst>
    </cfRule>
  </conditionalFormatting>
  <conditionalFormatting sqref="Q18">
    <cfRule type="dataBar" priority="3">
      <dataBar>
        <cfvo type="num" val="0"/>
        <cfvo type="num" val="1"/>
        <color theme="1" tint="0.34998626667073579"/>
      </dataBar>
      <extLst>
        <ext xmlns:x14="http://schemas.microsoft.com/office/spreadsheetml/2009/9/main" uri="{B025F937-C7B1-47D3-B67F-A62EFF666E3E}">
          <x14:id>{524A258B-D5B3-4386-B88B-DFB1D70C265E}</x14:id>
        </ext>
      </extLst>
    </cfRule>
  </conditionalFormatting>
  <conditionalFormatting sqref="Q19">
    <cfRule type="dataBar" priority="2">
      <dataBar>
        <cfvo type="num" val="0"/>
        <cfvo type="num" val="1"/>
        <color theme="1" tint="0.34998626667073579"/>
      </dataBar>
      <extLst>
        <ext xmlns:x14="http://schemas.microsoft.com/office/spreadsheetml/2009/9/main" uri="{B025F937-C7B1-47D3-B67F-A62EFF666E3E}">
          <x14:id>{6CE087E6-C561-4BBD-8834-9CBFBCFD4394}</x14:id>
        </ext>
      </extLst>
    </cfRule>
  </conditionalFormatting>
  <conditionalFormatting sqref="Q20">
    <cfRule type="dataBar" priority="1">
      <dataBar>
        <cfvo type="num" val="0"/>
        <cfvo type="num" val="1"/>
        <color theme="1" tint="0.34998626667073579"/>
      </dataBar>
      <extLst>
        <ext xmlns:x14="http://schemas.microsoft.com/office/spreadsheetml/2009/9/main" uri="{B025F937-C7B1-47D3-B67F-A62EFF666E3E}">
          <x14:id>{C32B6C1F-B68A-4207-92EC-07336FED3AF6}</x14:id>
        </ext>
      </extLst>
    </cfRule>
  </conditionalFormatting>
  <dataValidations count="6">
    <dataValidation type="custom" errorStyle="warning" allowBlank="1" showInputMessage="1" showErrorMessage="1" errorTitle="Amount Validation" error="Amount should be a number." sqref="D12:G142" xr:uid="{9E94AAFD-A1B7-4A3D-B18D-657FBDAE6698}">
      <formula1>ISNUMBER($D12)</formula1>
    </dataValidation>
    <dataValidation type="custom" errorStyle="warning" allowBlank="1" showInputMessage="1" showErrorMessage="1" errorTitle="Date Validation" error="A date in January needs be entered in order for this expense to be added to the Summary sheet." sqref="M12 M15 M163 M166:M167 I163:I165 M170 C205:C206 M18 I12:I20" xr:uid="{6591540C-57DB-45F3-89C0-5319EE56F6AE}">
      <formula1>MONTH($B12)=1</formula1>
    </dataValidation>
    <dataValidation type="custom" errorStyle="warning" allowBlank="1" showInputMessage="1" showErrorMessage="1" errorTitle="Date Validation" error="A date in January needs be entered in order for this expense to be added to the Summary sheet." sqref="I166:I169" xr:uid="{8E36FBC2-813F-44F3-A5E5-8FB60951078D}">
      <formula1>MONTH($B165)=1</formula1>
    </dataValidation>
    <dataValidation errorStyle="warning" allowBlank="1" showInputMessage="1" showErrorMessage="1" errorTitle="Amount Validation" error="Amount should be a number." sqref="D163:D194" xr:uid="{4D4E8731-70F8-4A3F-8CDF-6603B3265D3C}"/>
    <dataValidation type="custom" errorStyle="warning" allowBlank="1" showInputMessage="1" showErrorMessage="1" errorTitle="Date Validation" error="A date in January needs be entered in order for this expense to be added to the Summary sheet." sqref="C201:C202 C198" xr:uid="{AD1EF73A-9142-4E27-9FA1-DECC75FE4A4D}">
      <formula1>MONTH($B201)=1</formula1>
    </dataValidation>
    <dataValidation type="custom" errorStyle="warning" allowBlank="1" showInputMessage="1" showErrorMessage="1" errorTitle="Date Validation" error="A date in January needs be entered in order for this expense to be added to the Summary sheet." sqref="C203:C204" xr:uid="{C629AEF3-CEBD-49F5-A8DF-20EAC6770473}">
      <formula1>MONTH($B205)=1</formula1>
    </dataValidation>
  </dataValidations>
  <printOptions horizontalCentered="1"/>
  <pageMargins left="0.25" right="0.25" top="0.75" bottom="0.75" header="0.3" footer="0.3"/>
  <pageSetup paperSize="9" scale="54" fitToHeight="0" orientation="portrait" r:id="rId1"/>
  <ignoredErrors>
    <ignoredError sqref="C163:C194 J82:L90 B163:B194 E163:E176 E182:E194 E177:E181 B12:B17 C12 E15:G15" calculatedColumn="1"/>
  </ignoredErrors>
  <drawing r:id="rId2"/>
  <legacyDrawing r:id="rId3"/>
  <mc:AlternateContent xmlns:mc="http://schemas.openxmlformats.org/markup-compatibility/2006">
    <mc:Choice Requires="x14">
      <controls>
        <mc:AlternateContent xmlns:mc="http://schemas.openxmlformats.org/markup-compatibility/2006">
          <mc:Choice Requires="x14">
            <control shapeId="16387" r:id="rId4" name="Button 3">
              <controlPr defaultSize="0" print="0" autoFill="0" autoPict="0" macro="[0]!CloseOnglet">
                <anchor moveWithCells="1" sizeWithCells="1">
                  <from>
                    <xdr:col>7</xdr:col>
                    <xdr:colOff>266700</xdr:colOff>
                    <xdr:row>1</xdr:row>
                    <xdr:rowOff>0</xdr:rowOff>
                  </from>
                  <to>
                    <xdr:col>8</xdr:col>
                    <xdr:colOff>1209675</xdr:colOff>
                    <xdr:row>1</xdr:row>
                    <xdr:rowOff>381000</xdr:rowOff>
                  </to>
                </anchor>
              </controlPr>
            </control>
          </mc:Choice>
        </mc:AlternateContent>
      </controls>
    </mc:Choice>
  </mc:AlternateContent>
  <tableParts count="4">
    <tablePart r:id="rId5"/>
    <tablePart r:id="rId6"/>
    <tablePart r:id="rId7"/>
    <tablePart r:id="rId8"/>
  </tableParts>
  <extLst>
    <ext xmlns:x14="http://schemas.microsoft.com/office/spreadsheetml/2009/9/main" uri="{78C0D931-6437-407d-A8EE-F0AAD7539E65}">
      <x14:conditionalFormattings>
        <x14:conditionalFormatting xmlns:xm="http://schemas.microsoft.com/office/excel/2006/main">
          <x14:cfRule type="dataBar" id="{D46DDB78-052F-6046-827D-4D8BAD5B908F}">
            <x14:dataBar minLength="0" maxLength="100" gradient="0">
              <x14:cfvo type="num">
                <xm:f>0</xm:f>
              </x14:cfvo>
              <x14:cfvo type="num">
                <xm:f>1</xm:f>
              </x14:cfvo>
              <x14:negativeFillColor rgb="FFFF0000"/>
              <x14:axisColor rgb="FF000000"/>
            </x14:dataBar>
          </x14:cfRule>
          <xm:sqref>K163:K169 K12:K18</xm:sqref>
        </x14:conditionalFormatting>
        <x14:conditionalFormatting xmlns:xm="http://schemas.microsoft.com/office/excel/2006/main">
          <x14:cfRule type="dataBar" id="{918CB5A2-7B06-DF43-9B20-7B9F9769BC82}">
            <x14:dataBar minLength="0" maxLength="100" gradient="0">
              <x14:cfvo type="num">
                <xm:f>0</xm:f>
              </x14:cfvo>
              <x14:cfvo type="num">
                <xm:f>1</xm:f>
              </x14:cfvo>
              <x14:negativeFillColor rgb="FFFF0000"/>
              <x14:axisColor rgb="FF000000"/>
            </x14:dataBar>
          </x14:cfRule>
          <xm:sqref>Q163:Q167</xm:sqref>
        </x14:conditionalFormatting>
        <x14:conditionalFormatting xmlns:xm="http://schemas.microsoft.com/office/excel/2006/main">
          <x14:cfRule type="dataBar" id="{0A346FDD-7954-5240-B43C-8C757E969172}">
            <x14:dataBar minLength="0" maxLength="100" gradient="0">
              <x14:cfvo type="num">
                <xm:f>0</xm:f>
              </x14:cfvo>
              <x14:cfvo type="num">
                <xm:f>1</xm:f>
              </x14:cfvo>
              <x14:negativeFillColor rgb="FFFF0000"/>
              <x14:axisColor rgb="FF000000"/>
            </x14:dataBar>
          </x14:cfRule>
          <xm:sqref>Q170</xm:sqref>
        </x14:conditionalFormatting>
        <x14:conditionalFormatting xmlns:xm="http://schemas.microsoft.com/office/excel/2006/main">
          <x14:cfRule type="dataBar" id="{6B809DAC-D6F2-482F-A88C-85D2FD78B123}">
            <x14:dataBar minLength="0" maxLength="100" gradient="0">
              <x14:cfvo type="num">
                <xm:f>0</xm:f>
              </x14:cfvo>
              <x14:cfvo type="num">
                <xm:f>1</xm:f>
              </x14:cfvo>
              <x14:negativeFillColor rgb="FFFF0000"/>
              <x14:axisColor rgb="FF000000"/>
            </x14:dataBar>
          </x14:cfRule>
          <xm:sqref>F201:F205</xm:sqref>
        </x14:conditionalFormatting>
        <x14:conditionalFormatting xmlns:xm="http://schemas.microsoft.com/office/excel/2006/main">
          <x14:cfRule type="dataBar" id="{ED7493BC-A088-4446-B106-987A225A3AA5}">
            <x14:dataBar minLength="0" maxLength="100" gradient="0">
              <x14:cfvo type="num">
                <xm:f>0</xm:f>
              </x14:cfvo>
              <x14:cfvo type="num">
                <xm:f>1</xm:f>
              </x14:cfvo>
              <x14:negativeFillColor rgb="FFFF0000"/>
              <x14:axisColor rgb="FF000000"/>
            </x14:dataBar>
          </x14:cfRule>
          <xm:sqref>F206</xm:sqref>
        </x14:conditionalFormatting>
        <x14:conditionalFormatting xmlns:xm="http://schemas.microsoft.com/office/excel/2006/main">
          <x14:cfRule type="dataBar" id="{A0153C73-1A14-4A75-993B-9D874408DDB1}">
            <x14:dataBar minLength="0" maxLength="100" gradient="0">
              <x14:cfvo type="num">
                <xm:f>0</xm:f>
              </x14:cfvo>
              <x14:cfvo type="num">
                <xm:f>1</xm:f>
              </x14:cfvo>
              <x14:negativeFillColor rgb="FFFF0000"/>
              <x14:axisColor rgb="FF000000"/>
            </x14:dataBar>
          </x14:cfRule>
          <xm:sqref>K19:K20</xm:sqref>
        </x14:conditionalFormatting>
        <x14:conditionalFormatting xmlns:xm="http://schemas.microsoft.com/office/excel/2006/main">
          <x14:cfRule type="dataBar" id="{524A258B-D5B3-4386-B88B-DFB1D70C265E}">
            <x14:dataBar minLength="0" maxLength="100" gradient="0">
              <x14:cfvo type="num">
                <xm:f>0</xm:f>
              </x14:cfvo>
              <x14:cfvo type="num">
                <xm:f>1</xm:f>
              </x14:cfvo>
              <x14:negativeFillColor rgb="FFFF0000"/>
              <x14:axisColor rgb="FF000000"/>
            </x14:dataBar>
          </x14:cfRule>
          <xm:sqref>Q18</xm:sqref>
        </x14:conditionalFormatting>
        <x14:conditionalFormatting xmlns:xm="http://schemas.microsoft.com/office/excel/2006/main">
          <x14:cfRule type="dataBar" id="{6CE087E6-C561-4BBD-8834-9CBFBCFD4394}">
            <x14:dataBar minLength="0" maxLength="100" gradient="0">
              <x14:cfvo type="num">
                <xm:f>0</xm:f>
              </x14:cfvo>
              <x14:cfvo type="num">
                <xm:f>1</xm:f>
              </x14:cfvo>
              <x14:negativeFillColor rgb="FFFF0000"/>
              <x14:axisColor rgb="FF000000"/>
            </x14:dataBar>
          </x14:cfRule>
          <xm:sqref>Q19</xm:sqref>
        </x14:conditionalFormatting>
        <x14:conditionalFormatting xmlns:xm="http://schemas.microsoft.com/office/excel/2006/main">
          <x14:cfRule type="dataBar" id="{C32B6C1F-B68A-4207-92EC-07336FED3AF6}">
            <x14:dataBar minLength="0" maxLength="100" gradient="0">
              <x14:cfvo type="num">
                <xm:f>0</xm:f>
              </x14:cfvo>
              <x14:cfvo type="num">
                <xm:f>1</xm:f>
              </x14:cfvo>
              <x14:negativeFillColor rgb="FFFF0000"/>
              <x14:axisColor rgb="FF000000"/>
            </x14:dataBar>
          </x14:cfRule>
          <xm:sqref>Q20</xm:sqref>
        </x14:conditionalFormatting>
        <x14:conditionalFormatting xmlns:xm="http://schemas.microsoft.com/office/excel/2006/main">
          <x14:cfRule type="dataBar" priority="34" id="{A2309E9D-E215-C64F-9BEC-A32876514ABE}">
            <x14:dataBar minLength="0" maxLength="100" gradient="0">
              <x14:cfvo type="num">
                <xm:f>0</xm:f>
              </x14:cfvo>
              <x14:cfvo type="num">
                <xm:f>Paramétres!$B$19</xm:f>
              </x14:cfvo>
              <x14:fillColor theme="1" tint="0.34998626667073579"/>
              <x14:negativeFillColor rgb="FFFF0000"/>
              <x14:axisColor rgb="FF000000"/>
            </x14:dataBar>
          </x14:cfRule>
          <xm:sqref>Q12:Q15</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227BDA78-C511-4945-B1AB-5A8C6EEB771F}">
          <x14:formula1>
            <xm:f>#REF!</xm:f>
          </x14:formula1>
          <xm:sqref>B2</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3">
    <tabColor theme="3" tint="0.249977111117893"/>
  </sheetPr>
  <dimension ref="A1:Q33"/>
  <sheetViews>
    <sheetView showGridLines="0" workbookViewId="0">
      <selection activeCell="S7" sqref="S7"/>
    </sheetView>
  </sheetViews>
  <sheetFormatPr baseColWidth="10" defaultRowHeight="12.75"/>
  <cols>
    <col min="1" max="1" width="22.85546875" customWidth="1"/>
    <col min="2" max="3" width="2.85546875" customWidth="1"/>
    <col min="4" max="4" width="0.42578125" customWidth="1"/>
    <col min="5" max="5" width="8.85546875" customWidth="1"/>
    <col min="6" max="6" width="0.42578125" customWidth="1"/>
    <col min="7" max="10" width="8.85546875" customWidth="1"/>
    <col min="11" max="11" width="0.42578125" customWidth="1"/>
    <col min="12" max="13" width="10.85546875" customWidth="1"/>
  </cols>
  <sheetData>
    <row r="1" spans="1:17" ht="20.100000000000001" customHeight="1">
      <c r="C1" s="261" t="s">
        <v>189</v>
      </c>
      <c r="D1" s="261"/>
      <c r="E1" s="261"/>
      <c r="F1" s="95"/>
      <c r="G1" s="262"/>
      <c r="H1" s="95"/>
      <c r="I1" s="322" t="s">
        <v>269</v>
      </c>
      <c r="J1" s="322"/>
      <c r="K1" s="254" t="s">
        <v>270</v>
      </c>
      <c r="L1" s="323">
        <f ca="1">TODAY()</f>
        <v>43360</v>
      </c>
      <c r="M1" s="323"/>
    </row>
    <row r="2" spans="1:17" ht="15.95" customHeight="1">
      <c r="A2" s="263"/>
      <c r="B2" s="275" t="s">
        <v>271</v>
      </c>
      <c r="C2" s="274" t="s">
        <v>274</v>
      </c>
      <c r="D2" s="264"/>
      <c r="E2" s="264" t="s">
        <v>272</v>
      </c>
      <c r="F2" s="264"/>
      <c r="G2" s="264">
        <v>1</v>
      </c>
      <c r="H2" s="264">
        <v>2</v>
      </c>
      <c r="I2" s="264">
        <v>3</v>
      </c>
      <c r="J2" s="264">
        <v>4</v>
      </c>
      <c r="K2" s="264"/>
      <c r="L2" s="264" t="s">
        <v>273</v>
      </c>
      <c r="M2" s="264" t="s">
        <v>6</v>
      </c>
    </row>
    <row r="3" spans="1:17" ht="18.95" customHeight="1">
      <c r="A3" s="269" t="e">
        <f ca="1">INDIRECT("'BDD - Joueurs'!B2")</f>
        <v>#REF!</v>
      </c>
      <c r="B3" s="271"/>
      <c r="C3" s="271"/>
      <c r="D3" s="265"/>
      <c r="E3" s="255">
        <v>16</v>
      </c>
      <c r="F3" s="265"/>
      <c r="G3" s="256"/>
      <c r="H3" s="266"/>
      <c r="I3" s="266"/>
      <c r="J3" s="256"/>
      <c r="K3" s="265"/>
      <c r="L3" s="256"/>
      <c r="M3" s="266"/>
    </row>
    <row r="4" spans="1:17" ht="18.95" customHeight="1">
      <c r="A4" s="270" t="e">
        <f ca="1">INDIRECT("'BDD - Joueurs'!B3")</f>
        <v>#REF!</v>
      </c>
      <c r="B4" s="272"/>
      <c r="C4" s="272"/>
      <c r="D4" s="265"/>
      <c r="E4" s="257">
        <v>14</v>
      </c>
      <c r="F4" s="265"/>
      <c r="G4" s="28"/>
      <c r="H4" s="267"/>
      <c r="I4" s="267"/>
      <c r="J4" s="28"/>
      <c r="K4" s="265"/>
      <c r="L4" s="28"/>
      <c r="M4" s="267"/>
    </row>
    <row r="5" spans="1:17" ht="18.95" customHeight="1">
      <c r="A5" s="269" t="e">
        <f ca="1">INDIRECT("'BDD - Joueurs'!B4")</f>
        <v>#REF!</v>
      </c>
      <c r="B5" s="271"/>
      <c r="C5" s="271"/>
      <c r="D5" s="265"/>
      <c r="E5" s="255"/>
      <c r="F5" s="265"/>
      <c r="G5" s="256"/>
      <c r="H5" s="266"/>
      <c r="I5" s="266"/>
      <c r="J5" s="256"/>
      <c r="K5" s="265"/>
      <c r="L5" s="256"/>
      <c r="M5" s="266"/>
    </row>
    <row r="6" spans="1:17" ht="18.95" customHeight="1">
      <c r="A6" s="270" t="e">
        <f ca="1">INDIRECT("'BDD - Joueurs'!B5")</f>
        <v>#REF!</v>
      </c>
      <c r="B6" s="272"/>
      <c r="C6" s="272"/>
      <c r="D6" s="265"/>
      <c r="E6" s="257">
        <v>12.5</v>
      </c>
      <c r="F6" s="265"/>
      <c r="G6" s="28"/>
      <c r="H6" s="267"/>
      <c r="I6" s="267"/>
      <c r="J6" s="28"/>
      <c r="K6" s="265"/>
      <c r="L6" s="28"/>
      <c r="M6" s="267"/>
    </row>
    <row r="7" spans="1:17" ht="18.95" customHeight="1">
      <c r="A7" s="269" t="e">
        <f ca="1">INDIRECT("'BDD - Joueurs'!B6")</f>
        <v>#REF!</v>
      </c>
      <c r="B7" s="271"/>
      <c r="C7" s="271"/>
      <c r="D7" s="265"/>
      <c r="E7" s="255"/>
      <c r="F7" s="265"/>
      <c r="G7" s="256"/>
      <c r="H7" s="266"/>
      <c r="I7" s="266"/>
      <c r="J7" s="256"/>
      <c r="K7" s="265"/>
      <c r="L7" s="256"/>
      <c r="M7" s="266"/>
    </row>
    <row r="8" spans="1:17" ht="18.95" customHeight="1">
      <c r="A8" s="270" t="e">
        <f ca="1">INDIRECT("'BDD - Joueurs'!B7")</f>
        <v>#REF!</v>
      </c>
      <c r="B8" s="272"/>
      <c r="C8" s="272"/>
      <c r="D8" s="265"/>
      <c r="E8" s="257">
        <v>14</v>
      </c>
      <c r="F8" s="265"/>
      <c r="G8" s="28"/>
      <c r="H8" s="267"/>
      <c r="I8" s="267"/>
      <c r="J8" s="28"/>
      <c r="K8" s="265"/>
      <c r="L8" s="28"/>
      <c r="M8" s="267"/>
    </row>
    <row r="9" spans="1:17" ht="18.95" customHeight="1">
      <c r="A9" s="269" t="e">
        <f ca="1">INDIRECT("'BDD - Joueurs'!B8")</f>
        <v>#REF!</v>
      </c>
      <c r="B9" s="271"/>
      <c r="C9" s="271"/>
      <c r="D9" s="265"/>
      <c r="E9" s="255"/>
      <c r="F9" s="265"/>
      <c r="G9" s="256"/>
      <c r="H9" s="266"/>
      <c r="I9" s="266"/>
      <c r="J9" s="256"/>
      <c r="K9" s="265"/>
      <c r="L9" s="256"/>
      <c r="M9" s="266"/>
    </row>
    <row r="10" spans="1:17" ht="18.95" customHeight="1">
      <c r="A10" s="270" t="e">
        <f ca="1">INDIRECT("'BDD - Joueurs'!B9")</f>
        <v>#REF!</v>
      </c>
      <c r="B10" s="272"/>
      <c r="C10" s="272"/>
      <c r="D10" s="265"/>
      <c r="E10" s="257">
        <v>15.5</v>
      </c>
      <c r="F10" s="265"/>
      <c r="G10" s="28"/>
      <c r="H10" s="267"/>
      <c r="I10" s="267"/>
      <c r="J10" s="258"/>
      <c r="K10" s="265"/>
      <c r="L10" s="28"/>
      <c r="M10" s="267"/>
    </row>
    <row r="11" spans="1:17" ht="18.95" customHeight="1">
      <c r="A11" s="269" t="e">
        <f ca="1">INDIRECT("'BDD - Joueurs'!B10")</f>
        <v>#REF!</v>
      </c>
      <c r="B11" s="271"/>
      <c r="C11" s="271"/>
      <c r="D11" s="265"/>
      <c r="E11" s="255"/>
      <c r="F11" s="265"/>
      <c r="G11" s="256"/>
      <c r="H11" s="266"/>
      <c r="I11" s="266"/>
      <c r="J11" s="256"/>
      <c r="K11" s="265"/>
      <c r="L11" s="256"/>
      <c r="M11" s="266"/>
    </row>
    <row r="12" spans="1:17" ht="18.95" customHeight="1">
      <c r="A12" s="270" t="e">
        <f ca="1">INDIRECT("'BDD - Joueurs'!B11")</f>
        <v>#REF!</v>
      </c>
      <c r="B12" s="272"/>
      <c r="C12" s="272"/>
      <c r="D12" s="265"/>
      <c r="E12" s="257">
        <v>14</v>
      </c>
      <c r="F12" s="265"/>
      <c r="G12" s="28"/>
      <c r="H12" s="267"/>
      <c r="I12" s="267"/>
      <c r="J12" s="28"/>
      <c r="K12" s="265"/>
      <c r="L12" s="28"/>
      <c r="M12" s="267"/>
    </row>
    <row r="13" spans="1:17" ht="18.95" customHeight="1">
      <c r="A13" s="269" t="e">
        <f ca="1">INDIRECT("'BDD - Joueurs'!B12")</f>
        <v>#REF!</v>
      </c>
      <c r="B13" s="271"/>
      <c r="C13" s="271"/>
      <c r="D13" s="265"/>
      <c r="E13" s="255"/>
      <c r="F13" s="265"/>
      <c r="G13" s="256"/>
      <c r="H13" s="266"/>
      <c r="I13" s="266"/>
      <c r="J13" s="256"/>
      <c r="K13" s="265"/>
      <c r="L13" s="256"/>
      <c r="M13" s="266"/>
    </row>
    <row r="14" spans="1:17" ht="18.95" customHeight="1">
      <c r="A14" s="270" t="e">
        <f ca="1">INDIRECT("'BDD - Joueurs'!B13")</f>
        <v>#REF!</v>
      </c>
      <c r="B14" s="272"/>
      <c r="C14" s="272"/>
      <c r="D14" s="265"/>
      <c r="E14" s="257"/>
      <c r="F14" s="265"/>
      <c r="G14" s="28"/>
      <c r="H14" s="267"/>
      <c r="I14" s="267"/>
      <c r="J14" s="28"/>
      <c r="K14" s="265"/>
      <c r="L14" s="28"/>
      <c r="M14" s="267"/>
      <c r="Q14" s="259"/>
    </row>
    <row r="15" spans="1:17" ht="18.95" customHeight="1">
      <c r="A15" s="269" t="e">
        <f ca="1">INDIRECT("'BDD - Joueurs'!B14")</f>
        <v>#REF!</v>
      </c>
      <c r="B15" s="271"/>
      <c r="C15" s="271"/>
      <c r="D15" s="265"/>
      <c r="E15" s="260"/>
      <c r="F15" s="265"/>
      <c r="G15" s="256"/>
      <c r="H15" s="266"/>
      <c r="I15" s="266"/>
      <c r="J15" s="256"/>
      <c r="K15" s="265"/>
      <c r="L15" s="256"/>
      <c r="M15" s="266"/>
    </row>
    <row r="16" spans="1:17" ht="18.95" customHeight="1">
      <c r="A16" s="270" t="e">
        <f ca="1">INDIRECT("'BDD - Joueurs'!B15")</f>
        <v>#REF!</v>
      </c>
      <c r="B16" s="273"/>
      <c r="C16" s="273"/>
      <c r="D16" s="265"/>
      <c r="E16" s="257">
        <v>14</v>
      </c>
      <c r="F16" s="265"/>
      <c r="G16" s="54"/>
      <c r="H16" s="268"/>
      <c r="I16" s="268"/>
      <c r="J16" s="54"/>
      <c r="K16" s="265"/>
      <c r="L16" s="54"/>
      <c r="M16" s="268"/>
    </row>
    <row r="17" spans="1:13" ht="18.95" customHeight="1">
      <c r="A17" s="269" t="e">
        <f ca="1">INDIRECT("'BDD - Joueurs'!B16")</f>
        <v>#REF!</v>
      </c>
      <c r="B17" s="271"/>
      <c r="C17" s="271"/>
      <c r="D17" s="265"/>
      <c r="E17" s="260">
        <v>16.5</v>
      </c>
      <c r="F17" s="265"/>
      <c r="G17" s="256"/>
      <c r="H17" s="266"/>
      <c r="I17" s="266"/>
      <c r="J17" s="256"/>
      <c r="K17" s="265"/>
      <c r="L17" s="256"/>
      <c r="M17" s="266"/>
    </row>
    <row r="18" spans="1:13" ht="18.95" customHeight="1">
      <c r="A18" s="270" t="e">
        <f ca="1">INDIRECT("'BDD - Joueurs'!B17")</f>
        <v>#REF!</v>
      </c>
      <c r="B18" s="273"/>
      <c r="C18" s="273"/>
      <c r="D18" s="265"/>
      <c r="E18" s="257">
        <v>14</v>
      </c>
      <c r="F18" s="265"/>
      <c r="G18" s="54"/>
      <c r="H18" s="268"/>
      <c r="I18" s="268"/>
      <c r="J18" s="54"/>
      <c r="K18" s="265"/>
      <c r="L18" s="54"/>
      <c r="M18" s="268"/>
    </row>
    <row r="19" spans="1:13" ht="18.95" customHeight="1">
      <c r="A19" s="269" t="e">
        <f ca="1">INDIRECT("'BDD - Joueurs'!B18")</f>
        <v>#REF!</v>
      </c>
      <c r="B19" s="271"/>
      <c r="C19" s="271"/>
      <c r="D19" s="265"/>
      <c r="E19" s="255">
        <v>15.5</v>
      </c>
      <c r="F19" s="265"/>
      <c r="G19" s="256"/>
      <c r="H19" s="266"/>
      <c r="I19" s="266"/>
      <c r="J19" s="256"/>
      <c r="K19" s="265"/>
      <c r="L19" s="256"/>
      <c r="M19" s="266"/>
    </row>
    <row r="20" spans="1:13" ht="18.95" customHeight="1">
      <c r="A20" s="270" t="e">
        <f ca="1">INDIRECT("'BDD - Joueurs'!B19")</f>
        <v>#REF!</v>
      </c>
      <c r="B20" s="273"/>
      <c r="C20" s="273"/>
      <c r="D20" s="265"/>
      <c r="E20" s="257">
        <v>15.5</v>
      </c>
      <c r="F20" s="265"/>
      <c r="G20" s="54"/>
      <c r="H20" s="268"/>
      <c r="I20" s="268"/>
      <c r="J20" s="54"/>
      <c r="K20" s="265"/>
      <c r="L20" s="54"/>
      <c r="M20" s="268"/>
    </row>
    <row r="21" spans="1:13" ht="18.95" customHeight="1">
      <c r="A21" s="269" t="e">
        <f ca="1">INDIRECT("'BDD - Joueurs'!B20")</f>
        <v>#REF!</v>
      </c>
      <c r="B21" s="271"/>
      <c r="C21" s="271"/>
      <c r="D21" s="265"/>
      <c r="E21" s="260"/>
      <c r="F21" s="265"/>
      <c r="G21" s="256"/>
      <c r="H21" s="266"/>
      <c r="I21" s="266"/>
      <c r="J21" s="256"/>
      <c r="K21" s="265"/>
      <c r="L21" s="256"/>
      <c r="M21" s="266"/>
    </row>
    <row r="22" spans="1:13" ht="18.95" customHeight="1">
      <c r="A22" s="270" t="e">
        <f ca="1">INDIRECT("'BDD - Joueurs'!B21")</f>
        <v>#REF!</v>
      </c>
      <c r="B22" s="273"/>
      <c r="C22" s="273"/>
      <c r="D22" s="265"/>
      <c r="E22" s="257"/>
      <c r="F22" s="265"/>
      <c r="G22" s="54"/>
      <c r="H22" s="268"/>
      <c r="I22" s="268"/>
      <c r="J22" s="54"/>
      <c r="K22" s="265"/>
      <c r="L22" s="54"/>
      <c r="M22" s="268"/>
    </row>
    <row r="23" spans="1:13" ht="18.95" customHeight="1">
      <c r="A23" s="269" t="e">
        <f ca="1">INDIRECT("'BDD - Joueurs'!B22")</f>
        <v>#REF!</v>
      </c>
      <c r="B23" s="271"/>
      <c r="C23" s="271"/>
      <c r="D23" s="265"/>
      <c r="E23" s="260">
        <v>10</v>
      </c>
      <c r="F23" s="265"/>
      <c r="G23" s="256"/>
      <c r="H23" s="266"/>
      <c r="I23" s="266"/>
      <c r="J23" s="256"/>
      <c r="K23" s="265"/>
      <c r="L23" s="256"/>
      <c r="M23" s="266"/>
    </row>
    <row r="24" spans="1:13" ht="18.95" customHeight="1">
      <c r="A24" s="270"/>
      <c r="B24" s="273"/>
      <c r="C24" s="273"/>
      <c r="D24" s="265"/>
      <c r="E24" s="257"/>
      <c r="F24" s="265"/>
      <c r="G24" s="54"/>
      <c r="H24" s="268"/>
      <c r="I24" s="268"/>
      <c r="J24" s="54"/>
      <c r="K24" s="265"/>
      <c r="L24" s="54"/>
      <c r="M24" s="268"/>
    </row>
    <row r="25" spans="1:13" ht="18.95" customHeight="1">
      <c r="A25" s="269"/>
      <c r="B25" s="271"/>
      <c r="C25" s="271"/>
      <c r="D25" s="265"/>
      <c r="E25" s="260"/>
      <c r="F25" s="265"/>
      <c r="G25" s="256"/>
      <c r="H25" s="266"/>
      <c r="I25" s="266"/>
      <c r="J25" s="256"/>
      <c r="K25" s="265"/>
      <c r="L25" s="256"/>
      <c r="M25" s="266"/>
    </row>
    <row r="26" spans="1:13" ht="18.95" customHeight="1">
      <c r="A26" s="270"/>
      <c r="B26" s="273"/>
      <c r="C26" s="273"/>
      <c r="D26" s="265"/>
      <c r="E26" s="257"/>
      <c r="F26" s="265"/>
      <c r="G26" s="54"/>
      <c r="H26" s="268"/>
      <c r="I26" s="268"/>
      <c r="J26" s="54"/>
      <c r="K26" s="265"/>
      <c r="L26" s="54"/>
      <c r="M26" s="268"/>
    </row>
    <row r="27" spans="1:13" ht="21" customHeight="1"/>
    <row r="28" spans="1:13" ht="21" customHeight="1"/>
    <row r="29" spans="1:13" ht="21" customHeight="1"/>
    <row r="30" spans="1:13" ht="21" customHeight="1"/>
    <row r="31" spans="1:13" ht="21" customHeight="1"/>
    <row r="32" spans="1:13" ht="21" customHeight="1"/>
    <row r="33" ht="21" customHeight="1"/>
  </sheetData>
  <sheetProtection selectLockedCells="1" selectUnlockedCells="1"/>
  <mergeCells count="2">
    <mergeCell ref="I1:J1"/>
    <mergeCell ref="L1:M1"/>
  </mergeCells>
  <phoneticPr fontId="24" type="noConversion"/>
  <conditionalFormatting sqref="D4:D33">
    <cfRule type="cellIs" dxfId="49" priority="1" operator="equal">
      <formula>"G4"</formula>
    </cfRule>
    <cfRule type="cellIs" dxfId="48" priority="2" operator="equal">
      <formula>"G3"</formula>
    </cfRule>
    <cfRule type="cellIs" dxfId="47" priority="3" operator="equal">
      <formula>"G2"</formula>
    </cfRule>
    <cfRule type="cellIs" dxfId="46" priority="4" operator="equal">
      <formula>"G1"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96257" r:id="rId4" name="Button 1">
              <controlPr defaultSize="0" print="0" autoFill="0" autoPict="0" macro="[0]!CloseOnglet">
                <anchor moveWithCells="1" sizeWithCells="1">
                  <from>
                    <xdr:col>13</xdr:col>
                    <xdr:colOff>142875</xdr:colOff>
                    <xdr:row>0</xdr:row>
                    <xdr:rowOff>219075</xdr:rowOff>
                  </from>
                  <to>
                    <xdr:col>15</xdr:col>
                    <xdr:colOff>257175</xdr:colOff>
                    <xdr:row>2</xdr:row>
                    <xdr:rowOff>152400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5">
    <tabColor theme="4"/>
  </sheetPr>
  <dimension ref="B1:R35"/>
  <sheetViews>
    <sheetView showGridLines="0" workbookViewId="0">
      <selection activeCell="F24" sqref="F24"/>
    </sheetView>
  </sheetViews>
  <sheetFormatPr baseColWidth="10" defaultRowHeight="12.75"/>
  <cols>
    <col min="1" max="1" width="2.85546875" customWidth="1"/>
    <col min="2" max="5" width="20.85546875" customWidth="1"/>
    <col min="6" max="6" width="21.85546875" customWidth="1"/>
  </cols>
  <sheetData>
    <row r="1" spans="2:18" ht="12" customHeight="1"/>
    <row r="2" spans="2:18" ht="32.25">
      <c r="B2" s="94" t="s">
        <v>146</v>
      </c>
    </row>
    <row r="3" spans="2:18" ht="12" customHeight="1"/>
    <row r="4" spans="2:18">
      <c r="B4" t="s">
        <v>117</v>
      </c>
      <c r="C4" t="s">
        <v>147</v>
      </c>
      <c r="D4" t="s">
        <v>148</v>
      </c>
      <c r="E4" t="s">
        <v>149</v>
      </c>
      <c r="F4" t="s">
        <v>145</v>
      </c>
    </row>
    <row r="5" spans="2:18" ht="15.75">
      <c r="B5" s="95" t="e">
        <f>#REF!</f>
        <v>#REF!</v>
      </c>
      <c r="C5" s="25">
        <v>6</v>
      </c>
      <c r="D5" s="25">
        <v>2</v>
      </c>
      <c r="E5" s="25">
        <v>2</v>
      </c>
      <c r="F5" s="96" t="s">
        <v>147</v>
      </c>
      <c r="H5" s="148" t="s">
        <v>149</v>
      </c>
    </row>
    <row r="6" spans="2:18" ht="15" customHeight="1">
      <c r="B6" s="95" t="e">
        <f>#REF!</f>
        <v>#REF!</v>
      </c>
      <c r="C6" s="25">
        <v>5</v>
      </c>
      <c r="D6" s="25">
        <v>1</v>
      </c>
      <c r="E6" s="25">
        <v>4</v>
      </c>
      <c r="F6" s="96" t="s">
        <v>147</v>
      </c>
      <c r="H6" s="324" t="s">
        <v>166</v>
      </c>
      <c r="I6" s="324"/>
      <c r="J6" s="324"/>
      <c r="K6" s="324"/>
      <c r="L6" s="324"/>
      <c r="M6" s="324"/>
      <c r="N6" s="324"/>
      <c r="O6" s="324"/>
      <c r="P6" s="324"/>
      <c r="Q6" s="324"/>
    </row>
    <row r="7" spans="2:18" ht="15" customHeight="1">
      <c r="B7" s="95" t="e">
        <f>#REF!</f>
        <v>#REF!</v>
      </c>
      <c r="C7" s="25"/>
      <c r="D7" s="25"/>
      <c r="E7" s="25"/>
      <c r="F7" s="96"/>
      <c r="H7" s="324"/>
      <c r="I7" s="324"/>
      <c r="J7" s="324"/>
      <c r="K7" s="324"/>
      <c r="L7" s="324"/>
      <c r="M7" s="324"/>
      <c r="N7" s="324"/>
      <c r="O7" s="324"/>
      <c r="P7" s="324"/>
      <c r="Q7" s="324"/>
      <c r="R7" s="150"/>
    </row>
    <row r="8" spans="2:18" ht="15">
      <c r="B8" s="95" t="e">
        <f>#REF!</f>
        <v>#REF!</v>
      </c>
      <c r="C8" s="25">
        <v>8</v>
      </c>
      <c r="D8" s="25">
        <v>2</v>
      </c>
      <c r="E8" s="25">
        <v>6</v>
      </c>
      <c r="F8" s="96" t="s">
        <v>147</v>
      </c>
      <c r="H8" s="324"/>
      <c r="I8" s="324"/>
      <c r="J8" s="324"/>
      <c r="K8" s="324"/>
      <c r="L8" s="324"/>
      <c r="M8" s="324"/>
      <c r="N8" s="324"/>
      <c r="O8" s="324"/>
      <c r="P8" s="324"/>
      <c r="Q8" s="324"/>
      <c r="R8" s="150"/>
    </row>
    <row r="9" spans="2:18" ht="15">
      <c r="B9" s="95" t="e">
        <f>#REF!</f>
        <v>#REF!</v>
      </c>
      <c r="C9" s="25"/>
      <c r="D9" s="25"/>
      <c r="E9" s="25"/>
      <c r="F9" s="96"/>
      <c r="H9" s="324"/>
      <c r="I9" s="324"/>
      <c r="J9" s="324"/>
      <c r="K9" s="324"/>
      <c r="L9" s="324"/>
      <c r="M9" s="324"/>
      <c r="N9" s="324"/>
      <c r="O9" s="324"/>
      <c r="P9" s="324"/>
      <c r="Q9" s="324"/>
      <c r="R9" s="150"/>
    </row>
    <row r="10" spans="2:18" ht="15">
      <c r="B10" s="95" t="e">
        <f>#REF!</f>
        <v>#REF!</v>
      </c>
      <c r="C10" s="25">
        <v>3</v>
      </c>
      <c r="D10" s="25">
        <v>2</v>
      </c>
      <c r="E10" s="25">
        <v>5</v>
      </c>
      <c r="F10" s="96" t="s">
        <v>149</v>
      </c>
      <c r="H10" s="324"/>
      <c r="I10" s="324"/>
      <c r="J10" s="324"/>
      <c r="K10" s="324"/>
      <c r="L10" s="324"/>
      <c r="M10" s="324"/>
      <c r="N10" s="324"/>
      <c r="O10" s="324"/>
      <c r="P10" s="324"/>
      <c r="Q10" s="324"/>
      <c r="R10" s="150"/>
    </row>
    <row r="11" spans="2:18" ht="15">
      <c r="B11" s="95" t="e">
        <f>#REF!</f>
        <v>#REF!</v>
      </c>
      <c r="C11" s="25"/>
      <c r="D11" s="25"/>
      <c r="E11" s="25"/>
      <c r="F11" s="96"/>
      <c r="H11" s="324"/>
      <c r="I11" s="324"/>
      <c r="J11" s="324"/>
      <c r="K11" s="324"/>
      <c r="L11" s="324"/>
      <c r="M11" s="324"/>
      <c r="N11" s="324"/>
      <c r="O11" s="324"/>
      <c r="P11" s="324"/>
      <c r="Q11" s="324"/>
      <c r="R11" s="150"/>
    </row>
    <row r="12" spans="2:18" ht="15">
      <c r="B12" s="95" t="e">
        <f>#REF!</f>
        <v>#REF!</v>
      </c>
      <c r="C12" s="25">
        <v>2</v>
      </c>
      <c r="D12" s="25">
        <v>5</v>
      </c>
      <c r="E12" s="25">
        <v>3</v>
      </c>
      <c r="F12" s="96" t="s">
        <v>148</v>
      </c>
      <c r="H12" s="324"/>
      <c r="I12" s="324"/>
      <c r="J12" s="324"/>
      <c r="K12" s="324"/>
      <c r="L12" s="324"/>
      <c r="M12" s="324"/>
      <c r="N12" s="324"/>
      <c r="O12" s="324"/>
      <c r="P12" s="324"/>
      <c r="Q12" s="324"/>
      <c r="R12" s="150"/>
    </row>
    <row r="13" spans="2:18" ht="15">
      <c r="B13" s="95" t="e">
        <f>#REF!</f>
        <v>#REF!</v>
      </c>
      <c r="C13" s="25">
        <v>4</v>
      </c>
      <c r="D13" s="25">
        <v>3</v>
      </c>
      <c r="E13" s="25">
        <v>3</v>
      </c>
      <c r="F13" s="96" t="s">
        <v>147</v>
      </c>
      <c r="H13" s="324"/>
      <c r="I13" s="324"/>
      <c r="J13" s="324"/>
      <c r="K13" s="324"/>
      <c r="L13" s="324"/>
      <c r="M13" s="324"/>
      <c r="N13" s="324"/>
      <c r="O13" s="324"/>
      <c r="P13" s="324"/>
      <c r="Q13" s="324"/>
      <c r="R13" s="150"/>
    </row>
    <row r="14" spans="2:18" ht="15">
      <c r="B14" s="95" t="e">
        <f>#REF!</f>
        <v>#REF!</v>
      </c>
      <c r="C14" s="25">
        <v>4</v>
      </c>
      <c r="D14" s="25">
        <v>3</v>
      </c>
      <c r="E14" s="25">
        <v>3</v>
      </c>
      <c r="F14" s="96" t="s">
        <v>147</v>
      </c>
      <c r="H14" s="324"/>
      <c r="I14" s="324"/>
      <c r="J14" s="324"/>
      <c r="K14" s="324"/>
      <c r="L14" s="324"/>
      <c r="M14" s="324"/>
      <c r="N14" s="324"/>
      <c r="O14" s="324"/>
      <c r="P14" s="324"/>
      <c r="Q14" s="324"/>
      <c r="R14" s="150"/>
    </row>
    <row r="15" spans="2:18" ht="15">
      <c r="B15" s="95" t="e">
        <f>#REF!</f>
        <v>#REF!</v>
      </c>
      <c r="C15" s="25">
        <v>5</v>
      </c>
      <c r="D15" s="25">
        <v>0</v>
      </c>
      <c r="E15" s="25">
        <v>5</v>
      </c>
      <c r="F15" s="96" t="s">
        <v>193</v>
      </c>
      <c r="H15" s="149"/>
      <c r="I15" s="149"/>
      <c r="J15" s="149"/>
      <c r="K15" s="149"/>
      <c r="L15" s="149"/>
      <c r="M15" s="149"/>
      <c r="N15" s="149"/>
      <c r="O15" s="149"/>
      <c r="P15" s="149"/>
      <c r="Q15" s="149"/>
      <c r="R15" s="150"/>
    </row>
    <row r="16" spans="2:18" ht="15.75">
      <c r="B16" s="95" t="e">
        <f>#REF!</f>
        <v>#REF!</v>
      </c>
      <c r="C16" s="25"/>
      <c r="D16" s="25"/>
      <c r="E16" s="25"/>
      <c r="F16" s="96"/>
      <c r="H16" s="148" t="s">
        <v>167</v>
      </c>
      <c r="I16" s="150"/>
      <c r="J16" s="150"/>
      <c r="K16" s="150"/>
      <c r="L16" s="150"/>
      <c r="M16" s="150"/>
      <c r="N16" s="150"/>
      <c r="O16" s="150"/>
      <c r="P16" s="150"/>
      <c r="Q16" s="150"/>
      <c r="R16" s="150"/>
    </row>
    <row r="17" spans="2:17" ht="15.95" customHeight="1">
      <c r="B17" s="95" t="e">
        <f>#REF!</f>
        <v>#REF!</v>
      </c>
      <c r="C17" s="25">
        <v>5</v>
      </c>
      <c r="D17" s="25">
        <v>3</v>
      </c>
      <c r="E17" s="25">
        <v>2</v>
      </c>
      <c r="F17" s="96" t="s">
        <v>147</v>
      </c>
      <c r="H17" s="288" t="s">
        <v>168</v>
      </c>
      <c r="I17" s="288"/>
      <c r="J17" s="288"/>
      <c r="K17" s="288"/>
      <c r="L17" s="288"/>
      <c r="M17" s="288"/>
      <c r="N17" s="288"/>
      <c r="O17" s="288"/>
      <c r="P17" s="288"/>
      <c r="Q17" s="288"/>
    </row>
    <row r="18" spans="2:17" ht="15" customHeight="1">
      <c r="B18" s="95" t="e">
        <f>#REF!</f>
        <v>#REF!</v>
      </c>
      <c r="C18" s="25">
        <v>5</v>
      </c>
      <c r="D18" s="25">
        <v>2</v>
      </c>
      <c r="E18" s="25">
        <v>3</v>
      </c>
      <c r="F18" s="96" t="s">
        <v>147</v>
      </c>
      <c r="H18" s="288"/>
      <c r="I18" s="288"/>
      <c r="J18" s="288"/>
      <c r="K18" s="288"/>
      <c r="L18" s="288"/>
      <c r="M18" s="288"/>
      <c r="N18" s="288"/>
      <c r="O18" s="288"/>
      <c r="P18" s="288"/>
      <c r="Q18" s="288"/>
    </row>
    <row r="19" spans="2:17" ht="15">
      <c r="B19" s="95" t="e">
        <f>#REF!</f>
        <v>#REF!</v>
      </c>
      <c r="C19" s="25">
        <v>5</v>
      </c>
      <c r="D19" s="25">
        <v>2</v>
      </c>
      <c r="E19" s="25">
        <v>3</v>
      </c>
      <c r="F19" s="96" t="s">
        <v>147</v>
      </c>
      <c r="H19" s="288"/>
      <c r="I19" s="288"/>
      <c r="J19" s="288"/>
      <c r="K19" s="288"/>
      <c r="L19" s="288"/>
      <c r="M19" s="288"/>
      <c r="N19" s="288"/>
      <c r="O19" s="288"/>
      <c r="P19" s="288"/>
      <c r="Q19" s="288"/>
    </row>
    <row r="20" spans="2:17" ht="15">
      <c r="B20" s="95" t="e">
        <f>#REF!</f>
        <v>#REF!</v>
      </c>
      <c r="C20" s="25">
        <v>7</v>
      </c>
      <c r="D20" s="25">
        <v>1</v>
      </c>
      <c r="E20" s="25">
        <v>2</v>
      </c>
      <c r="F20" s="96" t="s">
        <v>147</v>
      </c>
      <c r="H20" s="288"/>
      <c r="I20" s="288"/>
      <c r="J20" s="288"/>
      <c r="K20" s="288"/>
      <c r="L20" s="288"/>
      <c r="M20" s="288"/>
      <c r="N20" s="288"/>
      <c r="O20" s="288"/>
      <c r="P20" s="288"/>
      <c r="Q20" s="288"/>
    </row>
    <row r="21" spans="2:17" ht="15">
      <c r="B21" s="95" t="e">
        <f>#REF!</f>
        <v>#REF!</v>
      </c>
      <c r="C21" s="25">
        <v>2</v>
      </c>
      <c r="D21" s="25">
        <v>4</v>
      </c>
      <c r="E21" s="25">
        <v>4</v>
      </c>
      <c r="F21" s="96" t="s">
        <v>215</v>
      </c>
      <c r="H21" s="288"/>
      <c r="I21" s="288"/>
      <c r="J21" s="288"/>
      <c r="K21" s="288"/>
      <c r="L21" s="288"/>
      <c r="M21" s="288"/>
      <c r="N21" s="288"/>
      <c r="O21" s="288"/>
      <c r="P21" s="288"/>
      <c r="Q21" s="288"/>
    </row>
    <row r="22" spans="2:17" ht="15">
      <c r="B22" s="95" t="e">
        <f>#REF!</f>
        <v>#REF!</v>
      </c>
      <c r="C22" s="25">
        <v>4</v>
      </c>
      <c r="D22" s="25">
        <v>2</v>
      </c>
      <c r="E22" s="25">
        <v>4</v>
      </c>
      <c r="F22" s="96" t="s">
        <v>193</v>
      </c>
      <c r="H22" s="288"/>
      <c r="I22" s="288"/>
      <c r="J22" s="288"/>
      <c r="K22" s="288"/>
      <c r="L22" s="288"/>
      <c r="M22" s="288"/>
      <c r="N22" s="288"/>
      <c r="O22" s="288"/>
      <c r="P22" s="288"/>
      <c r="Q22" s="288"/>
    </row>
    <row r="23" spans="2:17" ht="15">
      <c r="B23" s="95" t="e">
        <f>#REF!</f>
        <v>#REF!</v>
      </c>
      <c r="C23" s="25">
        <v>6</v>
      </c>
      <c r="D23" s="25">
        <v>2</v>
      </c>
      <c r="E23" s="25">
        <v>2</v>
      </c>
      <c r="F23" s="96" t="s">
        <v>147</v>
      </c>
      <c r="H23" s="288"/>
      <c r="I23" s="288"/>
      <c r="J23" s="288"/>
      <c r="K23" s="288"/>
      <c r="L23" s="288"/>
      <c r="M23" s="288"/>
      <c r="N23" s="288"/>
      <c r="O23" s="288"/>
      <c r="P23" s="288"/>
      <c r="Q23" s="288"/>
    </row>
    <row r="24" spans="2:17" ht="15">
      <c r="B24" s="95" t="e">
        <f>#REF!</f>
        <v>#REF!</v>
      </c>
      <c r="C24" s="25">
        <v>5</v>
      </c>
      <c r="D24" s="25">
        <v>2</v>
      </c>
      <c r="E24" s="25">
        <v>3</v>
      </c>
      <c r="F24" s="96" t="s">
        <v>147</v>
      </c>
      <c r="H24" s="149"/>
      <c r="I24" s="149"/>
      <c r="J24" s="149"/>
      <c r="K24" s="149"/>
      <c r="L24" s="149"/>
      <c r="M24" s="149"/>
      <c r="N24" s="149"/>
      <c r="O24" s="149"/>
      <c r="P24" s="149"/>
      <c r="Q24" s="149"/>
    </row>
    <row r="25" spans="2:17" ht="15" customHeight="1">
      <c r="B25" s="95" t="e">
        <f>#REF!</f>
        <v>#REF!</v>
      </c>
      <c r="C25" s="25"/>
      <c r="D25" s="25"/>
      <c r="E25" s="25"/>
      <c r="F25" s="96"/>
      <c r="J25" s="149"/>
      <c r="K25" s="149"/>
      <c r="L25" s="149"/>
      <c r="M25" s="149"/>
      <c r="N25" s="149"/>
      <c r="O25" s="149"/>
      <c r="P25" s="149"/>
      <c r="Q25" s="149"/>
    </row>
    <row r="26" spans="2:17" ht="15" customHeight="1">
      <c r="B26" s="87" t="e">
        <f>#REF!</f>
        <v>#REF!</v>
      </c>
      <c r="C26" s="25"/>
      <c r="D26" s="25"/>
      <c r="E26" s="25"/>
      <c r="F26" s="96"/>
      <c r="H26" s="325" t="s">
        <v>148</v>
      </c>
      <c r="I26" s="325"/>
      <c r="J26" s="149"/>
      <c r="K26" s="149"/>
      <c r="L26" s="149"/>
      <c r="M26" s="149"/>
      <c r="N26" s="149"/>
      <c r="O26" s="149"/>
      <c r="P26" s="149"/>
      <c r="Q26" s="149"/>
    </row>
    <row r="27" spans="2:17" ht="15">
      <c r="B27" s="87" t="e">
        <f>#REF!</f>
        <v>#REF!</v>
      </c>
      <c r="C27" s="25"/>
      <c r="D27" s="25"/>
      <c r="E27" s="25"/>
      <c r="F27" s="96"/>
      <c r="H27" s="324" t="s">
        <v>169</v>
      </c>
      <c r="I27" s="324"/>
      <c r="J27" s="324"/>
      <c r="K27" s="324"/>
      <c r="L27" s="324"/>
      <c r="M27" s="324"/>
      <c r="N27" s="324"/>
      <c r="O27" s="324"/>
      <c r="P27" s="324"/>
      <c r="Q27" s="324"/>
    </row>
    <row r="28" spans="2:17" ht="15">
      <c r="B28" s="87" t="e">
        <f>#REF!</f>
        <v>#REF!</v>
      </c>
      <c r="C28" s="25"/>
      <c r="D28" s="25"/>
      <c r="E28" s="25"/>
      <c r="F28" s="96"/>
      <c r="H28" s="324"/>
      <c r="I28" s="324"/>
      <c r="J28" s="324"/>
      <c r="K28" s="324"/>
      <c r="L28" s="324"/>
      <c r="M28" s="324"/>
      <c r="N28" s="324"/>
      <c r="O28" s="324"/>
      <c r="P28" s="324"/>
      <c r="Q28" s="324"/>
    </row>
    <row r="29" spans="2:17" ht="15">
      <c r="B29" s="87" t="e">
        <f>#REF!</f>
        <v>#REF!</v>
      </c>
      <c r="C29" s="25"/>
      <c r="D29" s="25"/>
      <c r="E29" s="25"/>
      <c r="F29" s="96"/>
      <c r="H29" s="324"/>
      <c r="I29" s="324"/>
      <c r="J29" s="324"/>
      <c r="K29" s="324"/>
      <c r="L29" s="324"/>
      <c r="M29" s="324"/>
      <c r="N29" s="324"/>
      <c r="O29" s="324"/>
      <c r="P29" s="324"/>
      <c r="Q29" s="324"/>
    </row>
    <row r="30" spans="2:17" ht="15">
      <c r="B30" s="87" t="e">
        <f>#REF!</f>
        <v>#REF!</v>
      </c>
      <c r="C30" s="25"/>
      <c r="D30" s="25"/>
      <c r="E30" s="25"/>
      <c r="F30" s="96"/>
      <c r="H30" s="324"/>
      <c r="I30" s="324"/>
      <c r="J30" s="324"/>
      <c r="K30" s="324"/>
      <c r="L30" s="324"/>
      <c r="M30" s="324"/>
      <c r="N30" s="324"/>
      <c r="O30" s="324"/>
      <c r="P30" s="324"/>
      <c r="Q30" s="324"/>
    </row>
    <row r="31" spans="2:17" ht="15">
      <c r="B31" s="87" t="e">
        <f>#REF!</f>
        <v>#REF!</v>
      </c>
      <c r="C31" s="25"/>
      <c r="D31" s="25"/>
      <c r="E31" s="25"/>
      <c r="F31" s="96"/>
      <c r="H31" s="324"/>
      <c r="I31" s="324"/>
      <c r="J31" s="324"/>
      <c r="K31" s="324"/>
      <c r="L31" s="324"/>
      <c r="M31" s="324"/>
      <c r="N31" s="324"/>
      <c r="O31" s="324"/>
      <c r="P31" s="324"/>
      <c r="Q31" s="324"/>
    </row>
    <row r="32" spans="2:17" ht="15">
      <c r="B32" s="87" t="e">
        <f>#REF!</f>
        <v>#REF!</v>
      </c>
      <c r="C32" s="25"/>
      <c r="D32" s="25"/>
      <c r="E32" s="25"/>
      <c r="F32" s="96"/>
      <c r="H32" s="324"/>
      <c r="I32" s="324"/>
      <c r="J32" s="324"/>
      <c r="K32" s="324"/>
      <c r="L32" s="324"/>
      <c r="M32" s="324"/>
      <c r="N32" s="324"/>
      <c r="O32" s="324"/>
      <c r="P32" s="324"/>
      <c r="Q32" s="324"/>
    </row>
    <row r="33" spans="2:17" ht="15">
      <c r="B33" s="87" t="e">
        <f>#REF!</f>
        <v>#REF!</v>
      </c>
      <c r="C33" s="25"/>
      <c r="D33" s="25"/>
      <c r="E33" s="25"/>
      <c r="F33" s="96"/>
      <c r="H33" s="324"/>
      <c r="I33" s="324"/>
      <c r="J33" s="324"/>
      <c r="K33" s="324"/>
      <c r="L33" s="324"/>
      <c r="M33" s="324"/>
      <c r="N33" s="324"/>
      <c r="O33" s="324"/>
      <c r="P33" s="324"/>
      <c r="Q33" s="324"/>
    </row>
    <row r="34" spans="2:17" ht="15">
      <c r="B34" s="87" t="e">
        <f>#REF!</f>
        <v>#REF!</v>
      </c>
      <c r="C34" s="25"/>
      <c r="D34" s="25"/>
      <c r="E34" s="25"/>
      <c r="F34" s="96"/>
      <c r="H34" s="324"/>
      <c r="I34" s="324"/>
      <c r="J34" s="324"/>
      <c r="K34" s="324"/>
      <c r="L34" s="324"/>
      <c r="M34" s="324"/>
      <c r="N34" s="324"/>
      <c r="O34" s="324"/>
      <c r="P34" s="324"/>
      <c r="Q34" s="324"/>
    </row>
    <row r="35" spans="2:17">
      <c r="B35" s="159"/>
    </row>
  </sheetData>
  <mergeCells count="4">
    <mergeCell ref="H6:Q14"/>
    <mergeCell ref="H17:Q23"/>
    <mergeCell ref="H26:I26"/>
    <mergeCell ref="H27:Q34"/>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CloseOnglet">
                <anchor moveWithCells="1" sizeWithCells="1">
                  <from>
                    <xdr:col>4</xdr:col>
                    <xdr:colOff>1181100</xdr:colOff>
                    <xdr:row>1</xdr:row>
                    <xdr:rowOff>28575</xdr:rowOff>
                  </from>
                  <to>
                    <xdr:col>6</xdr:col>
                    <xdr:colOff>0</xdr:colOff>
                    <xdr:row>1</xdr:row>
                    <xdr:rowOff>409575</xdr:rowOff>
                  </to>
                </anchor>
              </controlPr>
            </control>
          </mc:Choice>
        </mc:AlternateContent>
      </controls>
    </mc:Choice>
  </mc:AlternateContent>
  <tableParts count="1">
    <tablePart r:id="rId4"/>
  </tablePart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6">
    <tabColor theme="4"/>
  </sheetPr>
  <dimension ref="B1:R34"/>
  <sheetViews>
    <sheetView workbookViewId="0">
      <selection activeCell="M19" sqref="M19"/>
    </sheetView>
  </sheetViews>
  <sheetFormatPr baseColWidth="10" defaultRowHeight="12.75"/>
  <cols>
    <col min="1" max="1" width="2.85546875" customWidth="1"/>
    <col min="2" max="2" width="20.85546875" customWidth="1"/>
    <col min="3" max="8" width="11.5703125" customWidth="1"/>
  </cols>
  <sheetData>
    <row r="1" spans="2:18" ht="12" customHeight="1"/>
    <row r="2" spans="2:18" ht="32.25">
      <c r="B2" s="94" t="s">
        <v>177</v>
      </c>
    </row>
    <row r="3" spans="2:18" ht="12" customHeight="1"/>
    <row r="4" spans="2:18">
      <c r="B4" t="s">
        <v>117</v>
      </c>
      <c r="C4" t="s">
        <v>178</v>
      </c>
      <c r="D4" t="s">
        <v>176</v>
      </c>
      <c r="E4" t="s">
        <v>179</v>
      </c>
      <c r="F4" t="s">
        <v>180</v>
      </c>
      <c r="G4" t="s">
        <v>181</v>
      </c>
      <c r="H4" t="s">
        <v>182</v>
      </c>
    </row>
    <row r="5" spans="2:18">
      <c r="B5" s="95" t="e">
        <f>#REF!</f>
        <v>#REF!</v>
      </c>
      <c r="C5" s="154">
        <v>0.78</v>
      </c>
      <c r="D5" s="154">
        <v>0.79</v>
      </c>
      <c r="E5" s="154">
        <v>0.56000000000000005</v>
      </c>
      <c r="F5" s="154">
        <v>0.63</v>
      </c>
      <c r="G5" s="154">
        <v>0.83</v>
      </c>
      <c r="H5" s="154">
        <v>0.72</v>
      </c>
      <c r="I5" s="69"/>
      <c r="J5" s="69"/>
      <c r="K5" s="69"/>
      <c r="L5" s="69"/>
      <c r="M5" s="69"/>
      <c r="N5" s="69"/>
      <c r="O5" s="69"/>
      <c r="P5" s="69"/>
      <c r="Q5" s="69"/>
    </row>
    <row r="6" spans="2:18" ht="12.75" customHeight="1">
      <c r="B6" s="95" t="e">
        <f>#REF!</f>
        <v>#REF!</v>
      </c>
      <c r="C6" s="154">
        <v>0.89</v>
      </c>
      <c r="D6" s="154">
        <v>0.65</v>
      </c>
      <c r="E6" s="154">
        <v>0.81</v>
      </c>
      <c r="F6" s="154">
        <v>0.56000000000000005</v>
      </c>
      <c r="G6" s="154">
        <v>0.67</v>
      </c>
      <c r="H6" s="154">
        <v>0.66</v>
      </c>
      <c r="I6" s="151"/>
      <c r="J6" s="151"/>
      <c r="K6" s="151"/>
      <c r="L6" s="151"/>
      <c r="M6" s="151"/>
      <c r="N6" s="151"/>
      <c r="O6" s="151"/>
      <c r="P6" s="151"/>
      <c r="Q6" s="151"/>
    </row>
    <row r="7" spans="2:18" ht="12.75" customHeight="1">
      <c r="B7" s="95" t="e">
        <f>#REF!</f>
        <v>#REF!</v>
      </c>
      <c r="C7" s="154"/>
      <c r="D7" s="154"/>
      <c r="E7" s="154"/>
      <c r="F7" s="154"/>
      <c r="G7" s="154"/>
      <c r="H7" s="154"/>
      <c r="I7" s="151"/>
      <c r="J7" s="151"/>
      <c r="K7" s="151"/>
      <c r="L7" s="151"/>
      <c r="M7" s="151"/>
      <c r="N7" s="151"/>
      <c r="O7" s="151"/>
      <c r="P7" s="151"/>
      <c r="Q7" s="151"/>
      <c r="R7" s="150"/>
    </row>
    <row r="8" spans="2:18">
      <c r="B8" s="95" t="e">
        <f>#REF!</f>
        <v>#REF!</v>
      </c>
      <c r="C8" s="154">
        <v>0.75</v>
      </c>
      <c r="D8" s="154">
        <v>0.75</v>
      </c>
      <c r="E8" s="154">
        <v>0.56000000000000005</v>
      </c>
      <c r="F8" s="154">
        <v>0.69</v>
      </c>
      <c r="G8" s="154">
        <v>0.71</v>
      </c>
      <c r="H8" s="154">
        <v>0.75</v>
      </c>
      <c r="I8" s="151"/>
      <c r="J8" s="151"/>
      <c r="K8" s="151"/>
      <c r="L8" s="151"/>
      <c r="M8" s="151"/>
      <c r="N8" s="151"/>
      <c r="O8" s="151"/>
      <c r="P8" s="151"/>
      <c r="Q8" s="151"/>
      <c r="R8" s="150"/>
    </row>
    <row r="9" spans="2:18">
      <c r="B9" s="95" t="e">
        <f>#REF!</f>
        <v>#REF!</v>
      </c>
      <c r="C9" s="154"/>
      <c r="D9" s="154"/>
      <c r="E9" s="154"/>
      <c r="F9" s="154"/>
      <c r="G9" s="154"/>
      <c r="H9" s="154"/>
      <c r="I9" s="151"/>
      <c r="J9" s="151"/>
      <c r="K9" s="151"/>
      <c r="L9" s="151"/>
      <c r="M9" s="151"/>
      <c r="N9" s="151"/>
      <c r="O9" s="151"/>
      <c r="P9" s="151"/>
      <c r="Q9" s="151"/>
      <c r="R9" s="150"/>
    </row>
    <row r="10" spans="2:18">
      <c r="B10" s="95" t="e">
        <f>#REF!</f>
        <v>#REF!</v>
      </c>
      <c r="C10" s="154">
        <v>0.75</v>
      </c>
      <c r="D10" s="154">
        <v>0.79</v>
      </c>
      <c r="E10" s="154">
        <v>0.56000000000000005</v>
      </c>
      <c r="F10" s="154">
        <v>0.69</v>
      </c>
      <c r="G10" s="154">
        <v>0.75</v>
      </c>
      <c r="H10" s="154">
        <v>0.84</v>
      </c>
      <c r="I10" s="151"/>
      <c r="J10" s="151"/>
      <c r="K10" s="151"/>
      <c r="L10" s="151"/>
      <c r="M10" s="151"/>
      <c r="N10" s="151"/>
      <c r="O10" s="151"/>
      <c r="P10" s="151"/>
      <c r="Q10" s="151"/>
      <c r="R10" s="150"/>
    </row>
    <row r="11" spans="2:18">
      <c r="B11" s="95" t="e">
        <f>#REF!</f>
        <v>#REF!</v>
      </c>
      <c r="C11" s="154"/>
      <c r="D11" s="154"/>
      <c r="E11" s="154"/>
      <c r="F11" s="154"/>
      <c r="G11" s="154"/>
      <c r="H11" s="154"/>
      <c r="I11" s="151"/>
      <c r="J11" s="151"/>
      <c r="K11" s="151"/>
      <c r="L11" s="151"/>
      <c r="M11" s="151"/>
      <c r="N11" s="151"/>
      <c r="O11" s="151"/>
      <c r="P11" s="151"/>
      <c r="Q11" s="151"/>
      <c r="R11" s="150"/>
    </row>
    <row r="12" spans="2:18">
      <c r="B12" s="95" t="e">
        <f>#REF!</f>
        <v>#REF!</v>
      </c>
      <c r="C12" s="154">
        <v>0.78</v>
      </c>
      <c r="D12" s="154">
        <v>0.65</v>
      </c>
      <c r="E12" s="154">
        <v>0.63</v>
      </c>
      <c r="F12" s="154">
        <v>0.5</v>
      </c>
      <c r="G12" s="154">
        <v>0.83</v>
      </c>
      <c r="H12" s="154">
        <v>0.75</v>
      </c>
      <c r="I12" s="151"/>
      <c r="J12" s="151"/>
      <c r="K12" s="151"/>
      <c r="L12" s="151"/>
      <c r="M12" s="151"/>
      <c r="N12" s="151"/>
      <c r="O12" s="151"/>
      <c r="P12" s="151"/>
      <c r="Q12" s="151"/>
      <c r="R12" s="150"/>
    </row>
    <row r="13" spans="2:18">
      <c r="B13" s="95" t="e">
        <f>#REF!</f>
        <v>#REF!</v>
      </c>
      <c r="C13" s="154">
        <v>0.94</v>
      </c>
      <c r="D13" s="154">
        <v>0.85</v>
      </c>
      <c r="E13" s="154">
        <v>0.88</v>
      </c>
      <c r="F13" s="154">
        <v>0.88</v>
      </c>
      <c r="G13" s="154">
        <v>0.83</v>
      </c>
      <c r="H13" s="154">
        <v>0.75</v>
      </c>
      <c r="I13" s="151"/>
      <c r="J13" s="151"/>
      <c r="K13" s="151"/>
      <c r="L13" s="151"/>
      <c r="M13" s="151"/>
      <c r="N13" s="151"/>
      <c r="O13" s="151"/>
      <c r="P13" s="151"/>
      <c r="Q13" s="151"/>
      <c r="R13" s="150"/>
    </row>
    <row r="14" spans="2:18">
      <c r="B14" s="95" t="e">
        <f>#REF!</f>
        <v>#REF!</v>
      </c>
      <c r="C14" s="154">
        <v>0.83</v>
      </c>
      <c r="D14" s="154">
        <v>0.75</v>
      </c>
      <c r="E14" s="154">
        <v>0.69</v>
      </c>
      <c r="F14" s="154">
        <v>0.69</v>
      </c>
      <c r="G14" s="154">
        <v>0.75</v>
      </c>
      <c r="H14" s="154">
        <v>0.72</v>
      </c>
      <c r="I14" s="151"/>
      <c r="J14" s="151"/>
      <c r="K14" s="151"/>
      <c r="L14" s="151"/>
      <c r="M14" s="151"/>
      <c r="N14" s="151"/>
      <c r="O14" s="151"/>
      <c r="P14" s="151"/>
      <c r="Q14" s="151"/>
      <c r="R14" s="150"/>
    </row>
    <row r="15" spans="2:18">
      <c r="B15" s="95" t="e">
        <f>#REF!</f>
        <v>#REF!</v>
      </c>
      <c r="C15" s="154">
        <v>0.86</v>
      </c>
      <c r="D15" s="154">
        <v>0.83</v>
      </c>
      <c r="E15" s="154">
        <v>0.69</v>
      </c>
      <c r="F15" s="154">
        <v>0.81</v>
      </c>
      <c r="G15" s="154">
        <v>0.79</v>
      </c>
      <c r="H15" s="154">
        <v>0.75</v>
      </c>
      <c r="I15" s="151"/>
      <c r="J15" s="151"/>
      <c r="K15" s="151"/>
      <c r="L15" s="151"/>
      <c r="M15" s="151"/>
      <c r="N15" s="151"/>
      <c r="O15" s="151"/>
      <c r="P15" s="151"/>
      <c r="Q15" s="151"/>
      <c r="R15" s="150"/>
    </row>
    <row r="16" spans="2:18">
      <c r="B16" s="95" t="e">
        <f>#REF!</f>
        <v>#REF!</v>
      </c>
      <c r="C16" s="154"/>
      <c r="D16" s="154"/>
      <c r="E16" s="154"/>
      <c r="F16" s="154"/>
      <c r="G16" s="154"/>
      <c r="H16" s="154"/>
      <c r="I16" s="152"/>
      <c r="J16" s="152"/>
      <c r="K16" s="152"/>
      <c r="L16" s="152"/>
      <c r="M16" s="152"/>
      <c r="N16" s="152"/>
      <c r="O16" s="152"/>
      <c r="P16" s="152"/>
      <c r="Q16" s="152"/>
      <c r="R16" s="150"/>
    </row>
    <row r="17" spans="2:17" ht="12.75" customHeight="1">
      <c r="B17" s="95" t="e">
        <f>#REF!</f>
        <v>#REF!</v>
      </c>
      <c r="C17" s="154">
        <v>0.81</v>
      </c>
      <c r="D17" s="154">
        <v>0.77</v>
      </c>
      <c r="E17" s="154">
        <v>0.69</v>
      </c>
      <c r="F17" s="154">
        <v>0.75</v>
      </c>
      <c r="G17" s="154">
        <v>0.88</v>
      </c>
      <c r="H17" s="154">
        <v>0.69</v>
      </c>
      <c r="I17" s="151"/>
      <c r="J17" s="151"/>
      <c r="K17" s="151"/>
      <c r="L17" s="151"/>
      <c r="M17" s="151"/>
      <c r="N17" s="151"/>
      <c r="O17" s="151"/>
      <c r="P17" s="151"/>
      <c r="Q17" s="151"/>
    </row>
    <row r="18" spans="2:17" ht="12.75" customHeight="1">
      <c r="B18" s="95" t="e">
        <f>#REF!</f>
        <v>#REF!</v>
      </c>
      <c r="C18" s="154">
        <v>0.75</v>
      </c>
      <c r="D18" s="154">
        <v>0.83</v>
      </c>
      <c r="E18" s="154">
        <v>0.81</v>
      </c>
      <c r="F18" s="154">
        <v>0.63</v>
      </c>
      <c r="G18" s="154">
        <v>0.96</v>
      </c>
      <c r="H18" s="154">
        <v>0.66</v>
      </c>
      <c r="I18" s="151"/>
      <c r="J18" s="151"/>
      <c r="K18" s="151"/>
      <c r="L18" s="151"/>
      <c r="M18" s="151"/>
      <c r="N18" s="151"/>
      <c r="O18" s="151"/>
      <c r="P18" s="151"/>
      <c r="Q18" s="151"/>
    </row>
    <row r="19" spans="2:17">
      <c r="B19" s="95" t="e">
        <f>#REF!</f>
        <v>#REF!</v>
      </c>
      <c r="C19" s="154">
        <v>0.86</v>
      </c>
      <c r="D19" s="154">
        <v>0.81</v>
      </c>
      <c r="E19" s="154">
        <v>0.81</v>
      </c>
      <c r="F19" s="154">
        <v>0.81</v>
      </c>
      <c r="G19" s="154">
        <v>0.83</v>
      </c>
      <c r="H19" s="154">
        <v>0.81</v>
      </c>
      <c r="I19" s="151"/>
      <c r="J19" s="151"/>
      <c r="K19" s="151"/>
      <c r="L19" s="151"/>
      <c r="M19" s="151"/>
      <c r="N19" s="151"/>
      <c r="O19" s="151"/>
      <c r="P19" s="151"/>
      <c r="Q19" s="151"/>
    </row>
    <row r="20" spans="2:17">
      <c r="B20" s="95" t="e">
        <f>#REF!</f>
        <v>#REF!</v>
      </c>
      <c r="C20" s="154">
        <v>0.89</v>
      </c>
      <c r="D20" s="154">
        <v>0.88</v>
      </c>
      <c r="E20" s="154">
        <v>0.75</v>
      </c>
      <c r="F20" s="154">
        <v>0.69</v>
      </c>
      <c r="G20" s="154">
        <v>0.88</v>
      </c>
      <c r="H20" s="154">
        <v>0.91</v>
      </c>
      <c r="I20" s="151"/>
      <c r="J20" s="151"/>
      <c r="K20" s="151"/>
      <c r="L20" s="151"/>
      <c r="M20" s="151"/>
      <c r="N20" s="151"/>
      <c r="O20" s="151"/>
      <c r="P20" s="151"/>
      <c r="Q20" s="151"/>
    </row>
    <row r="21" spans="2:17">
      <c r="B21" s="95" t="e">
        <f>#REF!</f>
        <v>#REF!</v>
      </c>
      <c r="C21" s="154">
        <v>0.94</v>
      </c>
      <c r="D21" s="154">
        <v>0.83</v>
      </c>
      <c r="E21" s="154">
        <v>0.94</v>
      </c>
      <c r="F21" s="154">
        <v>0.63</v>
      </c>
      <c r="G21" s="154">
        <v>0.71</v>
      </c>
      <c r="H21" s="154">
        <v>0.69</v>
      </c>
      <c r="I21" s="151"/>
      <c r="J21" s="151"/>
      <c r="K21" s="151"/>
      <c r="L21" s="151"/>
      <c r="M21" s="151"/>
      <c r="N21" s="151"/>
      <c r="O21" s="151"/>
      <c r="P21" s="151"/>
      <c r="Q21" s="151"/>
    </row>
    <row r="22" spans="2:17">
      <c r="B22" s="95" t="e">
        <f>#REF!</f>
        <v>#REF!</v>
      </c>
      <c r="C22" s="154">
        <v>0.83</v>
      </c>
      <c r="D22" s="154">
        <v>0.83</v>
      </c>
      <c r="E22" s="154">
        <v>0.69</v>
      </c>
      <c r="F22" s="154">
        <v>0.75</v>
      </c>
      <c r="G22" s="154">
        <v>0.88</v>
      </c>
      <c r="H22" s="154">
        <v>0.75</v>
      </c>
      <c r="I22" s="151"/>
      <c r="J22" s="151"/>
      <c r="K22" s="151"/>
      <c r="L22" s="151"/>
      <c r="M22" s="151"/>
      <c r="N22" s="151"/>
      <c r="O22" s="151"/>
      <c r="P22" s="151"/>
      <c r="Q22" s="151"/>
    </row>
    <row r="23" spans="2:17">
      <c r="B23" s="95" t="e">
        <f>#REF!</f>
        <v>#REF!</v>
      </c>
      <c r="C23" s="154">
        <v>0.89</v>
      </c>
      <c r="D23" s="154">
        <v>0.88</v>
      </c>
      <c r="E23" s="154">
        <v>0.81</v>
      </c>
      <c r="F23" s="154">
        <v>0.81</v>
      </c>
      <c r="G23" s="154">
        <v>0.63</v>
      </c>
      <c r="H23" s="154">
        <v>0.91</v>
      </c>
      <c r="I23" s="151"/>
      <c r="J23" s="151"/>
      <c r="K23" s="151"/>
      <c r="L23" s="151"/>
      <c r="M23" s="151"/>
      <c r="N23" s="151"/>
      <c r="O23" s="151"/>
      <c r="P23" s="151"/>
      <c r="Q23" s="151"/>
    </row>
    <row r="24" spans="2:17">
      <c r="B24" s="95" t="e">
        <f>#REF!</f>
        <v>#REF!</v>
      </c>
      <c r="C24" s="154">
        <v>0.86</v>
      </c>
      <c r="D24" s="154">
        <v>0.67</v>
      </c>
      <c r="E24" s="154">
        <v>0.69</v>
      </c>
      <c r="F24" s="154">
        <v>0.88</v>
      </c>
      <c r="G24" s="154">
        <v>0.79</v>
      </c>
      <c r="H24" s="154">
        <v>0.84</v>
      </c>
      <c r="I24" s="151"/>
      <c r="J24" s="151"/>
      <c r="K24" s="151"/>
      <c r="L24" s="151"/>
      <c r="M24" s="151"/>
      <c r="N24" s="151"/>
      <c r="O24" s="151"/>
      <c r="P24" s="151"/>
      <c r="Q24" s="151"/>
    </row>
    <row r="25" spans="2:17" ht="15" customHeight="1">
      <c r="B25" s="95" t="e">
        <f>#REF!</f>
        <v>#REF!</v>
      </c>
      <c r="C25" s="154"/>
      <c r="D25" s="154"/>
      <c r="E25" s="154"/>
      <c r="F25" s="154"/>
      <c r="G25" s="154"/>
      <c r="H25" s="154"/>
      <c r="I25" s="69"/>
      <c r="J25" s="151"/>
      <c r="K25" s="151"/>
      <c r="L25" s="151"/>
      <c r="M25" s="151"/>
      <c r="N25" s="151"/>
      <c r="O25" s="151"/>
      <c r="P25" s="151"/>
      <c r="Q25" s="151"/>
    </row>
    <row r="26" spans="2:17" ht="15" customHeight="1">
      <c r="B26" s="95" t="e">
        <f>#REF!</f>
        <v>#REF!</v>
      </c>
      <c r="C26" s="154"/>
      <c r="D26" s="154"/>
      <c r="E26" s="154"/>
      <c r="F26" s="154"/>
      <c r="G26" s="154"/>
      <c r="H26" s="154"/>
      <c r="I26" s="153"/>
      <c r="J26" s="151"/>
      <c r="K26" s="151"/>
      <c r="L26" s="151"/>
      <c r="M26" s="151"/>
      <c r="N26" s="151"/>
      <c r="O26" s="151"/>
      <c r="P26" s="151"/>
      <c r="Q26" s="151"/>
    </row>
    <row r="27" spans="2:17">
      <c r="B27" s="95" t="e">
        <f>#REF!</f>
        <v>#REF!</v>
      </c>
      <c r="C27" s="154"/>
      <c r="D27" s="154"/>
      <c r="E27" s="154"/>
      <c r="F27" s="154"/>
      <c r="G27" s="154"/>
      <c r="H27" s="154"/>
      <c r="I27" s="151"/>
      <c r="J27" s="151"/>
      <c r="K27" s="151"/>
      <c r="L27" s="151"/>
      <c r="M27" s="151"/>
      <c r="N27" s="151"/>
      <c r="O27" s="151"/>
      <c r="P27" s="151"/>
      <c r="Q27" s="151"/>
    </row>
    <row r="28" spans="2:17">
      <c r="B28" s="95" t="e">
        <f>#REF!</f>
        <v>#REF!</v>
      </c>
      <c r="C28" s="154"/>
      <c r="D28" s="154"/>
      <c r="E28" s="154"/>
      <c r="F28" s="154"/>
      <c r="G28" s="154"/>
      <c r="H28" s="154"/>
      <c r="I28" s="151"/>
      <c r="J28" s="151"/>
      <c r="K28" s="151"/>
      <c r="L28" s="151"/>
      <c r="M28" s="151"/>
      <c r="N28" s="151"/>
      <c r="O28" s="151"/>
      <c r="P28" s="151"/>
      <c r="Q28" s="151"/>
    </row>
    <row r="29" spans="2:17">
      <c r="B29" s="95" t="e">
        <f>#REF!</f>
        <v>#REF!</v>
      </c>
      <c r="C29" s="154"/>
      <c r="D29" s="154"/>
      <c r="E29" s="154"/>
      <c r="F29" s="154"/>
      <c r="G29" s="154"/>
      <c r="H29" s="154"/>
      <c r="I29" s="151"/>
      <c r="J29" s="151"/>
      <c r="K29" s="151"/>
      <c r="L29" s="151"/>
      <c r="M29" s="151"/>
      <c r="N29" s="151"/>
      <c r="O29" s="151"/>
      <c r="P29" s="151"/>
      <c r="Q29" s="151"/>
    </row>
    <row r="30" spans="2:17">
      <c r="B30" s="95" t="e">
        <f>#REF!</f>
        <v>#REF!</v>
      </c>
      <c r="C30" s="154"/>
      <c r="D30" s="154"/>
      <c r="E30" s="154"/>
      <c r="F30" s="154"/>
      <c r="G30" s="154"/>
      <c r="H30" s="154"/>
      <c r="I30" s="151"/>
      <c r="J30" s="151"/>
      <c r="K30" s="151"/>
      <c r="L30" s="151"/>
      <c r="M30" s="151"/>
      <c r="N30" s="151"/>
      <c r="O30" s="151"/>
      <c r="P30" s="151"/>
      <c r="Q30" s="151"/>
    </row>
    <row r="31" spans="2:17">
      <c r="B31" s="95" t="e">
        <f>#REF!</f>
        <v>#REF!</v>
      </c>
      <c r="C31" s="154"/>
      <c r="D31" s="154"/>
      <c r="E31" s="154"/>
      <c r="F31" s="154"/>
      <c r="G31" s="154"/>
      <c r="H31" s="154"/>
      <c r="I31" s="151"/>
      <c r="J31" s="151"/>
      <c r="K31" s="151"/>
      <c r="L31" s="151"/>
      <c r="M31" s="151"/>
      <c r="N31" s="151"/>
      <c r="O31" s="151"/>
      <c r="P31" s="151"/>
      <c r="Q31" s="151"/>
    </row>
    <row r="32" spans="2:17">
      <c r="B32" s="95" t="e">
        <f>#REF!</f>
        <v>#REF!</v>
      </c>
      <c r="C32" s="154"/>
      <c r="D32" s="154"/>
      <c r="E32" s="154"/>
      <c r="F32" s="154"/>
      <c r="G32" s="154"/>
      <c r="H32" s="154"/>
      <c r="I32" s="151"/>
      <c r="J32" s="151"/>
      <c r="K32" s="151"/>
      <c r="L32" s="151"/>
      <c r="M32" s="151"/>
      <c r="N32" s="151"/>
      <c r="O32" s="151"/>
      <c r="P32" s="151"/>
      <c r="Q32" s="151"/>
    </row>
    <row r="33" spans="2:17">
      <c r="B33" s="95" t="e">
        <f>#REF!</f>
        <v>#REF!</v>
      </c>
      <c r="C33" s="154"/>
      <c r="D33" s="154"/>
      <c r="E33" s="154"/>
      <c r="F33" s="154"/>
      <c r="G33" s="154"/>
      <c r="H33" s="154"/>
      <c r="I33" s="151"/>
      <c r="J33" s="151"/>
      <c r="K33" s="151"/>
      <c r="L33" s="151"/>
      <c r="M33" s="151"/>
      <c r="N33" s="151"/>
      <c r="O33" s="151"/>
      <c r="P33" s="151"/>
      <c r="Q33" s="151"/>
    </row>
    <row r="34" spans="2:17">
      <c r="B34" s="95" t="e">
        <f>#REF!</f>
        <v>#REF!</v>
      </c>
      <c r="C34" s="154"/>
      <c r="D34" s="154"/>
      <c r="E34" s="154"/>
      <c r="F34" s="154"/>
      <c r="G34" s="154"/>
      <c r="H34" s="154"/>
      <c r="I34" s="151"/>
      <c r="J34" s="151"/>
      <c r="K34" s="151"/>
      <c r="L34" s="151"/>
      <c r="M34" s="151"/>
      <c r="N34" s="151"/>
      <c r="O34" s="151"/>
      <c r="P34" s="151"/>
      <c r="Q34" s="151"/>
    </row>
  </sheetData>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9458" r:id="rId4" name="Button 2">
              <controlPr defaultSize="0" print="0" autoFill="0" autoPict="0" macro="[0]!CloseOnglet">
                <anchor moveWithCells="1" sizeWithCells="1">
                  <from>
                    <xdr:col>5</xdr:col>
                    <xdr:colOff>685800</xdr:colOff>
                    <xdr:row>1</xdr:row>
                    <xdr:rowOff>0</xdr:rowOff>
                  </from>
                  <to>
                    <xdr:col>8</xdr:col>
                    <xdr:colOff>0</xdr:colOff>
                    <xdr:row>1</xdr:row>
                    <xdr:rowOff>381000</xdr:rowOff>
                  </to>
                </anchor>
              </controlPr>
            </control>
          </mc:Choice>
        </mc:AlternateContent>
      </controls>
    </mc:Choice>
  </mc:AlternateContent>
  <tableParts count="1">
    <tablePart r:id="rId5"/>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2">
    <tabColor theme="1" tint="0.249977111117893"/>
  </sheetPr>
  <dimension ref="B2:R332"/>
  <sheetViews>
    <sheetView showGridLines="0" zoomScaleNormal="90" zoomScalePageLayoutView="90" workbookViewId="0">
      <selection activeCell="B11" sqref="B11"/>
    </sheetView>
  </sheetViews>
  <sheetFormatPr baseColWidth="10" defaultRowHeight="12.75"/>
  <cols>
    <col min="1" max="1" width="3.140625" customWidth="1"/>
    <col min="2" max="2" width="25" customWidth="1"/>
    <col min="3" max="4" width="11" customWidth="1"/>
  </cols>
  <sheetData>
    <row r="2" spans="2:17" ht="30.95" customHeight="1">
      <c r="B2" s="52" t="s">
        <v>118</v>
      </c>
    </row>
    <row r="3" spans="2:17" ht="20.100000000000001" customHeight="1"/>
    <row r="4" spans="2:17" ht="35.1" customHeight="1">
      <c r="B4" s="85" t="s">
        <v>123</v>
      </c>
      <c r="C4" s="83"/>
      <c r="D4" s="327" t="s">
        <v>124</v>
      </c>
      <c r="E4" s="327"/>
      <c r="F4" s="84"/>
      <c r="G4" s="327" t="s">
        <v>125</v>
      </c>
      <c r="H4" s="327"/>
      <c r="I4" s="86"/>
      <c r="J4" s="327" t="s">
        <v>70</v>
      </c>
      <c r="K4" s="327"/>
      <c r="L4" s="82"/>
      <c r="M4" s="328" t="s">
        <v>126</v>
      </c>
      <c r="N4" s="328"/>
      <c r="P4" s="326" t="s">
        <v>131</v>
      </c>
      <c r="Q4" s="326"/>
    </row>
    <row r="5" spans="2:17" s="56" customFormat="1" ht="18.95" customHeight="1">
      <c r="B5" s="101"/>
      <c r="C5" s="102"/>
      <c r="D5" s="101"/>
      <c r="E5" s="101"/>
      <c r="F5" s="103"/>
      <c r="G5" s="101"/>
      <c r="H5" s="101"/>
      <c r="I5" s="104"/>
      <c r="J5" s="101"/>
      <c r="K5" s="101"/>
      <c r="L5" s="105"/>
      <c r="M5" s="106"/>
      <c r="N5" s="106"/>
      <c r="P5" s="107"/>
      <c r="Q5" s="107"/>
    </row>
    <row r="6" spans="2:17" ht="35.1" customHeight="1">
      <c r="B6" s="92" t="s">
        <v>153</v>
      </c>
      <c r="C6" s="83"/>
      <c r="D6" s="327" t="s">
        <v>184</v>
      </c>
      <c r="E6" s="327"/>
      <c r="F6" s="84"/>
      <c r="G6" s="327" t="s">
        <v>185</v>
      </c>
      <c r="H6" s="327"/>
      <c r="I6" s="86"/>
      <c r="J6" s="327" t="s">
        <v>84</v>
      </c>
      <c r="K6" s="327"/>
      <c r="L6" s="82"/>
      <c r="M6" s="93"/>
      <c r="N6" s="93"/>
      <c r="P6" s="91"/>
      <c r="Q6" s="91"/>
    </row>
    <row r="7" spans="2:17" s="56" customFormat="1" ht="18.95" customHeight="1"/>
    <row r="8" spans="2:17" ht="31.5" customHeight="1">
      <c r="B8" s="298" t="s">
        <v>119</v>
      </c>
      <c r="C8" s="298"/>
      <c r="D8" s="298"/>
      <c r="E8" s="298"/>
      <c r="F8" s="298"/>
      <c r="G8" s="298"/>
      <c r="H8" s="298"/>
      <c r="I8" s="298"/>
      <c r="J8" s="298"/>
      <c r="K8" s="298"/>
      <c r="L8" s="298"/>
      <c r="M8" s="298"/>
      <c r="N8" s="298"/>
      <c r="O8" s="298"/>
      <c r="P8" s="298"/>
      <c r="Q8" s="298"/>
    </row>
    <row r="10" spans="2:17">
      <c r="B10" t="s">
        <v>117</v>
      </c>
      <c r="C10" t="s">
        <v>73</v>
      </c>
    </row>
    <row r="11" spans="2:17">
      <c r="B11" s="81" t="e">
        <f>INDEX(#REF!,1,1)</f>
        <v>#REF!</v>
      </c>
      <c r="C11" s="43" t="e">
        <f>INDEX(#REF!,1,18)</f>
        <v>#REF!</v>
      </c>
    </row>
    <row r="12" spans="2:17">
      <c r="B12" s="81" t="e">
        <f>INDEX(#REF!,1,1)</f>
        <v>#REF!</v>
      </c>
      <c r="C12" s="43" t="e">
        <f>INDEX(#REF!,1,18)</f>
        <v>#REF!</v>
      </c>
    </row>
    <row r="13" spans="2:17">
      <c r="B13" s="81" t="e">
        <f>INDEX(#REF!,1,1)</f>
        <v>#REF!</v>
      </c>
      <c r="C13" s="43" t="e">
        <f>INDEX(#REF!,1,18)</f>
        <v>#REF!</v>
      </c>
    </row>
    <row r="14" spans="2:17">
      <c r="B14" s="81" t="e">
        <f>INDEX(#REF!,1,1)</f>
        <v>#REF!</v>
      </c>
      <c r="C14" s="43" t="e">
        <f>INDEX(#REF!,1,18)</f>
        <v>#REF!</v>
      </c>
    </row>
    <row r="15" spans="2:17">
      <c r="B15" s="81" t="e">
        <f>INDEX(#REF!,1,1)</f>
        <v>#REF!</v>
      </c>
      <c r="C15" s="43" t="e">
        <f>INDEX(#REF!,1,18)</f>
        <v>#REF!</v>
      </c>
    </row>
    <row r="16" spans="2:17">
      <c r="B16" s="81" t="e">
        <f>INDEX(#REF!,1,1)</f>
        <v>#REF!</v>
      </c>
      <c r="C16" s="43" t="e">
        <f>INDEX(#REF!,1,18)</f>
        <v>#REF!</v>
      </c>
    </row>
    <row r="17" spans="2:3">
      <c r="B17" s="81" t="e">
        <f>INDEX(#REF!,1,1)</f>
        <v>#REF!</v>
      </c>
      <c r="C17" s="43" t="e">
        <f>INDEX(#REF!,1,18)</f>
        <v>#REF!</v>
      </c>
    </row>
    <row r="18" spans="2:3">
      <c r="B18" s="81" t="e">
        <f>INDEX(#REF!,1,1)</f>
        <v>#REF!</v>
      </c>
      <c r="C18" s="43" t="e">
        <f>INDEX(#REF!,1,18)</f>
        <v>#REF!</v>
      </c>
    </row>
    <row r="19" spans="2:3">
      <c r="B19" s="81" t="e">
        <f>INDEX(#REF!,1,1)</f>
        <v>#REF!</v>
      </c>
      <c r="C19" s="43" t="e">
        <f>INDEX(#REF!,1,18)</f>
        <v>#REF!</v>
      </c>
    </row>
    <row r="20" spans="2:3">
      <c r="B20" s="81" t="e">
        <f>INDEX(#REF!,1,1)</f>
        <v>#REF!</v>
      </c>
      <c r="C20" s="43" t="e">
        <f>INDEX(#REF!,1,18)</f>
        <v>#REF!</v>
      </c>
    </row>
    <row r="21" spans="2:3">
      <c r="B21" s="81" t="e">
        <f>INDEX(#REF!,1,1)</f>
        <v>#REF!</v>
      </c>
      <c r="C21" s="43" t="e">
        <f>INDEX(#REF!,1,18)</f>
        <v>#REF!</v>
      </c>
    </row>
    <row r="22" spans="2:3">
      <c r="B22" s="81" t="e">
        <f>INDEX(#REF!,1,1)</f>
        <v>#REF!</v>
      </c>
      <c r="C22" s="43" t="e">
        <f>INDEX(#REF!,1,18)</f>
        <v>#REF!</v>
      </c>
    </row>
    <row r="23" spans="2:3">
      <c r="B23" s="81" t="e">
        <f>INDEX(#REF!,1,1)</f>
        <v>#REF!</v>
      </c>
      <c r="C23" s="43" t="e">
        <f>INDEX(#REF!,1,18)</f>
        <v>#REF!</v>
      </c>
    </row>
    <row r="24" spans="2:3">
      <c r="B24" s="81" t="e">
        <f>INDEX(#REF!,1,1)</f>
        <v>#REF!</v>
      </c>
      <c r="C24" s="43" t="e">
        <f>INDEX(#REF!,1,18)</f>
        <v>#REF!</v>
      </c>
    </row>
    <row r="25" spans="2:3">
      <c r="B25" s="81" t="e">
        <f>INDEX(#REF!,1,1)</f>
        <v>#REF!</v>
      </c>
      <c r="C25" s="43" t="e">
        <f>INDEX(#REF!,1,18)</f>
        <v>#REF!</v>
      </c>
    </row>
    <row r="26" spans="2:3">
      <c r="B26" s="81" t="e">
        <f>INDEX(#REF!,1,1)</f>
        <v>#REF!</v>
      </c>
      <c r="C26" s="43" t="e">
        <f>INDEX(#REF!,1,18)</f>
        <v>#REF!</v>
      </c>
    </row>
    <row r="27" spans="2:3">
      <c r="B27" s="81" t="e">
        <f>INDEX(#REF!,1,1)</f>
        <v>#REF!</v>
      </c>
      <c r="C27" s="43" t="e">
        <f>INDEX(#REF!,1,18)</f>
        <v>#REF!</v>
      </c>
    </row>
    <row r="28" spans="2:3">
      <c r="B28" s="81" t="e">
        <f>INDEX(#REF!,1,1)</f>
        <v>#REF!</v>
      </c>
      <c r="C28" s="43" t="e">
        <f>INDEX(#REF!,1,18)</f>
        <v>#REF!</v>
      </c>
    </row>
    <row r="29" spans="2:3">
      <c r="B29" s="81" t="e">
        <f>INDEX(#REF!,1,1)</f>
        <v>#REF!</v>
      </c>
      <c r="C29" s="43" t="e">
        <f>INDEX(#REF!,1,18)</f>
        <v>#REF!</v>
      </c>
    </row>
    <row r="30" spans="2:3">
      <c r="B30" s="81" t="e">
        <f>INDEX(#REF!,1,1)</f>
        <v>#REF!</v>
      </c>
      <c r="C30" s="43" t="e">
        <f>INDEX(#REF!,1,18)</f>
        <v>#REF!</v>
      </c>
    </row>
    <row r="31" spans="2:3">
      <c r="B31" s="81" t="e">
        <f>INDEX(#REF!,1,1)</f>
        <v>#REF!</v>
      </c>
      <c r="C31" s="43" t="e">
        <f>INDEX(#REF!,1,18)</f>
        <v>#REF!</v>
      </c>
    </row>
    <row r="32" spans="2:3">
      <c r="B32" s="81" t="e">
        <f>INDEX(#REF!,1,1)</f>
        <v>#REF!</v>
      </c>
      <c r="C32" s="43" t="e">
        <f>INDEX(#REF!,1,18)</f>
        <v>#REF!</v>
      </c>
    </row>
    <row r="33" spans="2:17">
      <c r="B33" s="81" t="e">
        <f>INDEX(#REF!,1,1)</f>
        <v>#REF!</v>
      </c>
      <c r="C33" s="43" t="e">
        <f>INDEX(#REF!,1,18)</f>
        <v>#REF!</v>
      </c>
    </row>
    <row r="34" spans="2:17">
      <c r="B34" s="81" t="e">
        <f>INDEX(#REF!,1,1)</f>
        <v>#REF!</v>
      </c>
      <c r="C34" s="43" t="e">
        <f>INDEX(#REF!,1,18)</f>
        <v>#REF!</v>
      </c>
    </row>
    <row r="35" spans="2:17">
      <c r="B35" s="81" t="e">
        <f>INDEX(#REF!,1,1)</f>
        <v>#REF!</v>
      </c>
      <c r="C35" s="43" t="e">
        <f>INDEX(#REF!,1,18)</f>
        <v>#REF!</v>
      </c>
    </row>
    <row r="36" spans="2:17">
      <c r="B36" s="81" t="e">
        <f>INDEX(#REF!,1,1)</f>
        <v>#REF!</v>
      </c>
      <c r="C36" s="43" t="e">
        <f>INDEX(#REF!,1,18)</f>
        <v>#REF!</v>
      </c>
    </row>
    <row r="37" spans="2:17">
      <c r="B37" s="81" t="e">
        <f>INDEX(#REF!,1,1)</f>
        <v>#REF!</v>
      </c>
      <c r="C37" s="43" t="e">
        <f>INDEX(#REF!,1,18)</f>
        <v>#REF!</v>
      </c>
    </row>
    <row r="38" spans="2:17">
      <c r="B38" s="81" t="e">
        <f>INDEX(#REF!,1,1)</f>
        <v>#REF!</v>
      </c>
      <c r="C38" s="43" t="e">
        <f>INDEX(#REF!,1,18)</f>
        <v>#REF!</v>
      </c>
    </row>
    <row r="39" spans="2:17">
      <c r="B39" s="81" t="e">
        <f>INDEX(#REF!,1,1)</f>
        <v>#REF!</v>
      </c>
      <c r="C39" s="43" t="e">
        <f>INDEX(#REF!,1,18)</f>
        <v>#REF!</v>
      </c>
    </row>
    <row r="40" spans="2:17">
      <c r="B40" s="81" t="e">
        <f>INDEX(#REF!,1,1)</f>
        <v>#REF!</v>
      </c>
      <c r="C40" s="43" t="e">
        <f>INDEX(#REF!,1,18)</f>
        <v>#REF!</v>
      </c>
    </row>
    <row r="41" spans="2:17">
      <c r="C41" s="43"/>
    </row>
    <row r="42" spans="2:17" ht="30.95" customHeight="1"/>
    <row r="43" spans="2:17" ht="31.5" customHeight="1">
      <c r="B43" s="298" t="s">
        <v>120</v>
      </c>
      <c r="C43" s="298"/>
      <c r="D43" s="298"/>
      <c r="E43" s="298"/>
      <c r="F43" s="298"/>
      <c r="G43" s="298"/>
      <c r="H43" s="298"/>
      <c r="I43" s="298"/>
      <c r="J43" s="298"/>
      <c r="K43" s="298"/>
      <c r="L43" s="298"/>
      <c r="M43" s="298"/>
      <c r="N43" s="298"/>
      <c r="O43" s="298"/>
      <c r="P43" s="298"/>
      <c r="Q43" s="298"/>
    </row>
    <row r="45" spans="2:17">
      <c r="B45" t="s">
        <v>117</v>
      </c>
      <c r="C45" t="s">
        <v>121</v>
      </c>
    </row>
    <row r="46" spans="2:17">
      <c r="B46" s="81" t="e">
        <f>INDEX(#REF!,1,1)</f>
        <v>#REF!</v>
      </c>
      <c r="C46" s="43" t="e">
        <f>INDEX(#REF!,1,19)</f>
        <v>#REF!</v>
      </c>
    </row>
    <row r="47" spans="2:17">
      <c r="B47" t="e">
        <f>INDEX(#REF!,1,1)</f>
        <v>#REF!</v>
      </c>
      <c r="C47" s="43" t="e">
        <f>INDEX(#REF!,1,19)</f>
        <v>#REF!</v>
      </c>
    </row>
    <row r="48" spans="2:17">
      <c r="B48" s="81" t="e">
        <f>INDEX(#REF!,1,1)</f>
        <v>#REF!</v>
      </c>
      <c r="C48" s="43" t="e">
        <f>INDEX(#REF!,1,19)</f>
        <v>#REF!</v>
      </c>
    </row>
    <row r="49" spans="2:3">
      <c r="B49" s="81" t="e">
        <f>INDEX(#REF!,1,1)</f>
        <v>#REF!</v>
      </c>
      <c r="C49" s="43" t="e">
        <f>INDEX(#REF!,1,19)</f>
        <v>#REF!</v>
      </c>
    </row>
    <row r="50" spans="2:3">
      <c r="B50" s="81" t="e">
        <f>INDEX(#REF!,1,1)</f>
        <v>#REF!</v>
      </c>
      <c r="C50" s="43" t="e">
        <f>INDEX(#REF!,1,19)</f>
        <v>#REF!</v>
      </c>
    </row>
    <row r="51" spans="2:3">
      <c r="B51" s="81" t="e">
        <f>INDEX(#REF!,1,1)</f>
        <v>#REF!</v>
      </c>
      <c r="C51" s="43" t="e">
        <f>INDEX(#REF!,1,19)</f>
        <v>#REF!</v>
      </c>
    </row>
    <row r="52" spans="2:3">
      <c r="B52" s="81" t="e">
        <f>INDEX(#REF!,1,1)</f>
        <v>#REF!</v>
      </c>
      <c r="C52" s="43" t="e">
        <f>INDEX(#REF!,1,19)</f>
        <v>#REF!</v>
      </c>
    </row>
    <row r="53" spans="2:3">
      <c r="B53" s="81" t="e">
        <f>INDEX(#REF!,1,1)</f>
        <v>#REF!</v>
      </c>
      <c r="C53" s="43" t="e">
        <f>INDEX(#REF!,1,19)</f>
        <v>#REF!</v>
      </c>
    </row>
    <row r="54" spans="2:3">
      <c r="B54" s="81" t="e">
        <f>INDEX(#REF!,1,1)</f>
        <v>#REF!</v>
      </c>
      <c r="C54" s="43" t="e">
        <f>INDEX(#REF!,1,19)</f>
        <v>#REF!</v>
      </c>
    </row>
    <row r="55" spans="2:3">
      <c r="B55" s="81" t="e">
        <f>INDEX(#REF!,1,1)</f>
        <v>#REF!</v>
      </c>
      <c r="C55" s="43" t="e">
        <f>INDEX(#REF!,1,19)</f>
        <v>#REF!</v>
      </c>
    </row>
    <row r="56" spans="2:3">
      <c r="B56" s="81" t="e">
        <f>INDEX(#REF!,1,1)</f>
        <v>#REF!</v>
      </c>
      <c r="C56" s="43" t="e">
        <f>INDEX(#REF!,1,19)</f>
        <v>#REF!</v>
      </c>
    </row>
    <row r="57" spans="2:3">
      <c r="B57" s="81" t="e">
        <f>INDEX(#REF!,1,1)</f>
        <v>#REF!</v>
      </c>
      <c r="C57" s="43" t="e">
        <f>INDEX(#REF!,1,19)</f>
        <v>#REF!</v>
      </c>
    </row>
    <row r="58" spans="2:3">
      <c r="B58" s="81" t="e">
        <f>INDEX(#REF!,1,1)</f>
        <v>#REF!</v>
      </c>
      <c r="C58" s="43" t="e">
        <f>INDEX(#REF!,1,19)</f>
        <v>#REF!</v>
      </c>
    </row>
    <row r="59" spans="2:3">
      <c r="B59" s="81" t="e">
        <f>INDEX(#REF!,1,1)</f>
        <v>#REF!</v>
      </c>
      <c r="C59" s="43" t="e">
        <f>INDEX(#REF!,1,19)</f>
        <v>#REF!</v>
      </c>
    </row>
    <row r="60" spans="2:3">
      <c r="B60" s="81" t="e">
        <f>INDEX(#REF!,1,1)</f>
        <v>#REF!</v>
      </c>
      <c r="C60" s="43" t="e">
        <f>INDEX(#REF!,1,19)</f>
        <v>#REF!</v>
      </c>
    </row>
    <row r="61" spans="2:3">
      <c r="B61" s="81" t="e">
        <f>INDEX(#REF!,1,1)</f>
        <v>#REF!</v>
      </c>
      <c r="C61" s="43" t="e">
        <f>INDEX(#REF!,1,19)</f>
        <v>#REF!</v>
      </c>
    </row>
    <row r="62" spans="2:3">
      <c r="B62" s="81" t="e">
        <f>INDEX(#REF!,1,1)</f>
        <v>#REF!</v>
      </c>
      <c r="C62" s="43" t="e">
        <f>INDEX(#REF!,1,19)</f>
        <v>#REF!</v>
      </c>
    </row>
    <row r="63" spans="2:3">
      <c r="B63" s="81" t="e">
        <f>INDEX(#REF!,1,1)</f>
        <v>#REF!</v>
      </c>
      <c r="C63" s="43" t="e">
        <f>INDEX(#REF!,1,19)</f>
        <v>#REF!</v>
      </c>
    </row>
    <row r="64" spans="2:3">
      <c r="B64" s="81" t="e">
        <f>INDEX(#REF!,1,1)</f>
        <v>#REF!</v>
      </c>
      <c r="C64" s="43" t="e">
        <f>INDEX(#REF!,1,19)</f>
        <v>#REF!</v>
      </c>
    </row>
    <row r="65" spans="2:17">
      <c r="B65" s="81" t="e">
        <f>INDEX(#REF!,1,1)</f>
        <v>#REF!</v>
      </c>
      <c r="C65" s="43" t="e">
        <f>INDEX(#REF!,1,19)</f>
        <v>#REF!</v>
      </c>
    </row>
    <row r="66" spans="2:17">
      <c r="B66" s="81" t="e">
        <f>INDEX(#REF!,1,1)</f>
        <v>#REF!</v>
      </c>
      <c r="C66" s="43" t="e">
        <f>INDEX(#REF!,1,19)</f>
        <v>#REF!</v>
      </c>
    </row>
    <row r="67" spans="2:17">
      <c r="B67" s="81" t="e">
        <f>INDEX(#REF!,1,1)</f>
        <v>#REF!</v>
      </c>
      <c r="C67" s="43" t="e">
        <f>INDEX(#REF!,1,19)</f>
        <v>#REF!</v>
      </c>
    </row>
    <row r="68" spans="2:17">
      <c r="B68" s="81" t="e">
        <f>INDEX(#REF!,1,1)</f>
        <v>#REF!</v>
      </c>
      <c r="C68" s="43" t="e">
        <f>INDEX(#REF!,1,19)</f>
        <v>#REF!</v>
      </c>
    </row>
    <row r="69" spans="2:17">
      <c r="B69" s="81" t="e">
        <f>INDEX(#REF!,1,1)</f>
        <v>#REF!</v>
      </c>
      <c r="C69" s="43" t="e">
        <f>INDEX(#REF!,1,19)</f>
        <v>#REF!</v>
      </c>
    </row>
    <row r="70" spans="2:17">
      <c r="B70" s="81" t="e">
        <f>INDEX(#REF!,1,1)</f>
        <v>#REF!</v>
      </c>
      <c r="C70" s="43" t="e">
        <f>INDEX(#REF!,1,19)</f>
        <v>#REF!</v>
      </c>
    </row>
    <row r="71" spans="2:17">
      <c r="B71" s="81" t="e">
        <f>INDEX(#REF!,1,1)</f>
        <v>#REF!</v>
      </c>
      <c r="C71" s="43" t="e">
        <f>INDEX(#REF!,1,19)</f>
        <v>#REF!</v>
      </c>
    </row>
    <row r="72" spans="2:17">
      <c r="B72" s="81" t="e">
        <f>INDEX(#REF!,1,1)</f>
        <v>#REF!</v>
      </c>
      <c r="C72" s="43" t="e">
        <f>INDEX(#REF!,1,19)</f>
        <v>#REF!</v>
      </c>
    </row>
    <row r="73" spans="2:17">
      <c r="B73" s="81" t="e">
        <f>INDEX(#REF!,1,1)</f>
        <v>#REF!</v>
      </c>
      <c r="C73" s="43" t="e">
        <f>INDEX(#REF!,1,19)</f>
        <v>#REF!</v>
      </c>
    </row>
    <row r="74" spans="2:17">
      <c r="B74" s="81" t="e">
        <f>INDEX(#REF!,1,1)</f>
        <v>#REF!</v>
      </c>
      <c r="C74" s="43" t="e">
        <f>INDEX(#REF!,1,19)</f>
        <v>#REF!</v>
      </c>
    </row>
    <row r="75" spans="2:17">
      <c r="B75" s="81" t="e">
        <f>INDEX(#REF!,1,1)</f>
        <v>#REF!</v>
      </c>
      <c r="C75" s="43" t="e">
        <f>INDEX(#REF!,1,19)</f>
        <v>#REF!</v>
      </c>
    </row>
    <row r="77" spans="2:17" ht="30.95" customHeight="1"/>
    <row r="78" spans="2:17" ht="31.5" customHeight="1">
      <c r="B78" s="298" t="s">
        <v>125</v>
      </c>
      <c r="C78" s="298"/>
      <c r="D78" s="298"/>
      <c r="E78" s="298"/>
      <c r="F78" s="298"/>
      <c r="G78" s="298"/>
      <c r="H78" s="298"/>
      <c r="I78" s="298"/>
      <c r="J78" s="298"/>
      <c r="K78" s="298"/>
      <c r="L78" s="298"/>
      <c r="M78" s="298"/>
      <c r="N78" s="298"/>
      <c r="O78" s="298"/>
      <c r="P78" s="298"/>
      <c r="Q78" s="298"/>
    </row>
    <row r="80" spans="2:17">
      <c r="B80" t="s">
        <v>117</v>
      </c>
      <c r="C80" t="s">
        <v>190</v>
      </c>
      <c r="D80" t="s">
        <v>191</v>
      </c>
      <c r="E80" t="s">
        <v>197</v>
      </c>
    </row>
    <row r="81" spans="2:5">
      <c r="B81" s="81" t="e">
        <f>INDEX(#REF!,1,1)</f>
        <v>#REF!</v>
      </c>
      <c r="C81" s="43" t="e">
        <f>INDEX(#REF!,1,6)</f>
        <v>#REF!</v>
      </c>
      <c r="D81" s="43" t="e">
        <f>INDEX(#REF!,1,7)</f>
        <v>#REF!</v>
      </c>
      <c r="E81" s="43" t="e">
        <f>INDEX(#REF!,1,12)</f>
        <v>#REF!</v>
      </c>
    </row>
    <row r="82" spans="2:5">
      <c r="B82" s="81" t="e">
        <f>INDEX(#REF!,1,1)</f>
        <v>#REF!</v>
      </c>
      <c r="C82" s="43" t="e">
        <f>INDEX(#REF!,1,6)</f>
        <v>#REF!</v>
      </c>
      <c r="D82" s="43" t="e">
        <f>INDEX(#REF!,1,7)</f>
        <v>#REF!</v>
      </c>
      <c r="E82" s="43" t="e">
        <f>INDEX(#REF!,1,12)</f>
        <v>#REF!</v>
      </c>
    </row>
    <row r="83" spans="2:5">
      <c r="B83" s="81" t="e">
        <f>INDEX(#REF!,1,1)</f>
        <v>#REF!</v>
      </c>
      <c r="C83" s="43" t="e">
        <f>INDEX(#REF!,1,6)</f>
        <v>#REF!</v>
      </c>
      <c r="D83" s="43" t="e">
        <f>INDEX(#REF!,1,7)</f>
        <v>#REF!</v>
      </c>
      <c r="E83" s="43" t="e">
        <f>INDEX(#REF!,1,12)</f>
        <v>#REF!</v>
      </c>
    </row>
    <row r="84" spans="2:5">
      <c r="B84" s="81" t="e">
        <f>INDEX(#REF!,1,1)</f>
        <v>#REF!</v>
      </c>
      <c r="C84" s="43" t="e">
        <f>INDEX(#REF!,1,6)</f>
        <v>#REF!</v>
      </c>
      <c r="D84" s="43" t="e">
        <f>INDEX(#REF!,1,7)</f>
        <v>#REF!</v>
      </c>
      <c r="E84" s="43" t="e">
        <f>INDEX(#REF!,1,12)</f>
        <v>#REF!</v>
      </c>
    </row>
    <row r="85" spans="2:5">
      <c r="B85" s="81" t="e">
        <f>INDEX(#REF!,1,1)</f>
        <v>#REF!</v>
      </c>
      <c r="C85" s="43" t="e">
        <f>INDEX(#REF!,1,6)</f>
        <v>#REF!</v>
      </c>
      <c r="D85" s="43" t="e">
        <f>INDEX(#REF!,1,7)</f>
        <v>#REF!</v>
      </c>
      <c r="E85" s="43" t="e">
        <f>INDEX(#REF!,1,12)</f>
        <v>#REF!</v>
      </c>
    </row>
    <row r="86" spans="2:5">
      <c r="B86" s="81" t="e">
        <f>INDEX(#REF!,1,1)</f>
        <v>#REF!</v>
      </c>
      <c r="C86" s="43" t="e">
        <f>INDEX(#REF!,1,6)</f>
        <v>#REF!</v>
      </c>
      <c r="D86" s="43" t="e">
        <f>INDEX(#REF!,1,7)</f>
        <v>#REF!</v>
      </c>
      <c r="E86" s="43" t="e">
        <f>INDEX(#REF!,1,12)</f>
        <v>#REF!</v>
      </c>
    </row>
    <row r="87" spans="2:5">
      <c r="B87" s="81" t="e">
        <f>INDEX(#REF!,1,1)</f>
        <v>#REF!</v>
      </c>
      <c r="C87" s="43" t="e">
        <f>INDEX(#REF!,1,6)</f>
        <v>#REF!</v>
      </c>
      <c r="D87" s="43" t="e">
        <f>INDEX(#REF!,1,7)</f>
        <v>#REF!</v>
      </c>
      <c r="E87" s="43" t="e">
        <f>INDEX(#REF!,1,12)</f>
        <v>#REF!</v>
      </c>
    </row>
    <row r="88" spans="2:5">
      <c r="B88" s="81" t="e">
        <f>INDEX(#REF!,1,1)</f>
        <v>#REF!</v>
      </c>
      <c r="C88" s="43" t="e">
        <f>INDEX(#REF!,1,6)</f>
        <v>#REF!</v>
      </c>
      <c r="D88" s="43" t="e">
        <f>INDEX(#REF!,1,7)</f>
        <v>#REF!</v>
      </c>
      <c r="E88" s="43" t="e">
        <f>INDEX(#REF!,1,12)</f>
        <v>#REF!</v>
      </c>
    </row>
    <row r="89" spans="2:5">
      <c r="B89" s="81" t="e">
        <f>INDEX(#REF!,1,1)</f>
        <v>#REF!</v>
      </c>
      <c r="C89" s="43" t="e">
        <f>INDEX(#REF!,1,6)</f>
        <v>#REF!</v>
      </c>
      <c r="D89" s="43" t="e">
        <f>INDEX(#REF!,1,7)</f>
        <v>#REF!</v>
      </c>
      <c r="E89" s="43" t="e">
        <f>INDEX(#REF!,1,12)</f>
        <v>#REF!</v>
      </c>
    </row>
    <row r="90" spans="2:5">
      <c r="B90" s="81" t="e">
        <f>INDEX(#REF!,1,1)</f>
        <v>#REF!</v>
      </c>
      <c r="C90" s="43" t="e">
        <f>INDEX(#REF!,1,6)</f>
        <v>#REF!</v>
      </c>
      <c r="D90" s="43" t="e">
        <f>INDEX(#REF!,1,7)</f>
        <v>#REF!</v>
      </c>
      <c r="E90" s="43" t="e">
        <f>INDEX(#REF!,1,12)</f>
        <v>#REF!</v>
      </c>
    </row>
    <row r="91" spans="2:5">
      <c r="B91" s="81" t="e">
        <f>INDEX(#REF!,1,1)</f>
        <v>#REF!</v>
      </c>
      <c r="C91" s="43" t="e">
        <f>INDEX(#REF!,1,6)</f>
        <v>#REF!</v>
      </c>
      <c r="D91" s="43" t="e">
        <f>INDEX(#REF!,1,7)</f>
        <v>#REF!</v>
      </c>
      <c r="E91" s="43" t="e">
        <f>INDEX(#REF!,1,12)</f>
        <v>#REF!</v>
      </c>
    </row>
    <row r="92" spans="2:5">
      <c r="B92" s="81" t="e">
        <f>INDEX(#REF!,1,1)</f>
        <v>#REF!</v>
      </c>
      <c r="C92" s="43" t="e">
        <f>INDEX(#REF!,1,6)</f>
        <v>#REF!</v>
      </c>
      <c r="D92" s="43" t="e">
        <f>INDEX(#REF!,1,7)</f>
        <v>#REF!</v>
      </c>
      <c r="E92" s="43" t="e">
        <f>INDEX(#REF!,1,12)</f>
        <v>#REF!</v>
      </c>
    </row>
    <row r="93" spans="2:5">
      <c r="B93" s="81" t="e">
        <f>INDEX(#REF!,1,1)</f>
        <v>#REF!</v>
      </c>
      <c r="C93" s="43" t="e">
        <f>INDEX(#REF!,1,6)</f>
        <v>#REF!</v>
      </c>
      <c r="D93" s="43" t="e">
        <f>INDEX(#REF!,1,7)</f>
        <v>#REF!</v>
      </c>
      <c r="E93" s="43" t="e">
        <f>INDEX(#REF!,1,12)</f>
        <v>#REF!</v>
      </c>
    </row>
    <row r="94" spans="2:5">
      <c r="B94" s="81" t="e">
        <f>INDEX(#REF!,1,1)</f>
        <v>#REF!</v>
      </c>
      <c r="C94" s="43" t="e">
        <f>INDEX(#REF!,1,6)</f>
        <v>#REF!</v>
      </c>
      <c r="D94" s="43" t="e">
        <f>INDEX(#REF!,1,7)</f>
        <v>#REF!</v>
      </c>
      <c r="E94" s="43" t="e">
        <f>INDEX(#REF!,1,12)</f>
        <v>#REF!</v>
      </c>
    </row>
    <row r="95" spans="2:5">
      <c r="B95" s="81" t="e">
        <f>INDEX(#REF!,1,1)</f>
        <v>#REF!</v>
      </c>
      <c r="C95" s="43" t="e">
        <f>INDEX(#REF!,1,6)</f>
        <v>#REF!</v>
      </c>
      <c r="D95" s="43" t="e">
        <f>INDEX(#REF!,1,7)</f>
        <v>#REF!</v>
      </c>
      <c r="E95" s="43" t="e">
        <f>INDEX(#REF!,1,12)</f>
        <v>#REF!</v>
      </c>
    </row>
    <row r="96" spans="2:5">
      <c r="B96" s="81" t="e">
        <f>INDEX(#REF!,1,1)</f>
        <v>#REF!</v>
      </c>
      <c r="C96" s="43" t="e">
        <f>INDEX(#REF!,1,6)</f>
        <v>#REF!</v>
      </c>
      <c r="D96" s="43" t="e">
        <f>INDEX(#REF!,1,7)</f>
        <v>#REF!</v>
      </c>
      <c r="E96" s="43" t="e">
        <f>INDEX(#REF!,1,12)</f>
        <v>#REF!</v>
      </c>
    </row>
    <row r="97" spans="2:5">
      <c r="B97" s="81" t="e">
        <f>INDEX(#REF!,1,1)</f>
        <v>#REF!</v>
      </c>
      <c r="C97" s="43" t="e">
        <f>INDEX(#REF!,1,6)</f>
        <v>#REF!</v>
      </c>
      <c r="D97" s="43" t="e">
        <f>INDEX(#REF!,1,7)</f>
        <v>#REF!</v>
      </c>
      <c r="E97" s="43" t="e">
        <f>INDEX(#REF!,1,12)</f>
        <v>#REF!</v>
      </c>
    </row>
    <row r="98" spans="2:5">
      <c r="B98" s="81" t="e">
        <f>INDEX(#REF!,1,1)</f>
        <v>#REF!</v>
      </c>
      <c r="C98" s="43" t="e">
        <f>INDEX(#REF!,1,6)</f>
        <v>#REF!</v>
      </c>
      <c r="D98" s="43" t="e">
        <f>INDEX(#REF!,1,7)</f>
        <v>#REF!</v>
      </c>
      <c r="E98" s="43" t="e">
        <f>INDEX(#REF!,1,12)</f>
        <v>#REF!</v>
      </c>
    </row>
    <row r="99" spans="2:5">
      <c r="B99" s="81" t="e">
        <f>INDEX(#REF!,1,1)</f>
        <v>#REF!</v>
      </c>
      <c r="C99" s="43" t="e">
        <f>INDEX(#REF!,1,6)</f>
        <v>#REF!</v>
      </c>
      <c r="D99" s="43" t="e">
        <f>INDEX(#REF!,1,7)</f>
        <v>#REF!</v>
      </c>
      <c r="E99" s="43" t="e">
        <f>INDEX(#REF!,1,12)</f>
        <v>#REF!</v>
      </c>
    </row>
    <row r="100" spans="2:5">
      <c r="B100" s="81" t="e">
        <f>INDEX(#REF!,1,1)</f>
        <v>#REF!</v>
      </c>
      <c r="C100" s="43" t="e">
        <f>INDEX(#REF!,1,6)</f>
        <v>#REF!</v>
      </c>
      <c r="D100" s="43" t="e">
        <f>INDEX(#REF!,1,7)</f>
        <v>#REF!</v>
      </c>
      <c r="E100" s="43" t="e">
        <f>INDEX(#REF!,1,12)</f>
        <v>#REF!</v>
      </c>
    </row>
    <row r="101" spans="2:5">
      <c r="B101" s="81" t="e">
        <f>INDEX(#REF!,1,1)</f>
        <v>#REF!</v>
      </c>
      <c r="C101" s="43" t="e">
        <f>INDEX(#REF!,1,6)</f>
        <v>#REF!</v>
      </c>
      <c r="D101" s="43" t="e">
        <f>INDEX(#REF!,1,7)</f>
        <v>#REF!</v>
      </c>
      <c r="E101" s="43" t="e">
        <f>INDEX(#REF!,1,12)</f>
        <v>#REF!</v>
      </c>
    </row>
    <row r="102" spans="2:5">
      <c r="B102" s="81" t="e">
        <f>INDEX(#REF!,1,1)</f>
        <v>#REF!</v>
      </c>
      <c r="C102" s="43" t="e">
        <f>INDEX(#REF!,1,6)</f>
        <v>#REF!</v>
      </c>
      <c r="D102" s="43" t="e">
        <f>INDEX(#REF!,1,7)</f>
        <v>#REF!</v>
      </c>
      <c r="E102" s="43" t="e">
        <f>INDEX(#REF!,1,12)</f>
        <v>#REF!</v>
      </c>
    </row>
    <row r="103" spans="2:5">
      <c r="B103" s="81" t="e">
        <f>INDEX(#REF!,1,1)</f>
        <v>#REF!</v>
      </c>
      <c r="C103" s="43" t="e">
        <f>INDEX(#REF!,1,6)</f>
        <v>#REF!</v>
      </c>
      <c r="D103" s="43" t="e">
        <f>INDEX(#REF!,1,7)</f>
        <v>#REF!</v>
      </c>
      <c r="E103" s="43" t="e">
        <f>INDEX(#REF!,1,12)</f>
        <v>#REF!</v>
      </c>
    </row>
    <row r="104" spans="2:5">
      <c r="B104" s="81" t="e">
        <f>INDEX(#REF!,1,1)</f>
        <v>#REF!</v>
      </c>
      <c r="C104" s="43" t="e">
        <f>INDEX(#REF!,1,6)</f>
        <v>#REF!</v>
      </c>
      <c r="D104" s="43" t="e">
        <f>INDEX(#REF!,1,7)</f>
        <v>#REF!</v>
      </c>
      <c r="E104" s="43" t="e">
        <f>INDEX(#REF!,1,12)</f>
        <v>#REF!</v>
      </c>
    </row>
    <row r="105" spans="2:5">
      <c r="B105" s="81" t="e">
        <f>INDEX(#REF!,1,1)</f>
        <v>#REF!</v>
      </c>
      <c r="C105" s="43" t="e">
        <f>INDEX(#REF!,1,6)</f>
        <v>#REF!</v>
      </c>
      <c r="D105" s="43" t="e">
        <f>INDEX(#REF!,1,7)</f>
        <v>#REF!</v>
      </c>
      <c r="E105" s="43" t="e">
        <f>INDEX(#REF!,1,12)</f>
        <v>#REF!</v>
      </c>
    </row>
    <row r="106" spans="2:5">
      <c r="B106" s="81" t="e">
        <f>INDEX(#REF!,1,1)</f>
        <v>#REF!</v>
      </c>
      <c r="C106" s="43" t="e">
        <f>INDEX(#REF!,1,6)</f>
        <v>#REF!</v>
      </c>
      <c r="D106" s="43" t="e">
        <f>INDEX(#REF!,1,7)</f>
        <v>#REF!</v>
      </c>
      <c r="E106" s="43" t="e">
        <f>INDEX(#REF!,1,12)</f>
        <v>#REF!</v>
      </c>
    </row>
    <row r="107" spans="2:5">
      <c r="B107" s="81" t="e">
        <f>INDEX(#REF!,1,1)</f>
        <v>#REF!</v>
      </c>
      <c r="C107" s="43" t="e">
        <f>INDEX(#REF!,1,6)</f>
        <v>#REF!</v>
      </c>
      <c r="D107" s="43" t="e">
        <f>INDEX(#REF!,1,7)</f>
        <v>#REF!</v>
      </c>
      <c r="E107" s="43" t="e">
        <f>INDEX(#REF!,1,12)</f>
        <v>#REF!</v>
      </c>
    </row>
    <row r="108" spans="2:5">
      <c r="B108" s="81" t="e">
        <f>INDEX(#REF!,1,1)</f>
        <v>#REF!</v>
      </c>
      <c r="C108" s="43" t="e">
        <f>INDEX(#REF!,1,6)</f>
        <v>#REF!</v>
      </c>
      <c r="D108" s="43" t="e">
        <f>INDEX(#REF!,1,7)</f>
        <v>#REF!</v>
      </c>
      <c r="E108" s="43" t="e">
        <f>INDEX(#REF!,1,12)</f>
        <v>#REF!</v>
      </c>
    </row>
    <row r="109" spans="2:5">
      <c r="B109" s="81" t="e">
        <f>INDEX(#REF!,1,1)</f>
        <v>#REF!</v>
      </c>
      <c r="C109" s="43" t="e">
        <f>INDEX(#REF!,1,6)</f>
        <v>#REF!</v>
      </c>
      <c r="D109" s="43" t="e">
        <f>INDEX(#REF!,1,7)</f>
        <v>#REF!</v>
      </c>
      <c r="E109" s="43" t="e">
        <f>INDEX(#REF!,1,12)</f>
        <v>#REF!</v>
      </c>
    </row>
    <row r="110" spans="2:5">
      <c r="B110" s="81" t="e">
        <f>INDEX(#REF!,1,1)</f>
        <v>#REF!</v>
      </c>
      <c r="C110" s="43" t="e">
        <f>INDEX(#REF!,1,6)</f>
        <v>#REF!</v>
      </c>
      <c r="D110" s="43" t="e">
        <f>INDEX(#REF!,1,7)</f>
        <v>#REF!</v>
      </c>
      <c r="E110" s="43" t="e">
        <f>INDEX(#REF!,1,12)</f>
        <v>#REF!</v>
      </c>
    </row>
    <row r="112" spans="2:5" ht="30.95" customHeight="1"/>
    <row r="113" spans="2:18" ht="30.95" customHeight="1">
      <c r="B113" s="298" t="s">
        <v>70</v>
      </c>
      <c r="C113" s="298"/>
      <c r="D113" s="298"/>
      <c r="E113" s="298"/>
      <c r="F113" s="298"/>
      <c r="G113" s="298"/>
      <c r="H113" s="298"/>
      <c r="I113" s="298"/>
      <c r="J113" s="298"/>
      <c r="K113" s="298"/>
      <c r="L113" s="298"/>
      <c r="M113" s="298"/>
      <c r="N113" s="298"/>
      <c r="O113" s="298"/>
      <c r="P113" s="298"/>
      <c r="Q113" s="298"/>
      <c r="R113" s="298"/>
    </row>
    <row r="115" spans="2:18">
      <c r="B115" t="s">
        <v>117</v>
      </c>
      <c r="C115" t="s">
        <v>122</v>
      </c>
    </row>
    <row r="116" spans="2:18">
      <c r="B116" s="81" t="e">
        <f>INDEX(#REF!,1,1)</f>
        <v>#REF!</v>
      </c>
      <c r="C116" s="43" t="e">
        <f>INDEX(#REF!,1,15)</f>
        <v>#REF!</v>
      </c>
    </row>
    <row r="117" spans="2:18">
      <c r="B117" s="81" t="e">
        <f>INDEX(#REF!,1,1)</f>
        <v>#REF!</v>
      </c>
      <c r="C117" s="43" t="e">
        <f>INDEX(#REF!,1,15)</f>
        <v>#REF!</v>
      </c>
    </row>
    <row r="118" spans="2:18">
      <c r="B118" s="81" t="e">
        <f>INDEX(#REF!,1,1)</f>
        <v>#REF!</v>
      </c>
      <c r="C118" s="43" t="e">
        <f>INDEX(#REF!,1,15)</f>
        <v>#REF!</v>
      </c>
    </row>
    <row r="119" spans="2:18">
      <c r="B119" s="81" t="e">
        <f>INDEX(#REF!,1,1)</f>
        <v>#REF!</v>
      </c>
      <c r="C119" s="43" t="e">
        <f>INDEX(#REF!,1,15)</f>
        <v>#REF!</v>
      </c>
    </row>
    <row r="120" spans="2:18">
      <c r="B120" s="81" t="e">
        <f>INDEX(#REF!,1,1)</f>
        <v>#REF!</v>
      </c>
      <c r="C120" s="43" t="e">
        <f>INDEX(#REF!,1,15)</f>
        <v>#REF!</v>
      </c>
    </row>
    <row r="121" spans="2:18">
      <c r="B121" s="81" t="e">
        <f>INDEX(#REF!,1,1)</f>
        <v>#REF!</v>
      </c>
      <c r="C121" s="43" t="e">
        <f>INDEX(#REF!,1,15)</f>
        <v>#REF!</v>
      </c>
    </row>
    <row r="122" spans="2:18">
      <c r="B122" s="81" t="e">
        <f>INDEX(#REF!,1,1)</f>
        <v>#REF!</v>
      </c>
      <c r="C122" s="43" t="e">
        <f>INDEX(#REF!,1,15)</f>
        <v>#REF!</v>
      </c>
    </row>
    <row r="123" spans="2:18">
      <c r="B123" s="81" t="e">
        <f>INDEX(#REF!,1,1)</f>
        <v>#REF!</v>
      </c>
      <c r="C123" s="43" t="e">
        <f>INDEX(#REF!,1,15)</f>
        <v>#REF!</v>
      </c>
    </row>
    <row r="124" spans="2:18">
      <c r="B124" s="81" t="e">
        <f>INDEX(#REF!,1,1)</f>
        <v>#REF!</v>
      </c>
      <c r="C124" s="43" t="e">
        <f>INDEX(#REF!,1,15)</f>
        <v>#REF!</v>
      </c>
    </row>
    <row r="125" spans="2:18">
      <c r="B125" s="81" t="e">
        <f>INDEX(#REF!,1,1)</f>
        <v>#REF!</v>
      </c>
      <c r="C125" s="43" t="e">
        <f>INDEX(#REF!,1,15)</f>
        <v>#REF!</v>
      </c>
    </row>
    <row r="126" spans="2:18">
      <c r="B126" s="81" t="e">
        <f>INDEX(#REF!,1,1)</f>
        <v>#REF!</v>
      </c>
      <c r="C126" s="43" t="e">
        <f>INDEX(#REF!,1,15)</f>
        <v>#REF!</v>
      </c>
    </row>
    <row r="127" spans="2:18">
      <c r="B127" s="81" t="e">
        <f>INDEX(#REF!,1,1)</f>
        <v>#REF!</v>
      </c>
      <c r="C127" s="43" t="e">
        <f>INDEX(#REF!,1,15)</f>
        <v>#REF!</v>
      </c>
    </row>
    <row r="128" spans="2:18">
      <c r="B128" s="81" t="e">
        <f>INDEX(#REF!,1,1)</f>
        <v>#REF!</v>
      </c>
      <c r="C128" s="43" t="e">
        <f>INDEX(#REF!,1,15)</f>
        <v>#REF!</v>
      </c>
    </row>
    <row r="129" spans="2:3">
      <c r="B129" s="81" t="e">
        <f>INDEX(#REF!,1,1)</f>
        <v>#REF!</v>
      </c>
      <c r="C129" s="43" t="e">
        <f>INDEX(#REF!,1,15)</f>
        <v>#REF!</v>
      </c>
    </row>
    <row r="130" spans="2:3">
      <c r="B130" s="81" t="e">
        <f>INDEX(#REF!,1,1)</f>
        <v>#REF!</v>
      </c>
      <c r="C130" s="43" t="e">
        <f>INDEX(#REF!,1,15)</f>
        <v>#REF!</v>
      </c>
    </row>
    <row r="131" spans="2:3">
      <c r="B131" s="81" t="e">
        <f>INDEX(#REF!,1,1)</f>
        <v>#REF!</v>
      </c>
      <c r="C131" s="43" t="e">
        <f>INDEX(#REF!,1,15)</f>
        <v>#REF!</v>
      </c>
    </row>
    <row r="132" spans="2:3">
      <c r="B132" s="81" t="e">
        <f>INDEX(#REF!,1,1)</f>
        <v>#REF!</v>
      </c>
      <c r="C132" s="43" t="e">
        <f>INDEX(#REF!,1,15)</f>
        <v>#REF!</v>
      </c>
    </row>
    <row r="133" spans="2:3">
      <c r="B133" s="81" t="e">
        <f>INDEX(#REF!,1,1)</f>
        <v>#REF!</v>
      </c>
      <c r="C133" s="43" t="e">
        <f>INDEX(#REF!,1,15)</f>
        <v>#REF!</v>
      </c>
    </row>
    <row r="134" spans="2:3">
      <c r="B134" s="81" t="e">
        <f>INDEX(#REF!,1,1)</f>
        <v>#REF!</v>
      </c>
      <c r="C134" s="43" t="e">
        <f>INDEX(#REF!,1,15)</f>
        <v>#REF!</v>
      </c>
    </row>
    <row r="135" spans="2:3">
      <c r="B135" s="81" t="e">
        <f>INDEX(#REF!,1,1)</f>
        <v>#REF!</v>
      </c>
      <c r="C135" s="43" t="e">
        <f>INDEX(#REF!,1,15)</f>
        <v>#REF!</v>
      </c>
    </row>
    <row r="136" spans="2:3">
      <c r="B136" s="81" t="e">
        <f>INDEX(#REF!,1,1)</f>
        <v>#REF!</v>
      </c>
      <c r="C136" s="43" t="e">
        <f>INDEX(#REF!,1,15)</f>
        <v>#REF!</v>
      </c>
    </row>
    <row r="137" spans="2:3">
      <c r="B137" s="81" t="e">
        <f>INDEX(#REF!,1,1)</f>
        <v>#REF!</v>
      </c>
      <c r="C137" s="43" t="e">
        <f>INDEX(#REF!,1,15)</f>
        <v>#REF!</v>
      </c>
    </row>
    <row r="138" spans="2:3">
      <c r="B138" s="81" t="e">
        <f>INDEX(#REF!,1,1)</f>
        <v>#REF!</v>
      </c>
      <c r="C138" s="43" t="e">
        <f>INDEX(#REF!,1,15)</f>
        <v>#REF!</v>
      </c>
    </row>
    <row r="139" spans="2:3">
      <c r="B139" s="81" t="e">
        <f>INDEX(#REF!,1,1)</f>
        <v>#REF!</v>
      </c>
      <c r="C139" s="43" t="e">
        <f>INDEX(#REF!,1,15)</f>
        <v>#REF!</v>
      </c>
    </row>
    <row r="140" spans="2:3">
      <c r="B140" s="81" t="e">
        <f>INDEX(#REF!,1,1)</f>
        <v>#REF!</v>
      </c>
      <c r="C140" s="43" t="e">
        <f>INDEX(#REF!,1,13)</f>
        <v>#REF!</v>
      </c>
    </row>
    <row r="141" spans="2:3">
      <c r="B141" s="81" t="e">
        <f>INDEX(#REF!,1,1)</f>
        <v>#REF!</v>
      </c>
      <c r="C141" s="43" t="e">
        <f>INDEX(#REF!,1,15)</f>
        <v>#REF!</v>
      </c>
    </row>
    <row r="142" spans="2:3">
      <c r="B142" s="81" t="e">
        <f>INDEX(#REF!,1,1)</f>
        <v>#REF!</v>
      </c>
      <c r="C142" s="43" t="e">
        <f>INDEX(#REF!,1,15)</f>
        <v>#REF!</v>
      </c>
    </row>
    <row r="143" spans="2:3">
      <c r="B143" s="81" t="e">
        <f>INDEX(#REF!,1,1)</f>
        <v>#REF!</v>
      </c>
      <c r="C143" s="43" t="e">
        <f>INDEX(#REF!,1,15)</f>
        <v>#REF!</v>
      </c>
    </row>
    <row r="144" spans="2:3">
      <c r="B144" s="81" t="e">
        <f>INDEX(#REF!,1,1)</f>
        <v>#REF!</v>
      </c>
      <c r="C144" s="43" t="e">
        <f>INDEX(#REF!,1,15)</f>
        <v>#REF!</v>
      </c>
    </row>
    <row r="145" spans="2:18">
      <c r="B145" s="81" t="e">
        <f>INDEX(#REF!,1,1)</f>
        <v>#REF!</v>
      </c>
      <c r="C145" s="43" t="e">
        <f>INDEX(#REF!,1,15)</f>
        <v>#REF!</v>
      </c>
    </row>
    <row r="146" spans="2:18">
      <c r="B146" s="81" t="e">
        <f>INDEX(#REF!,1,1)</f>
        <v>#REF!</v>
      </c>
      <c r="C146" s="43" t="e">
        <f>INDEX(#REF!,1,15)</f>
        <v>#REF!</v>
      </c>
    </row>
    <row r="147" spans="2:18" ht="30.95" customHeight="1"/>
    <row r="148" spans="2:18" ht="30.95" customHeight="1">
      <c r="B148" s="298" t="s">
        <v>126</v>
      </c>
      <c r="C148" s="298"/>
      <c r="D148" s="298"/>
      <c r="E148" s="298"/>
      <c r="F148" s="298"/>
      <c r="G148" s="298"/>
      <c r="H148" s="298"/>
      <c r="I148" s="298"/>
      <c r="J148" s="298"/>
      <c r="K148" s="298"/>
      <c r="L148" s="298"/>
      <c r="M148" s="298"/>
      <c r="N148" s="298"/>
      <c r="O148" s="298"/>
      <c r="P148" s="298"/>
      <c r="Q148" s="298"/>
      <c r="R148" s="298"/>
    </row>
    <row r="150" spans="2:18">
      <c r="B150" t="s">
        <v>117</v>
      </c>
      <c r="C150" t="s">
        <v>127</v>
      </c>
    </row>
    <row r="151" spans="2:18">
      <c r="B151" s="81" t="e">
        <f>INDEX(#REF!,1,1)</f>
        <v>#REF!</v>
      </c>
      <c r="C151" s="147" t="e">
        <f>IF(INDEX(#REF!,1,6)=0,0,INDEX(#REF!,1,15)/INDEX(#REF!,1,6))</f>
        <v>#REF!</v>
      </c>
    </row>
    <row r="152" spans="2:18">
      <c r="B152" s="81" t="e">
        <f>INDEX(#REF!,1,1)</f>
        <v>#REF!</v>
      </c>
      <c r="C152" s="147" t="e">
        <f>IF(INDEX(#REF!,1,6)=0,0,INDEX(#REF!,1,15)/INDEX(#REF!,1,6))</f>
        <v>#REF!</v>
      </c>
    </row>
    <row r="153" spans="2:18">
      <c r="B153" s="81" t="e">
        <f>INDEX(#REF!,1,1)</f>
        <v>#REF!</v>
      </c>
      <c r="C153" s="147" t="e">
        <f>IF(INDEX(#REF!,1,6)=0,0,INDEX(#REF!,1,15)/INDEX(#REF!,1,6))</f>
        <v>#REF!</v>
      </c>
    </row>
    <row r="154" spans="2:18">
      <c r="B154" s="81" t="e">
        <f>INDEX(#REF!,1,1)</f>
        <v>#REF!</v>
      </c>
      <c r="C154" s="147" t="e">
        <f>IF(INDEX(#REF!,1,6)=0,0,INDEX(#REF!,1,15)/INDEX(#REF!,1,6))</f>
        <v>#REF!</v>
      </c>
    </row>
    <row r="155" spans="2:18">
      <c r="B155" s="81" t="e">
        <f>INDEX(#REF!,1,1)</f>
        <v>#REF!</v>
      </c>
      <c r="C155" s="147" t="e">
        <f>IF(INDEX(#REF!,1,6)=0,0,INDEX(#REF!,1,15)/INDEX(#REF!,1,6))</f>
        <v>#REF!</v>
      </c>
    </row>
    <row r="156" spans="2:18">
      <c r="B156" s="81" t="e">
        <f>INDEX(#REF!,1,1)</f>
        <v>#REF!</v>
      </c>
      <c r="C156" s="147" t="e">
        <f>IF(INDEX(#REF!,1,6)=0,0,INDEX(#REF!,1,15)/INDEX(#REF!,1,6))</f>
        <v>#REF!</v>
      </c>
    </row>
    <row r="157" spans="2:18">
      <c r="B157" s="81" t="e">
        <f>INDEX(#REF!,1,1)</f>
        <v>#REF!</v>
      </c>
      <c r="C157" s="147" t="e">
        <f>IF(INDEX(#REF!,1,6)=0,0,INDEX(#REF!,1,15)/INDEX(#REF!,1,6))</f>
        <v>#REF!</v>
      </c>
    </row>
    <row r="158" spans="2:18">
      <c r="B158" s="81" t="e">
        <f>INDEX(#REF!,1,1)</f>
        <v>#REF!</v>
      </c>
      <c r="C158" s="147" t="e">
        <f>IF(INDEX(#REF!,1,6)=0,0,INDEX(#REF!,1,15)/INDEX(#REF!,1,6))</f>
        <v>#REF!</v>
      </c>
    </row>
    <row r="159" spans="2:18">
      <c r="B159" s="81" t="e">
        <f>INDEX(#REF!,1,1)</f>
        <v>#REF!</v>
      </c>
      <c r="C159" s="147" t="e">
        <f>IF(INDEX(#REF!,1,6)=0,0,INDEX(#REF!,1,15)/INDEX(#REF!,1,6))</f>
        <v>#REF!</v>
      </c>
    </row>
    <row r="160" spans="2:18">
      <c r="B160" s="81" t="e">
        <f>INDEX(#REF!,1,1)</f>
        <v>#REF!</v>
      </c>
      <c r="C160" s="147" t="e">
        <f>IF(INDEX(#REF!,1,6)=0,0,INDEX(#REF!,1,15)/INDEX(#REF!,1,6))</f>
        <v>#REF!</v>
      </c>
    </row>
    <row r="161" spans="2:3">
      <c r="B161" s="81" t="e">
        <f>INDEX(#REF!,1,1)</f>
        <v>#REF!</v>
      </c>
      <c r="C161" s="147" t="e">
        <f>IF(INDEX(#REF!,1,6)=0,0,INDEX(#REF!,1,15)/INDEX(#REF!,1,6))</f>
        <v>#REF!</v>
      </c>
    </row>
    <row r="162" spans="2:3">
      <c r="B162" s="81" t="e">
        <f>INDEX(#REF!,1,1)</f>
        <v>#REF!</v>
      </c>
      <c r="C162" s="147" t="e">
        <f>IF(INDEX(#REF!,1,6)=0,0,INDEX(#REF!,1,15)/INDEX(#REF!,1,6))</f>
        <v>#REF!</v>
      </c>
    </row>
    <row r="163" spans="2:3">
      <c r="B163" s="81" t="e">
        <f>INDEX(#REF!,1,1)</f>
        <v>#REF!</v>
      </c>
      <c r="C163" s="147" t="e">
        <f>IF(INDEX(#REF!,1,6)=0,0,INDEX(#REF!,1,15)/INDEX(#REF!,1,6))</f>
        <v>#REF!</v>
      </c>
    </row>
    <row r="164" spans="2:3">
      <c r="B164" s="81" t="e">
        <f>INDEX(#REF!,1,1)</f>
        <v>#REF!</v>
      </c>
      <c r="C164" s="147" t="e">
        <f>IF(INDEX(#REF!,1,6)=0,0,INDEX(#REF!,1,15)/INDEX(#REF!,1,6))</f>
        <v>#REF!</v>
      </c>
    </row>
    <row r="165" spans="2:3">
      <c r="B165" s="81" t="e">
        <f>INDEX(#REF!,1,1)</f>
        <v>#REF!</v>
      </c>
      <c r="C165" s="147" t="e">
        <f>IF(INDEX(#REF!,1,6)=0,0,INDEX(#REF!,1,15)/INDEX(#REF!,1,6))</f>
        <v>#REF!</v>
      </c>
    </row>
    <row r="166" spans="2:3">
      <c r="B166" s="81" t="e">
        <f>INDEX(#REF!,1,1)</f>
        <v>#REF!</v>
      </c>
      <c r="C166" s="147" t="e">
        <f>IF(INDEX(#REF!,1,6)=0,0,INDEX(#REF!,1,15)/INDEX(#REF!,1,6))</f>
        <v>#REF!</v>
      </c>
    </row>
    <row r="167" spans="2:3">
      <c r="B167" s="81" t="e">
        <f>INDEX(#REF!,1,1)</f>
        <v>#REF!</v>
      </c>
      <c r="C167" s="147" t="e">
        <f>IF(INDEX(#REF!,1,6)=0,0,INDEX(#REF!,1,15)/INDEX(#REF!,1,6))</f>
        <v>#REF!</v>
      </c>
    </row>
    <row r="168" spans="2:3">
      <c r="B168" s="81" t="e">
        <f>INDEX(#REF!,1,1)</f>
        <v>#REF!</v>
      </c>
      <c r="C168" s="147" t="e">
        <f>IF(INDEX(#REF!,1,6)=0,0,INDEX(#REF!,1,15)/INDEX(#REF!,1,6))</f>
        <v>#REF!</v>
      </c>
    </row>
    <row r="169" spans="2:3">
      <c r="B169" s="81" t="e">
        <f>INDEX(#REF!,1,1)</f>
        <v>#REF!</v>
      </c>
      <c r="C169" s="147" t="e">
        <f>IF(INDEX(#REF!,1,6)=0,0,INDEX(#REF!,1,15)/INDEX(#REF!,1,6))</f>
        <v>#REF!</v>
      </c>
    </row>
    <row r="170" spans="2:3">
      <c r="B170" s="81" t="e">
        <f>INDEX(#REF!,1,1)</f>
        <v>#REF!</v>
      </c>
      <c r="C170" s="147" t="e">
        <f>IF(INDEX(#REF!,1,6)=0,0,INDEX(#REF!,1,15)/INDEX(#REF!,1,6))</f>
        <v>#REF!</v>
      </c>
    </row>
    <row r="171" spans="2:3">
      <c r="B171" s="81" t="e">
        <f>INDEX(#REF!,1,1)</f>
        <v>#REF!</v>
      </c>
      <c r="C171" s="147" t="e">
        <f>IF(INDEX(#REF!,1,6)=0,0,INDEX(#REF!,1,15)/INDEX(#REF!,1,6))</f>
        <v>#REF!</v>
      </c>
    </row>
    <row r="172" spans="2:3">
      <c r="B172" s="81" t="e">
        <f>INDEX(#REF!,1,1)</f>
        <v>#REF!</v>
      </c>
      <c r="C172" s="147" t="e">
        <f>IF(INDEX(#REF!,1,6)=0,0,INDEX(#REF!,1,15)/INDEX(#REF!,1,6))</f>
        <v>#REF!</v>
      </c>
    </row>
    <row r="173" spans="2:3">
      <c r="B173" s="81" t="e">
        <f>INDEX(#REF!,1,1)</f>
        <v>#REF!</v>
      </c>
      <c r="C173" s="147" t="e">
        <f>IF(INDEX(#REF!,1,6)=0,0,INDEX(#REF!,1,15)/INDEX(#REF!,1,6))</f>
        <v>#REF!</v>
      </c>
    </row>
    <row r="174" spans="2:3">
      <c r="B174" s="81" t="e">
        <f>INDEX(#REF!,1,1)</f>
        <v>#REF!</v>
      </c>
      <c r="C174" s="147" t="e">
        <f>IF(INDEX(#REF!,1,6)=0,0,INDEX(#REF!,1,13)/INDEX(#REF!,1,6))</f>
        <v>#REF!</v>
      </c>
    </row>
    <row r="175" spans="2:3">
      <c r="B175" s="81" t="e">
        <f>INDEX(#REF!,1,1)</f>
        <v>#REF!</v>
      </c>
      <c r="C175" s="147" t="e">
        <f>IF(INDEX(#REF!,1,6)=0,0,INDEX(#REF!,1,15)/INDEX(#REF!,1,6))</f>
        <v>#REF!</v>
      </c>
    </row>
    <row r="176" spans="2:3">
      <c r="B176" s="81" t="e">
        <f>INDEX(#REF!,1,1)</f>
        <v>#REF!</v>
      </c>
      <c r="C176" s="147" t="e">
        <f>IF(INDEX(#REF!,1,6)=0,0,INDEX(#REF!,1,15)/INDEX(#REF!,1,6))</f>
        <v>#REF!</v>
      </c>
    </row>
    <row r="177" spans="2:18">
      <c r="B177" s="81" t="e">
        <f>INDEX(#REF!,1,1)</f>
        <v>#REF!</v>
      </c>
      <c r="C177" s="147" t="e">
        <f>IF(INDEX(#REF!,1,6)=0,0,INDEX(#REF!,1,15)/INDEX(#REF!,1,6))</f>
        <v>#REF!</v>
      </c>
    </row>
    <row r="178" spans="2:18">
      <c r="B178" s="81" t="e">
        <f>INDEX(#REF!,1,1)</f>
        <v>#REF!</v>
      </c>
      <c r="C178" s="147" t="e">
        <f>IF(INDEX(#REF!,1,6)=0,0,INDEX(#REF!,1,15)/INDEX(#REF!,1,6))</f>
        <v>#REF!</v>
      </c>
    </row>
    <row r="179" spans="2:18">
      <c r="B179" s="81" t="e">
        <f>INDEX(#REF!,1,1)</f>
        <v>#REF!</v>
      </c>
      <c r="C179" s="147" t="e">
        <f>IF(INDEX(#REF!,1,6)=0,0,INDEX(#REF!,1,15)/INDEX(#REF!,1,6))</f>
        <v>#REF!</v>
      </c>
    </row>
    <row r="180" spans="2:18">
      <c r="B180" s="81" t="e">
        <f>INDEX(#REF!,1,1)</f>
        <v>#REF!</v>
      </c>
      <c r="C180" s="147" t="e">
        <f>IF(INDEX(#REF!,1,6)=0,0,INDEX(#REF!,1,15)/INDEX(#REF!,1,6))</f>
        <v>#REF!</v>
      </c>
    </row>
    <row r="181" spans="2:18">
      <c r="B181" s="81" t="e">
        <f>INDEX(#REF!,1,1)</f>
        <v>#REF!</v>
      </c>
      <c r="C181" s="147" t="e">
        <f>IF(INDEX(#REF!,1,6)=0,0,INDEX(#REF!,1,15)/INDEX(#REF!,1,6))</f>
        <v>#REF!</v>
      </c>
    </row>
    <row r="182" spans="2:18" ht="30.95" customHeight="1"/>
    <row r="183" spans="2:18" ht="30.95" customHeight="1">
      <c r="B183" s="298" t="s">
        <v>128</v>
      </c>
      <c r="C183" s="298"/>
      <c r="D183" s="298"/>
      <c r="E183" s="298"/>
      <c r="F183" s="298"/>
      <c r="G183" s="298"/>
      <c r="H183" s="298"/>
      <c r="I183" s="298"/>
      <c r="J183" s="298"/>
      <c r="K183" s="298"/>
      <c r="L183" s="298"/>
      <c r="M183" s="298"/>
      <c r="N183" s="298"/>
      <c r="O183" s="298"/>
      <c r="P183" s="298"/>
      <c r="Q183" s="298"/>
      <c r="R183" s="298"/>
    </row>
    <row r="185" spans="2:18">
      <c r="B185" t="s">
        <v>117</v>
      </c>
      <c r="C185" t="s">
        <v>129</v>
      </c>
      <c r="D185" t="s">
        <v>130</v>
      </c>
    </row>
    <row r="186" spans="2:18">
      <c r="B186" s="81" t="e">
        <f>INDEX(#REF!,1,1)</f>
        <v>#REF!</v>
      </c>
      <c r="C186" s="43" t="e">
        <f>INDEX(#REF!,1,20)</f>
        <v>#REF!</v>
      </c>
      <c r="D186" s="43" t="e">
        <f>INDEX(#REF!,1,21)</f>
        <v>#REF!</v>
      </c>
    </row>
    <row r="187" spans="2:18">
      <c r="B187" s="81" t="e">
        <f>INDEX(#REF!,1,1)</f>
        <v>#REF!</v>
      </c>
      <c r="C187" s="43" t="e">
        <f>INDEX(#REF!,1,20)</f>
        <v>#REF!</v>
      </c>
      <c r="D187" s="43" t="e">
        <f>INDEX(#REF!,1,21)</f>
        <v>#REF!</v>
      </c>
    </row>
    <row r="188" spans="2:18">
      <c r="B188" s="81" t="e">
        <f>INDEX(#REF!,1,1)</f>
        <v>#REF!</v>
      </c>
      <c r="C188" s="43" t="e">
        <f>INDEX(#REF!,1,20)</f>
        <v>#REF!</v>
      </c>
      <c r="D188" s="43" t="e">
        <f>INDEX(#REF!,1,21)</f>
        <v>#REF!</v>
      </c>
    </row>
    <row r="189" spans="2:18">
      <c r="B189" s="81" t="e">
        <f>INDEX(#REF!,1,1)</f>
        <v>#REF!</v>
      </c>
      <c r="C189" s="43" t="e">
        <f>INDEX(#REF!,1,20)</f>
        <v>#REF!</v>
      </c>
      <c r="D189" s="43" t="e">
        <f>INDEX(#REF!,1,21)</f>
        <v>#REF!</v>
      </c>
    </row>
    <row r="190" spans="2:18">
      <c r="B190" s="81" t="e">
        <f>INDEX(#REF!,1,1)</f>
        <v>#REF!</v>
      </c>
      <c r="C190" s="43" t="e">
        <f>INDEX(#REF!,1,20)</f>
        <v>#REF!</v>
      </c>
      <c r="D190" s="43" t="e">
        <f>INDEX(#REF!,1,21)</f>
        <v>#REF!</v>
      </c>
    </row>
    <row r="191" spans="2:18">
      <c r="B191" s="81" t="e">
        <f>INDEX(#REF!,1,1)</f>
        <v>#REF!</v>
      </c>
      <c r="C191" s="43" t="e">
        <f>INDEX(#REF!,1,20)</f>
        <v>#REF!</v>
      </c>
      <c r="D191" s="43" t="e">
        <f>INDEX(#REF!,1,21)</f>
        <v>#REF!</v>
      </c>
    </row>
    <row r="192" spans="2:18">
      <c r="B192" s="81" t="e">
        <f>INDEX(#REF!,1,1)</f>
        <v>#REF!</v>
      </c>
      <c r="C192" s="43" t="e">
        <f>INDEX(#REF!,1,20)</f>
        <v>#REF!</v>
      </c>
      <c r="D192" s="43" t="e">
        <f>INDEX(#REF!,1,21)</f>
        <v>#REF!</v>
      </c>
    </row>
    <row r="193" spans="2:4">
      <c r="B193" s="81" t="e">
        <f>INDEX(#REF!,1,1)</f>
        <v>#REF!</v>
      </c>
      <c r="C193" s="43" t="e">
        <f>INDEX(#REF!,1,20)</f>
        <v>#REF!</v>
      </c>
      <c r="D193" s="43" t="e">
        <f>INDEX(#REF!,1,21)</f>
        <v>#REF!</v>
      </c>
    </row>
    <row r="194" spans="2:4">
      <c r="B194" s="81" t="e">
        <f>INDEX(#REF!,1,1)</f>
        <v>#REF!</v>
      </c>
      <c r="C194" s="43" t="e">
        <f>INDEX(#REF!,1,20)</f>
        <v>#REF!</v>
      </c>
      <c r="D194" s="43" t="e">
        <f>INDEX(#REF!,1,21)</f>
        <v>#REF!</v>
      </c>
    </row>
    <row r="195" spans="2:4">
      <c r="B195" s="81" t="e">
        <f>INDEX(#REF!,1,1)</f>
        <v>#REF!</v>
      </c>
      <c r="C195" s="43" t="e">
        <f>INDEX(#REF!,1,20)</f>
        <v>#REF!</v>
      </c>
      <c r="D195" s="43" t="e">
        <f>INDEX(#REF!,1,21)</f>
        <v>#REF!</v>
      </c>
    </row>
    <row r="196" spans="2:4">
      <c r="B196" s="81" t="e">
        <f>INDEX(#REF!,1,1)</f>
        <v>#REF!</v>
      </c>
      <c r="C196" s="43" t="e">
        <f>INDEX(#REF!,1,20)</f>
        <v>#REF!</v>
      </c>
      <c r="D196" s="43" t="e">
        <f>INDEX(#REF!,1,21)</f>
        <v>#REF!</v>
      </c>
    </row>
    <row r="197" spans="2:4">
      <c r="B197" s="81" t="e">
        <f>INDEX(#REF!,1,1)</f>
        <v>#REF!</v>
      </c>
      <c r="C197" s="43" t="e">
        <f>INDEX(#REF!,1,20)</f>
        <v>#REF!</v>
      </c>
      <c r="D197" s="43" t="e">
        <f>INDEX(#REF!,1,21)</f>
        <v>#REF!</v>
      </c>
    </row>
    <row r="198" spans="2:4">
      <c r="B198" s="81" t="e">
        <f>INDEX(#REF!,1,1)</f>
        <v>#REF!</v>
      </c>
      <c r="C198" s="43" t="e">
        <f>INDEX(#REF!,1,20)</f>
        <v>#REF!</v>
      </c>
      <c r="D198" s="43" t="e">
        <f>INDEX(#REF!,1,21)</f>
        <v>#REF!</v>
      </c>
    </row>
    <row r="199" spans="2:4">
      <c r="B199" s="81" t="e">
        <f>INDEX(#REF!,1,1)</f>
        <v>#REF!</v>
      </c>
      <c r="C199" s="43" t="e">
        <f>INDEX(#REF!,1,20)</f>
        <v>#REF!</v>
      </c>
      <c r="D199" s="43" t="e">
        <f>INDEX(#REF!,1,21)</f>
        <v>#REF!</v>
      </c>
    </row>
    <row r="200" spans="2:4">
      <c r="B200" s="81" t="e">
        <f>INDEX(#REF!,1,1)</f>
        <v>#REF!</v>
      </c>
      <c r="C200" s="43" t="e">
        <f>INDEX(#REF!,1,20)</f>
        <v>#REF!</v>
      </c>
      <c r="D200" s="43" t="e">
        <f>INDEX(#REF!,1,21)</f>
        <v>#REF!</v>
      </c>
    </row>
    <row r="201" spans="2:4">
      <c r="B201" s="81" t="e">
        <f>INDEX(#REF!,1,1)</f>
        <v>#REF!</v>
      </c>
      <c r="C201" s="43" t="e">
        <f>INDEX(#REF!,1,20)</f>
        <v>#REF!</v>
      </c>
      <c r="D201" s="43" t="e">
        <f>INDEX(#REF!,1,21)</f>
        <v>#REF!</v>
      </c>
    </row>
    <row r="202" spans="2:4">
      <c r="B202" s="81" t="e">
        <f>INDEX(#REF!,1,1)</f>
        <v>#REF!</v>
      </c>
      <c r="C202" s="43" t="e">
        <f>INDEX(#REF!,1,20)</f>
        <v>#REF!</v>
      </c>
      <c r="D202" s="43" t="e">
        <f>INDEX(#REF!,1,21)</f>
        <v>#REF!</v>
      </c>
    </row>
    <row r="203" spans="2:4">
      <c r="B203" s="81" t="e">
        <f>INDEX(#REF!,1,1)</f>
        <v>#REF!</v>
      </c>
      <c r="C203" s="43" t="e">
        <f>INDEX(#REF!,1,20)</f>
        <v>#REF!</v>
      </c>
      <c r="D203" s="43" t="e">
        <f>INDEX(#REF!,1,21)</f>
        <v>#REF!</v>
      </c>
    </row>
    <row r="204" spans="2:4">
      <c r="B204" s="81" t="e">
        <f>INDEX(#REF!,1,1)</f>
        <v>#REF!</v>
      </c>
      <c r="C204" s="43" t="e">
        <f>INDEX(#REF!,1,20)</f>
        <v>#REF!</v>
      </c>
      <c r="D204" s="43" t="e">
        <f>INDEX(#REF!,1,21)</f>
        <v>#REF!</v>
      </c>
    </row>
    <row r="205" spans="2:4">
      <c r="B205" s="81" t="e">
        <f>INDEX(#REF!,1,1)</f>
        <v>#REF!</v>
      </c>
      <c r="C205" s="43" t="e">
        <f>INDEX(#REF!,1,20)</f>
        <v>#REF!</v>
      </c>
      <c r="D205" s="43" t="e">
        <f>INDEX(#REF!,1,21)</f>
        <v>#REF!</v>
      </c>
    </row>
    <row r="206" spans="2:4">
      <c r="B206" s="81" t="e">
        <f>INDEX(#REF!,1,1)</f>
        <v>#REF!</v>
      </c>
      <c r="C206" s="43" t="e">
        <f>INDEX(#REF!,1,20)</f>
        <v>#REF!</v>
      </c>
      <c r="D206" s="43" t="e">
        <f>INDEX(#REF!,1,21)</f>
        <v>#REF!</v>
      </c>
    </row>
    <row r="207" spans="2:4">
      <c r="B207" s="81" t="e">
        <f>INDEX(#REF!,1,1)</f>
        <v>#REF!</v>
      </c>
      <c r="C207" s="43" t="e">
        <f>INDEX(#REF!,1,20)</f>
        <v>#REF!</v>
      </c>
      <c r="D207" s="43" t="e">
        <f>INDEX(#REF!,1,21)</f>
        <v>#REF!</v>
      </c>
    </row>
    <row r="208" spans="2:4">
      <c r="B208" s="81" t="e">
        <f>INDEX(#REF!,1,1)</f>
        <v>#REF!</v>
      </c>
      <c r="C208" s="43" t="e">
        <f>INDEX(#REF!,1,20)</f>
        <v>#REF!</v>
      </c>
      <c r="D208" s="43" t="e">
        <f>INDEX(#REF!,1,21)</f>
        <v>#REF!</v>
      </c>
    </row>
    <row r="209" spans="2:18">
      <c r="B209" s="81" t="e">
        <f>INDEX(#REF!,1,1)</f>
        <v>#REF!</v>
      </c>
      <c r="C209" s="43" t="e">
        <f>INDEX(#REF!,1,20)</f>
        <v>#REF!</v>
      </c>
      <c r="D209" s="43" t="e">
        <f>INDEX(#REF!,1,21)</f>
        <v>#REF!</v>
      </c>
    </row>
    <row r="210" spans="2:18">
      <c r="B210" s="81" t="e">
        <f>INDEX(#REF!,1,1)</f>
        <v>#REF!</v>
      </c>
      <c r="C210" s="43" t="e">
        <f>INDEX(#REF!,1,20)</f>
        <v>#REF!</v>
      </c>
      <c r="D210" s="43" t="e">
        <f>INDEX(#REF!,1,21)</f>
        <v>#REF!</v>
      </c>
    </row>
    <row r="211" spans="2:18">
      <c r="B211" s="81" t="e">
        <f>INDEX(#REF!,1,1)</f>
        <v>#REF!</v>
      </c>
      <c r="C211" s="43" t="e">
        <f>INDEX(#REF!,1,20)</f>
        <v>#REF!</v>
      </c>
      <c r="D211" s="43" t="e">
        <f>INDEX(#REF!,1,21)</f>
        <v>#REF!</v>
      </c>
    </row>
    <row r="212" spans="2:18">
      <c r="B212" s="81" t="e">
        <f>INDEX(#REF!,1,1)</f>
        <v>#REF!</v>
      </c>
      <c r="C212" s="43" t="e">
        <f>INDEX(#REF!,1,20)</f>
        <v>#REF!</v>
      </c>
      <c r="D212" s="43" t="e">
        <f>INDEX(#REF!,1,21)</f>
        <v>#REF!</v>
      </c>
    </row>
    <row r="213" spans="2:18">
      <c r="B213" s="81" t="e">
        <f>INDEX(#REF!,1,1)</f>
        <v>#REF!</v>
      </c>
      <c r="C213" s="43" t="e">
        <f>INDEX(#REF!,1,20)</f>
        <v>#REF!</v>
      </c>
      <c r="D213" s="43" t="e">
        <f>INDEX(#REF!,1,21)</f>
        <v>#REF!</v>
      </c>
    </row>
    <row r="214" spans="2:18">
      <c r="B214" s="81" t="e">
        <f>INDEX(#REF!,1,1)</f>
        <v>#REF!</v>
      </c>
      <c r="C214" s="43" t="e">
        <f>INDEX(#REF!,1,20)</f>
        <v>#REF!</v>
      </c>
      <c r="D214" s="43" t="e">
        <f>INDEX(#REF!,1,21)</f>
        <v>#REF!</v>
      </c>
    </row>
    <row r="215" spans="2:18">
      <c r="B215" s="81" t="e">
        <f>INDEX(#REF!,1,1)</f>
        <v>#REF!</v>
      </c>
      <c r="C215" s="43" t="e">
        <f>INDEX(#REF!,1,20)</f>
        <v>#REF!</v>
      </c>
      <c r="D215" s="43" t="e">
        <f>INDEX(#REF!,1,21)</f>
        <v>#REF!</v>
      </c>
    </row>
    <row r="217" spans="2:18" ht="30.95" customHeight="1"/>
    <row r="218" spans="2:18" ht="30.95" customHeight="1">
      <c r="B218" s="298" t="s">
        <v>151</v>
      </c>
      <c r="C218" s="298"/>
      <c r="D218" s="298"/>
      <c r="E218" s="298"/>
      <c r="F218" s="298"/>
      <c r="G218" s="298"/>
      <c r="H218" s="298"/>
      <c r="I218" s="298"/>
      <c r="J218" s="298"/>
      <c r="K218" s="298"/>
      <c r="L218" s="298"/>
      <c r="M218" s="298"/>
      <c r="N218" s="298"/>
      <c r="O218" s="298"/>
      <c r="P218" s="298"/>
      <c r="Q218" s="298"/>
      <c r="R218" s="298"/>
    </row>
    <row r="220" spans="2:18">
      <c r="B220" t="s">
        <v>117</v>
      </c>
      <c r="C220" t="s">
        <v>8</v>
      </c>
      <c r="D220" t="s">
        <v>152</v>
      </c>
      <c r="E220" t="s">
        <v>16</v>
      </c>
    </row>
    <row r="221" spans="2:18">
      <c r="B221" s="81" t="e">
        <f>INDEX(#REF!,1)</f>
        <v>#REF!</v>
      </c>
      <c r="C221" s="25" t="e">
        <f>INDEX(Entrainement!#REF!,1)</f>
        <v>#REF!</v>
      </c>
      <c r="D221" s="25" t="e">
        <f>SUM(INDEX(Entrainement!#REF!,1),INDEX(Entrainement!#REF!,1),INDEX(Entrainement!#REF!,1),INDEX(Entrainement!#REF!,1),INDEX(Entrainement!#REF!,1))</f>
        <v>#REF!</v>
      </c>
      <c r="E221" s="25" t="e">
        <f>INDEX(Entrainement!#REF!,1)</f>
        <v>#REF!</v>
      </c>
    </row>
    <row r="222" spans="2:18">
      <c r="B222" s="81" t="e">
        <f>INDEX(#REF!,2)</f>
        <v>#REF!</v>
      </c>
      <c r="C222" s="25" t="e">
        <f>INDEX(Entrainement!#REF!,2)</f>
        <v>#REF!</v>
      </c>
      <c r="D222" s="25" t="e">
        <f>SUM(INDEX(Entrainement!#REF!,2),INDEX(Entrainement!#REF!,2),INDEX(Entrainement!#REF!,2),INDEX(Entrainement!#REF!,2),INDEX(Entrainement!#REF!,2))</f>
        <v>#REF!</v>
      </c>
      <c r="E222" s="25" t="e">
        <f>INDEX(Entrainement!#REF!,2)</f>
        <v>#REF!</v>
      </c>
    </row>
    <row r="223" spans="2:18">
      <c r="B223" s="81" t="e">
        <f>INDEX(#REF!,3)</f>
        <v>#REF!</v>
      </c>
      <c r="C223" s="25" t="e">
        <f>INDEX(Entrainement!#REF!,3)</f>
        <v>#REF!</v>
      </c>
      <c r="D223" s="25" t="e">
        <f>SUM(INDEX(Entrainement!#REF!,3),INDEX(Entrainement!#REF!,3),INDEX(Entrainement!#REF!,3),INDEX(Entrainement!#REF!,3),INDEX(Entrainement!#REF!,3))</f>
        <v>#REF!</v>
      </c>
      <c r="E223" s="25" t="e">
        <f>INDEX(Entrainement!#REF!,3)</f>
        <v>#REF!</v>
      </c>
    </row>
    <row r="224" spans="2:18">
      <c r="B224" s="81" t="e">
        <f>INDEX(#REF!,4)</f>
        <v>#REF!</v>
      </c>
      <c r="C224" s="25" t="e">
        <f>INDEX(Entrainement!#REF!,4)</f>
        <v>#REF!</v>
      </c>
      <c r="D224" s="25" t="e">
        <f>SUM(INDEX(Entrainement!#REF!,4),INDEX(Entrainement!#REF!,4),INDEX(Entrainement!#REF!,4),INDEX(Entrainement!#REF!,4),INDEX(Entrainement!#REF!,4))</f>
        <v>#REF!</v>
      </c>
      <c r="E224" s="25" t="e">
        <f>INDEX(Entrainement!#REF!,4)</f>
        <v>#REF!</v>
      </c>
    </row>
    <row r="225" spans="2:5">
      <c r="B225" s="81" t="e">
        <f>INDEX(#REF!,5)</f>
        <v>#REF!</v>
      </c>
      <c r="C225" s="25" t="e">
        <f>INDEX(Entrainement!#REF!,5)</f>
        <v>#REF!</v>
      </c>
      <c r="D225" s="25" t="e">
        <f>SUM(INDEX(Entrainement!#REF!,5),INDEX(Entrainement!#REF!,5),INDEX(Entrainement!#REF!,5),INDEX(Entrainement!#REF!,5),INDEX(Entrainement!#REF!,5))</f>
        <v>#REF!</v>
      </c>
      <c r="E225" s="25" t="e">
        <f>INDEX(Entrainement!#REF!,5)</f>
        <v>#REF!</v>
      </c>
    </row>
    <row r="226" spans="2:5">
      <c r="B226" s="81" t="e">
        <f>INDEX(#REF!,6)</f>
        <v>#REF!</v>
      </c>
      <c r="C226" s="25" t="e">
        <f>INDEX(Entrainement!#REF!,6)</f>
        <v>#REF!</v>
      </c>
      <c r="D226" s="25" t="e">
        <f>SUM(INDEX(Entrainement!#REF!,6),INDEX(Entrainement!#REF!,6),INDEX(Entrainement!#REF!,6),INDEX(Entrainement!#REF!,6),INDEX(Entrainement!#REF!,6))</f>
        <v>#REF!</v>
      </c>
      <c r="E226" s="25" t="e">
        <f>INDEX(Entrainement!#REF!,6)</f>
        <v>#REF!</v>
      </c>
    </row>
    <row r="227" spans="2:5">
      <c r="B227" s="81" t="e">
        <f>INDEX(#REF!,7)</f>
        <v>#REF!</v>
      </c>
      <c r="C227" s="25" t="e">
        <f>INDEX(Entrainement!#REF!,7)</f>
        <v>#REF!</v>
      </c>
      <c r="D227" s="25" t="e">
        <f>SUM(INDEX(Entrainement!#REF!,7),INDEX(Entrainement!#REF!,7),INDEX(Entrainement!#REF!,7),INDEX(Entrainement!#REF!,7),INDEX(Entrainement!#REF!,7))</f>
        <v>#REF!</v>
      </c>
      <c r="E227" s="25" t="e">
        <f>INDEX(Entrainement!#REF!,7)</f>
        <v>#REF!</v>
      </c>
    </row>
    <row r="228" spans="2:5">
      <c r="B228" s="81" t="e">
        <f>INDEX(#REF!,8)</f>
        <v>#REF!</v>
      </c>
      <c r="C228" s="25" t="e">
        <f>INDEX(Entrainement!#REF!,8)</f>
        <v>#REF!</v>
      </c>
      <c r="D228" s="25" t="e">
        <f>SUM(INDEX(Entrainement!#REF!,8),INDEX(Entrainement!#REF!,8),INDEX(Entrainement!#REF!,8),INDEX(Entrainement!#REF!,8),INDEX(Entrainement!#REF!,8))</f>
        <v>#REF!</v>
      </c>
      <c r="E228" s="25" t="e">
        <f>INDEX(Entrainement!#REF!,8)</f>
        <v>#REF!</v>
      </c>
    </row>
    <row r="229" spans="2:5">
      <c r="B229" s="81" t="e">
        <f>INDEX(#REF!,9)</f>
        <v>#REF!</v>
      </c>
      <c r="C229" s="25" t="e">
        <f>INDEX(Entrainement!#REF!,9)</f>
        <v>#REF!</v>
      </c>
      <c r="D229" s="25" t="e">
        <f>SUM(INDEX(Entrainement!#REF!,9),INDEX(Entrainement!#REF!,9),INDEX(Entrainement!#REF!,9),INDEX(Entrainement!#REF!,9),INDEX(Entrainement!#REF!,9))</f>
        <v>#REF!</v>
      </c>
      <c r="E229" s="25" t="e">
        <f>INDEX(Entrainement!#REF!,9)</f>
        <v>#REF!</v>
      </c>
    </row>
    <row r="230" spans="2:5">
      <c r="B230" s="81" t="e">
        <f>INDEX(#REF!,10)</f>
        <v>#REF!</v>
      </c>
      <c r="C230" s="25" t="e">
        <f>INDEX(Entrainement!#REF!,10)</f>
        <v>#REF!</v>
      </c>
      <c r="D230" s="25" t="e">
        <f>SUM(INDEX(Entrainement!#REF!,10),INDEX(Entrainement!#REF!,10),INDEX(Entrainement!#REF!,10),INDEX(Entrainement!#REF!,10),INDEX(Entrainement!#REF!,10))</f>
        <v>#REF!</v>
      </c>
      <c r="E230" s="25" t="e">
        <f>INDEX(Entrainement!#REF!,10)</f>
        <v>#REF!</v>
      </c>
    </row>
    <row r="231" spans="2:5">
      <c r="B231" s="81" t="e">
        <f>INDEX(#REF!,11)</f>
        <v>#REF!</v>
      </c>
      <c r="C231" s="25" t="e">
        <f>INDEX(Entrainement!#REF!,11)</f>
        <v>#REF!</v>
      </c>
      <c r="D231" s="25" t="e">
        <f>SUM(INDEX(Entrainement!#REF!,11),INDEX(Entrainement!#REF!,11),INDEX(Entrainement!#REF!,11),INDEX(Entrainement!#REF!,11),INDEX(Entrainement!#REF!,11))</f>
        <v>#REF!</v>
      </c>
      <c r="E231" s="25" t="e">
        <f>INDEX(Entrainement!#REF!,11)</f>
        <v>#REF!</v>
      </c>
    </row>
    <row r="232" spans="2:5">
      <c r="B232" s="81" t="e">
        <f>INDEX(#REF!,12)</f>
        <v>#REF!</v>
      </c>
      <c r="C232" s="25" t="e">
        <f>INDEX(Entrainement!#REF!,12)</f>
        <v>#REF!</v>
      </c>
      <c r="D232" s="25" t="e">
        <f>SUM(INDEX(Entrainement!#REF!,12),INDEX(Entrainement!#REF!,12),INDEX(Entrainement!#REF!,12),INDEX(Entrainement!#REF!,12),INDEX(Entrainement!#REF!,12))</f>
        <v>#REF!</v>
      </c>
      <c r="E232" s="25" t="e">
        <f>INDEX(Entrainement!#REF!,12)</f>
        <v>#REF!</v>
      </c>
    </row>
    <row r="233" spans="2:5">
      <c r="B233" s="81" t="e">
        <f>INDEX(#REF!,13)</f>
        <v>#REF!</v>
      </c>
      <c r="C233" s="25" t="e">
        <f>INDEX(Entrainement!#REF!,13)</f>
        <v>#REF!</v>
      </c>
      <c r="D233" s="25" t="e">
        <f>SUM(INDEX(Entrainement!#REF!,13),INDEX(Entrainement!#REF!,13),INDEX(Entrainement!#REF!,13),INDEX(Entrainement!#REF!,13),INDEX(Entrainement!#REF!,13))</f>
        <v>#REF!</v>
      </c>
      <c r="E233" s="25" t="e">
        <f>INDEX(Entrainement!#REF!,13)</f>
        <v>#REF!</v>
      </c>
    </row>
    <row r="234" spans="2:5">
      <c r="B234" s="81" t="e">
        <f>INDEX(#REF!,14)</f>
        <v>#REF!</v>
      </c>
      <c r="C234" s="25" t="e">
        <f>INDEX(Entrainement!#REF!,14)</f>
        <v>#REF!</v>
      </c>
      <c r="D234" s="25" t="e">
        <f>SUM(INDEX(Entrainement!#REF!,14),INDEX(Entrainement!#REF!,14),INDEX(Entrainement!#REF!,14),INDEX(Entrainement!#REF!,14),INDEX(Entrainement!#REF!,14))</f>
        <v>#REF!</v>
      </c>
      <c r="E234" s="25" t="e">
        <f>INDEX(Entrainement!#REF!,14)</f>
        <v>#REF!</v>
      </c>
    </row>
    <row r="235" spans="2:5">
      <c r="B235" s="81" t="e">
        <f>INDEX(#REF!,15)</f>
        <v>#REF!</v>
      </c>
      <c r="C235" s="25" t="e">
        <f>INDEX(Entrainement!#REF!,15)</f>
        <v>#REF!</v>
      </c>
      <c r="D235" s="25" t="e">
        <f>SUM(INDEX(Entrainement!#REF!,15),INDEX(Entrainement!#REF!,15),INDEX(Entrainement!#REF!,15),INDEX(Entrainement!#REF!,15),INDEX(Entrainement!#REF!,15))</f>
        <v>#REF!</v>
      </c>
      <c r="E235" s="25" t="e">
        <f>INDEX(Entrainement!#REF!,15)</f>
        <v>#REF!</v>
      </c>
    </row>
    <row r="236" spans="2:5">
      <c r="B236" s="81" t="e">
        <f>INDEX(#REF!,16)</f>
        <v>#REF!</v>
      </c>
      <c r="C236" s="25" t="e">
        <f>INDEX(Entrainement!#REF!,16)</f>
        <v>#REF!</v>
      </c>
      <c r="D236" s="25" t="e">
        <f>SUM(INDEX(Entrainement!#REF!,16),INDEX(Entrainement!#REF!,16),INDEX(Entrainement!#REF!,16),INDEX(Entrainement!#REF!,16),INDEX(Entrainement!#REF!,16))</f>
        <v>#REF!</v>
      </c>
      <c r="E236" s="25" t="e">
        <f>INDEX(Entrainement!#REF!,16)</f>
        <v>#REF!</v>
      </c>
    </row>
    <row r="237" spans="2:5">
      <c r="B237" s="81" t="e">
        <f>INDEX(#REF!,17)</f>
        <v>#REF!</v>
      </c>
      <c r="C237" s="25" t="e">
        <f>INDEX(Entrainement!#REF!,17)</f>
        <v>#REF!</v>
      </c>
      <c r="D237" s="25" t="e">
        <f>SUM(INDEX(Entrainement!#REF!,17),INDEX(Entrainement!#REF!,17),INDEX(Entrainement!#REF!,17),INDEX(Entrainement!#REF!,17),INDEX(Entrainement!#REF!,17))</f>
        <v>#REF!</v>
      </c>
      <c r="E237" s="25" t="e">
        <f>INDEX(Entrainement!#REF!,17)</f>
        <v>#REF!</v>
      </c>
    </row>
    <row r="238" spans="2:5">
      <c r="B238" s="81" t="e">
        <f>INDEX(#REF!,18)</f>
        <v>#REF!</v>
      </c>
      <c r="C238" s="25" t="e">
        <f>INDEX(Entrainement!#REF!,18)</f>
        <v>#REF!</v>
      </c>
      <c r="D238" s="25" t="e">
        <f>SUM(INDEX(Entrainement!#REF!,18),INDEX(Entrainement!#REF!,18),INDEX(Entrainement!#REF!,18),INDEX(Entrainement!#REF!,18),INDEX(Entrainement!#REF!,18))</f>
        <v>#REF!</v>
      </c>
      <c r="E238" s="25" t="e">
        <f>INDEX(Entrainement!#REF!,18)</f>
        <v>#REF!</v>
      </c>
    </row>
    <row r="239" spans="2:5">
      <c r="B239" s="81" t="e">
        <f>INDEX(#REF!,19)</f>
        <v>#REF!</v>
      </c>
      <c r="C239" s="25" t="e">
        <f>INDEX(Entrainement!#REF!,19)</f>
        <v>#REF!</v>
      </c>
      <c r="D239" s="25" t="e">
        <f>SUM(INDEX(Entrainement!#REF!,19),INDEX(Entrainement!#REF!,19),INDEX(Entrainement!#REF!,19),INDEX(Entrainement!#REF!,19),INDEX(Entrainement!#REF!,19))</f>
        <v>#REF!</v>
      </c>
      <c r="E239" s="25" t="e">
        <f>INDEX(Entrainement!#REF!,19)</f>
        <v>#REF!</v>
      </c>
    </row>
    <row r="240" spans="2:5">
      <c r="B240" s="81" t="e">
        <f>INDEX(#REF!,20)</f>
        <v>#REF!</v>
      </c>
      <c r="C240" s="25" t="e">
        <f>INDEX(Entrainement!#REF!,20)</f>
        <v>#REF!</v>
      </c>
      <c r="D240" s="25" t="e">
        <f>SUM(INDEX(Entrainement!#REF!,20),INDEX(Entrainement!#REF!,20),INDEX(Entrainement!#REF!,20),INDEX(Entrainement!#REF!,20),INDEX(Entrainement!#REF!,20))</f>
        <v>#REF!</v>
      </c>
      <c r="E240" s="25" t="e">
        <f>INDEX(Entrainement!#REF!,20)</f>
        <v>#REF!</v>
      </c>
    </row>
    <row r="241" spans="2:18">
      <c r="B241" s="81" t="e">
        <f>INDEX(#REF!,21)</f>
        <v>#REF!</v>
      </c>
      <c r="C241" s="25" t="e">
        <f>INDEX(Entrainement!#REF!,21)</f>
        <v>#REF!</v>
      </c>
      <c r="D241" s="25" t="e">
        <f>SUM(INDEX(Entrainement!#REF!,21),INDEX(Entrainement!#REF!,21),INDEX(Entrainement!#REF!,21),INDEX(Entrainement!#REF!,21),INDEX(Entrainement!#REF!,21))</f>
        <v>#REF!</v>
      </c>
      <c r="E241" s="25" t="e">
        <f>INDEX(Entrainement!#REF!,21)</f>
        <v>#REF!</v>
      </c>
    </row>
    <row r="242" spans="2:18">
      <c r="B242" s="81" t="e">
        <f>INDEX(#REF!,22)</f>
        <v>#REF!</v>
      </c>
      <c r="C242" s="25" t="e">
        <f>INDEX(Entrainement!#REF!,22)</f>
        <v>#REF!</v>
      </c>
      <c r="D242" s="25" t="e">
        <f>SUM(INDEX(Entrainement!#REF!,22),INDEX(Entrainement!#REF!,22),INDEX(Entrainement!#REF!,22),INDEX(Entrainement!#REF!,22),INDEX(Entrainement!#REF!,22))</f>
        <v>#REF!</v>
      </c>
      <c r="E242" s="25" t="e">
        <f>INDEX(Entrainement!#REF!,22)</f>
        <v>#REF!</v>
      </c>
    </row>
    <row r="243" spans="2:18">
      <c r="B243" s="81" t="e">
        <f>INDEX(#REF!,23)</f>
        <v>#REF!</v>
      </c>
      <c r="C243" s="25" t="e">
        <f>INDEX(Entrainement!#REF!,23)</f>
        <v>#REF!</v>
      </c>
      <c r="D243" s="25" t="e">
        <f>SUM(INDEX(Entrainement!#REF!,23),INDEX(Entrainement!#REF!,23),INDEX(Entrainement!#REF!,23),INDEX(Entrainement!#REF!,23),INDEX(Entrainement!#REF!,23))</f>
        <v>#REF!</v>
      </c>
      <c r="E243" s="25" t="e">
        <f>INDEX(Entrainement!#REF!,23)</f>
        <v>#REF!</v>
      </c>
    </row>
    <row r="244" spans="2:18">
      <c r="B244" s="81" t="e">
        <f>INDEX(#REF!,24)</f>
        <v>#REF!</v>
      </c>
      <c r="C244" s="25" t="e">
        <f>INDEX(Entrainement!#REF!,24)</f>
        <v>#REF!</v>
      </c>
      <c r="D244" s="25" t="e">
        <f>SUM(INDEX(Entrainement!#REF!,24),INDEX(Entrainement!#REF!,24),INDEX(Entrainement!#REF!,24),INDEX(Entrainement!#REF!,24),INDEX(Entrainement!#REF!,24))</f>
        <v>#REF!</v>
      </c>
      <c r="E244" s="25" t="e">
        <f>INDEX(Entrainement!#REF!,24)</f>
        <v>#REF!</v>
      </c>
    </row>
    <row r="245" spans="2:18">
      <c r="B245" s="81" t="e">
        <f>INDEX(#REF!,25)</f>
        <v>#REF!</v>
      </c>
      <c r="C245" s="25" t="e">
        <f>INDEX(Entrainement!#REF!,25)</f>
        <v>#REF!</v>
      </c>
      <c r="D245" s="25" t="e">
        <f>SUM(INDEX(Entrainement!#REF!,25),INDEX(Entrainement!#REF!,25),INDEX(Entrainement!#REF!,25),INDEX(Entrainement!#REF!,25),INDEX(Entrainement!#REF!,25))</f>
        <v>#REF!</v>
      </c>
      <c r="E245" s="25" t="e">
        <f>INDEX(Entrainement!#REF!,25)</f>
        <v>#REF!</v>
      </c>
    </row>
    <row r="246" spans="2:18">
      <c r="B246" s="81" t="e">
        <f>INDEX(#REF!,26)</f>
        <v>#REF!</v>
      </c>
      <c r="C246" s="25" t="e">
        <f>INDEX(Entrainement!#REF!,26)</f>
        <v>#REF!</v>
      </c>
      <c r="D246" s="25" t="e">
        <f>SUM(INDEX(Entrainement!#REF!,26),INDEX(Entrainement!#REF!,26),INDEX(Entrainement!#REF!,26),INDEX(Entrainement!#REF!,26),INDEX(Entrainement!#REF!,26))</f>
        <v>#REF!</v>
      </c>
      <c r="E246" s="25" t="e">
        <f>INDEX(Entrainement!#REF!,26)</f>
        <v>#REF!</v>
      </c>
    </row>
    <row r="247" spans="2:18">
      <c r="B247" s="81" t="e">
        <f>INDEX(#REF!,27)</f>
        <v>#REF!</v>
      </c>
      <c r="C247" s="25" t="e">
        <f>INDEX(Entrainement!#REF!,27)</f>
        <v>#REF!</v>
      </c>
      <c r="D247" s="25" t="e">
        <f>SUM(INDEX(Entrainement!#REF!,27),INDEX(Entrainement!#REF!,27),INDEX(Entrainement!#REF!,27),INDEX(Entrainement!#REF!,27),INDEX(Entrainement!#REF!,27))</f>
        <v>#REF!</v>
      </c>
      <c r="E247" s="25" t="e">
        <f>INDEX(Entrainement!#REF!,27)</f>
        <v>#REF!</v>
      </c>
    </row>
    <row r="248" spans="2:18">
      <c r="B248" s="81" t="e">
        <f>INDEX(#REF!,28)</f>
        <v>#REF!</v>
      </c>
      <c r="C248" s="25" t="e">
        <f>INDEX(Entrainement!#REF!,28)</f>
        <v>#REF!</v>
      </c>
      <c r="D248" s="25" t="e">
        <f>SUM(INDEX(Entrainement!#REF!,28),INDEX(Entrainement!#REF!,28),INDEX(Entrainement!#REF!,28),INDEX(Entrainement!#REF!,28),INDEX(Entrainement!#REF!,28))</f>
        <v>#REF!</v>
      </c>
      <c r="E248" s="25" t="e">
        <f>INDEX(Entrainement!#REF!,28)</f>
        <v>#REF!</v>
      </c>
    </row>
    <row r="249" spans="2:18">
      <c r="B249" s="81" t="e">
        <f>INDEX(#REF!,29)</f>
        <v>#REF!</v>
      </c>
      <c r="C249" s="25" t="e">
        <f>INDEX(Entrainement!#REF!,29)</f>
        <v>#REF!</v>
      </c>
      <c r="D249" s="25" t="e">
        <f>SUM(INDEX(Entrainement!#REF!,29),INDEX(Entrainement!#REF!,29),INDEX(Entrainement!#REF!,29),INDEX(Entrainement!#REF!,29),INDEX(Entrainement!#REF!,29))</f>
        <v>#REF!</v>
      </c>
      <c r="E249" s="25" t="e">
        <f>INDEX(Entrainement!#REF!,29)</f>
        <v>#REF!</v>
      </c>
    </row>
    <row r="250" spans="2:18">
      <c r="B250" s="81" t="e">
        <f>INDEX(#REF!,30)</f>
        <v>#REF!</v>
      </c>
      <c r="C250" s="25" t="e">
        <f>INDEX(Entrainement!#REF!,30)</f>
        <v>#REF!</v>
      </c>
      <c r="D250" s="25" t="e">
        <f>SUM(INDEX(Entrainement!#REF!,30),INDEX(Entrainement!#REF!,30),INDEX(Entrainement!#REF!,30),INDEX(Entrainement!#REF!,30),INDEX(Entrainement!#REF!,30))</f>
        <v>#REF!</v>
      </c>
      <c r="E250" s="25" t="e">
        <f>INDEX(Entrainement!#REF!,30)</f>
        <v>#REF!</v>
      </c>
    </row>
    <row r="251" spans="2:18">
      <c r="B251" s="100"/>
      <c r="C251" s="25"/>
      <c r="D251" s="25"/>
      <c r="E251" s="25"/>
    </row>
    <row r="252" spans="2:18" ht="30.95" customHeight="1"/>
    <row r="253" spans="2:18" ht="30.95" customHeight="1">
      <c r="B253" s="298" t="s">
        <v>186</v>
      </c>
      <c r="C253" s="298"/>
      <c r="D253" s="298"/>
      <c r="E253" s="298"/>
      <c r="F253" s="298"/>
      <c r="G253" s="298"/>
      <c r="H253" s="298"/>
      <c r="I253" s="298"/>
      <c r="J253" s="298"/>
      <c r="K253" s="298"/>
      <c r="L253" s="298"/>
      <c r="M253" s="298"/>
      <c r="N253" s="298"/>
      <c r="O253" s="298"/>
      <c r="P253" s="298"/>
      <c r="Q253" s="298"/>
      <c r="R253" s="298"/>
    </row>
    <row r="256" spans="2:18">
      <c r="B256" s="158"/>
      <c r="C256" s="43"/>
      <c r="D256" s="43"/>
    </row>
    <row r="257" spans="2:4">
      <c r="B257" s="158"/>
      <c r="C257" s="43"/>
      <c r="D257" s="43"/>
    </row>
    <row r="258" spans="2:4">
      <c r="B258" s="158"/>
      <c r="C258" s="43"/>
      <c r="D258" s="43"/>
    </row>
    <row r="259" spans="2:4">
      <c r="B259" s="158"/>
      <c r="C259" s="43"/>
      <c r="D259" s="43"/>
    </row>
    <row r="260" spans="2:4">
      <c r="B260" s="158"/>
      <c r="C260" s="43"/>
      <c r="D260" s="43"/>
    </row>
    <row r="261" spans="2:4">
      <c r="B261" s="158"/>
      <c r="C261" s="43"/>
      <c r="D261" s="43"/>
    </row>
    <row r="262" spans="2:4">
      <c r="B262" s="158"/>
      <c r="C262" s="43"/>
      <c r="D262" s="43"/>
    </row>
    <row r="263" spans="2:4">
      <c r="B263" s="158"/>
      <c r="C263" s="43"/>
      <c r="D263" s="43"/>
    </row>
    <row r="264" spans="2:4">
      <c r="B264" s="158"/>
      <c r="C264" s="43"/>
      <c r="D264" s="43"/>
    </row>
    <row r="265" spans="2:4">
      <c r="B265" s="158"/>
      <c r="C265" s="43"/>
      <c r="D265" s="43"/>
    </row>
    <row r="266" spans="2:4">
      <c r="B266" s="158"/>
      <c r="C266" s="43"/>
      <c r="D266" s="43"/>
    </row>
    <row r="267" spans="2:4">
      <c r="B267" s="158"/>
      <c r="C267" s="43"/>
      <c r="D267" s="43"/>
    </row>
    <row r="268" spans="2:4">
      <c r="B268" s="158"/>
      <c r="C268" s="43"/>
      <c r="D268" s="43"/>
    </row>
    <row r="269" spans="2:4">
      <c r="B269" s="158"/>
      <c r="C269" s="43"/>
      <c r="D269" s="43"/>
    </row>
    <row r="270" spans="2:4">
      <c r="B270" s="158"/>
      <c r="C270" s="43"/>
      <c r="D270" s="43"/>
    </row>
    <row r="271" spans="2:4">
      <c r="B271" s="158"/>
      <c r="C271" s="43"/>
      <c r="D271" s="43"/>
    </row>
    <row r="272" spans="2:4">
      <c r="B272" s="158"/>
      <c r="C272" s="43"/>
      <c r="D272" s="43"/>
    </row>
    <row r="273" spans="2:4">
      <c r="B273" s="158"/>
      <c r="C273" s="43"/>
      <c r="D273" s="43"/>
    </row>
    <row r="274" spans="2:4">
      <c r="B274" s="158"/>
      <c r="C274" s="43"/>
      <c r="D274" s="43"/>
    </row>
    <row r="275" spans="2:4">
      <c r="B275" s="158"/>
      <c r="C275" s="43"/>
      <c r="D275" s="43"/>
    </row>
    <row r="276" spans="2:4">
      <c r="B276" s="158"/>
      <c r="C276" s="43"/>
      <c r="D276" s="43"/>
    </row>
    <row r="277" spans="2:4">
      <c r="B277" s="158"/>
      <c r="C277" s="43"/>
      <c r="D277" s="43"/>
    </row>
    <row r="278" spans="2:4">
      <c r="B278" s="158"/>
      <c r="C278" s="43"/>
      <c r="D278" s="43"/>
    </row>
    <row r="279" spans="2:4">
      <c r="B279" s="158"/>
      <c r="C279" s="43"/>
      <c r="D279" s="43"/>
    </row>
    <row r="280" spans="2:4">
      <c r="B280" s="158"/>
      <c r="C280" s="43"/>
      <c r="D280" s="43"/>
    </row>
    <row r="281" spans="2:4">
      <c r="B281" s="158"/>
      <c r="C281" s="43"/>
      <c r="D281" s="43"/>
    </row>
    <row r="282" spans="2:4">
      <c r="B282" s="158"/>
      <c r="C282" s="43"/>
      <c r="D282" s="43"/>
    </row>
    <row r="283" spans="2:4">
      <c r="B283" s="158"/>
      <c r="C283" s="43"/>
      <c r="D283" s="43"/>
    </row>
    <row r="284" spans="2:4">
      <c r="B284" s="158"/>
      <c r="C284" s="43"/>
      <c r="D284" s="43"/>
    </row>
    <row r="285" spans="2:4">
      <c r="B285" s="158"/>
      <c r="C285" s="43"/>
      <c r="D285" s="43"/>
    </row>
    <row r="286" spans="2:4">
      <c r="B286" s="158"/>
      <c r="C286" s="43"/>
      <c r="D286" s="43"/>
    </row>
    <row r="287" spans="2:4">
      <c r="B287" s="158"/>
      <c r="C287" s="43"/>
      <c r="D287" s="43"/>
    </row>
    <row r="288" spans="2:4">
      <c r="B288" s="158"/>
      <c r="C288" s="43"/>
      <c r="D288" s="43"/>
    </row>
    <row r="289" spans="2:18">
      <c r="B289" s="158"/>
      <c r="C289" s="43"/>
      <c r="D289" s="43"/>
    </row>
    <row r="290" spans="2:18">
      <c r="B290" s="100"/>
      <c r="C290" s="25"/>
      <c r="D290" s="25"/>
      <c r="E290" s="25"/>
    </row>
    <row r="291" spans="2:18" ht="30.95" customHeight="1"/>
    <row r="292" spans="2:18" ht="30.95" customHeight="1">
      <c r="B292" s="298" t="s">
        <v>188</v>
      </c>
      <c r="C292" s="298"/>
      <c r="D292" s="298"/>
      <c r="E292" s="298"/>
      <c r="F292" s="298"/>
      <c r="G292" s="298"/>
      <c r="H292" s="298"/>
      <c r="I292" s="298"/>
      <c r="J292" s="298"/>
      <c r="K292" s="298"/>
      <c r="L292" s="298"/>
      <c r="M292" s="298"/>
      <c r="N292" s="298"/>
      <c r="O292" s="298"/>
      <c r="P292" s="298"/>
      <c r="Q292" s="298"/>
      <c r="R292" s="298"/>
    </row>
    <row r="294" spans="2:18">
      <c r="B294" s="158"/>
      <c r="C294" s="43"/>
      <c r="D294" s="43"/>
    </row>
    <row r="295" spans="2:18">
      <c r="B295" s="158"/>
      <c r="C295" s="43"/>
      <c r="D295" s="43"/>
    </row>
    <row r="296" spans="2:18">
      <c r="B296" s="158"/>
      <c r="C296" s="43"/>
      <c r="D296" s="43"/>
    </row>
    <row r="297" spans="2:18">
      <c r="B297" s="158"/>
      <c r="C297" s="43"/>
      <c r="D297" s="43"/>
    </row>
    <row r="298" spans="2:18">
      <c r="B298" s="158"/>
      <c r="C298" s="43"/>
      <c r="D298" s="43"/>
    </row>
    <row r="299" spans="2:18">
      <c r="B299" s="158"/>
      <c r="C299" s="43"/>
      <c r="D299" s="43"/>
    </row>
    <row r="300" spans="2:18">
      <c r="B300" s="158"/>
      <c r="C300" s="43"/>
      <c r="D300" s="43"/>
    </row>
    <row r="301" spans="2:18">
      <c r="B301" s="158"/>
      <c r="C301" s="43"/>
      <c r="D301" s="43"/>
    </row>
    <row r="302" spans="2:18">
      <c r="B302" s="158"/>
      <c r="C302" s="43"/>
      <c r="D302" s="43"/>
    </row>
    <row r="303" spans="2:18">
      <c r="B303" s="158"/>
      <c r="C303" s="43"/>
      <c r="D303" s="43"/>
    </row>
    <row r="304" spans="2:18">
      <c r="B304" s="158"/>
      <c r="C304" s="43"/>
      <c r="D304" s="43"/>
    </row>
    <row r="305" spans="2:4">
      <c r="B305" s="158"/>
      <c r="C305" s="43"/>
      <c r="D305" s="43"/>
    </row>
    <row r="306" spans="2:4">
      <c r="B306" s="158"/>
      <c r="C306" s="43"/>
      <c r="D306" s="43"/>
    </row>
    <row r="307" spans="2:4">
      <c r="B307" s="158"/>
      <c r="C307" s="43"/>
      <c r="D307" s="43"/>
    </row>
    <row r="308" spans="2:4">
      <c r="B308" s="158"/>
      <c r="C308" s="43"/>
      <c r="D308" s="43"/>
    </row>
    <row r="309" spans="2:4">
      <c r="B309" s="158"/>
      <c r="C309" s="43"/>
      <c r="D309" s="43"/>
    </row>
    <row r="310" spans="2:4">
      <c r="B310" s="158"/>
      <c r="C310" s="43"/>
      <c r="D310" s="43"/>
    </row>
    <row r="311" spans="2:4">
      <c r="B311" s="158"/>
      <c r="C311" s="43"/>
      <c r="D311" s="43"/>
    </row>
    <row r="312" spans="2:4">
      <c r="B312" s="158"/>
      <c r="C312" s="43"/>
      <c r="D312" s="43"/>
    </row>
    <row r="313" spans="2:4">
      <c r="B313" s="158"/>
      <c r="C313" s="43"/>
      <c r="D313" s="43"/>
    </row>
    <row r="314" spans="2:4">
      <c r="B314" s="158"/>
      <c r="C314" s="43"/>
      <c r="D314" s="43"/>
    </row>
    <row r="315" spans="2:4">
      <c r="B315" s="158"/>
      <c r="C315" s="43"/>
      <c r="D315" s="43"/>
    </row>
    <row r="316" spans="2:4">
      <c r="B316" s="158"/>
      <c r="C316" s="43"/>
      <c r="D316" s="43"/>
    </row>
    <row r="317" spans="2:4">
      <c r="B317" s="158"/>
      <c r="C317" s="43"/>
      <c r="D317" s="43"/>
    </row>
    <row r="318" spans="2:4">
      <c r="B318" s="158"/>
      <c r="C318" s="43"/>
      <c r="D318" s="43"/>
    </row>
    <row r="319" spans="2:4">
      <c r="B319" s="158"/>
      <c r="C319" s="43"/>
      <c r="D319" s="43"/>
    </row>
    <row r="320" spans="2:4">
      <c r="B320" s="158"/>
      <c r="C320" s="43"/>
      <c r="D320" s="43"/>
    </row>
    <row r="321" spans="2:4">
      <c r="B321" s="158"/>
      <c r="C321" s="43"/>
      <c r="D321" s="43"/>
    </row>
    <row r="322" spans="2:4">
      <c r="B322" s="158"/>
      <c r="C322" s="43"/>
      <c r="D322" s="43"/>
    </row>
    <row r="323" spans="2:4">
      <c r="B323" s="158"/>
      <c r="C323" s="43"/>
      <c r="D323" s="43"/>
    </row>
    <row r="324" spans="2:4">
      <c r="B324" s="158"/>
      <c r="C324" s="43"/>
      <c r="D324" s="43"/>
    </row>
    <row r="325" spans="2:4">
      <c r="B325" s="158"/>
      <c r="C325" s="43"/>
      <c r="D325" s="43"/>
    </row>
    <row r="326" spans="2:4">
      <c r="B326" s="158"/>
      <c r="C326" s="43"/>
      <c r="D326" s="43"/>
    </row>
    <row r="327" spans="2:4">
      <c r="B327" s="158"/>
      <c r="C327" s="43"/>
      <c r="D327" s="43"/>
    </row>
    <row r="328" spans="2:4">
      <c r="B328" s="158"/>
      <c r="C328" s="43"/>
      <c r="D328" s="43"/>
    </row>
    <row r="329" spans="2:4">
      <c r="B329" s="158"/>
      <c r="C329" s="43"/>
      <c r="D329" s="43"/>
    </row>
    <row r="330" spans="2:4">
      <c r="B330" s="158"/>
      <c r="C330" s="43"/>
      <c r="D330" s="43"/>
    </row>
    <row r="331" spans="2:4">
      <c r="B331" s="158"/>
      <c r="C331" s="43"/>
      <c r="D331" s="43"/>
    </row>
    <row r="332" spans="2:4">
      <c r="B332" s="158"/>
      <c r="C332" s="43"/>
      <c r="D332" s="43"/>
    </row>
  </sheetData>
  <sheetProtection formatCells="0" formatColumns="0" formatRows="0" insertColumns="0" insertRows="0" insertHyperlinks="0" deleteColumns="0" deleteRows="0" sort="0" autoFilter="0" pivotTables="0"/>
  <mergeCells count="17">
    <mergeCell ref="P4:Q4"/>
    <mergeCell ref="B78:Q78"/>
    <mergeCell ref="G4:H4"/>
    <mergeCell ref="B113:R113"/>
    <mergeCell ref="J4:K4"/>
    <mergeCell ref="M4:N4"/>
    <mergeCell ref="B8:Q8"/>
    <mergeCell ref="B43:Q43"/>
    <mergeCell ref="D4:E4"/>
    <mergeCell ref="D6:E6"/>
    <mergeCell ref="G6:H6"/>
    <mergeCell ref="J6:K6"/>
    <mergeCell ref="B292:R292"/>
    <mergeCell ref="B253:R253"/>
    <mergeCell ref="B218:R218"/>
    <mergeCell ref="B183:R183"/>
    <mergeCell ref="B148:R148"/>
  </mergeCells>
  <hyperlinks>
    <hyperlink ref="B4" location="'Fiche collective'!B40" display="Les buteurs" xr:uid="{00000000-0004-0000-0D00-000000000000}"/>
    <hyperlink ref="D4" location="'Fiche collective'!B75" display="Les passeur" xr:uid="{00000000-0004-0000-0D00-000001000000}"/>
    <hyperlink ref="E4" location="'Fiche collective'!B75" display="'Fiche collective'!B75" xr:uid="{00000000-0004-0000-0D00-000002000000}"/>
    <hyperlink ref="G4" location="'Fiche collective'!B110" display="Convocation par équipe" xr:uid="{00000000-0004-0000-0D00-000003000000}"/>
    <hyperlink ref="H4" location="'Fiche collective'!B110" display="'Fiche collective'!B110" xr:uid="{00000000-0004-0000-0D00-000004000000}"/>
    <hyperlink ref="J4" location="'Fiche collective'!B145" display="Temps jeu" xr:uid="{00000000-0004-0000-0D00-000005000000}"/>
    <hyperlink ref="K4" location="'Fiche collective'!B145" display="'Fiche collective'!B145" xr:uid="{00000000-0004-0000-0D00-000006000000}"/>
    <hyperlink ref="M4" location="'Fiche collective'!B181" display="Temps de jeu moyen" xr:uid="{00000000-0004-0000-0D00-000007000000}"/>
    <hyperlink ref="N4" location="'Fiche collective'!B181" display="'Fiche collective'!B181" xr:uid="{00000000-0004-0000-0D00-000008000000}"/>
    <hyperlink ref="P4" location="'Fiche collective'!B215" display="Les cartons" xr:uid="{00000000-0004-0000-0D00-000009000000}"/>
    <hyperlink ref="Q4" location="'Fiche collective'!B215" display="'Fiche collective'!B215" xr:uid="{00000000-0004-0000-0D00-00000A000000}"/>
    <hyperlink ref="B6" location="'Fiche collective'!A251" display="Présence aux entrainements" xr:uid="{00000000-0004-0000-0D00-00000B000000}"/>
    <hyperlink ref="J6:K6" location="'Fiche collective'!A333" display="Charge" xr:uid="{00000000-0004-0000-0D00-00000C000000}"/>
  </hyperlinks>
  <pageMargins left="0.7" right="0.7" top="0.75" bottom="0.75" header="0.3" footer="0.3"/>
  <pageSetup paperSize="9" orientation="portrait" verticalDpi="0" r:id="rId1"/>
  <ignoredErrors>
    <ignoredError sqref="B41:C41 B222:B250 C222:C250 C221:E221 D222:E250 B186:D215" calculatedColumn="1"/>
  </ignoredErrors>
  <drawing r:id="rId2"/>
  <tableParts count="7">
    <tablePart r:id="rId3"/>
    <tablePart r:id="rId4"/>
    <tablePart r:id="rId5"/>
    <tablePart r:id="rId6"/>
    <tablePart r:id="rId7"/>
    <tablePart r:id="rId8"/>
    <tablePart r:id="rId9"/>
  </tableParts>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20">
    <tabColor theme="3"/>
  </sheetPr>
  <dimension ref="B1:V32"/>
  <sheetViews>
    <sheetView zoomScale="106" zoomScaleNormal="106" workbookViewId="0">
      <selection activeCell="P5" sqref="P5:P15"/>
    </sheetView>
  </sheetViews>
  <sheetFormatPr baseColWidth="10" defaultRowHeight="12.75"/>
  <cols>
    <col min="1" max="1" width="4.85546875" customWidth="1"/>
    <col min="2" max="2" width="21.85546875" customWidth="1"/>
    <col min="3" max="3" width="6" customWidth="1"/>
    <col min="5" max="5" width="6" customWidth="1"/>
    <col min="7" max="7" width="6" customWidth="1"/>
    <col min="11" max="11" width="6" customWidth="1"/>
    <col min="14" max="14" width="17.140625" customWidth="1"/>
    <col min="15" max="15" width="6" customWidth="1"/>
    <col min="16" max="16" width="13.5703125" customWidth="1"/>
    <col min="17" max="17" width="6" customWidth="1"/>
    <col min="20" max="20" width="11.140625" customWidth="1"/>
    <col min="22" max="22" width="17.140625" bestFit="1" customWidth="1"/>
  </cols>
  <sheetData>
    <row r="1" spans="2:22" s="253" customFormat="1" ht="44.1" customHeight="1">
      <c r="B1" s="329" t="s">
        <v>253</v>
      </c>
      <c r="C1" s="329"/>
      <c r="D1" s="329"/>
      <c r="E1" s="329"/>
      <c r="F1" s="329"/>
      <c r="G1" s="329"/>
      <c r="H1" s="329"/>
      <c r="I1" s="329"/>
      <c r="J1" s="329"/>
    </row>
    <row r="2" spans="2:22" s="233" customFormat="1" ht="8.1" customHeight="1"/>
    <row r="4" spans="2:22">
      <c r="B4" s="18" t="s">
        <v>9</v>
      </c>
      <c r="D4" t="s">
        <v>31</v>
      </c>
      <c r="F4" t="s">
        <v>27</v>
      </c>
      <c r="H4" t="s">
        <v>66</v>
      </c>
      <c r="I4" t="s">
        <v>59</v>
      </c>
      <c r="J4" t="s">
        <v>65</v>
      </c>
      <c r="L4" t="s">
        <v>91</v>
      </c>
      <c r="M4" t="s">
        <v>92</v>
      </c>
      <c r="N4" t="s">
        <v>89</v>
      </c>
      <c r="P4" t="s">
        <v>71</v>
      </c>
      <c r="R4" t="s">
        <v>74</v>
      </c>
      <c r="T4" t="s">
        <v>172</v>
      </c>
      <c r="V4" t="s">
        <v>254</v>
      </c>
    </row>
    <row r="5" spans="2:22">
      <c r="B5" t="s">
        <v>8</v>
      </c>
      <c r="D5" t="s">
        <v>60</v>
      </c>
      <c r="F5" t="s">
        <v>33</v>
      </c>
      <c r="H5" s="43">
        <v>1</v>
      </c>
      <c r="L5" s="43"/>
      <c r="M5" s="43">
        <v>140</v>
      </c>
      <c r="N5" t="s">
        <v>85</v>
      </c>
      <c r="P5" t="s">
        <v>190</v>
      </c>
      <c r="R5" t="s">
        <v>93</v>
      </c>
      <c r="T5" t="s">
        <v>173</v>
      </c>
      <c r="V5" t="s">
        <v>255</v>
      </c>
    </row>
    <row r="6" spans="2:22">
      <c r="B6" t="s">
        <v>16</v>
      </c>
      <c r="D6" t="s">
        <v>37</v>
      </c>
      <c r="F6" t="s">
        <v>34</v>
      </c>
      <c r="H6" s="43">
        <v>2</v>
      </c>
      <c r="L6" s="43">
        <v>140</v>
      </c>
      <c r="M6" s="43">
        <v>210</v>
      </c>
      <c r="N6" t="s">
        <v>86</v>
      </c>
      <c r="P6" t="s">
        <v>191</v>
      </c>
      <c r="R6" t="s">
        <v>94</v>
      </c>
      <c r="T6" t="s">
        <v>174</v>
      </c>
      <c r="V6" t="s">
        <v>257</v>
      </c>
    </row>
    <row r="7" spans="2:22">
      <c r="B7" t="s">
        <v>10</v>
      </c>
      <c r="D7" t="s">
        <v>32</v>
      </c>
      <c r="F7" t="s">
        <v>35</v>
      </c>
      <c r="H7" s="43">
        <v>3</v>
      </c>
      <c r="L7" s="43">
        <v>210</v>
      </c>
      <c r="M7" s="43">
        <v>350</v>
      </c>
      <c r="N7" t="s">
        <v>88</v>
      </c>
      <c r="P7" t="s">
        <v>16</v>
      </c>
      <c r="R7" t="s">
        <v>95</v>
      </c>
      <c r="T7" t="s">
        <v>171</v>
      </c>
      <c r="V7" t="s">
        <v>256</v>
      </c>
    </row>
    <row r="8" spans="2:22">
      <c r="B8" t="s">
        <v>211</v>
      </c>
      <c r="F8" t="s">
        <v>36</v>
      </c>
      <c r="H8" s="43">
        <v>4</v>
      </c>
      <c r="L8" s="43">
        <v>350</v>
      </c>
      <c r="M8" s="43">
        <v>490</v>
      </c>
      <c r="N8" t="s">
        <v>87</v>
      </c>
      <c r="P8" t="s">
        <v>11</v>
      </c>
      <c r="R8" t="s">
        <v>96</v>
      </c>
    </row>
    <row r="9" spans="2:22">
      <c r="B9" t="s">
        <v>39</v>
      </c>
      <c r="H9" s="43">
        <v>5</v>
      </c>
      <c r="L9" s="43">
        <v>490</v>
      </c>
      <c r="M9" s="43">
        <v>700</v>
      </c>
      <c r="N9" t="s">
        <v>74</v>
      </c>
      <c r="P9" t="s">
        <v>10</v>
      </c>
    </row>
    <row r="10" spans="2:22">
      <c r="B10" t="s">
        <v>11</v>
      </c>
      <c r="H10" s="43">
        <v>6</v>
      </c>
      <c r="P10" t="s">
        <v>76</v>
      </c>
    </row>
    <row r="11" spans="2:22">
      <c r="B11" t="s">
        <v>13</v>
      </c>
      <c r="H11" s="43">
        <v>7</v>
      </c>
      <c r="L11" t="s">
        <v>91</v>
      </c>
      <c r="M11" t="s">
        <v>92</v>
      </c>
      <c r="N11" t="s">
        <v>89</v>
      </c>
      <c r="P11" t="s">
        <v>77</v>
      </c>
    </row>
    <row r="12" spans="2:22">
      <c r="B12" t="s">
        <v>226</v>
      </c>
      <c r="H12" s="43">
        <v>8</v>
      </c>
      <c r="L12" s="25"/>
      <c r="M12" s="25">
        <v>1100</v>
      </c>
      <c r="N12" t="s">
        <v>113</v>
      </c>
      <c r="P12" t="s">
        <v>187</v>
      </c>
    </row>
    <row r="13" spans="2:22">
      <c r="B13" t="s">
        <v>12</v>
      </c>
      <c r="H13" s="43">
        <v>9</v>
      </c>
      <c r="L13" s="25">
        <v>1100</v>
      </c>
      <c r="M13" s="25">
        <v>1300</v>
      </c>
      <c r="N13" t="s">
        <v>114</v>
      </c>
      <c r="P13" t="s">
        <v>12</v>
      </c>
    </row>
    <row r="14" spans="2:22">
      <c r="H14" s="43">
        <v>10</v>
      </c>
      <c r="L14" s="25">
        <v>1300</v>
      </c>
      <c r="M14" s="25">
        <v>1700</v>
      </c>
      <c r="N14" t="s">
        <v>115</v>
      </c>
      <c r="P14" t="s">
        <v>192</v>
      </c>
    </row>
    <row r="15" spans="2:22">
      <c r="L15" s="25">
        <v>1700</v>
      </c>
      <c r="M15" s="25"/>
      <c r="N15" t="s">
        <v>116</v>
      </c>
      <c r="P15" t="s">
        <v>13</v>
      </c>
    </row>
    <row r="16" spans="2:22">
      <c r="L16" s="43"/>
      <c r="M16" s="43"/>
    </row>
    <row r="18" spans="2:13">
      <c r="B18" t="s">
        <v>67</v>
      </c>
      <c r="H18" t="s">
        <v>30</v>
      </c>
      <c r="I18" t="s">
        <v>162</v>
      </c>
      <c r="J18" t="s">
        <v>163</v>
      </c>
      <c r="L18" t="s">
        <v>231</v>
      </c>
    </row>
    <row r="19" spans="2:13">
      <c r="B19" s="43">
        <v>10</v>
      </c>
      <c r="H19" t="s">
        <v>157</v>
      </c>
      <c r="J19">
        <v>16</v>
      </c>
      <c r="L19">
        <v>2018</v>
      </c>
    </row>
    <row r="20" spans="2:13">
      <c r="H20" t="s">
        <v>158</v>
      </c>
      <c r="I20">
        <v>16</v>
      </c>
      <c r="J20">
        <v>25</v>
      </c>
      <c r="L20">
        <v>2019</v>
      </c>
    </row>
    <row r="21" spans="2:13">
      <c r="B21" t="s">
        <v>70</v>
      </c>
      <c r="H21" t="s">
        <v>159</v>
      </c>
      <c r="I21">
        <v>18</v>
      </c>
      <c r="J21">
        <v>20</v>
      </c>
    </row>
    <row r="22" spans="2:13">
      <c r="B22" s="43">
        <v>90</v>
      </c>
      <c r="H22" t="s">
        <v>160</v>
      </c>
      <c r="I22">
        <v>25</v>
      </c>
      <c r="J22">
        <v>29</v>
      </c>
    </row>
    <row r="23" spans="2:13">
      <c r="H23" t="s">
        <v>161</v>
      </c>
      <c r="I23">
        <v>29</v>
      </c>
    </row>
    <row r="29" spans="2:13">
      <c r="L29" s="160"/>
      <c r="M29" s="161"/>
    </row>
    <row r="30" spans="2:13">
      <c r="L30" s="160"/>
      <c r="M30" s="161"/>
    </row>
    <row r="31" spans="2:13">
      <c r="L31" s="160"/>
      <c r="M31" s="161"/>
    </row>
    <row r="32" spans="2:13">
      <c r="L32" s="160"/>
      <c r="M32" s="161"/>
    </row>
  </sheetData>
  <sheetProtection selectLockedCells="1" selectUnlockedCells="1"/>
  <mergeCells count="1">
    <mergeCell ref="B1:J1"/>
  </mergeCells>
  <conditionalFormatting sqref="F13:F143">
    <cfRule type="cellIs" dxfId="12" priority="2" operator="between">
      <formula>$L$6</formula>
      <formula>$M$6</formula>
    </cfRule>
    <cfRule type="cellIs" dxfId="11" priority="3" operator="between">
      <formula>$L$6</formula>
      <formula>$M$6</formula>
    </cfRule>
  </conditionalFormatting>
  <conditionalFormatting sqref="I66:Q66">
    <cfRule type="cellIs" dxfId="10" priority="1" operator="lessThan">
      <formula>$M$12</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8673" r:id="rId3" name="Button 1">
              <controlPr defaultSize="0" print="0" autoFill="0" autoPict="0" macro="[0]!CloseOnglet">
                <anchor moveWithCells="1" sizeWithCells="1">
                  <from>
                    <xdr:col>15</xdr:col>
                    <xdr:colOff>447675</xdr:colOff>
                    <xdr:row>0</xdr:row>
                    <xdr:rowOff>123825</xdr:rowOff>
                  </from>
                  <to>
                    <xdr:col>17</xdr:col>
                    <xdr:colOff>752475</xdr:colOff>
                    <xdr:row>0</xdr:row>
                    <xdr:rowOff>457200</xdr:rowOff>
                  </to>
                </anchor>
              </controlPr>
            </control>
          </mc:Choice>
        </mc:AlternateContent>
      </controls>
    </mc:Choice>
  </mc:AlternateContent>
  <tableParts count="14">
    <tablePart r:id="rId4"/>
    <tablePart r:id="rId5"/>
    <tablePart r:id="rId6"/>
    <tablePart r:id="rId7"/>
    <tablePart r:id="rId8"/>
    <tablePart r:id="rId9"/>
    <tablePart r:id="rId10"/>
    <tablePart r:id="rId11"/>
    <tablePart r:id="rId12"/>
    <tablePart r:id="rId13"/>
    <tablePart r:id="rId14"/>
    <tablePart r:id="rId15"/>
    <tablePart r:id="rId16"/>
    <tablePart r:id="rId17"/>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CD4FA7C-C916-4038-B154-60FF9CC9F1E5}">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vt:i4>
      </vt:variant>
    </vt:vector>
  </HeadingPairs>
  <TitlesOfParts>
    <vt:vector size="13" baseType="lpstr">
      <vt:lpstr>Guide</vt:lpstr>
      <vt:lpstr>Accueil</vt:lpstr>
      <vt:lpstr>Seance</vt:lpstr>
      <vt:lpstr>Entrainement</vt:lpstr>
      <vt:lpstr>RPE</vt:lpstr>
      <vt:lpstr>Poid - Taille</vt:lpstr>
      <vt:lpstr>Fiche joueur</vt:lpstr>
      <vt:lpstr>Fiche pointage</vt:lpstr>
      <vt:lpstr>VAK</vt:lpstr>
      <vt:lpstr>Mentaux</vt:lpstr>
      <vt:lpstr>Fiche collective</vt:lpstr>
      <vt:lpstr>Paramétres</vt:lpstr>
      <vt:lpstr>Entrainement!Zone_d_impression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keywords/>
  <cp:lastModifiedBy>utilisateur</cp:lastModifiedBy>
  <cp:lastPrinted>2018-09-14T09:35:26Z</cp:lastPrinted>
  <dcterms:created xsi:type="dcterms:W3CDTF">2016-07-13T14:15:38Z</dcterms:created>
  <dcterms:modified xsi:type="dcterms:W3CDTF">2018-09-17T14:14:40Z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TC028023349991</vt:lpwstr>
  </property>
</Properties>
</file>