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HENES\Desktop\Nouveau dossier\"/>
    </mc:Choice>
  </mc:AlternateContent>
  <xr:revisionPtr revIDLastSave="0" documentId="13_ncr:1_{6A2C9E83-2A58-45F0-A741-69BE51C606B0}" xr6:coauthVersionLast="34" xr6:coauthVersionMax="34" xr10:uidLastSave="{00000000-0000-0000-0000-000000000000}"/>
  <bookViews>
    <workbookView xWindow="0" yWindow="0" windowWidth="24000" windowHeight="8925" activeTab="1" xr2:uid="{A989E3C2-1CEA-4185-A663-825A6C092464}"/>
  </bookViews>
  <sheets>
    <sheet name="Patient en attente" sheetId="1" r:id="rId1"/>
    <sheet name="Préparation tournée" sheetId="2" r:id="rId2"/>
    <sheet name="Feuille tournée" sheetId="3" r:id="rId3"/>
    <sheet name="LISTE EHPAD" sheetId="4" r:id="rId4"/>
  </sheets>
  <definedNames>
    <definedName name="_xlnm._FilterDatabase" localSheetId="0" hidden="1">'Patient en attente'!$A$1:$K$99</definedName>
    <definedName name="_xlnm.Print_Area" localSheetId="2">'Feuille tournée'!$A$2:$G$17</definedName>
  </definedNames>
  <calcPr calcId="1790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1" i="2"/>
  <c r="J7" i="1" l="1"/>
  <c r="K7" i="1" s="1"/>
  <c r="J11" i="1"/>
  <c r="K11" i="1" s="1"/>
  <c r="J15" i="1"/>
  <c r="K15" i="1" s="1"/>
  <c r="J19" i="1"/>
  <c r="K19" i="1" s="1"/>
  <c r="J23" i="1"/>
  <c r="K23" i="1" s="1"/>
  <c r="J27" i="1"/>
  <c r="K27" i="1" s="1"/>
  <c r="J31" i="1"/>
  <c r="K31" i="1" s="1"/>
  <c r="J35" i="1"/>
  <c r="K35" i="1" s="1"/>
  <c r="J39" i="1"/>
  <c r="K39" i="1" s="1"/>
  <c r="J43" i="1"/>
  <c r="K43" i="1" s="1"/>
  <c r="J47" i="1"/>
  <c r="K47" i="1" s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H4" i="1"/>
  <c r="J4" i="1" s="1"/>
  <c r="K4" i="1" s="1"/>
  <c r="H5" i="1"/>
  <c r="H6" i="1"/>
  <c r="H7" i="1"/>
  <c r="H8" i="1"/>
  <c r="J8" i="1" s="1"/>
  <c r="K8" i="1" s="1"/>
  <c r="H9" i="1"/>
  <c r="H10" i="1"/>
  <c r="H11" i="1"/>
  <c r="H12" i="1"/>
  <c r="J12" i="1" s="1"/>
  <c r="K12" i="1" s="1"/>
  <c r="H13" i="1"/>
  <c r="H14" i="1"/>
  <c r="H15" i="1"/>
  <c r="H16" i="1"/>
  <c r="J16" i="1" s="1"/>
  <c r="K16" i="1" s="1"/>
  <c r="H17" i="1"/>
  <c r="H18" i="1"/>
  <c r="H19" i="1"/>
  <c r="H20" i="1"/>
  <c r="J20" i="1" s="1"/>
  <c r="K20" i="1" s="1"/>
  <c r="H21" i="1"/>
  <c r="H22" i="1"/>
  <c r="H23" i="1"/>
  <c r="H24" i="1"/>
  <c r="J24" i="1" s="1"/>
  <c r="K24" i="1" s="1"/>
  <c r="H25" i="1"/>
  <c r="H26" i="1"/>
  <c r="H27" i="1"/>
  <c r="H28" i="1"/>
  <c r="J28" i="1" s="1"/>
  <c r="K28" i="1" s="1"/>
  <c r="H29" i="1"/>
  <c r="H30" i="1"/>
  <c r="H31" i="1"/>
  <c r="H32" i="1"/>
  <c r="J32" i="1" s="1"/>
  <c r="K32" i="1" s="1"/>
  <c r="H33" i="1"/>
  <c r="H34" i="1"/>
  <c r="H35" i="1"/>
  <c r="H36" i="1"/>
  <c r="J36" i="1" s="1"/>
  <c r="K36" i="1" s="1"/>
  <c r="H37" i="1"/>
  <c r="H38" i="1"/>
  <c r="H39" i="1"/>
  <c r="H40" i="1"/>
  <c r="J40" i="1" s="1"/>
  <c r="K40" i="1" s="1"/>
  <c r="H41" i="1"/>
  <c r="H42" i="1"/>
  <c r="H43" i="1"/>
  <c r="H44" i="1"/>
  <c r="J44" i="1" s="1"/>
  <c r="K44" i="1" s="1"/>
  <c r="H45" i="1"/>
  <c r="H46" i="1"/>
  <c r="H47" i="1"/>
  <c r="H48" i="1"/>
  <c r="J48" i="1" s="1"/>
  <c r="K48" i="1" s="1"/>
  <c r="H49" i="1"/>
  <c r="H50" i="1"/>
  <c r="G4" i="1"/>
  <c r="G5" i="1"/>
  <c r="J5" i="1" s="1"/>
  <c r="K5" i="1" s="1"/>
  <c r="G6" i="1"/>
  <c r="J6" i="1" s="1"/>
  <c r="K6" i="1" s="1"/>
  <c r="G7" i="1"/>
  <c r="G8" i="1"/>
  <c r="G9" i="1"/>
  <c r="J9" i="1" s="1"/>
  <c r="K9" i="1" s="1"/>
  <c r="G10" i="1"/>
  <c r="J10" i="1" s="1"/>
  <c r="K10" i="1" s="1"/>
  <c r="G11" i="1"/>
  <c r="G12" i="1"/>
  <c r="G13" i="1"/>
  <c r="J13" i="1" s="1"/>
  <c r="K13" i="1" s="1"/>
  <c r="G14" i="1"/>
  <c r="J14" i="1" s="1"/>
  <c r="K14" i="1" s="1"/>
  <c r="G15" i="1"/>
  <c r="G16" i="1"/>
  <c r="G17" i="1"/>
  <c r="J17" i="1" s="1"/>
  <c r="K17" i="1" s="1"/>
  <c r="G18" i="1"/>
  <c r="J18" i="1" s="1"/>
  <c r="K18" i="1" s="1"/>
  <c r="G19" i="1"/>
  <c r="G20" i="1"/>
  <c r="G21" i="1"/>
  <c r="J21" i="1" s="1"/>
  <c r="K21" i="1" s="1"/>
  <c r="G22" i="1"/>
  <c r="J22" i="1" s="1"/>
  <c r="K22" i="1" s="1"/>
  <c r="G23" i="1"/>
  <c r="G24" i="1"/>
  <c r="G25" i="1"/>
  <c r="J25" i="1" s="1"/>
  <c r="K25" i="1" s="1"/>
  <c r="G26" i="1"/>
  <c r="J26" i="1" s="1"/>
  <c r="K26" i="1" s="1"/>
  <c r="G27" i="1"/>
  <c r="G28" i="1"/>
  <c r="G29" i="1"/>
  <c r="J29" i="1" s="1"/>
  <c r="K29" i="1" s="1"/>
  <c r="G30" i="1"/>
  <c r="J30" i="1" s="1"/>
  <c r="K30" i="1" s="1"/>
  <c r="G31" i="1"/>
  <c r="G32" i="1"/>
  <c r="G33" i="1"/>
  <c r="J33" i="1" s="1"/>
  <c r="K33" i="1" s="1"/>
  <c r="G34" i="1"/>
  <c r="J34" i="1" s="1"/>
  <c r="K34" i="1" s="1"/>
  <c r="G35" i="1"/>
  <c r="G36" i="1"/>
  <c r="G37" i="1"/>
  <c r="J37" i="1" s="1"/>
  <c r="K37" i="1" s="1"/>
  <c r="G38" i="1"/>
  <c r="J38" i="1" s="1"/>
  <c r="K38" i="1" s="1"/>
  <c r="G39" i="1"/>
  <c r="G40" i="1"/>
  <c r="G41" i="1"/>
  <c r="J41" i="1" s="1"/>
  <c r="K41" i="1" s="1"/>
  <c r="G42" i="1"/>
  <c r="J42" i="1" s="1"/>
  <c r="K42" i="1" s="1"/>
  <c r="G43" i="1"/>
  <c r="G44" i="1"/>
  <c r="G45" i="1"/>
  <c r="J45" i="1" s="1"/>
  <c r="K45" i="1" s="1"/>
  <c r="G46" i="1"/>
  <c r="J46" i="1" s="1"/>
  <c r="K46" i="1" s="1"/>
  <c r="G47" i="1"/>
  <c r="G48" i="1"/>
  <c r="G49" i="1"/>
  <c r="J49" i="1" s="1"/>
  <c r="K49" i="1" s="1"/>
  <c r="G50" i="1"/>
  <c r="J50" i="1" s="1"/>
  <c r="K50" i="1" s="1"/>
  <c r="I3" i="1"/>
  <c r="H3" i="1"/>
  <c r="G3" i="1"/>
  <c r="J3" i="1"/>
  <c r="K3" i="1" s="1"/>
  <c r="J2" i="1"/>
  <c r="F34" i="2" l="1"/>
  <c r="F17" i="3"/>
  <c r="G3" i="3"/>
  <c r="S8" i="2"/>
  <c r="S9" i="2"/>
  <c r="S10" i="2"/>
  <c r="S11" i="2"/>
  <c r="S12" i="2"/>
  <c r="S13" i="2"/>
  <c r="S14" i="2"/>
  <c r="S15" i="2"/>
  <c r="S16" i="2"/>
  <c r="S17" i="2"/>
  <c r="B35" i="2"/>
  <c r="B33" i="2"/>
  <c r="S4" i="2"/>
  <c r="S5" i="2"/>
  <c r="S6" i="2"/>
  <c r="S7" i="2"/>
  <c r="S18" i="2"/>
  <c r="S3" i="2"/>
  <c r="C18" i="3" l="1"/>
  <c r="C17" i="3"/>
  <c r="J51" i="1" l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P4" i="2" l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B21" i="2" l="1"/>
  <c r="C11" i="3" s="1"/>
  <c r="C7" i="3" l="1"/>
  <c r="C6" i="3"/>
  <c r="B9" i="2"/>
  <c r="C5" i="3" l="1"/>
  <c r="B5" i="2"/>
  <c r="C3" i="3" s="1"/>
  <c r="F32" i="2"/>
  <c r="F30" i="2"/>
  <c r="F16" i="3" s="1"/>
  <c r="F28" i="2"/>
  <c r="F15" i="3" s="1"/>
  <c r="F26" i="2"/>
  <c r="F14" i="3" s="1"/>
  <c r="F24" i="2"/>
  <c r="F13" i="3" s="1"/>
  <c r="F22" i="2"/>
  <c r="F12" i="3" s="1"/>
  <c r="F20" i="2"/>
  <c r="F11" i="3" s="1"/>
  <c r="F18" i="2"/>
  <c r="F10" i="3" s="1"/>
  <c r="F16" i="2"/>
  <c r="F9" i="3" s="1"/>
  <c r="F14" i="2"/>
  <c r="F8" i="3" s="1"/>
  <c r="F12" i="2"/>
  <c r="F7" i="3" s="1"/>
  <c r="F10" i="2"/>
  <c r="F6" i="3" s="1"/>
  <c r="F8" i="2"/>
  <c r="F5" i="3" s="1"/>
  <c r="F6" i="2"/>
  <c r="F4" i="3" s="1"/>
  <c r="F4" i="2"/>
  <c r="F3" i="3" s="1"/>
  <c r="B31" i="2"/>
  <c r="C16" i="3" s="1"/>
  <c r="B29" i="2"/>
  <c r="C15" i="3" s="1"/>
  <c r="B27" i="2"/>
  <c r="C14" i="3" s="1"/>
  <c r="B25" i="2"/>
  <c r="C13" i="3" s="1"/>
  <c r="B23" i="2"/>
  <c r="C12" i="3" s="1"/>
  <c r="B19" i="2"/>
  <c r="C10" i="3" s="1"/>
  <c r="B17" i="2"/>
  <c r="C9" i="3" s="1"/>
  <c r="B15" i="2"/>
  <c r="C8" i="3" s="1"/>
  <c r="B7" i="2"/>
  <c r="C4" i="3" l="1"/>
  <c r="H3" i="2"/>
  <c r="K2" i="2" s="1"/>
  <c r="K4" i="2"/>
  <c r="K5" i="2" l="1"/>
  <c r="B8" i="3"/>
  <c r="D29" i="2" l="1"/>
  <c r="E15" i="2"/>
  <c r="D9" i="2"/>
  <c r="B5" i="3"/>
  <c r="E13" i="2"/>
  <c r="G13" i="2" s="1"/>
  <c r="E7" i="3" s="1"/>
  <c r="E11" i="2"/>
  <c r="D7" i="2"/>
  <c r="B7" i="3"/>
  <c r="B4" i="3"/>
  <c r="B15" i="3"/>
  <c r="E9" i="2"/>
  <c r="D13" i="2"/>
  <c r="B6" i="3"/>
  <c r="D15" i="2"/>
  <c r="E29" i="2"/>
  <c r="E7" i="2"/>
  <c r="D11" i="2"/>
  <c r="D7" i="3" l="1"/>
  <c r="J7" i="3" s="1"/>
  <c r="D8" i="3"/>
  <c r="J8" i="3" s="1"/>
  <c r="G15" i="2"/>
  <c r="E8" i="3" s="1"/>
  <c r="G29" i="2"/>
  <c r="D15" i="3"/>
  <c r="J15" i="3" s="1"/>
  <c r="D5" i="3"/>
  <c r="J5" i="3" s="1"/>
  <c r="G9" i="2"/>
  <c r="D4" i="3"/>
  <c r="J4" i="3" s="1"/>
  <c r="G7" i="2"/>
  <c r="G11" i="2"/>
  <c r="D6" i="3"/>
  <c r="J6" i="3" s="1"/>
  <c r="E6" i="3" l="1"/>
  <c r="E4" i="3"/>
  <c r="E5" i="3"/>
  <c r="E15" i="3"/>
  <c r="D31" i="2"/>
  <c r="B16" i="3" l="1"/>
  <c r="D33" i="2"/>
  <c r="E31" i="2"/>
  <c r="G31" i="2" s="1"/>
  <c r="E16" i="3" s="1"/>
  <c r="E33" i="2"/>
  <c r="B17" i="3"/>
  <c r="D16" i="3" l="1"/>
  <c r="J16" i="3" s="1"/>
  <c r="G33" i="2"/>
  <c r="D17" i="3"/>
  <c r="E17" i="3" l="1"/>
  <c r="E23" i="2"/>
  <c r="G23" i="2" s="1"/>
  <c r="D23" i="2" l="1"/>
  <c r="E12" i="3"/>
  <c r="D12" i="3"/>
  <c r="J12" i="3" s="1"/>
  <c r="B12" i="3"/>
  <c r="D27" i="2"/>
  <c r="B13" i="3"/>
  <c r="D25" i="2"/>
  <c r="B11" i="3"/>
  <c r="B14" i="3"/>
  <c r="D17" i="2"/>
  <c r="B9" i="3"/>
  <c r="D35" i="2"/>
  <c r="D19" i="2"/>
  <c r="B10" i="3"/>
  <c r="D5" i="2"/>
  <c r="A3" i="3" s="1"/>
  <c r="E17" i="2"/>
  <c r="D9" i="3" s="1"/>
  <c r="J9" i="3" s="1"/>
  <c r="E19" i="2"/>
  <c r="G19" i="2" s="1"/>
  <c r="D21" i="2"/>
  <c r="E27" i="2"/>
  <c r="D14" i="3" s="1"/>
  <c r="J14" i="3" s="1"/>
  <c r="E35" i="2"/>
  <c r="G35" i="2" s="1"/>
  <c r="H35" i="2" s="1"/>
  <c r="E21" i="2"/>
  <c r="D11" i="3" s="1"/>
  <c r="J11" i="3" s="1"/>
  <c r="E5" i="2"/>
  <c r="D3" i="3" s="1"/>
  <c r="J3" i="3" s="1"/>
  <c r="E25" i="2"/>
  <c r="D13" i="3" s="1"/>
  <c r="J13" i="3" s="1"/>
  <c r="G21" i="2" l="1"/>
  <c r="H21" i="2" s="1"/>
  <c r="H22" i="2" s="1"/>
  <c r="G12" i="3" s="1"/>
  <c r="G5" i="2"/>
  <c r="H5" i="2" s="1"/>
  <c r="H6" i="2" s="1"/>
  <c r="G25" i="2"/>
  <c r="H25" i="2" s="1"/>
  <c r="H26" i="2" s="1"/>
  <c r="G14" i="3" s="1"/>
  <c r="E10" i="3"/>
  <c r="H19" i="2"/>
  <c r="H20" i="2" s="1"/>
  <c r="G11" i="3" s="1"/>
  <c r="G27" i="2"/>
  <c r="D10" i="3"/>
  <c r="J10" i="3" s="1"/>
  <c r="G17" i="2"/>
  <c r="E3" i="3" l="1"/>
  <c r="K6" i="2"/>
  <c r="K3" i="2" s="1"/>
  <c r="H23" i="2"/>
  <c r="H24" i="2" s="1"/>
  <c r="G13" i="3" s="1"/>
  <c r="E13" i="3"/>
  <c r="E11" i="3"/>
  <c r="H7" i="2"/>
  <c r="H8" i="2" s="1"/>
  <c r="G4" i="3"/>
  <c r="E14" i="3"/>
  <c r="H27" i="2"/>
  <c r="H28" i="2" s="1"/>
  <c r="H17" i="2"/>
  <c r="H18" i="2" s="1"/>
  <c r="G10" i="3" s="1"/>
  <c r="E9" i="3"/>
  <c r="H29" i="2" l="1"/>
  <c r="H30" i="2" s="1"/>
  <c r="G15" i="3"/>
  <c r="G5" i="3"/>
  <c r="H9" i="2"/>
  <c r="H10" i="2" s="1"/>
  <c r="G6" i="3" l="1"/>
  <c r="H11" i="2"/>
  <c r="H12" i="2" s="1"/>
  <c r="G16" i="3"/>
  <c r="H31" i="2"/>
  <c r="H32" i="2" s="1"/>
  <c r="H33" i="2" l="1"/>
  <c r="H34" i="2" s="1"/>
  <c r="G17" i="3"/>
  <c r="G7" i="3"/>
  <c r="H13" i="2"/>
  <c r="H14" i="2" s="1"/>
  <c r="H15" i="2" l="1"/>
  <c r="H16" i="2" s="1"/>
  <c r="G9" i="3" s="1"/>
  <c r="G8" i="3"/>
  <c r="B3" i="3"/>
</calcChain>
</file>

<file path=xl/sharedStrings.xml><?xml version="1.0" encoding="utf-8"?>
<sst xmlns="http://schemas.openxmlformats.org/spreadsheetml/2006/main" count="319" uniqueCount="198">
  <si>
    <t>Adresse</t>
  </si>
  <si>
    <t>Longitude</t>
  </si>
  <si>
    <t>Latitude</t>
  </si>
  <si>
    <t>Zone 1</t>
  </si>
  <si>
    <t>Zone 2</t>
  </si>
  <si>
    <t>Zone 3</t>
  </si>
  <si>
    <t>1 er étape</t>
  </si>
  <si>
    <t>2 eme étape</t>
  </si>
  <si>
    <t>3 eme étape</t>
  </si>
  <si>
    <t>4 eme étape</t>
  </si>
  <si>
    <t>5 eme étape</t>
  </si>
  <si>
    <t>6 eme étape</t>
  </si>
  <si>
    <t>7 eme étape</t>
  </si>
  <si>
    <t>8 eme étape</t>
  </si>
  <si>
    <t>9 eme étape</t>
  </si>
  <si>
    <t>10 eme étape</t>
  </si>
  <si>
    <t>11 eme étape</t>
  </si>
  <si>
    <t>12 eme étape</t>
  </si>
  <si>
    <t>13 eme étape</t>
  </si>
  <si>
    <t>14 eme étape</t>
  </si>
  <si>
    <t>Départ</t>
  </si>
  <si>
    <t>Temps de route</t>
  </si>
  <si>
    <t>Type de rdv</t>
  </si>
  <si>
    <t>Bilan Ponctuel</t>
  </si>
  <si>
    <t>Livraison</t>
  </si>
  <si>
    <t>Inadaptation</t>
  </si>
  <si>
    <t>SAV</t>
  </si>
  <si>
    <t>Choix Monture</t>
  </si>
  <si>
    <t>Horaire</t>
  </si>
  <si>
    <t>Domicile</t>
  </si>
  <si>
    <t>Heure départ</t>
  </si>
  <si>
    <t>Heure d'arrivé</t>
  </si>
  <si>
    <t>Temps en EHPAD</t>
  </si>
  <si>
    <t>Temps de Route</t>
  </si>
  <si>
    <t>Numéro</t>
  </si>
  <si>
    <t>Temps de route est</t>
  </si>
  <si>
    <t>Patient</t>
  </si>
  <si>
    <t>Type</t>
  </si>
  <si>
    <t>Durée</t>
  </si>
  <si>
    <t>GASTON CHARGE</t>
  </si>
  <si>
    <t>EHPAD</t>
  </si>
  <si>
    <t>HESS</t>
  </si>
  <si>
    <t>DOMICILE</t>
  </si>
  <si>
    <t>BOUYSSIERES</t>
  </si>
  <si>
    <t>KORIAU CHASSENEUIL</t>
  </si>
  <si>
    <t>IASO</t>
  </si>
  <si>
    <t>Zone 4</t>
  </si>
  <si>
    <t>SAINTE ANNE</t>
  </si>
  <si>
    <t>87 Rue du Pont Fouchard, 49400 Saumur</t>
  </si>
  <si>
    <t>HARDOUIN</t>
  </si>
  <si>
    <t>24 Rue François Hardouin, 37100 Tours</t>
  </si>
  <si>
    <t>LES JARDINS D'EDEN</t>
  </si>
  <si>
    <t>13 Rue de la Duboiserie, 86190 Quinçay</t>
  </si>
  <si>
    <t>Residence iaso la roche tinard, 49800 Andard</t>
  </si>
  <si>
    <t>Place du Centre, 86360 Chasseneuil du poitou</t>
  </si>
  <si>
    <t>4 Rue des Gueridons, 37270 Veretz</t>
  </si>
  <si>
    <t>Avenue des Termelles 37160 Abille</t>
  </si>
  <si>
    <t>Heure d'arrivée</t>
  </si>
  <si>
    <t>LOUE</t>
  </si>
  <si>
    <t>Rue du Général Dunlap, 72540 Loué</t>
  </si>
  <si>
    <t>BEAULIEU</t>
  </si>
  <si>
    <t>BOURGUENAY</t>
  </si>
  <si>
    <t>1 Rue du Chenal, 85100 Les Sables d'Olone</t>
  </si>
  <si>
    <t>LES CAPUCINES</t>
  </si>
  <si>
    <t>RESIDENCE MARIE NOEL</t>
  </si>
  <si>
    <t>4 Rue des Guéridons, 37270 Véretz</t>
  </si>
  <si>
    <t>56 Rue Alphonse Saunier, 41370 Marchenoir </t>
  </si>
  <si>
    <t>15 Rue du Bon Pasteur, 72100 Le Mans </t>
  </si>
  <si>
    <t/>
  </si>
  <si>
    <t>Heure arrivée</t>
  </si>
  <si>
    <t>16 Avenue Jean Jaurès, 86400 Civray</t>
  </si>
  <si>
    <t>38 rue Jean Vallade, 86600 Poitiers</t>
  </si>
  <si>
    <t>1 Voie André Malraux, 86000 Poitiers</t>
  </si>
  <si>
    <t>LES FEUILLANTS</t>
  </si>
  <si>
    <t>54 Rue Maindron, 49300 Cholet</t>
  </si>
  <si>
    <t>LES CORDELIERS</t>
  </si>
  <si>
    <t xml:space="preserve"> Avenue Léon Dunaud, 87310 Saint Laurent sur Gorre</t>
  </si>
  <si>
    <t>LES PINS</t>
  </si>
  <si>
    <t>LA SOURCE</t>
  </si>
  <si>
    <t>95 Rue Groison, 37000 Tours</t>
  </si>
  <si>
    <t>ANTOINE MOREAU</t>
  </si>
  <si>
    <t>25 Rue Antoine Moreau, 18000 Bourges</t>
  </si>
  <si>
    <t>LOUISE LA VALLIERE</t>
  </si>
  <si>
    <t>7 Rue de la Citadelle, 37330 Château la Vallière</t>
  </si>
  <si>
    <t>PARE</t>
  </si>
  <si>
    <t>Amboise</t>
  </si>
  <si>
    <t>LE CLOS MIGNOT</t>
  </si>
  <si>
    <t>28 Avenue du clos mignot, 37230 Luynes</t>
  </si>
  <si>
    <t>BALESTRAT MARCELLE</t>
  </si>
  <si>
    <t>LES AURES</t>
  </si>
  <si>
    <t>Rue Saint Sébastien, 16150 Chabanais</t>
  </si>
  <si>
    <t>LA TOUR DE VIGENNA</t>
  </si>
  <si>
    <t>Rue des Clos, 86100 Senillé</t>
  </si>
  <si>
    <t>LES BARAQUINS</t>
  </si>
  <si>
    <t>36 Rue des Loges, 37460 Villeloin-Coulangé</t>
  </si>
  <si>
    <t>Hospi</t>
  </si>
  <si>
    <t>En attente piece</t>
  </si>
  <si>
    <t>Programmé</t>
  </si>
  <si>
    <t>SAINT THIBAUT</t>
  </si>
  <si>
    <t>2 Rue Galilée, 86340 Fleuré</t>
  </si>
  <si>
    <t>FROMENTIN MADELEINE</t>
  </si>
  <si>
    <t>LE MONASTERE</t>
  </si>
  <si>
    <t>15, Rue du père denis, 23160 Azerables</t>
  </si>
  <si>
    <t>LES TROIS RIVIERES</t>
  </si>
  <si>
    <t>7 Rue Abbé Trincart, 36250 Saint-Maur</t>
  </si>
  <si>
    <t>LAREMY</t>
  </si>
  <si>
    <t>18 Rue du Château, 86390 Lathus-Saint-Rémy</t>
  </si>
  <si>
    <t>LES AMARANTES</t>
  </si>
  <si>
    <t>42 Rue Blaise Pascal, 37000 Tours</t>
  </si>
  <si>
    <t>EMILIE</t>
  </si>
  <si>
    <t>5 Route de la Forêt, 45260 Lorris</t>
  </si>
  <si>
    <t>CROIX PERIGOURD</t>
  </si>
  <si>
    <t>46.3518239</t>
  </si>
  <si>
    <t>1.4784973</t>
  </si>
  <si>
    <t>47.8877765</t>
  </si>
  <si>
    <t>2.5157612</t>
  </si>
  <si>
    <t>47.3872099</t>
  </si>
  <si>
    <t>0.6938165</t>
  </si>
  <si>
    <t>46.3358957</t>
  </si>
  <si>
    <t>0.9616655</t>
  </si>
  <si>
    <t>46.8066689</t>
  </si>
  <si>
    <t>1.6383994</t>
  </si>
  <si>
    <t>DUQUEROUX RAYMONDE</t>
  </si>
  <si>
    <t>JOSEPH DE LEOBARDY</t>
  </si>
  <si>
    <t>LA PIERRE MEULIERE</t>
  </si>
  <si>
    <t>14 Rue du Pont, 86210 Vouneuil-sur-Vienne</t>
  </si>
  <si>
    <t>PERIER</t>
  </si>
  <si>
    <t>1 Route de Dreux, 28250 Senonches</t>
  </si>
  <si>
    <t>VAL DE BRENNE</t>
  </si>
  <si>
    <t>LES JARDINS D'ANTAN</t>
  </si>
  <si>
    <t>26 route Rejallant, 16700 Ruffec</t>
  </si>
  <si>
    <t>Rue de la croix perigourd, 37540 Saint cyr sur loire</t>
  </si>
  <si>
    <t>Rue Jules Hervé, 37110 Auzouer en touraine</t>
  </si>
  <si>
    <t>39 rue Emile de Montégut, 87000 Limoges</t>
  </si>
  <si>
    <t>GERARD GIRAULT</t>
  </si>
  <si>
    <t>JAOUEN</t>
  </si>
  <si>
    <t>AUBE</t>
  </si>
  <si>
    <t>Jaunay Clan, 86130 Jaunya Clan</t>
  </si>
  <si>
    <t>6 Route de Fontenay le Comté, 17170 Saint-Cyr-du-Doret</t>
  </si>
  <si>
    <t>BERCIER ANDRE</t>
  </si>
  <si>
    <t>EMILIEN BOIS</t>
  </si>
  <si>
    <t>10 Rue du Sailier, 79180 Chauray</t>
  </si>
  <si>
    <t>RAILLARD MICHELINE</t>
  </si>
  <si>
    <t>NOTRE DAME DE CONFIANCE</t>
  </si>
  <si>
    <t>tournon saint martin 36220</t>
  </si>
  <si>
    <t>TROIS RIVIERE</t>
  </si>
  <si>
    <t>2, RUE MARC CHAGALL, 37100 TOURS</t>
  </si>
  <si>
    <t>RYDZYNSKI Antoine</t>
  </si>
  <si>
    <t>thibaut renee</t>
  </si>
  <si>
    <t>sainte anne</t>
  </si>
  <si>
    <t>BASILE JACQUES</t>
  </si>
  <si>
    <t>DULAC</t>
  </si>
  <si>
    <t>Prevenu</t>
  </si>
  <si>
    <t>Mode</t>
  </si>
  <si>
    <t>SMS</t>
  </si>
  <si>
    <t>Téléphone</t>
  </si>
  <si>
    <t>Téléphone sur répondeur</t>
  </si>
  <si>
    <t>RABETTE ANNE MARIE</t>
  </si>
  <si>
    <t>PETITCOLAS</t>
  </si>
  <si>
    <t>8 Rue de Lorette, 85700 La Flocellière</t>
  </si>
  <si>
    <t>VILLEMONTEIX ANNIE</t>
  </si>
  <si>
    <t>1 Rue de la Fontaine, 85770 Vix</t>
  </si>
  <si>
    <t>15 eme étape</t>
  </si>
  <si>
    <t>16 eme étape</t>
  </si>
  <si>
    <t>KOT GENEVIEVE</t>
  </si>
  <si>
    <t>SAINT LOUAN</t>
  </si>
  <si>
    <t>A PARTIR 8/10</t>
  </si>
  <si>
    <t>LEPAGE THERESE</t>
  </si>
  <si>
    <t>VILLECANTE</t>
  </si>
  <si>
    <t>ABERT THERESE</t>
  </si>
  <si>
    <t>LA FLOCELLIERE</t>
  </si>
  <si>
    <t>COUPLE</t>
  </si>
  <si>
    <t>RESIDENTE</t>
  </si>
  <si>
    <t>CLOS ADLER</t>
  </si>
  <si>
    <t>GERMON</t>
  </si>
  <si>
    <t>CHALVERAT RAYMOND</t>
  </si>
  <si>
    <t>BRICHET RAYMONDE</t>
  </si>
  <si>
    <t>CHAMPEROUX HUBERT</t>
  </si>
  <si>
    <t>AUGEREAU DENIS</t>
  </si>
  <si>
    <t>SAINT JOSEPH 85</t>
  </si>
  <si>
    <t>PLEUCHOT MONIQUE</t>
  </si>
  <si>
    <t>MISTRAIT</t>
  </si>
  <si>
    <t>LE BROIS</t>
  </si>
  <si>
    <t>121 Rue du Prieuré, 37500 Chinon</t>
  </si>
  <si>
    <t>1277 Rue Roger Ollivier, 45370 Dry</t>
  </si>
  <si>
    <t>4 Chemin des Fougerais, 37130 Langeais</t>
  </si>
  <si>
    <t>5 Rue du Clos Adler, 86300 Valdivienne</t>
  </si>
  <si>
    <t>DAVID RAYMONDE</t>
  </si>
  <si>
    <t>BERNARD PAULETTE</t>
  </si>
  <si>
    <t>DRIARD JACQUES</t>
  </si>
  <si>
    <t>BIYAK GERARD</t>
  </si>
  <si>
    <t>BETTINGER MARE France</t>
  </si>
  <si>
    <t>AMANN GENEVIEVE</t>
  </si>
  <si>
    <t>BERNARD GILBERT</t>
  </si>
  <si>
    <t>GOUDARD AMELIE</t>
  </si>
  <si>
    <t>CHEVALIER LILIANE</t>
  </si>
  <si>
    <t>BOIS CLAIRAY</t>
  </si>
  <si>
    <t>Rue Armand Quenard, 49650 Allonnes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</si>
</sst>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9"/>
      <color rgb="FF000000"/>
      <name val="Verdana"/>
      <family val="2"/>
    </font>
    <font>
      <sz val="11"/>
      <color rgb="FF666666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Verdana"/>
      <family val="2"/>
    </font>
    <font>
      <sz val="9"/>
      <color rgb="FF222222"/>
      <name val="Verdana"/>
      <family val="2"/>
    </font>
    <font>
      <sz val="12"/>
      <color rgb="FF222222"/>
      <name val="Arial"/>
      <family val="2"/>
    </font>
    <font>
      <sz val="9"/>
      <color theme="1"/>
      <name val="Verdana"/>
      <family val="2"/>
    </font>
    <font>
      <sz val="9"/>
      <color rgb="FF444444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5">
    <xf numFmtId="0" fontId="0" fillId="0" borderId="0" xfId="0"/>
    <xf numFmtId="0" fontId="0" fillId="0" borderId="1" xfId="0" applyNumberFormat="1" applyBorder="1"/>
    <xf numFmtId="0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8" xfId="0" applyFill="1" applyBorder="1" applyAlignment="1">
      <alignment vertical="center"/>
    </xf>
    <xf numFmtId="164" fontId="0" fillId="0" borderId="9" xfId="0" applyNumberFormat="1" applyBorder="1"/>
    <xf numFmtId="0" fontId="0" fillId="0" borderId="10" xfId="0" applyBorder="1" applyAlignment="1">
      <alignment vertical="center"/>
    </xf>
    <xf numFmtId="164" fontId="0" fillId="0" borderId="11" xfId="0" applyNumberFormat="1" applyBorder="1"/>
    <xf numFmtId="0" fontId="0" fillId="0" borderId="10" xfId="0" applyBorder="1"/>
    <xf numFmtId="0" fontId="0" fillId="0" borderId="12" xfId="0" applyBorder="1"/>
    <xf numFmtId="164" fontId="0" fillId="0" borderId="13" xfId="0" applyNumberFormat="1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3" borderId="10" xfId="0" applyFill="1" applyBorder="1"/>
    <xf numFmtId="0" fontId="0" fillId="2" borderId="10" xfId="0" applyFill="1" applyBorder="1"/>
    <xf numFmtId="9" fontId="0" fillId="0" borderId="0" xfId="1" applyFont="1" applyBorder="1" applyAlignment="1">
      <alignment horizontal="center" vertical="center"/>
    </xf>
    <xf numFmtId="0" fontId="0" fillId="0" borderId="16" xfId="0" applyBorder="1"/>
    <xf numFmtId="164" fontId="0" fillId="0" borderId="17" xfId="0" applyNumberFormat="1" applyBorder="1"/>
    <xf numFmtId="0" fontId="0" fillId="0" borderId="14" xfId="0" applyBorder="1"/>
    <xf numFmtId="0" fontId="0" fillId="0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3" borderId="8" xfId="0" applyFill="1" applyBorder="1"/>
    <xf numFmtId="0" fontId="0" fillId="3" borderId="15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4" fontId="0" fillId="3" borderId="1" xfId="0" applyNumberFormat="1" applyFill="1" applyBorder="1"/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4" fillId="5" borderId="1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/>
    <xf numFmtId="164" fontId="0" fillId="0" borderId="6" xfId="0" applyNumberFormat="1" applyBorder="1"/>
    <xf numFmtId="164" fontId="0" fillId="0" borderId="7" xfId="0" applyNumberFormat="1" applyBorder="1" applyAlignment="1">
      <alignment horizontal="center" vertical="center"/>
    </xf>
    <xf numFmtId="165" fontId="4" fillId="3" borderId="15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0" fillId="3" borderId="1" xfId="0" applyNumberFormat="1" applyFill="1" applyBorder="1"/>
    <xf numFmtId="165" fontId="0" fillId="6" borderId="11" xfId="0" applyNumberFormat="1" applyFill="1" applyBorder="1" applyAlignment="1">
      <alignment horizontal="center" vertical="center"/>
    </xf>
    <xf numFmtId="165" fontId="0" fillId="7" borderId="1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5" fontId="0" fillId="7" borderId="9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4" borderId="0" xfId="0" applyNumberFormat="1" applyFill="1"/>
    <xf numFmtId="0" fontId="2" fillId="2" borderId="3" xfId="0" applyNumberFormat="1" applyFont="1" applyFill="1" applyBorder="1" applyAlignment="1">
      <alignment horizontal="left" vertical="center" wrapText="1" indent="1"/>
    </xf>
    <xf numFmtId="0" fontId="0" fillId="2" borderId="0" xfId="0" applyNumberFormat="1" applyFill="1"/>
    <xf numFmtId="0" fontId="0" fillId="9" borderId="0" xfId="0" applyNumberFormat="1" applyFill="1"/>
    <xf numFmtId="0" fontId="0" fillId="10" borderId="0" xfId="0" applyNumberFormat="1" applyFill="1"/>
    <xf numFmtId="0" fontId="2" fillId="2" borderId="20" xfId="0" applyNumberFormat="1" applyFont="1" applyFill="1" applyBorder="1" applyAlignment="1">
      <alignment horizontal="left" vertical="center" wrapText="1" indent="1"/>
    </xf>
    <xf numFmtId="0" fontId="2" fillId="2" borderId="1" xfId="0" applyNumberFormat="1" applyFont="1" applyFill="1" applyBorder="1" applyAlignment="1">
      <alignment horizontal="left" vertical="center" wrapText="1" indent="1"/>
    </xf>
    <xf numFmtId="0" fontId="0" fillId="2" borderId="1" xfId="0" applyNumberForma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 vertical="top"/>
    </xf>
    <xf numFmtId="0" fontId="0" fillId="2" borderId="1" xfId="0" applyNumberFormat="1" applyFont="1" applyFill="1" applyBorder="1" applyAlignment="1">
      <alignment horizontal="center" vertical="center"/>
    </xf>
    <xf numFmtId="0" fontId="0" fillId="11" borderId="1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6" fontId="0" fillId="0" borderId="1" xfId="0" applyNumberFormat="1" applyBorder="1"/>
    <xf numFmtId="0" fontId="7" fillId="0" borderId="0" xfId="0" applyNumberFormat="1" applyFont="1"/>
    <xf numFmtId="0" fontId="5" fillId="4" borderId="1" xfId="0" applyNumberFormat="1" applyFont="1" applyFill="1" applyBorder="1" applyAlignment="1">
      <alignment vertical="center"/>
    </xf>
    <xf numFmtId="0" fontId="5" fillId="10" borderId="1" xfId="0" applyNumberFormat="1" applyFont="1" applyFill="1" applyBorder="1" applyAlignment="1">
      <alignment vertical="center"/>
    </xf>
    <xf numFmtId="0" fontId="5" fillId="8" borderId="1" xfId="0" applyNumberFormat="1" applyFont="1" applyFill="1" applyBorder="1" applyAlignment="1">
      <alignment vertical="center"/>
    </xf>
    <xf numFmtId="0" fontId="5" fillId="2" borderId="1" xfId="0" applyNumberFormat="1" applyFont="1" applyFill="1" applyBorder="1" applyAlignment="1">
      <alignment vertical="center"/>
    </xf>
    <xf numFmtId="0" fontId="8" fillId="0" borderId="0" xfId="0" applyNumberFormat="1" applyFont="1" applyAlignment="1">
      <alignment vertical="center"/>
    </xf>
    <xf numFmtId="0" fontId="8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 wrapText="1"/>
    </xf>
    <xf numFmtId="0" fontId="1" fillId="3" borderId="21" xfId="0" applyNumberFormat="1" applyFont="1" applyFill="1" applyBorder="1" applyAlignment="1">
      <alignment vertical="center" wrapText="1"/>
    </xf>
    <xf numFmtId="20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5" fillId="11" borderId="4" xfId="0" applyNumberFormat="1" applyFont="1" applyFill="1" applyBorder="1" applyAlignment="1">
      <alignment vertical="center"/>
    </xf>
    <xf numFmtId="0" fontId="6" fillId="2" borderId="1" xfId="0" applyNumberFormat="1" applyFont="1" applyFill="1" applyBorder="1" applyAlignment="1">
      <alignment horizontal="center"/>
    </xf>
    <xf numFmtId="0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vertical="center"/>
    </xf>
    <xf numFmtId="0" fontId="8" fillId="0" borderId="1" xfId="0" applyNumberFormat="1" applyFont="1" applyBorder="1" applyAlignment="1">
      <alignment vertical="center"/>
    </xf>
    <xf numFmtId="0" fontId="1" fillId="2" borderId="1" xfId="0" applyNumberFormat="1" applyFont="1" applyFill="1" applyBorder="1" applyAlignment="1">
      <alignment horizontal="left" vertical="top" wrapText="1"/>
    </xf>
    <xf numFmtId="0" fontId="6" fillId="2" borderId="1" xfId="0" applyNumberFormat="1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8" fillId="2" borderId="1" xfId="0" applyNumberFormat="1" applyFont="1" applyFill="1" applyBorder="1" applyAlignment="1">
      <alignment horizontal="left" vertical="top"/>
    </xf>
    <xf numFmtId="0" fontId="8" fillId="2" borderId="1" xfId="0" applyFont="1" applyFill="1" applyBorder="1" applyAlignment="1">
      <alignment horizontal="left" vertical="top"/>
    </xf>
    <xf numFmtId="0" fontId="9" fillId="2" borderId="1" xfId="0" applyFont="1" applyFill="1" applyBorder="1" applyAlignment="1">
      <alignment horizontal="left" vertical="top" wrapText="1"/>
    </xf>
    <xf numFmtId="0" fontId="8" fillId="0" borderId="0" xfId="0" applyFont="1"/>
    <xf numFmtId="0" fontId="8" fillId="4" borderId="1" xfId="0" applyNumberFormat="1" applyFont="1" applyFill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8" fillId="11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2">
    <cellStyle name="Normal" xfId="0" builtinId="0"/>
    <cellStyle name="Pourcentage" xfId="1" builtinId="5"/>
  </cellStyles>
  <dxfs count="51">
    <dxf>
      <font>
        <color rgb="FF9C0006"/>
      </font>
      <fill>
        <patternFill>
          <bgColor rgb="FFAFF74F"/>
        </patternFill>
      </fill>
    </dxf>
    <dxf>
      <fill>
        <patternFill>
          <bgColor rgb="FF00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AFF74F"/>
        </patternFill>
      </fill>
    </dxf>
    <dxf>
      <fill>
        <patternFill>
          <bgColor rgb="FF00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AFF74F"/>
        </patternFill>
      </fill>
    </dxf>
    <dxf>
      <fill>
        <patternFill>
          <bgColor rgb="FF00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AFF74F"/>
      <color rgb="FF00FF00"/>
      <color rgb="FFF7719A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0</xdr:row>
      <xdr:rowOff>0</xdr:rowOff>
    </xdr:from>
    <xdr:to>
      <xdr:col>1</xdr:col>
      <xdr:colOff>1200150</xdr:colOff>
      <xdr:row>0</xdr:row>
      <xdr:rowOff>257175</xdr:rowOff>
    </xdr:to>
    <xdr:sp macro="[0]!point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A059B52-B6D3-407E-8F17-E95F5CDB2587}"/>
            </a:ext>
          </a:extLst>
        </xdr:cNvPr>
        <xdr:cNvSpPr/>
      </xdr:nvSpPr>
      <xdr:spPr>
        <a:xfrm>
          <a:off x="2066925" y="0"/>
          <a:ext cx="857250" cy="257175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171450</xdr:rowOff>
    </xdr:from>
    <xdr:to>
      <xdr:col>10</xdr:col>
      <xdr:colOff>361950</xdr:colOff>
      <xdr:row>11</xdr:row>
      <xdr:rowOff>0</xdr:rowOff>
    </xdr:to>
    <xdr:sp macro="[0]!Rempl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3C6963C4-4544-42C4-ABB8-460FF35BF3CB}"/>
            </a:ext>
          </a:extLst>
        </xdr:cNvPr>
        <xdr:cNvSpPr/>
      </xdr:nvSpPr>
      <xdr:spPr>
        <a:xfrm>
          <a:off x="10134600" y="1533525"/>
          <a:ext cx="1562100" cy="590550"/>
        </a:xfrm>
        <a:prstGeom prst="bevel">
          <a:avLst/>
        </a:prstGeom>
        <a:solidFill>
          <a:srgbClr val="92D050"/>
        </a:solidFill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>
                  <a:lumMod val="75000"/>
                  <a:lumOff val="25000"/>
                </a:schemeClr>
              </a:solidFill>
              <a:latin typeface="Arial Rounded MT Bold" panose="020F0704030504030204" pitchFamily="34" charset="0"/>
            </a:rPr>
            <a:t>Nouvelle Tournée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9592F-4BE1-44EB-9276-87337F8578CF}">
  <sheetPr codeName="Feuil1"/>
  <dimension ref="A1:O99"/>
  <sheetViews>
    <sheetView workbookViewId="0">
      <pane ySplit="1" topLeftCell="A2" activePane="bottomLeft" state="frozen"/>
      <selection pane="bottomLeft" activeCell="D6" sqref="D6"/>
    </sheetView>
  </sheetViews>
  <sheetFormatPr baseColWidth="10" defaultRowHeight="15" x14ac:dyDescent="0.25"/>
  <cols>
    <col min="1" max="1" width="25.85546875" style="2" customWidth="1"/>
    <col min="2" max="3" width="21" style="2" customWidth="1"/>
    <col min="4" max="4" width="65.140625" style="91" customWidth="1"/>
    <col min="5" max="5" width="14.140625" style="2" customWidth="1"/>
    <col min="6" max="6" width="16.140625" style="2" customWidth="1"/>
    <col min="7" max="9" width="11.42578125" style="2"/>
    <col min="10" max="10" width="11.42578125" style="2" hidden="1" customWidth="1"/>
    <col min="11" max="11" width="11.42578125" style="2"/>
    <col min="12" max="15" width="11.42578125" style="72"/>
    <col min="16" max="16384" width="11.42578125" style="2"/>
  </cols>
  <sheetData>
    <row r="1" spans="1:14" ht="21" customHeight="1" x14ac:dyDescent="0.25">
      <c r="A1" s="22" t="s">
        <v>36</v>
      </c>
      <c r="B1" s="22"/>
      <c r="C1" s="22" t="s">
        <v>40</v>
      </c>
      <c r="D1" s="22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/>
      <c r="K1" s="30" t="s">
        <v>46</v>
      </c>
      <c r="L1" s="73" t="s">
        <v>97</v>
      </c>
      <c r="M1" s="70" t="s">
        <v>95</v>
      </c>
      <c r="N1" s="74" t="s">
        <v>96</v>
      </c>
    </row>
    <row r="2" spans="1:14" ht="21" customHeight="1" x14ac:dyDescent="0.25">
      <c r="A2" s="51" t="s">
        <v>42</v>
      </c>
      <c r="B2" s="51"/>
      <c r="C2" s="51" t="s">
        <v>42</v>
      </c>
      <c r="D2" s="92" t="s">
        <v>55</v>
      </c>
      <c r="E2" s="93">
        <v>47.359954299999998</v>
      </c>
      <c r="F2" s="93">
        <v>0.80509779999999997</v>
      </c>
      <c r="G2" s="75">
        <v>1</v>
      </c>
      <c r="H2" s="75">
        <v>1</v>
      </c>
      <c r="I2" s="75">
        <v>1</v>
      </c>
      <c r="J2" s="72" t="b">
        <f>AND(G2="",H2="",I2="")</f>
        <v>0</v>
      </c>
      <c r="K2" s="76">
        <v>1</v>
      </c>
    </row>
    <row r="3" spans="1:14" ht="21" customHeight="1" x14ac:dyDescent="0.25">
      <c r="A3" s="34" t="s">
        <v>43</v>
      </c>
      <c r="B3" s="34" t="s">
        <v>23</v>
      </c>
      <c r="C3" s="34" t="s">
        <v>44</v>
      </c>
      <c r="D3" s="110" t="s">
        <v>54</v>
      </c>
      <c r="E3" s="85">
        <v>46.651154300000002</v>
      </c>
      <c r="F3" s="85">
        <v>0.37496220000000002</v>
      </c>
      <c r="G3" s="71">
        <f>IF(AND(E3&gt;46.3,E3&lt;47.478419,F3&gt;-0.563166,F3&lt;1.64),1,"")</f>
        <v>1</v>
      </c>
      <c r="H3" s="76">
        <f>IF(AND(E3&gt;0,E3&lt;47.478419,F3&gt;-15,F3&lt;0.4),1,"")</f>
        <v>1</v>
      </c>
      <c r="I3" s="76" t="str">
        <f>IF(AND(E3&gt;47.478419,E3&lt;90,F3&gt;-0.563166,F3&lt;5),1,"")</f>
        <v/>
      </c>
      <c r="J3" s="72" t="b">
        <f t="shared" ref="J3:J50" si="0">AND(G3="",H3="",I3="")</f>
        <v>0</v>
      </c>
      <c r="K3" s="76" t="str">
        <f>IF(AND(J3=TRUE,F3&lt;&gt;""),1,"")</f>
        <v/>
      </c>
    </row>
    <row r="4" spans="1:14" ht="21" customHeight="1" x14ac:dyDescent="0.25">
      <c r="A4" s="81" t="s">
        <v>150</v>
      </c>
      <c r="B4" s="81" t="s">
        <v>26</v>
      </c>
      <c r="C4" s="81" t="s">
        <v>80</v>
      </c>
      <c r="D4" s="111" t="s">
        <v>81</v>
      </c>
      <c r="E4" s="86">
        <v>47.095199200000003</v>
      </c>
      <c r="F4" s="86">
        <v>2.4066668999999998</v>
      </c>
      <c r="G4" s="71" t="str">
        <f t="shared" ref="G4:G50" si="1">IF(AND(E4&gt;46.3,E4&lt;47.478419,F4&gt;-0.563166,F4&lt;1.64),1,"")</f>
        <v/>
      </c>
      <c r="H4" s="76" t="str">
        <f t="shared" ref="H4:H50" si="2">IF(AND(E4&gt;0,E4&lt;47.478419,F4&gt;-15,F4&lt;0.4),1,"")</f>
        <v/>
      </c>
      <c r="I4" s="76" t="str">
        <f t="shared" ref="I4:I50" si="3">IF(AND(E4&gt;47.478419,E4&lt;90,F4&gt;-0.563166,F4&lt;5),1,"")</f>
        <v/>
      </c>
      <c r="J4" s="72" t="b">
        <f t="shared" si="0"/>
        <v>1</v>
      </c>
      <c r="K4" s="76">
        <f t="shared" ref="K4:K50" si="4">IF(AND(J4=TRUE,F4&lt;&gt;""),1,"")</f>
        <v>1</v>
      </c>
    </row>
    <row r="5" spans="1:14" ht="21" customHeight="1" x14ac:dyDescent="0.25">
      <c r="A5" s="80" t="s">
        <v>88</v>
      </c>
      <c r="B5" s="80" t="s">
        <v>27</v>
      </c>
      <c r="C5" s="80" t="s">
        <v>89</v>
      </c>
      <c r="D5" s="112" t="s">
        <v>90</v>
      </c>
      <c r="E5" s="98">
        <v>45.877632400000003</v>
      </c>
      <c r="F5" s="98">
        <v>0.72118959999999999</v>
      </c>
      <c r="G5" s="71" t="str">
        <f t="shared" si="1"/>
        <v/>
      </c>
      <c r="H5" s="76" t="str">
        <f t="shared" si="2"/>
        <v/>
      </c>
      <c r="I5" s="76" t="str">
        <f t="shared" si="3"/>
        <v/>
      </c>
      <c r="J5" s="72" t="b">
        <f t="shared" si="0"/>
        <v>1</v>
      </c>
      <c r="K5" s="76">
        <f t="shared" si="4"/>
        <v>1</v>
      </c>
    </row>
    <row r="6" spans="1:14" ht="21" customHeight="1" x14ac:dyDescent="0.25">
      <c r="A6" s="77" t="s">
        <v>164</v>
      </c>
      <c r="B6" s="77" t="s">
        <v>25</v>
      </c>
      <c r="C6" s="77" t="s">
        <v>165</v>
      </c>
      <c r="D6" s="100" t="s">
        <v>183</v>
      </c>
      <c r="E6" s="87">
        <v>47.1714232</v>
      </c>
      <c r="F6" s="87">
        <v>0.21695590000000001</v>
      </c>
      <c r="G6" s="71">
        <f t="shared" si="1"/>
        <v>1</v>
      </c>
      <c r="H6" s="76">
        <f t="shared" si="2"/>
        <v>1</v>
      </c>
      <c r="I6" s="76" t="str">
        <f t="shared" si="3"/>
        <v/>
      </c>
      <c r="J6" s="72" t="b">
        <f t="shared" si="0"/>
        <v>0</v>
      </c>
      <c r="K6" s="76" t="str">
        <f t="shared" si="4"/>
        <v/>
      </c>
      <c r="L6" s="72" t="s">
        <v>166</v>
      </c>
    </row>
    <row r="7" spans="1:14" ht="21" customHeight="1" x14ac:dyDescent="0.25">
      <c r="A7" s="77" t="s">
        <v>175</v>
      </c>
      <c r="B7" s="77" t="s">
        <v>23</v>
      </c>
      <c r="C7" s="77" t="s">
        <v>168</v>
      </c>
      <c r="D7" s="100" t="s">
        <v>184</v>
      </c>
      <c r="E7" s="87">
        <v>47.803578000000002</v>
      </c>
      <c r="F7" s="87">
        <v>1.7284584000000001</v>
      </c>
      <c r="G7" s="71" t="str">
        <f t="shared" si="1"/>
        <v/>
      </c>
      <c r="H7" s="76" t="str">
        <f t="shared" si="2"/>
        <v/>
      </c>
      <c r="I7" s="76">
        <f t="shared" si="3"/>
        <v>1</v>
      </c>
      <c r="J7" s="72" t="b">
        <f t="shared" si="0"/>
        <v>0</v>
      </c>
      <c r="K7" s="76" t="str">
        <f t="shared" si="4"/>
        <v/>
      </c>
    </row>
    <row r="8" spans="1:14" ht="21" customHeight="1" x14ac:dyDescent="0.25">
      <c r="A8" s="77" t="s">
        <v>176</v>
      </c>
      <c r="B8" s="77" t="s">
        <v>23</v>
      </c>
      <c r="C8" s="77" t="s">
        <v>168</v>
      </c>
      <c r="D8" s="100" t="s">
        <v>184</v>
      </c>
      <c r="E8" s="87">
        <v>47.803578000000002</v>
      </c>
      <c r="F8" s="87">
        <v>1.7284584000000001</v>
      </c>
      <c r="G8" s="71" t="str">
        <f t="shared" si="1"/>
        <v/>
      </c>
      <c r="H8" s="76" t="str">
        <f t="shared" si="2"/>
        <v/>
      </c>
      <c r="I8" s="76">
        <f t="shared" si="3"/>
        <v>1</v>
      </c>
      <c r="J8" s="72" t="b">
        <f t="shared" si="0"/>
        <v>0</v>
      </c>
      <c r="K8" s="76" t="str">
        <f t="shared" si="4"/>
        <v/>
      </c>
    </row>
    <row r="9" spans="1:14" ht="21" customHeight="1" x14ac:dyDescent="0.25">
      <c r="A9" s="77" t="s">
        <v>177</v>
      </c>
      <c r="B9" s="77" t="s">
        <v>23</v>
      </c>
      <c r="C9" s="77" t="s">
        <v>168</v>
      </c>
      <c r="D9" s="100" t="s">
        <v>184</v>
      </c>
      <c r="E9" s="87">
        <v>47.803578000000002</v>
      </c>
      <c r="F9" s="87">
        <v>1.7284584000000001</v>
      </c>
      <c r="G9" s="71" t="str">
        <f t="shared" si="1"/>
        <v/>
      </c>
      <c r="H9" s="76" t="str">
        <f t="shared" si="2"/>
        <v/>
      </c>
      <c r="I9" s="76">
        <f t="shared" si="3"/>
        <v>1</v>
      </c>
      <c r="J9" s="72" t="b">
        <f t="shared" si="0"/>
        <v>0</v>
      </c>
      <c r="K9" s="76" t="str">
        <f t="shared" si="4"/>
        <v/>
      </c>
    </row>
    <row r="10" spans="1:14" ht="21" customHeight="1" x14ac:dyDescent="0.25">
      <c r="A10" s="77" t="s">
        <v>192</v>
      </c>
      <c r="B10" s="77" t="s">
        <v>24</v>
      </c>
      <c r="C10" s="77" t="s">
        <v>168</v>
      </c>
      <c r="D10" s="100" t="s">
        <v>184</v>
      </c>
      <c r="E10" s="87">
        <v>47.803578000000002</v>
      </c>
      <c r="F10" s="87">
        <v>1.7284584000000001</v>
      </c>
      <c r="G10" s="71" t="str">
        <f t="shared" si="1"/>
        <v/>
      </c>
      <c r="H10" s="76" t="str">
        <f t="shared" si="2"/>
        <v/>
      </c>
      <c r="I10" s="76">
        <f t="shared" si="3"/>
        <v>1</v>
      </c>
      <c r="J10" s="72" t="b">
        <f t="shared" si="0"/>
        <v>0</v>
      </c>
      <c r="K10" s="76" t="str">
        <f t="shared" si="4"/>
        <v/>
      </c>
    </row>
    <row r="11" spans="1:14" ht="21" customHeight="1" x14ac:dyDescent="0.25">
      <c r="A11" s="77" t="s">
        <v>191</v>
      </c>
      <c r="B11" s="77" t="s">
        <v>24</v>
      </c>
      <c r="C11" s="77" t="s">
        <v>168</v>
      </c>
      <c r="D11" s="100" t="s">
        <v>184</v>
      </c>
      <c r="E11" s="87">
        <v>47.803578000000002</v>
      </c>
      <c r="F11" s="87">
        <v>1.7284584000000001</v>
      </c>
      <c r="G11" s="71" t="str">
        <f t="shared" si="1"/>
        <v/>
      </c>
      <c r="H11" s="76" t="str">
        <f t="shared" si="2"/>
        <v/>
      </c>
      <c r="I11" s="76">
        <f t="shared" si="3"/>
        <v>1</v>
      </c>
      <c r="J11" s="72" t="b">
        <f t="shared" si="0"/>
        <v>0</v>
      </c>
      <c r="K11" s="76" t="str">
        <f t="shared" si="4"/>
        <v/>
      </c>
    </row>
    <row r="12" spans="1:14" ht="21" customHeight="1" x14ac:dyDescent="0.25">
      <c r="A12" s="77" t="s">
        <v>194</v>
      </c>
      <c r="B12" s="77" t="s">
        <v>24</v>
      </c>
      <c r="C12" s="77" t="s">
        <v>168</v>
      </c>
      <c r="D12" s="100" t="s">
        <v>184</v>
      </c>
      <c r="E12" s="87">
        <v>47.803578000000002</v>
      </c>
      <c r="F12" s="87">
        <v>1.7284584000000001</v>
      </c>
      <c r="G12" s="71" t="str">
        <f t="shared" si="1"/>
        <v/>
      </c>
      <c r="H12" s="76" t="str">
        <f t="shared" si="2"/>
        <v/>
      </c>
      <c r="I12" s="76">
        <f t="shared" si="3"/>
        <v>1</v>
      </c>
      <c r="J12" s="72" t="b">
        <f t="shared" si="0"/>
        <v>0</v>
      </c>
      <c r="K12" s="76" t="str">
        <f t="shared" si="4"/>
        <v/>
      </c>
    </row>
    <row r="13" spans="1:14" ht="21" customHeight="1" x14ac:dyDescent="0.25">
      <c r="A13" s="77" t="s">
        <v>167</v>
      </c>
      <c r="B13" s="77" t="s">
        <v>27</v>
      </c>
      <c r="C13" s="77" t="s">
        <v>168</v>
      </c>
      <c r="D13" s="100" t="s">
        <v>184</v>
      </c>
      <c r="E13" s="87">
        <v>47.803578000000002</v>
      </c>
      <c r="F13" s="87">
        <v>1.7284584000000001</v>
      </c>
      <c r="G13" s="71" t="str">
        <f t="shared" si="1"/>
        <v/>
      </c>
      <c r="H13" s="76" t="str">
        <f t="shared" si="2"/>
        <v/>
      </c>
      <c r="I13" s="76">
        <f t="shared" si="3"/>
        <v>1</v>
      </c>
      <c r="J13" s="72" t="b">
        <f t="shared" si="0"/>
        <v>0</v>
      </c>
      <c r="K13" s="76" t="str">
        <f t="shared" si="4"/>
        <v/>
      </c>
    </row>
    <row r="14" spans="1:14" ht="21" customHeight="1" x14ac:dyDescent="0.25">
      <c r="A14" s="77" t="s">
        <v>187</v>
      </c>
      <c r="B14" s="77" t="s">
        <v>24</v>
      </c>
      <c r="C14" s="77" t="s">
        <v>168</v>
      </c>
      <c r="D14" s="100" t="s">
        <v>184</v>
      </c>
      <c r="E14" s="87">
        <v>47.803578000000002</v>
      </c>
      <c r="F14" s="87">
        <v>1.7284584000000001</v>
      </c>
      <c r="G14" s="71" t="str">
        <f t="shared" si="1"/>
        <v/>
      </c>
      <c r="H14" s="76" t="str">
        <f t="shared" si="2"/>
        <v/>
      </c>
      <c r="I14" s="76">
        <f t="shared" si="3"/>
        <v>1</v>
      </c>
      <c r="J14" s="72" t="b">
        <f t="shared" si="0"/>
        <v>0</v>
      </c>
      <c r="K14" s="76" t="str">
        <f t="shared" si="4"/>
        <v/>
      </c>
    </row>
    <row r="15" spans="1:14" ht="21" customHeight="1" x14ac:dyDescent="0.25">
      <c r="A15" s="77" t="s">
        <v>178</v>
      </c>
      <c r="B15" s="77" t="s">
        <v>23</v>
      </c>
      <c r="C15" s="77" t="s">
        <v>179</v>
      </c>
      <c r="D15" s="100" t="s">
        <v>161</v>
      </c>
      <c r="E15" s="87">
        <v>46.364403299999999</v>
      </c>
      <c r="F15" s="87">
        <v>-0.85705030000000004</v>
      </c>
      <c r="G15" s="71" t="str">
        <f t="shared" si="1"/>
        <v/>
      </c>
      <c r="H15" s="76">
        <f t="shared" si="2"/>
        <v>1</v>
      </c>
      <c r="I15" s="76" t="str">
        <f t="shared" si="3"/>
        <v/>
      </c>
      <c r="J15" s="72" t="b">
        <f t="shared" si="0"/>
        <v>0</v>
      </c>
      <c r="K15" s="76" t="str">
        <f t="shared" si="4"/>
        <v/>
      </c>
    </row>
    <row r="16" spans="1:14" ht="21" customHeight="1" x14ac:dyDescent="0.25">
      <c r="A16" s="77" t="s">
        <v>189</v>
      </c>
      <c r="B16" s="77" t="s">
        <v>24</v>
      </c>
      <c r="C16" s="77" t="s">
        <v>168</v>
      </c>
      <c r="D16" s="100" t="s">
        <v>184</v>
      </c>
      <c r="E16" s="87">
        <v>47.803578000000002</v>
      </c>
      <c r="F16" s="87">
        <v>1.7284584000000001</v>
      </c>
      <c r="G16" s="71" t="str">
        <f t="shared" si="1"/>
        <v/>
      </c>
      <c r="H16" s="76" t="str">
        <f t="shared" si="2"/>
        <v/>
      </c>
      <c r="I16" s="76">
        <f t="shared" si="3"/>
        <v>1</v>
      </c>
      <c r="J16" s="72" t="b">
        <f t="shared" si="0"/>
        <v>0</v>
      </c>
      <c r="K16" s="76" t="str">
        <f t="shared" si="4"/>
        <v/>
      </c>
    </row>
    <row r="17" spans="1:11" ht="21" customHeight="1" x14ac:dyDescent="0.25">
      <c r="A17" s="77" t="s">
        <v>180</v>
      </c>
      <c r="B17" s="77" t="s">
        <v>23</v>
      </c>
      <c r="C17" s="77" t="s">
        <v>181</v>
      </c>
      <c r="D17" s="100" t="s">
        <v>185</v>
      </c>
      <c r="E17" s="87">
        <v>47.329552399999997</v>
      </c>
      <c r="F17" s="87">
        <v>0.40531119999999998</v>
      </c>
      <c r="G17" s="71">
        <f t="shared" si="1"/>
        <v>1</v>
      </c>
      <c r="H17" s="76" t="str">
        <f t="shared" si="2"/>
        <v/>
      </c>
      <c r="I17" s="76" t="str">
        <f t="shared" si="3"/>
        <v/>
      </c>
      <c r="J17" s="72" t="b">
        <f t="shared" si="0"/>
        <v>0</v>
      </c>
      <c r="K17" s="76" t="str">
        <f t="shared" si="4"/>
        <v/>
      </c>
    </row>
    <row r="18" spans="1:11" ht="21" customHeight="1" x14ac:dyDescent="0.25">
      <c r="A18" s="77" t="s">
        <v>182</v>
      </c>
      <c r="B18" s="77" t="s">
        <v>26</v>
      </c>
      <c r="C18" s="79" t="s">
        <v>58</v>
      </c>
      <c r="D18" s="100" t="s">
        <v>59</v>
      </c>
      <c r="E18" s="87">
        <v>47.996476600000001</v>
      </c>
      <c r="F18" s="87">
        <v>-0.14589469999999999</v>
      </c>
      <c r="G18" s="71" t="str">
        <f t="shared" si="1"/>
        <v/>
      </c>
      <c r="H18" s="76" t="str">
        <f t="shared" si="2"/>
        <v/>
      </c>
      <c r="I18" s="76">
        <f t="shared" si="3"/>
        <v>1</v>
      </c>
      <c r="J18" s="72" t="b">
        <f t="shared" si="0"/>
        <v>0</v>
      </c>
      <c r="K18" s="76" t="str">
        <f t="shared" si="4"/>
        <v/>
      </c>
    </row>
    <row r="19" spans="1:11" ht="21" customHeight="1" x14ac:dyDescent="0.25">
      <c r="A19" s="77" t="s">
        <v>169</v>
      </c>
      <c r="B19" s="77" t="s">
        <v>27</v>
      </c>
      <c r="C19" s="77" t="s">
        <v>170</v>
      </c>
      <c r="D19" s="100" t="s">
        <v>159</v>
      </c>
      <c r="E19" s="87">
        <v>46.833275999999998</v>
      </c>
      <c r="F19" s="87">
        <v>-0.86179150000000004</v>
      </c>
      <c r="G19" s="71" t="str">
        <f t="shared" si="1"/>
        <v/>
      </c>
      <c r="H19" s="76">
        <f t="shared" si="2"/>
        <v>1</v>
      </c>
      <c r="I19" s="76" t="str">
        <f t="shared" si="3"/>
        <v/>
      </c>
      <c r="J19" s="72" t="b">
        <f t="shared" si="0"/>
        <v>0</v>
      </c>
      <c r="K19" s="76" t="str">
        <f t="shared" si="4"/>
        <v/>
      </c>
    </row>
    <row r="20" spans="1:11" ht="21" customHeight="1" x14ac:dyDescent="0.25">
      <c r="A20" s="77" t="s">
        <v>171</v>
      </c>
      <c r="B20" s="77" t="s">
        <v>23</v>
      </c>
      <c r="C20" s="77" t="s">
        <v>170</v>
      </c>
      <c r="D20" s="100" t="s">
        <v>159</v>
      </c>
      <c r="E20" s="87">
        <v>46.833275999999998</v>
      </c>
      <c r="F20" s="87">
        <v>-0.86179150000000004</v>
      </c>
      <c r="G20" s="71" t="str">
        <f t="shared" si="1"/>
        <v/>
      </c>
      <c r="H20" s="76">
        <f t="shared" si="2"/>
        <v>1</v>
      </c>
      <c r="I20" s="76" t="str">
        <f t="shared" si="3"/>
        <v/>
      </c>
      <c r="J20" s="72" t="b">
        <f t="shared" si="0"/>
        <v>0</v>
      </c>
      <c r="K20" s="76" t="str">
        <f t="shared" si="4"/>
        <v/>
      </c>
    </row>
    <row r="21" spans="1:11" ht="21" customHeight="1" x14ac:dyDescent="0.25">
      <c r="A21" s="77" t="s">
        <v>171</v>
      </c>
      <c r="B21" s="77" t="s">
        <v>23</v>
      </c>
      <c r="C21" s="77" t="s">
        <v>170</v>
      </c>
      <c r="D21" s="100" t="s">
        <v>159</v>
      </c>
      <c r="E21" s="87">
        <v>46.833275999999998</v>
      </c>
      <c r="F21" s="87">
        <v>-0.86179150000000004</v>
      </c>
      <c r="G21" s="71" t="str">
        <f t="shared" si="1"/>
        <v/>
      </c>
      <c r="H21" s="76">
        <f t="shared" si="2"/>
        <v>1</v>
      </c>
      <c r="I21" s="76" t="str">
        <f t="shared" si="3"/>
        <v/>
      </c>
      <c r="J21" s="72" t="b">
        <f t="shared" si="0"/>
        <v>0</v>
      </c>
      <c r="K21" s="76" t="str">
        <f t="shared" si="4"/>
        <v/>
      </c>
    </row>
    <row r="22" spans="1:11" ht="21" customHeight="1" x14ac:dyDescent="0.25">
      <c r="A22" s="77" t="s">
        <v>172</v>
      </c>
      <c r="B22" s="77" t="s">
        <v>23</v>
      </c>
      <c r="C22" s="77" t="s">
        <v>173</v>
      </c>
      <c r="D22" s="100" t="s">
        <v>186</v>
      </c>
      <c r="E22" s="87">
        <v>46.511041499999997</v>
      </c>
      <c r="F22" s="87">
        <v>0.63426800000000005</v>
      </c>
      <c r="G22" s="71">
        <f t="shared" si="1"/>
        <v>1</v>
      </c>
      <c r="H22" s="76" t="str">
        <f t="shared" si="2"/>
        <v/>
      </c>
      <c r="I22" s="76" t="str">
        <f t="shared" si="3"/>
        <v/>
      </c>
      <c r="J22" s="72" t="b">
        <f t="shared" si="0"/>
        <v>0</v>
      </c>
      <c r="K22" s="76" t="str">
        <f t="shared" si="4"/>
        <v/>
      </c>
    </row>
    <row r="23" spans="1:11" ht="21" customHeight="1" x14ac:dyDescent="0.25">
      <c r="A23" s="77" t="s">
        <v>195</v>
      </c>
      <c r="B23" s="77" t="s">
        <v>24</v>
      </c>
      <c r="C23" s="77" t="s">
        <v>196</v>
      </c>
      <c r="D23" s="100" t="s">
        <v>197</v>
      </c>
      <c r="E23" s="87">
        <v>47.294896999999999</v>
      </c>
      <c r="F23" s="87">
        <v>2.4833999999999998E-2</v>
      </c>
      <c r="G23" s="71">
        <f t="shared" si="1"/>
        <v>1</v>
      </c>
      <c r="H23" s="76">
        <f t="shared" si="2"/>
        <v>1</v>
      </c>
      <c r="I23" s="76" t="str">
        <f t="shared" si="3"/>
        <v/>
      </c>
      <c r="J23" s="72" t="b">
        <f t="shared" si="0"/>
        <v>0</v>
      </c>
      <c r="K23" s="76" t="str">
        <f t="shared" si="4"/>
        <v/>
      </c>
    </row>
    <row r="24" spans="1:11" ht="21" customHeight="1" x14ac:dyDescent="0.25">
      <c r="A24" s="77" t="s">
        <v>193</v>
      </c>
      <c r="B24" s="77" t="s">
        <v>24</v>
      </c>
      <c r="C24" s="79" t="s">
        <v>51</v>
      </c>
      <c r="D24" s="100" t="s">
        <v>52</v>
      </c>
      <c r="E24" s="88">
        <v>46.6059883</v>
      </c>
      <c r="F24" s="88">
        <v>0.23236219999999999</v>
      </c>
      <c r="G24" s="71">
        <f t="shared" si="1"/>
        <v>1</v>
      </c>
      <c r="H24" s="76">
        <f t="shared" si="2"/>
        <v>1</v>
      </c>
      <c r="I24" s="76" t="str">
        <f t="shared" si="3"/>
        <v/>
      </c>
      <c r="J24" s="72" t="b">
        <f t="shared" si="0"/>
        <v>0</v>
      </c>
      <c r="K24" s="76" t="str">
        <f t="shared" si="4"/>
        <v/>
      </c>
    </row>
    <row r="25" spans="1:11" ht="21" customHeight="1" x14ac:dyDescent="0.25">
      <c r="A25" s="77" t="s">
        <v>188</v>
      </c>
      <c r="B25" s="77" t="s">
        <v>24</v>
      </c>
      <c r="C25" s="79" t="s">
        <v>51</v>
      </c>
      <c r="D25" s="100" t="s">
        <v>52</v>
      </c>
      <c r="E25" s="88">
        <v>46.6059883</v>
      </c>
      <c r="F25" s="88">
        <v>0.23236219999999999</v>
      </c>
      <c r="G25" s="71">
        <f t="shared" si="1"/>
        <v>1</v>
      </c>
      <c r="H25" s="76">
        <f t="shared" si="2"/>
        <v>1</v>
      </c>
      <c r="I25" s="76" t="str">
        <f t="shared" si="3"/>
        <v/>
      </c>
      <c r="J25" s="72" t="b">
        <f t="shared" si="0"/>
        <v>0</v>
      </c>
      <c r="K25" s="76" t="str">
        <f t="shared" si="4"/>
        <v/>
      </c>
    </row>
    <row r="26" spans="1:11" ht="21" customHeight="1" x14ac:dyDescent="0.25">
      <c r="A26" s="77" t="s">
        <v>174</v>
      </c>
      <c r="B26" s="77" t="s">
        <v>27</v>
      </c>
      <c r="C26" s="79" t="s">
        <v>75</v>
      </c>
      <c r="D26" s="100" t="s">
        <v>74</v>
      </c>
      <c r="E26" s="88">
        <v>47.058873699999999</v>
      </c>
      <c r="F26" s="88">
        <v>-0.88643689999999997</v>
      </c>
      <c r="G26" s="71" t="str">
        <f t="shared" si="1"/>
        <v/>
      </c>
      <c r="H26" s="76">
        <f t="shared" si="2"/>
        <v>1</v>
      </c>
      <c r="I26" s="76" t="str">
        <f t="shared" si="3"/>
        <v/>
      </c>
      <c r="J26" s="72" t="b">
        <f t="shared" si="0"/>
        <v>0</v>
      </c>
      <c r="K26" s="76" t="str">
        <f t="shared" si="4"/>
        <v/>
      </c>
    </row>
    <row r="27" spans="1:11" ht="21" customHeight="1" x14ac:dyDescent="0.25">
      <c r="A27" s="77" t="s">
        <v>190</v>
      </c>
      <c r="B27" s="77" t="s">
        <v>24</v>
      </c>
      <c r="C27" s="77" t="s">
        <v>111</v>
      </c>
      <c r="D27" s="100" t="s">
        <v>131</v>
      </c>
      <c r="E27" s="88">
        <v>47.415497199999997</v>
      </c>
      <c r="F27" s="88">
        <v>0.65739700000000001</v>
      </c>
      <c r="G27" s="71">
        <f t="shared" si="1"/>
        <v>1</v>
      </c>
      <c r="H27" s="76" t="str">
        <f t="shared" si="2"/>
        <v/>
      </c>
      <c r="I27" s="76" t="str">
        <f t="shared" si="3"/>
        <v/>
      </c>
      <c r="J27" s="72" t="b">
        <f t="shared" si="0"/>
        <v>0</v>
      </c>
      <c r="K27" s="76" t="str">
        <f t="shared" si="4"/>
        <v/>
      </c>
    </row>
    <row r="28" spans="1:11" ht="21" customHeight="1" x14ac:dyDescent="0.25">
      <c r="A28" s="22" t="s">
        <v>100</v>
      </c>
      <c r="B28" s="22" t="s">
        <v>23</v>
      </c>
      <c r="C28" s="77" t="s">
        <v>129</v>
      </c>
      <c r="D28" s="100" t="s">
        <v>130</v>
      </c>
      <c r="E28" s="87">
        <v>46.0199985</v>
      </c>
      <c r="F28" s="87">
        <v>0.1993335</v>
      </c>
      <c r="G28" s="71" t="str">
        <f t="shared" si="1"/>
        <v/>
      </c>
      <c r="H28" s="76">
        <f t="shared" si="2"/>
        <v>1</v>
      </c>
      <c r="I28" s="76" t="str">
        <f t="shared" si="3"/>
        <v/>
      </c>
      <c r="J28" s="72" t="b">
        <f t="shared" si="0"/>
        <v>0</v>
      </c>
      <c r="K28" s="76" t="str">
        <f t="shared" si="4"/>
        <v/>
      </c>
    </row>
    <row r="29" spans="1:11" ht="21" customHeight="1" x14ac:dyDescent="0.25">
      <c r="A29" s="77" t="s">
        <v>142</v>
      </c>
      <c r="B29" s="77" t="s">
        <v>27</v>
      </c>
      <c r="C29" s="77" t="s">
        <v>145</v>
      </c>
      <c r="D29" s="100" t="s">
        <v>146</v>
      </c>
      <c r="E29" s="88">
        <v>47.415497199999997</v>
      </c>
      <c r="F29" s="88">
        <v>0.65739700000000001</v>
      </c>
      <c r="G29" s="71">
        <f t="shared" si="1"/>
        <v>1</v>
      </c>
      <c r="H29" s="76" t="str">
        <f t="shared" si="2"/>
        <v/>
      </c>
      <c r="I29" s="76" t="str">
        <f t="shared" si="3"/>
        <v/>
      </c>
      <c r="J29" s="72" t="b">
        <f t="shared" si="0"/>
        <v>0</v>
      </c>
      <c r="K29" s="76" t="str">
        <f t="shared" si="4"/>
        <v/>
      </c>
    </row>
    <row r="30" spans="1:11" ht="21" customHeight="1" x14ac:dyDescent="0.25">
      <c r="A30" s="22" t="s">
        <v>122</v>
      </c>
      <c r="B30" s="22" t="s">
        <v>24</v>
      </c>
      <c r="C30" s="77" t="s">
        <v>123</v>
      </c>
      <c r="D30" s="100" t="s">
        <v>133</v>
      </c>
      <c r="E30" s="87">
        <v>45.824269700000002</v>
      </c>
      <c r="F30" s="87">
        <v>1.241946</v>
      </c>
      <c r="G30" s="71" t="str">
        <f t="shared" si="1"/>
        <v/>
      </c>
      <c r="H30" s="76" t="str">
        <f t="shared" si="2"/>
        <v/>
      </c>
      <c r="I30" s="76" t="str">
        <f t="shared" si="3"/>
        <v/>
      </c>
      <c r="J30" s="72" t="b">
        <f t="shared" si="0"/>
        <v>1</v>
      </c>
      <c r="K30" s="76">
        <f t="shared" si="4"/>
        <v>1</v>
      </c>
    </row>
    <row r="31" spans="1:11" ht="21" customHeight="1" x14ac:dyDescent="0.25">
      <c r="A31" s="22" t="s">
        <v>160</v>
      </c>
      <c r="B31" s="22" t="s">
        <v>24</v>
      </c>
      <c r="C31" s="79" t="s">
        <v>77</v>
      </c>
      <c r="D31" s="100" t="s">
        <v>76</v>
      </c>
      <c r="E31" s="88">
        <v>45.764006000000002</v>
      </c>
      <c r="F31" s="88">
        <v>0.95466099999999998</v>
      </c>
      <c r="G31" s="71" t="str">
        <f t="shared" si="1"/>
        <v/>
      </c>
      <c r="H31" s="76" t="str">
        <f t="shared" si="2"/>
        <v/>
      </c>
      <c r="I31" s="76" t="str">
        <f t="shared" si="3"/>
        <v/>
      </c>
      <c r="J31" s="72" t="b">
        <f t="shared" si="0"/>
        <v>1</v>
      </c>
      <c r="K31" s="76">
        <f t="shared" si="4"/>
        <v>1</v>
      </c>
    </row>
    <row r="32" spans="1:11" ht="21" customHeight="1" x14ac:dyDescent="0.25">
      <c r="A32" s="22" t="s">
        <v>158</v>
      </c>
      <c r="B32" s="22" t="s">
        <v>24</v>
      </c>
      <c r="C32" s="79" t="s">
        <v>109</v>
      </c>
      <c r="D32" s="100" t="s">
        <v>110</v>
      </c>
      <c r="E32" s="88">
        <v>47.887776500000001</v>
      </c>
      <c r="F32" s="88">
        <v>2.5157612</v>
      </c>
      <c r="G32" s="71" t="str">
        <f t="shared" si="1"/>
        <v/>
      </c>
      <c r="H32" s="76" t="str">
        <f t="shared" si="2"/>
        <v/>
      </c>
      <c r="I32" s="76">
        <f t="shared" si="3"/>
        <v>1</v>
      </c>
      <c r="J32" s="72" t="b">
        <f t="shared" si="0"/>
        <v>0</v>
      </c>
      <c r="K32" s="76" t="str">
        <f t="shared" si="4"/>
        <v/>
      </c>
    </row>
    <row r="33" spans="1:11" ht="21" customHeight="1" x14ac:dyDescent="0.25">
      <c r="A33" s="22" t="s">
        <v>157</v>
      </c>
      <c r="B33" s="22" t="s">
        <v>24</v>
      </c>
      <c r="C33" s="79" t="s">
        <v>105</v>
      </c>
      <c r="D33" s="100" t="s">
        <v>106</v>
      </c>
      <c r="E33" s="88">
        <v>46.335895700000002</v>
      </c>
      <c r="F33" s="88">
        <v>0.96166549999999995</v>
      </c>
      <c r="G33" s="71">
        <f t="shared" si="1"/>
        <v>1</v>
      </c>
      <c r="H33" s="76" t="str">
        <f t="shared" si="2"/>
        <v/>
      </c>
      <c r="I33" s="76" t="str">
        <f t="shared" si="3"/>
        <v/>
      </c>
      <c r="J33" s="72" t="b">
        <f t="shared" si="0"/>
        <v>0</v>
      </c>
      <c r="K33" s="76" t="str">
        <f t="shared" si="4"/>
        <v/>
      </c>
    </row>
    <row r="34" spans="1:11" s="72" customFormat="1" ht="21" customHeight="1" x14ac:dyDescent="0.25">
      <c r="A34" s="77" t="s">
        <v>135</v>
      </c>
      <c r="B34" s="77" t="s">
        <v>23</v>
      </c>
      <c r="C34" s="77" t="s">
        <v>136</v>
      </c>
      <c r="D34" s="100" t="s">
        <v>138</v>
      </c>
      <c r="E34" s="88">
        <v>46.280999299999998</v>
      </c>
      <c r="F34" s="88">
        <v>-0.80675790000000003</v>
      </c>
      <c r="G34" s="71" t="str">
        <f t="shared" si="1"/>
        <v/>
      </c>
      <c r="H34" s="76">
        <f t="shared" si="2"/>
        <v>1</v>
      </c>
      <c r="I34" s="76" t="str">
        <f t="shared" si="3"/>
        <v/>
      </c>
      <c r="J34" s="72" t="b">
        <f t="shared" si="0"/>
        <v>0</v>
      </c>
      <c r="K34" s="76" t="str">
        <f t="shared" si="4"/>
        <v/>
      </c>
    </row>
    <row r="35" spans="1:11" s="72" customFormat="1" ht="21" customHeight="1" x14ac:dyDescent="0.25">
      <c r="A35" s="81" t="s">
        <v>139</v>
      </c>
      <c r="B35" s="81" t="s">
        <v>26</v>
      </c>
      <c r="C35" s="81" t="s">
        <v>140</v>
      </c>
      <c r="D35" s="111" t="s">
        <v>141</v>
      </c>
      <c r="E35" s="86">
        <v>46.3588193</v>
      </c>
      <c r="F35" s="86">
        <v>-0.37497249999999999</v>
      </c>
      <c r="G35" s="71">
        <f t="shared" si="1"/>
        <v>1</v>
      </c>
      <c r="H35" s="76">
        <f t="shared" si="2"/>
        <v>1</v>
      </c>
      <c r="I35" s="76" t="str">
        <f t="shared" si="3"/>
        <v/>
      </c>
      <c r="J35" s="72" t="b">
        <f t="shared" si="0"/>
        <v>0</v>
      </c>
      <c r="K35" s="76" t="str">
        <f t="shared" si="4"/>
        <v/>
      </c>
    </row>
    <row r="36" spans="1:11" ht="21" customHeight="1" x14ac:dyDescent="0.25">
      <c r="A36" s="77" t="s">
        <v>151</v>
      </c>
      <c r="B36" s="77" t="s">
        <v>23</v>
      </c>
      <c r="C36" s="79" t="s">
        <v>61</v>
      </c>
      <c r="D36" s="100" t="s">
        <v>62</v>
      </c>
      <c r="E36" s="88">
        <v>46.498519299999998</v>
      </c>
      <c r="F36" s="88">
        <v>-1.7791188</v>
      </c>
      <c r="G36" s="71" t="str">
        <f t="shared" si="1"/>
        <v/>
      </c>
      <c r="H36" s="76">
        <f t="shared" si="2"/>
        <v>1</v>
      </c>
      <c r="I36" s="76" t="str">
        <f t="shared" si="3"/>
        <v/>
      </c>
      <c r="J36" s="72" t="b">
        <f t="shared" si="0"/>
        <v>0</v>
      </c>
      <c r="K36" s="76" t="str">
        <f t="shared" si="4"/>
        <v/>
      </c>
    </row>
    <row r="37" spans="1:11" ht="21" customHeight="1" x14ac:dyDescent="0.25">
      <c r="A37" s="77"/>
      <c r="B37" s="1"/>
      <c r="C37" s="79"/>
      <c r="D37" s="100"/>
      <c r="E37" s="101"/>
      <c r="F37" s="101"/>
      <c r="G37" s="71" t="str">
        <f t="shared" si="1"/>
        <v/>
      </c>
      <c r="H37" s="76" t="str">
        <f t="shared" si="2"/>
        <v/>
      </c>
      <c r="I37" s="76" t="str">
        <f t="shared" si="3"/>
        <v/>
      </c>
      <c r="J37" s="72" t="b">
        <f t="shared" si="0"/>
        <v>1</v>
      </c>
      <c r="K37" s="76" t="str">
        <f t="shared" si="4"/>
        <v/>
      </c>
    </row>
    <row r="38" spans="1:11" ht="21" customHeight="1" x14ac:dyDescent="0.25">
      <c r="A38" s="1"/>
      <c r="B38" s="1"/>
      <c r="C38" s="79"/>
      <c r="D38" s="100"/>
      <c r="E38" s="101"/>
      <c r="F38" s="101"/>
      <c r="G38" s="71" t="str">
        <f t="shared" si="1"/>
        <v/>
      </c>
      <c r="H38" s="76" t="str">
        <f t="shared" si="2"/>
        <v/>
      </c>
      <c r="I38" s="76" t="str">
        <f t="shared" si="3"/>
        <v/>
      </c>
      <c r="J38" s="72" t="b">
        <f t="shared" si="0"/>
        <v>1</v>
      </c>
      <c r="K38" s="76" t="str">
        <f t="shared" si="4"/>
        <v/>
      </c>
    </row>
    <row r="39" spans="1:11" ht="21" customHeight="1" x14ac:dyDescent="0.25">
      <c r="A39" s="1"/>
      <c r="B39" s="1"/>
      <c r="C39" s="1"/>
      <c r="D39" s="100"/>
      <c r="E39" s="101"/>
      <c r="F39" s="101"/>
      <c r="G39" s="71" t="str">
        <f t="shared" si="1"/>
        <v/>
      </c>
      <c r="H39" s="76" t="str">
        <f t="shared" si="2"/>
        <v/>
      </c>
      <c r="I39" s="76" t="str">
        <f t="shared" si="3"/>
        <v/>
      </c>
      <c r="J39" s="72" t="b">
        <f t="shared" si="0"/>
        <v>1</v>
      </c>
      <c r="K39" s="76" t="str">
        <f t="shared" si="4"/>
        <v/>
      </c>
    </row>
    <row r="40" spans="1:11" ht="21" customHeight="1" x14ac:dyDescent="0.25">
      <c r="A40" s="1"/>
      <c r="B40" s="1"/>
      <c r="C40" s="1"/>
      <c r="D40" s="100"/>
      <c r="E40" s="101"/>
      <c r="F40" s="101"/>
      <c r="G40" s="71" t="str">
        <f t="shared" si="1"/>
        <v/>
      </c>
      <c r="H40" s="76" t="str">
        <f t="shared" si="2"/>
        <v/>
      </c>
      <c r="I40" s="76" t="str">
        <f t="shared" si="3"/>
        <v/>
      </c>
      <c r="J40" s="72" t="b">
        <f t="shared" si="0"/>
        <v>1</v>
      </c>
      <c r="K40" s="76" t="str">
        <f t="shared" si="4"/>
        <v/>
      </c>
    </row>
    <row r="41" spans="1:11" ht="21" customHeight="1" x14ac:dyDescent="0.25">
      <c r="A41" s="1"/>
      <c r="B41" s="1"/>
      <c r="C41" s="1"/>
      <c r="D41" s="100"/>
      <c r="E41" s="101"/>
      <c r="F41" s="101"/>
      <c r="G41" s="71" t="str">
        <f t="shared" si="1"/>
        <v/>
      </c>
      <c r="H41" s="76" t="str">
        <f t="shared" si="2"/>
        <v/>
      </c>
      <c r="I41" s="76" t="str">
        <f t="shared" si="3"/>
        <v/>
      </c>
      <c r="J41" s="72" t="b">
        <f t="shared" si="0"/>
        <v>1</v>
      </c>
      <c r="K41" s="76" t="str">
        <f t="shared" si="4"/>
        <v/>
      </c>
    </row>
    <row r="42" spans="1:11" ht="21" customHeight="1" x14ac:dyDescent="0.25">
      <c r="A42" s="1"/>
      <c r="B42" s="1"/>
      <c r="C42" s="1"/>
      <c r="D42" s="100"/>
      <c r="E42" s="101"/>
      <c r="F42" s="101"/>
      <c r="G42" s="71" t="str">
        <f t="shared" si="1"/>
        <v/>
      </c>
      <c r="H42" s="76" t="str">
        <f t="shared" si="2"/>
        <v/>
      </c>
      <c r="I42" s="76" t="str">
        <f t="shared" si="3"/>
        <v/>
      </c>
      <c r="J42" s="72" t="b">
        <f t="shared" si="0"/>
        <v>1</v>
      </c>
      <c r="K42" s="76" t="str">
        <f t="shared" si="4"/>
        <v/>
      </c>
    </row>
    <row r="43" spans="1:11" ht="21" customHeight="1" x14ac:dyDescent="0.25">
      <c r="A43" s="1"/>
      <c r="B43" s="1"/>
      <c r="C43" s="1"/>
      <c r="D43" s="100"/>
      <c r="E43" s="101"/>
      <c r="F43" s="101"/>
      <c r="G43" s="71" t="str">
        <f t="shared" si="1"/>
        <v/>
      </c>
      <c r="H43" s="76" t="str">
        <f t="shared" si="2"/>
        <v/>
      </c>
      <c r="I43" s="76" t="str">
        <f t="shared" si="3"/>
        <v/>
      </c>
      <c r="J43" s="72" t="b">
        <f t="shared" si="0"/>
        <v>1</v>
      </c>
      <c r="K43" s="76" t="str">
        <f t="shared" si="4"/>
        <v/>
      </c>
    </row>
    <row r="44" spans="1:11" ht="21" customHeight="1" x14ac:dyDescent="0.25">
      <c r="A44" s="1"/>
      <c r="B44" s="1"/>
      <c r="C44" s="1"/>
      <c r="D44" s="100"/>
      <c r="E44" s="101"/>
      <c r="F44" s="101"/>
      <c r="G44" s="71" t="str">
        <f t="shared" si="1"/>
        <v/>
      </c>
      <c r="H44" s="76" t="str">
        <f t="shared" si="2"/>
        <v/>
      </c>
      <c r="I44" s="76" t="str">
        <f t="shared" si="3"/>
        <v/>
      </c>
      <c r="J44" s="72" t="b">
        <f t="shared" si="0"/>
        <v>1</v>
      </c>
      <c r="K44" s="76" t="str">
        <f t="shared" si="4"/>
        <v/>
      </c>
    </row>
    <row r="45" spans="1:11" ht="21" customHeight="1" x14ac:dyDescent="0.25">
      <c r="A45" s="1"/>
      <c r="B45" s="1"/>
      <c r="C45" s="1"/>
      <c r="D45" s="100"/>
      <c r="E45" s="101"/>
      <c r="F45" s="101"/>
      <c r="G45" s="71" t="str">
        <f t="shared" si="1"/>
        <v/>
      </c>
      <c r="H45" s="76" t="str">
        <f t="shared" si="2"/>
        <v/>
      </c>
      <c r="I45" s="76" t="str">
        <f t="shared" si="3"/>
        <v/>
      </c>
      <c r="J45" s="72" t="b">
        <f t="shared" si="0"/>
        <v>1</v>
      </c>
      <c r="K45" s="76" t="str">
        <f t="shared" si="4"/>
        <v/>
      </c>
    </row>
    <row r="46" spans="1:11" ht="21" customHeight="1" x14ac:dyDescent="0.25">
      <c r="A46" s="1"/>
      <c r="B46" s="1"/>
      <c r="C46" s="1"/>
      <c r="D46" s="100"/>
      <c r="E46" s="101"/>
      <c r="F46" s="101"/>
      <c r="G46" s="71" t="str">
        <f t="shared" si="1"/>
        <v/>
      </c>
      <c r="H46" s="76" t="str">
        <f t="shared" si="2"/>
        <v/>
      </c>
      <c r="I46" s="76" t="str">
        <f t="shared" si="3"/>
        <v/>
      </c>
      <c r="J46" s="72" t="b">
        <f t="shared" si="0"/>
        <v>1</v>
      </c>
      <c r="K46" s="76" t="str">
        <f t="shared" si="4"/>
        <v/>
      </c>
    </row>
    <row r="47" spans="1:11" ht="21" customHeight="1" x14ac:dyDescent="0.25">
      <c r="A47" s="1"/>
      <c r="B47" s="1"/>
      <c r="C47" s="1"/>
      <c r="D47" s="100"/>
      <c r="E47" s="102"/>
      <c r="F47" s="102"/>
      <c r="G47" s="71" t="str">
        <f t="shared" si="1"/>
        <v/>
      </c>
      <c r="H47" s="76" t="str">
        <f t="shared" si="2"/>
        <v/>
      </c>
      <c r="I47" s="76" t="str">
        <f t="shared" si="3"/>
        <v/>
      </c>
      <c r="J47" s="72" t="b">
        <f t="shared" si="0"/>
        <v>1</v>
      </c>
      <c r="K47" s="76" t="str">
        <f t="shared" si="4"/>
        <v/>
      </c>
    </row>
    <row r="48" spans="1:11" ht="21" customHeight="1" x14ac:dyDescent="0.25">
      <c r="A48" s="1"/>
      <c r="B48" s="1"/>
      <c r="C48" s="1"/>
      <c r="D48" s="100"/>
      <c r="E48" s="102"/>
      <c r="F48" s="102"/>
      <c r="G48" s="71" t="str">
        <f t="shared" si="1"/>
        <v/>
      </c>
      <c r="H48" s="76" t="str">
        <f t="shared" si="2"/>
        <v/>
      </c>
      <c r="I48" s="76" t="str">
        <f t="shared" si="3"/>
        <v/>
      </c>
      <c r="J48" s="72" t="b">
        <f t="shared" si="0"/>
        <v>1</v>
      </c>
      <c r="K48" s="76" t="str">
        <f t="shared" si="4"/>
        <v/>
      </c>
    </row>
    <row r="49" spans="1:11" ht="21" customHeight="1" x14ac:dyDescent="0.25">
      <c r="A49" s="1"/>
      <c r="B49" s="1"/>
      <c r="C49" s="1"/>
      <c r="D49" s="100"/>
      <c r="E49" s="102"/>
      <c r="F49" s="102"/>
      <c r="G49" s="71" t="str">
        <f t="shared" si="1"/>
        <v/>
      </c>
      <c r="H49" s="76" t="str">
        <f t="shared" si="2"/>
        <v/>
      </c>
      <c r="I49" s="76" t="str">
        <f t="shared" si="3"/>
        <v/>
      </c>
      <c r="J49" s="72" t="b">
        <f t="shared" si="0"/>
        <v>1</v>
      </c>
      <c r="K49" s="76" t="str">
        <f t="shared" si="4"/>
        <v/>
      </c>
    </row>
    <row r="50" spans="1:11" ht="21" customHeight="1" x14ac:dyDescent="0.25">
      <c r="A50" s="1"/>
      <c r="B50" s="1"/>
      <c r="C50" s="1"/>
      <c r="D50" s="100"/>
      <c r="E50" s="102"/>
      <c r="F50" s="102"/>
      <c r="G50" s="71" t="str">
        <f t="shared" si="1"/>
        <v/>
      </c>
      <c r="H50" s="76" t="str">
        <f t="shared" si="2"/>
        <v/>
      </c>
      <c r="I50" s="76" t="str">
        <f t="shared" si="3"/>
        <v/>
      </c>
      <c r="J50" s="72" t="b">
        <f t="shared" si="0"/>
        <v>1</v>
      </c>
      <c r="K50" s="76" t="str">
        <f t="shared" si="4"/>
        <v/>
      </c>
    </row>
    <row r="51" spans="1:11" x14ac:dyDescent="0.25">
      <c r="D51" s="90"/>
      <c r="E51" s="89"/>
      <c r="F51" s="89"/>
      <c r="J51" s="72" t="b">
        <f t="shared" ref="J51:J73" si="5">AND(G51=0,H51=0,I51=0)</f>
        <v>1</v>
      </c>
    </row>
    <row r="52" spans="1:11" x14ac:dyDescent="0.25">
      <c r="D52" s="90"/>
      <c r="E52" s="89"/>
      <c r="F52" s="89"/>
      <c r="J52" s="72" t="b">
        <f t="shared" si="5"/>
        <v>1</v>
      </c>
    </row>
    <row r="53" spans="1:11" x14ac:dyDescent="0.25">
      <c r="D53" s="90"/>
      <c r="E53" s="89"/>
      <c r="F53" s="89"/>
      <c r="J53" s="72" t="b">
        <f t="shared" si="5"/>
        <v>1</v>
      </c>
    </row>
    <row r="54" spans="1:11" x14ac:dyDescent="0.25">
      <c r="D54" s="90"/>
      <c r="E54" s="89"/>
      <c r="F54" s="89"/>
      <c r="J54" s="72" t="b">
        <f t="shared" si="5"/>
        <v>1</v>
      </c>
    </row>
    <row r="55" spans="1:11" x14ac:dyDescent="0.25">
      <c r="D55" s="90"/>
      <c r="E55" s="89"/>
      <c r="F55" s="89"/>
      <c r="J55" s="72" t="b">
        <f t="shared" si="5"/>
        <v>1</v>
      </c>
    </row>
    <row r="56" spans="1:11" x14ac:dyDescent="0.25">
      <c r="D56" s="90"/>
      <c r="E56" s="89"/>
      <c r="F56" s="89"/>
      <c r="J56" s="72" t="b">
        <f t="shared" si="5"/>
        <v>1</v>
      </c>
    </row>
    <row r="57" spans="1:11" x14ac:dyDescent="0.25">
      <c r="D57" s="90"/>
      <c r="E57" s="89"/>
      <c r="F57" s="89"/>
      <c r="J57" s="72" t="b">
        <f t="shared" si="5"/>
        <v>1</v>
      </c>
    </row>
    <row r="58" spans="1:11" x14ac:dyDescent="0.25">
      <c r="D58" s="90"/>
      <c r="E58" s="89"/>
      <c r="F58" s="89"/>
      <c r="J58" s="72" t="b">
        <f t="shared" si="5"/>
        <v>1</v>
      </c>
    </row>
    <row r="59" spans="1:11" x14ac:dyDescent="0.25">
      <c r="D59" s="90"/>
      <c r="E59" s="89"/>
      <c r="F59" s="89"/>
      <c r="J59" s="72" t="b">
        <f t="shared" si="5"/>
        <v>1</v>
      </c>
    </row>
    <row r="60" spans="1:11" x14ac:dyDescent="0.25">
      <c r="D60" s="90"/>
      <c r="E60" s="89"/>
      <c r="F60" s="89"/>
      <c r="J60" s="72" t="b">
        <f t="shared" si="5"/>
        <v>1</v>
      </c>
    </row>
    <row r="61" spans="1:11" x14ac:dyDescent="0.25">
      <c r="D61" s="90"/>
      <c r="E61" s="89"/>
      <c r="F61" s="89"/>
      <c r="J61" s="72" t="b">
        <f t="shared" si="5"/>
        <v>1</v>
      </c>
    </row>
    <row r="62" spans="1:11" x14ac:dyDescent="0.25">
      <c r="D62" s="90"/>
      <c r="E62" s="89"/>
      <c r="F62" s="89"/>
      <c r="J62" s="72" t="b">
        <f t="shared" si="5"/>
        <v>1</v>
      </c>
    </row>
    <row r="63" spans="1:11" x14ac:dyDescent="0.25">
      <c r="D63" s="90"/>
      <c r="E63" s="89"/>
      <c r="F63" s="89"/>
      <c r="J63" s="72" t="b">
        <f t="shared" si="5"/>
        <v>1</v>
      </c>
    </row>
    <row r="64" spans="1:11" x14ac:dyDescent="0.25">
      <c r="D64" s="90"/>
      <c r="E64" s="89"/>
      <c r="F64" s="89"/>
      <c r="J64" s="72" t="b">
        <f t="shared" si="5"/>
        <v>1</v>
      </c>
    </row>
    <row r="65" spans="4:10" x14ac:dyDescent="0.25">
      <c r="D65" s="90"/>
      <c r="E65" s="89"/>
      <c r="F65" s="89"/>
      <c r="J65" s="72" t="b">
        <f t="shared" si="5"/>
        <v>1</v>
      </c>
    </row>
    <row r="66" spans="4:10" x14ac:dyDescent="0.25">
      <c r="D66" s="90"/>
      <c r="E66" s="89"/>
      <c r="F66" s="89"/>
      <c r="J66" s="72" t="b">
        <f t="shared" si="5"/>
        <v>1</v>
      </c>
    </row>
    <row r="67" spans="4:10" x14ac:dyDescent="0.25">
      <c r="D67" s="90"/>
      <c r="E67" s="89"/>
      <c r="F67" s="89"/>
      <c r="J67" s="72" t="b">
        <f t="shared" si="5"/>
        <v>1</v>
      </c>
    </row>
    <row r="68" spans="4:10" x14ac:dyDescent="0.25">
      <c r="D68" s="90"/>
      <c r="E68" s="89"/>
      <c r="F68" s="89"/>
      <c r="J68" s="72" t="b">
        <f t="shared" si="5"/>
        <v>1</v>
      </c>
    </row>
    <row r="69" spans="4:10" x14ac:dyDescent="0.25">
      <c r="D69" s="90"/>
      <c r="E69" s="89"/>
      <c r="F69" s="89"/>
      <c r="J69" s="72" t="b">
        <f t="shared" si="5"/>
        <v>1</v>
      </c>
    </row>
    <row r="70" spans="4:10" x14ac:dyDescent="0.25">
      <c r="D70" s="90"/>
      <c r="E70" s="89"/>
      <c r="F70" s="89"/>
      <c r="J70" s="72" t="b">
        <f t="shared" si="5"/>
        <v>1</v>
      </c>
    </row>
    <row r="71" spans="4:10" x14ac:dyDescent="0.25">
      <c r="D71" s="90"/>
      <c r="E71" s="89"/>
      <c r="F71" s="89"/>
      <c r="J71" s="72" t="b">
        <f t="shared" si="5"/>
        <v>1</v>
      </c>
    </row>
    <row r="72" spans="4:10" x14ac:dyDescent="0.25">
      <c r="D72" s="90"/>
      <c r="E72" s="89"/>
      <c r="F72" s="89"/>
      <c r="J72" s="72" t="b">
        <f t="shared" si="5"/>
        <v>1</v>
      </c>
    </row>
    <row r="73" spans="4:10" x14ac:dyDescent="0.25">
      <c r="D73" s="90"/>
      <c r="E73" s="89"/>
      <c r="F73" s="89"/>
      <c r="J73" s="72" t="b">
        <f t="shared" si="5"/>
        <v>1</v>
      </c>
    </row>
    <row r="74" spans="4:10" x14ac:dyDescent="0.25">
      <c r="D74" s="90"/>
      <c r="E74" s="89"/>
      <c r="F74" s="89"/>
      <c r="J74" s="72" t="b">
        <f t="shared" ref="J74:J97" si="6">AND(G74=0,H74=0,I74=0)</f>
        <v>1</v>
      </c>
    </row>
    <row r="75" spans="4:10" x14ac:dyDescent="0.25">
      <c r="D75" s="90"/>
      <c r="E75" s="89"/>
      <c r="F75" s="89"/>
      <c r="J75" s="72" t="b">
        <f t="shared" si="6"/>
        <v>1</v>
      </c>
    </row>
    <row r="76" spans="4:10" x14ac:dyDescent="0.25">
      <c r="D76" s="90"/>
      <c r="E76" s="89"/>
      <c r="F76" s="89"/>
      <c r="J76" s="72" t="b">
        <f t="shared" si="6"/>
        <v>1</v>
      </c>
    </row>
    <row r="77" spans="4:10" x14ac:dyDescent="0.25">
      <c r="D77" s="90"/>
      <c r="E77" s="89"/>
      <c r="F77" s="89"/>
      <c r="J77" s="72" t="b">
        <f t="shared" si="6"/>
        <v>1</v>
      </c>
    </row>
    <row r="78" spans="4:10" x14ac:dyDescent="0.25">
      <c r="D78" s="90"/>
      <c r="E78" s="89"/>
      <c r="F78" s="89"/>
      <c r="J78" s="72" t="b">
        <f t="shared" si="6"/>
        <v>1</v>
      </c>
    </row>
    <row r="79" spans="4:10" x14ac:dyDescent="0.25">
      <c r="D79" s="90"/>
      <c r="E79" s="89"/>
      <c r="F79" s="89"/>
      <c r="J79" s="72" t="b">
        <f t="shared" si="6"/>
        <v>1</v>
      </c>
    </row>
    <row r="80" spans="4:10" x14ac:dyDescent="0.25">
      <c r="D80" s="90"/>
      <c r="E80" s="89"/>
      <c r="F80" s="89"/>
      <c r="J80" s="72" t="b">
        <f t="shared" si="6"/>
        <v>1</v>
      </c>
    </row>
    <row r="81" spans="4:10" x14ac:dyDescent="0.25">
      <c r="D81" s="90"/>
      <c r="E81" s="89"/>
      <c r="F81" s="89"/>
      <c r="J81" s="72" t="b">
        <f t="shared" si="6"/>
        <v>1</v>
      </c>
    </row>
    <row r="82" spans="4:10" x14ac:dyDescent="0.25">
      <c r="D82" s="90"/>
      <c r="E82" s="89"/>
      <c r="F82" s="89"/>
      <c r="J82" s="72" t="b">
        <f t="shared" si="6"/>
        <v>1</v>
      </c>
    </row>
    <row r="83" spans="4:10" x14ac:dyDescent="0.25">
      <c r="D83" s="90"/>
      <c r="E83" s="89"/>
      <c r="F83" s="89"/>
      <c r="J83" s="72" t="b">
        <f t="shared" si="6"/>
        <v>1</v>
      </c>
    </row>
    <row r="84" spans="4:10" x14ac:dyDescent="0.25">
      <c r="D84" s="90"/>
      <c r="E84" s="89"/>
      <c r="F84" s="89"/>
      <c r="J84" s="72" t="b">
        <f t="shared" si="6"/>
        <v>1</v>
      </c>
    </row>
    <row r="85" spans="4:10" x14ac:dyDescent="0.25">
      <c r="D85" s="90"/>
      <c r="E85" s="89"/>
      <c r="F85" s="89"/>
      <c r="J85" s="72" t="b">
        <f t="shared" si="6"/>
        <v>1</v>
      </c>
    </row>
    <row r="86" spans="4:10" x14ac:dyDescent="0.25">
      <c r="D86" s="90"/>
      <c r="E86" s="89"/>
      <c r="F86" s="89"/>
      <c r="J86" s="72" t="b">
        <f t="shared" si="6"/>
        <v>1</v>
      </c>
    </row>
    <row r="87" spans="4:10" x14ac:dyDescent="0.25">
      <c r="D87" s="90"/>
      <c r="E87" s="89"/>
      <c r="F87" s="89"/>
      <c r="J87" s="72" t="b">
        <f t="shared" si="6"/>
        <v>1</v>
      </c>
    </row>
    <row r="88" spans="4:10" x14ac:dyDescent="0.25">
      <c r="D88" s="90"/>
      <c r="E88" s="89"/>
      <c r="F88" s="89"/>
      <c r="J88" s="72" t="b">
        <f t="shared" si="6"/>
        <v>1</v>
      </c>
    </row>
    <row r="89" spans="4:10" x14ac:dyDescent="0.25">
      <c r="E89" s="89"/>
      <c r="F89" s="89"/>
      <c r="J89" s="72" t="b">
        <f t="shared" si="6"/>
        <v>1</v>
      </c>
    </row>
    <row r="90" spans="4:10" x14ac:dyDescent="0.25">
      <c r="E90" s="89"/>
      <c r="F90" s="89"/>
      <c r="J90" s="72" t="b">
        <f t="shared" si="6"/>
        <v>1</v>
      </c>
    </row>
    <row r="91" spans="4:10" x14ac:dyDescent="0.25">
      <c r="E91" s="89"/>
      <c r="F91" s="89"/>
      <c r="J91" s="72" t="b">
        <f t="shared" si="6"/>
        <v>1</v>
      </c>
    </row>
    <row r="92" spans="4:10" x14ac:dyDescent="0.25">
      <c r="E92" s="89"/>
      <c r="F92" s="89"/>
      <c r="J92" s="72" t="b">
        <f t="shared" si="6"/>
        <v>1</v>
      </c>
    </row>
    <row r="93" spans="4:10" x14ac:dyDescent="0.25">
      <c r="E93" s="89"/>
      <c r="F93" s="89"/>
      <c r="J93" s="72" t="b">
        <f t="shared" si="6"/>
        <v>1</v>
      </c>
    </row>
    <row r="94" spans="4:10" x14ac:dyDescent="0.25">
      <c r="E94" s="89"/>
      <c r="F94" s="89"/>
      <c r="J94" s="72" t="b">
        <f t="shared" si="6"/>
        <v>1</v>
      </c>
    </row>
    <row r="95" spans="4:10" x14ac:dyDescent="0.25">
      <c r="E95" s="89"/>
      <c r="F95" s="89"/>
      <c r="J95" s="72" t="b">
        <f t="shared" si="6"/>
        <v>1</v>
      </c>
    </row>
    <row r="96" spans="4:10" x14ac:dyDescent="0.25">
      <c r="J96" s="72" t="b">
        <f t="shared" si="6"/>
        <v>1</v>
      </c>
    </row>
    <row r="97" spans="1:10" x14ac:dyDescent="0.25">
      <c r="J97" s="72" t="b">
        <f t="shared" si="6"/>
        <v>1</v>
      </c>
    </row>
    <row r="98" spans="1:10" ht="15.75" x14ac:dyDescent="0.25">
      <c r="A98" s="84" t="s">
        <v>147</v>
      </c>
    </row>
    <row r="99" spans="1:10" x14ac:dyDescent="0.25">
      <c r="A99" s="2" t="s">
        <v>148</v>
      </c>
      <c r="C99" s="2" t="s">
        <v>149</v>
      </c>
    </row>
  </sheetData>
  <autoFilter ref="A1:K99" xr:uid="{41F2FE13-5547-458B-AD6E-140F2B1F2B43}"/>
  <conditionalFormatting sqref="G1:G50">
    <cfRule type="cellIs" dxfId="50" priority="52" operator="equal">
      <formula>1</formula>
    </cfRule>
  </conditionalFormatting>
  <conditionalFormatting sqref="H1:H50">
    <cfRule type="cellIs" dxfId="49" priority="51" operator="equal">
      <formula>1</formula>
    </cfRule>
  </conditionalFormatting>
  <conditionalFormatting sqref="I1:I50">
    <cfRule type="cellIs" dxfId="48" priority="50" operator="equal">
      <formula>1</formula>
    </cfRule>
  </conditionalFormatting>
  <conditionalFormatting sqref="G2">
    <cfRule type="cellIs" dxfId="47" priority="43" operator="equal">
      <formula>1</formula>
    </cfRule>
  </conditionalFormatting>
  <conditionalFormatting sqref="H2">
    <cfRule type="cellIs" dxfId="46" priority="42" operator="equal">
      <formula>1</formula>
    </cfRule>
  </conditionalFormatting>
  <conditionalFormatting sqref="K1:K50">
    <cfRule type="cellIs" dxfId="45" priority="21" operator="equal">
      <formula>1</formula>
    </cfRule>
    <cfRule type="cellIs" dxfId="44" priority="22" operator="equal">
      <formula>1</formula>
    </cfRule>
  </conditionalFormatting>
  <conditionalFormatting sqref="D6">
    <cfRule type="containsText" dxfId="43" priority="2" operator="containsText" text="37">
      <formula>NOT(ISERROR(SEARCH("37",D6)))</formula>
    </cfRule>
  </conditionalFormatting>
  <conditionalFormatting sqref="D3:D50">
    <cfRule type="containsText" dxfId="42" priority="1" operator="containsText" text="37">
      <formula>NOT(ISERROR(SEARCH("37",D3)))</formula>
    </cfRule>
  </conditionalFormatting>
  <dataValidations count="1">
    <dataValidation type="list" allowBlank="1" showInputMessage="1" showErrorMessage="1" sqref="B1:B2" xr:uid="{6EE0B760-6895-4B65-85F0-06B1691DC661}">
      <formula1>#REF!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AB05251-57FC-4218-B8BC-7848D503A4E7}">
          <x14:formula1>
            <xm:f>'LISTE EHPAD'!#REF!</xm:f>
          </x14:formula1>
          <xm:sqref>C38</xm:sqref>
        </x14:dataValidation>
        <x14:dataValidation type="list" allowBlank="1" showInputMessage="1" showErrorMessage="1" xr:uid="{03EBBB44-B712-4941-9C14-7587CF073C3B}">
          <x14:formula1>
            <xm:f>'LISTE EHPAD'!#REF!</xm:f>
          </x14:formula1>
          <xm:sqref>C37</xm:sqref>
        </x14:dataValidation>
        <x14:dataValidation type="list" allowBlank="1" showInputMessage="1" showErrorMessage="1" xr:uid="{A49CC780-4FA6-4E46-8EE5-A472B56488EC}">
          <x14:formula1>
            <xm:f>'Préparation tournée'!$M$1:$M$6</xm:f>
          </x14:formula1>
          <xm:sqref>B3:B35</xm:sqref>
        </x14:dataValidation>
        <x14:dataValidation type="list" allowBlank="1" showInputMessage="1" showErrorMessage="1" xr:uid="{366BFED2-E494-48A2-B749-18FAFF4C5F92}">
          <x14:formula1>
            <xm:f>'LISTE EHPAD'!$A:$A</xm:f>
          </x14:formula1>
          <xm:sqref>C3:C26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7CDB-C360-4A83-B4D0-D74052E238CF}">
  <sheetPr codeName="Feuil2"/>
  <dimension ref="A1:U38"/>
  <sheetViews>
    <sheetView tabSelected="1" zoomScale="85" zoomScaleNormal="85" workbookViewId="0">
      <selection activeCell="D5" sqref="D5"/>
    </sheetView>
  </sheetViews>
  <sheetFormatPr baseColWidth="10" defaultRowHeight="15" x14ac:dyDescent="0.25"/>
  <cols>
    <col min="2" max="2" width="52.85546875" customWidth="1"/>
    <col min="3" max="3" width="14" customWidth="1"/>
    <col min="4" max="4" width="38.7109375" customWidth="1"/>
    <col min="5" max="5" width="16.5703125" customWidth="1"/>
    <col min="6" max="6" width="17.140625" customWidth="1"/>
    <col min="7" max="7" width="17.140625" style="3" customWidth="1"/>
    <col min="8" max="8" width="11.42578125" style="3"/>
    <col min="10" max="10" width="18" customWidth="1"/>
    <col min="11" max="11" width="14.7109375" customWidth="1"/>
    <col min="13" max="13" width="17" hidden="1" customWidth="1"/>
    <col min="14" max="14" width="13.7109375" style="3" hidden="1" customWidth="1"/>
    <col min="15" max="16" width="13.7109375" style="3" customWidth="1"/>
    <col min="17" max="17" width="23" style="3" customWidth="1"/>
    <col min="18" max="18" width="51.85546875" style="56" customWidth="1"/>
    <col min="19" max="19" width="25.85546875" hidden="1" customWidth="1"/>
    <col min="20" max="20" width="25.85546875" customWidth="1"/>
  </cols>
  <sheetData>
    <row r="1" spans="1:21" ht="15.75" thickBot="1" x14ac:dyDescent="0.3">
      <c r="M1" s="37" t="s">
        <v>23</v>
      </c>
      <c r="N1" s="38">
        <v>3.125E-2</v>
      </c>
      <c r="R1" s="56" t="s">
        <v>68</v>
      </c>
    </row>
    <row r="2" spans="1:21" ht="15.75" thickBot="1" x14ac:dyDescent="0.3">
      <c r="A2" s="23" t="s">
        <v>34</v>
      </c>
      <c r="B2" s="12" t="s">
        <v>0</v>
      </c>
      <c r="C2" s="11" t="s">
        <v>20</v>
      </c>
      <c r="D2" s="11" t="s">
        <v>36</v>
      </c>
      <c r="E2" s="11" t="s">
        <v>22</v>
      </c>
      <c r="F2" s="11" t="s">
        <v>21</v>
      </c>
      <c r="G2" s="57" t="s">
        <v>32</v>
      </c>
      <c r="H2" s="58" t="s">
        <v>28</v>
      </c>
      <c r="J2" s="13" t="s">
        <v>30</v>
      </c>
      <c r="K2" s="14">
        <f>H3</f>
        <v>0.3611111111111111</v>
      </c>
      <c r="M2" s="37" t="s">
        <v>27</v>
      </c>
      <c r="N2" s="38">
        <v>1.3888888888888888E-2</v>
      </c>
      <c r="P2" s="95" t="s">
        <v>34</v>
      </c>
      <c r="Q2" s="96" t="s">
        <v>33</v>
      </c>
      <c r="R2" s="97" t="s">
        <v>0</v>
      </c>
      <c r="S2" s="49" t="s">
        <v>33</v>
      </c>
      <c r="T2" s="21"/>
    </row>
    <row r="3" spans="1:21" x14ac:dyDescent="0.25">
      <c r="A3" s="32"/>
      <c r="B3" s="48" t="s">
        <v>65</v>
      </c>
      <c r="C3" s="33"/>
      <c r="D3" s="48" t="s">
        <v>29</v>
      </c>
      <c r="E3" s="33" t="s">
        <v>29</v>
      </c>
      <c r="F3" s="35"/>
      <c r="G3" s="59"/>
      <c r="H3" s="67">
        <f>H4-F4</f>
        <v>0.3611111111111111</v>
      </c>
      <c r="J3" s="15" t="s">
        <v>31</v>
      </c>
      <c r="K3" s="16">
        <f>H3+K4+K6</f>
        <v>0.4861111111111111</v>
      </c>
      <c r="M3" s="37" t="s">
        <v>25</v>
      </c>
      <c r="N3" s="38">
        <v>3.125E-2</v>
      </c>
      <c r="P3" s="55">
        <v>1</v>
      </c>
      <c r="Q3" s="54">
        <v>1.3888888888888888E-2</v>
      </c>
      <c r="R3" s="99" t="s">
        <v>161</v>
      </c>
      <c r="S3" s="94">
        <f>Q3</f>
        <v>1.3888888888888888E-2</v>
      </c>
      <c r="T3" s="26"/>
      <c r="U3" s="4"/>
    </row>
    <row r="4" spans="1:21" x14ac:dyDescent="0.25">
      <c r="A4" s="29">
        <v>1</v>
      </c>
      <c r="B4" s="40"/>
      <c r="C4" s="10" t="s">
        <v>6</v>
      </c>
      <c r="D4" s="43"/>
      <c r="E4" s="8"/>
      <c r="F4" s="42">
        <f>IF(S3="","",S3)</f>
        <v>1.3888888888888888E-2</v>
      </c>
      <c r="G4" s="60"/>
      <c r="H4" s="63">
        <v>0.375</v>
      </c>
      <c r="J4" s="17" t="s">
        <v>21</v>
      </c>
      <c r="K4" s="16">
        <f>SUM(F4:F33)</f>
        <v>6.25E-2</v>
      </c>
      <c r="M4" s="37" t="s">
        <v>24</v>
      </c>
      <c r="N4" s="38">
        <v>1.3888888888888888E-2</v>
      </c>
      <c r="P4" s="55">
        <f>P3+1</f>
        <v>2</v>
      </c>
      <c r="Q4" s="54">
        <v>2.0833333333333332E-2</v>
      </c>
      <c r="R4" s="99" t="s">
        <v>161</v>
      </c>
      <c r="S4" s="94">
        <f t="shared" ref="S4:S18" si="0">Q4</f>
        <v>2.0833333333333332E-2</v>
      </c>
      <c r="T4" s="26"/>
      <c r="U4" s="4"/>
    </row>
    <row r="5" spans="1:21" x14ac:dyDescent="0.25">
      <c r="A5" s="24"/>
      <c r="B5" s="47" t="str">
        <f>IF(R4="","",R4)</f>
        <v>1 Rue de la Fontaine, 85770 Vix</v>
      </c>
      <c r="C5" s="9"/>
      <c r="D5" s="47" t="str">
        <f>IF(B5="","",INDEX('Patient en attente'!$A:$D,MATCH(B5,'Patient en attente'!$D:$D,0),1))</f>
        <v>AUGEREAU DENIS</v>
      </c>
      <c r="E5" s="41" t="str">
        <f>IF(B5="","",INDEX('Patient en attente'!$A:$D,MATCH(B5,'Patient en attente'!$D:$D,0),2))</f>
        <v>Bilan Ponctuel</v>
      </c>
      <c r="F5" s="36"/>
      <c r="G5" s="61">
        <f>IF(E5="","",LOOKUP(E5,$M$1:$M$5,$N$1:$N$5))</f>
        <v>3.125E-2</v>
      </c>
      <c r="H5" s="64">
        <f>IF(G5="","",H4+G5)</f>
        <v>0.40625</v>
      </c>
      <c r="J5" s="27" t="s">
        <v>35</v>
      </c>
      <c r="K5" s="28">
        <f>K4*0.92</f>
        <v>5.7500000000000002E-2</v>
      </c>
      <c r="M5" s="37" t="s">
        <v>26</v>
      </c>
      <c r="N5" s="38">
        <v>1.3888888888888888E-2</v>
      </c>
      <c r="P5" s="55">
        <f t="shared" ref="P5:P18" si="1">P4+1</f>
        <v>3</v>
      </c>
      <c r="Q5" s="54">
        <v>2.7777777777777776E-2</v>
      </c>
      <c r="R5" s="99" t="s">
        <v>161</v>
      </c>
      <c r="S5" s="94">
        <f t="shared" si="0"/>
        <v>2.7777777777777776E-2</v>
      </c>
      <c r="T5" s="26"/>
      <c r="U5" s="4"/>
    </row>
    <row r="6" spans="1:21" ht="15.75" thickBot="1" x14ac:dyDescent="0.3">
      <c r="A6" s="17">
        <v>2</v>
      </c>
      <c r="B6" s="40"/>
      <c r="C6" s="31" t="s">
        <v>7</v>
      </c>
      <c r="D6" s="44"/>
      <c r="E6" s="7"/>
      <c r="F6" s="42">
        <f>IF(S4="","",S4)</f>
        <v>2.0833333333333332E-2</v>
      </c>
      <c r="G6" s="60"/>
      <c r="H6" s="63">
        <f>IF(F6="",H5,H5+F6)</f>
        <v>0.42708333333333331</v>
      </c>
      <c r="J6" s="18" t="s">
        <v>32</v>
      </c>
      <c r="K6" s="19">
        <f>SUMIF(G3:G33,"&lt;&gt;#N/A")</f>
        <v>6.25E-2</v>
      </c>
      <c r="N6" s="3">
        <v>0</v>
      </c>
      <c r="P6" s="55">
        <f t="shared" si="1"/>
        <v>4</v>
      </c>
      <c r="Q6" s="54"/>
      <c r="R6" s="99"/>
      <c r="S6" s="94">
        <f t="shared" si="0"/>
        <v>0</v>
      </c>
      <c r="T6" s="26"/>
      <c r="U6" s="4"/>
    </row>
    <row r="7" spans="1:21" x14ac:dyDescent="0.25">
      <c r="A7" s="24"/>
      <c r="B7" s="47" t="str">
        <f>IF(R5="","",R5)</f>
        <v>1 Rue de la Fontaine, 85770 Vix</v>
      </c>
      <c r="C7" s="9"/>
      <c r="D7" s="47" t="str">
        <f>IF(B7="","",INDEX('Patient en attente'!$A:$D,MATCH(B7,'Patient en attente'!$D:$D,0),1))</f>
        <v>AUGEREAU DENIS</v>
      </c>
      <c r="E7" s="41" t="str">
        <f>IF(B7="","",INDEX('Patient en attente'!$A:$D,MATCH(B7,'Patient en attente'!$D:$D,0),2))</f>
        <v>Bilan Ponctuel</v>
      </c>
      <c r="F7" s="36"/>
      <c r="G7" s="61">
        <f>IF(E7="","",LOOKUP(E7,$M$1:$M$5,$N$1:$N$5))</f>
        <v>3.125E-2</v>
      </c>
      <c r="H7" s="64">
        <f>IF(G7="","",H6+G7)</f>
        <v>0.45833333333333331</v>
      </c>
      <c r="P7" s="55">
        <f t="shared" si="1"/>
        <v>5</v>
      </c>
      <c r="Q7" s="54"/>
      <c r="R7" s="99"/>
      <c r="S7" s="94">
        <f t="shared" si="0"/>
        <v>0</v>
      </c>
      <c r="T7" s="26"/>
      <c r="U7" s="4"/>
    </row>
    <row r="8" spans="1:21" x14ac:dyDescent="0.25">
      <c r="A8" s="17">
        <v>3</v>
      </c>
      <c r="B8" s="40"/>
      <c r="C8" s="31" t="s">
        <v>8</v>
      </c>
      <c r="D8" s="44"/>
      <c r="E8" s="7"/>
      <c r="F8" s="42">
        <f>IF(S5="","",S5)</f>
        <v>2.7777777777777776E-2</v>
      </c>
      <c r="G8" s="60"/>
      <c r="H8" s="63">
        <f>IF(F8="",H7,H7+F8)</f>
        <v>0.4861111111111111</v>
      </c>
      <c r="P8" s="55">
        <f t="shared" si="1"/>
        <v>6</v>
      </c>
      <c r="Q8" s="54"/>
      <c r="R8" s="53"/>
      <c r="S8" s="94">
        <f t="shared" si="0"/>
        <v>0</v>
      </c>
      <c r="T8" s="26"/>
      <c r="U8" s="4"/>
    </row>
    <row r="9" spans="1:21" x14ac:dyDescent="0.25">
      <c r="A9" s="24"/>
      <c r="B9" s="47" t="str">
        <f>IF(R6="","",R6)</f>
        <v/>
      </c>
      <c r="C9" s="9"/>
      <c r="D9" s="47" t="str">
        <f>IF(B9="","",INDEX('Patient en attente'!$A:$D,MATCH(B9,'Patient en attente'!$D:$D,0),1))</f>
        <v/>
      </c>
      <c r="E9" s="41" t="str">
        <f>IF(B9="","",INDEX('Patient en attente'!$A:$D,MATCH(B9,'Patient en attente'!$D:$D,0),2))</f>
        <v/>
      </c>
      <c r="F9" s="36"/>
      <c r="G9" s="61" t="str">
        <f>IF(E9="","",LOOKUP(E9,$M$1:$M$5,$N$1:$N$5))</f>
        <v/>
      </c>
      <c r="H9" s="64" t="str">
        <f>IF(G9="","",H8+G9)</f>
        <v/>
      </c>
      <c r="P9" s="55">
        <f t="shared" si="1"/>
        <v>7</v>
      </c>
      <c r="Q9" s="54"/>
      <c r="R9" s="53"/>
      <c r="S9" s="94">
        <f t="shared" si="0"/>
        <v>0</v>
      </c>
      <c r="T9" s="26"/>
      <c r="U9" s="4"/>
    </row>
    <row r="10" spans="1:21" x14ac:dyDescent="0.25">
      <c r="A10" s="17">
        <v>4</v>
      </c>
      <c r="B10" s="40"/>
      <c r="C10" s="31" t="s">
        <v>9</v>
      </c>
      <c r="D10" s="44"/>
      <c r="E10" s="7"/>
      <c r="F10" s="42">
        <f>IF(S6="","",S6)</f>
        <v>0</v>
      </c>
      <c r="G10" s="60"/>
      <c r="H10" s="63" t="e">
        <f>IF(F10="",H9,H9+F10)</f>
        <v>#VALUE!</v>
      </c>
      <c r="P10" s="55">
        <f t="shared" si="1"/>
        <v>8</v>
      </c>
      <c r="Q10" s="54"/>
      <c r="R10" s="53"/>
      <c r="S10" s="94">
        <f t="shared" si="0"/>
        <v>0</v>
      </c>
      <c r="T10" s="21"/>
    </row>
    <row r="11" spans="1:21" x14ac:dyDescent="0.25">
      <c r="A11" s="24"/>
      <c r="B11" s="47" t="str">
        <f>IF(R7="","",R7)</f>
        <v/>
      </c>
      <c r="C11" s="9"/>
      <c r="D11" s="47" t="str">
        <f>IF(B11="","",INDEX('Patient en attente'!$A:$D,MATCH(B11,'Patient en attente'!$D:$D,0),1))</f>
        <v/>
      </c>
      <c r="E11" s="41" t="str">
        <f>IF(B11="","",INDEX('Patient en attente'!$A:$D,MATCH(B11,'Patient en attente'!$D:$D,0),2))</f>
        <v/>
      </c>
      <c r="F11" s="36"/>
      <c r="G11" s="61" t="str">
        <f>IF(E11="","",LOOKUP(E11,$M$1:$M$5,$N$1:$N$5))</f>
        <v/>
      </c>
      <c r="H11" s="64" t="str">
        <f>IF(G11="","",H10+G11)</f>
        <v/>
      </c>
      <c r="P11" s="55">
        <f t="shared" si="1"/>
        <v>9</v>
      </c>
      <c r="Q11" s="54"/>
      <c r="R11" s="53"/>
      <c r="S11" s="94">
        <f t="shared" si="0"/>
        <v>0</v>
      </c>
      <c r="T11" s="20"/>
      <c r="U11" s="4"/>
    </row>
    <row r="12" spans="1:21" x14ac:dyDescent="0.25">
      <c r="A12" s="17">
        <v>5</v>
      </c>
      <c r="B12" s="40"/>
      <c r="C12" s="31" t="s">
        <v>10</v>
      </c>
      <c r="D12" s="44"/>
      <c r="E12" s="7"/>
      <c r="F12" s="42">
        <f>IF(S7="","",S7)</f>
        <v>0</v>
      </c>
      <c r="G12" s="60"/>
      <c r="H12" s="63" t="e">
        <f>IF(F12="",H11,H11+F12)</f>
        <v>#VALUE!</v>
      </c>
      <c r="P12" s="55">
        <f t="shared" si="1"/>
        <v>10</v>
      </c>
      <c r="Q12" s="54"/>
      <c r="R12" s="53"/>
      <c r="S12" s="94">
        <f t="shared" si="0"/>
        <v>0</v>
      </c>
      <c r="T12" s="20"/>
    </row>
    <row r="13" spans="1:21" x14ac:dyDescent="0.25">
      <c r="A13" s="24"/>
      <c r="B13" s="47" t="str">
        <f>IF(R8="","",R8)</f>
        <v/>
      </c>
      <c r="C13" s="9"/>
      <c r="D13" s="47" t="str">
        <f>IF(B13="","",INDEX('Patient en attente'!$A:$D,MATCH(B13,'Patient en attente'!$D:$D,0),1))</f>
        <v/>
      </c>
      <c r="E13" s="41" t="str">
        <f>IF(B13="","",INDEX('Patient en attente'!$A:$D,MATCH(B13,'Patient en attente'!$D:$D,0),2))</f>
        <v/>
      </c>
      <c r="F13" s="36"/>
      <c r="G13" s="61" t="str">
        <f>IF(E13="","",LOOKUP(E13,$M$1:$M$5,$N$1:$N$5))</f>
        <v/>
      </c>
      <c r="H13" s="64" t="str">
        <f>IF(G13="","",H12+G13)</f>
        <v/>
      </c>
      <c r="P13" s="55">
        <f t="shared" si="1"/>
        <v>11</v>
      </c>
      <c r="Q13" s="54"/>
      <c r="R13" s="53"/>
      <c r="S13" s="94">
        <f t="shared" si="0"/>
        <v>0</v>
      </c>
      <c r="T13" s="21"/>
    </row>
    <row r="14" spans="1:21" x14ac:dyDescent="0.25">
      <c r="A14" s="17">
        <v>6</v>
      </c>
      <c r="B14" s="40"/>
      <c r="C14" s="31" t="s">
        <v>11</v>
      </c>
      <c r="D14" s="44"/>
      <c r="E14" s="7"/>
      <c r="F14" s="42">
        <f>IF(S8="","",S8)</f>
        <v>0</v>
      </c>
      <c r="G14" s="60"/>
      <c r="H14" s="63" t="e">
        <f>IF(F14="",H13,H13+F14)</f>
        <v>#VALUE!</v>
      </c>
      <c r="P14" s="55">
        <f t="shared" si="1"/>
        <v>12</v>
      </c>
      <c r="Q14" s="54"/>
      <c r="R14" s="53"/>
      <c r="S14" s="94">
        <f t="shared" si="0"/>
        <v>0</v>
      </c>
      <c r="T14" s="21"/>
    </row>
    <row r="15" spans="1:21" x14ac:dyDescent="0.25">
      <c r="A15" s="24"/>
      <c r="B15" s="47" t="str">
        <f>IF(R9="","",R9)</f>
        <v/>
      </c>
      <c r="C15" s="9"/>
      <c r="D15" s="47" t="str">
        <f>IF(B15="","",INDEX('Patient en attente'!$A:$D,MATCH(B15,'Patient en attente'!$D:$D,0),1))</f>
        <v/>
      </c>
      <c r="E15" s="41" t="str">
        <f>IF(B15="","",INDEX('Patient en attente'!$A:$D,MATCH(B15,'Patient en attente'!$D:$D,0),2))</f>
        <v/>
      </c>
      <c r="F15" s="36"/>
      <c r="G15" s="61" t="str">
        <f>IF(E15="","",LOOKUP(E15,$M$1:$M$6,$N$1:$N$6))</f>
        <v/>
      </c>
      <c r="H15" s="64" t="str">
        <f>IF(G15="","",H14+G15)</f>
        <v/>
      </c>
      <c r="J15" s="45"/>
      <c r="K15" s="46"/>
      <c r="P15" s="55">
        <f t="shared" si="1"/>
        <v>13</v>
      </c>
      <c r="Q15" s="54"/>
      <c r="R15" s="53"/>
      <c r="S15" s="94">
        <f t="shared" si="0"/>
        <v>0</v>
      </c>
      <c r="T15" s="21"/>
    </row>
    <row r="16" spans="1:21" x14ac:dyDescent="0.25">
      <c r="A16" s="17">
        <v>7</v>
      </c>
      <c r="B16" s="40"/>
      <c r="C16" s="31" t="s">
        <v>12</v>
      </c>
      <c r="D16" s="44"/>
      <c r="E16" s="7"/>
      <c r="F16" s="42">
        <f>IF(S9="","",S9)</f>
        <v>0</v>
      </c>
      <c r="G16" s="60"/>
      <c r="H16" s="63" t="e">
        <f>IF(F16="",H15,H15+F16)</f>
        <v>#VALUE!</v>
      </c>
      <c r="K16" s="46"/>
      <c r="P16" s="55">
        <f t="shared" si="1"/>
        <v>14</v>
      </c>
      <c r="Q16" s="54"/>
      <c r="R16" s="53"/>
      <c r="S16" s="94">
        <f t="shared" si="0"/>
        <v>0</v>
      </c>
      <c r="T16" s="21"/>
    </row>
    <row r="17" spans="1:20" x14ac:dyDescent="0.25">
      <c r="A17" s="24"/>
      <c r="B17" s="47" t="str">
        <f>IF(R10="","",R10)</f>
        <v/>
      </c>
      <c r="C17" s="9"/>
      <c r="D17" s="47" t="str">
        <f>IF(B17="","",INDEX('Patient en attente'!$A:$D,MATCH(B17,'Patient en attente'!$D:$D,0),1))</f>
        <v/>
      </c>
      <c r="E17" s="41" t="str">
        <f>IF(B17="","",INDEX('Patient en attente'!$A:$D,MATCH(B17,'Patient en attente'!$D:$D,0),2))</f>
        <v/>
      </c>
      <c r="F17" s="36"/>
      <c r="G17" s="61" t="str">
        <f>IF(E17="","",LOOKUP(E17,$M$1:$M$5,$N$1:$N$5))</f>
        <v/>
      </c>
      <c r="H17" s="64" t="str">
        <f>IF(G17="","",H16+G17)</f>
        <v/>
      </c>
      <c r="K17" s="46"/>
      <c r="P17" s="55">
        <f t="shared" si="1"/>
        <v>15</v>
      </c>
      <c r="Q17" s="54"/>
      <c r="R17" s="53"/>
      <c r="S17" s="94">
        <f t="shared" si="0"/>
        <v>0</v>
      </c>
      <c r="T17" s="21"/>
    </row>
    <row r="18" spans="1:20" x14ac:dyDescent="0.25">
      <c r="A18" s="17">
        <v>8</v>
      </c>
      <c r="B18" s="40"/>
      <c r="C18" s="31" t="s">
        <v>13</v>
      </c>
      <c r="D18" s="44"/>
      <c r="E18" s="7"/>
      <c r="F18" s="42">
        <f>IF(S10="","",S10)</f>
        <v>0</v>
      </c>
      <c r="G18" s="60"/>
      <c r="H18" s="63" t="e">
        <f>IF(F18="",H17,H17+F18)</f>
        <v>#VALUE!</v>
      </c>
      <c r="J18" s="65" t="s">
        <v>69</v>
      </c>
      <c r="K18" s="46"/>
      <c r="P18" s="55">
        <f t="shared" si="1"/>
        <v>16</v>
      </c>
      <c r="Q18" s="54"/>
      <c r="R18" s="113"/>
      <c r="S18" s="94">
        <f t="shared" si="0"/>
        <v>0</v>
      </c>
      <c r="T18" s="21"/>
    </row>
    <row r="19" spans="1:20" x14ac:dyDescent="0.25">
      <c r="A19" s="24"/>
      <c r="B19" s="47" t="str">
        <f>IF(R11="","",R11)</f>
        <v/>
      </c>
      <c r="C19" s="9"/>
      <c r="D19" s="47" t="str">
        <f>IF(B19="","",INDEX('Patient en attente'!$A:$D,MATCH(B19,'Patient en attente'!$D:$D,0),1))</f>
        <v/>
      </c>
      <c r="E19" s="41" t="str">
        <f>IF(B19="","",INDEX('Patient en attente'!$A:$D,MATCH(B19,'Patient en attente'!$D:$D,0),2))</f>
        <v/>
      </c>
      <c r="F19" s="36"/>
      <c r="G19" s="61" t="str">
        <f>IF(E19="","",LOOKUP(E19,$M$1:$M$5,$N$1:$N$5))</f>
        <v/>
      </c>
      <c r="H19" s="64" t="str">
        <f>IF(G19="","",H18+G19)</f>
        <v/>
      </c>
      <c r="J19" s="66" t="s">
        <v>30</v>
      </c>
      <c r="K19" s="46"/>
      <c r="P19" s="2"/>
      <c r="Q19" s="2"/>
      <c r="R19" s="114"/>
    </row>
    <row r="20" spans="1:20" x14ac:dyDescent="0.25">
      <c r="A20" s="17">
        <v>9</v>
      </c>
      <c r="B20" s="40"/>
      <c r="C20" s="31" t="s">
        <v>14</v>
      </c>
      <c r="D20" s="44"/>
      <c r="E20" s="7"/>
      <c r="F20" s="42">
        <f>IF(S11="","",S11)</f>
        <v>0</v>
      </c>
      <c r="G20" s="60"/>
      <c r="H20" s="63" t="e">
        <f>IF(F20="",H19,H19+F20)</f>
        <v>#VALUE!</v>
      </c>
      <c r="P20" s="2"/>
      <c r="Q20" s="2"/>
      <c r="S20" s="69"/>
    </row>
    <row r="21" spans="1:20" x14ac:dyDescent="0.25">
      <c r="A21" s="24"/>
      <c r="B21" s="47" t="str">
        <f>IF(R12="","",R12)</f>
        <v/>
      </c>
      <c r="C21" s="9"/>
      <c r="D21" s="47" t="str">
        <f>IF(B21="","",INDEX('Patient en attente'!$A:$D,MATCH(B21,'Patient en attente'!$D:$D,0),1))</f>
        <v/>
      </c>
      <c r="E21" s="41" t="str">
        <f>IF(B21="","",INDEX('Patient en attente'!$A:$D,MATCH(B21,'Patient en attente'!$D:$D,0),2))</f>
        <v/>
      </c>
      <c r="F21" s="36"/>
      <c r="G21" s="61" t="str">
        <f>IF(E21="","",LOOKUP(E21,$M$1:$M$5,$N$1:$N$5))</f>
        <v/>
      </c>
      <c r="H21" s="64" t="str">
        <f>IF(G21="","",H20+G21)</f>
        <v/>
      </c>
      <c r="P21" s="2"/>
      <c r="Q21" s="2"/>
      <c r="R21" s="68"/>
      <c r="S21" s="69"/>
    </row>
    <row r="22" spans="1:20" x14ac:dyDescent="0.25">
      <c r="A22" s="17">
        <v>10</v>
      </c>
      <c r="B22" s="40"/>
      <c r="C22" s="31" t="s">
        <v>15</v>
      </c>
      <c r="D22" s="44"/>
      <c r="E22" s="7"/>
      <c r="F22" s="42">
        <f>IF(S12="","",S12)</f>
        <v>0</v>
      </c>
      <c r="G22" s="60"/>
      <c r="H22" s="63" t="e">
        <f>IF(F22="",H21,H21+F22)</f>
        <v>#VALUE!</v>
      </c>
      <c r="P22" s="2"/>
      <c r="Q22" s="2"/>
      <c r="R22" s="68"/>
      <c r="S22" s="69"/>
    </row>
    <row r="23" spans="1:20" x14ac:dyDescent="0.25">
      <c r="A23" s="24"/>
      <c r="B23" s="47" t="str">
        <f>IF(R13="","",R13)</f>
        <v/>
      </c>
      <c r="C23" s="9"/>
      <c r="D23" s="47" t="str">
        <f>IF(B23="","",INDEX('Patient en attente'!$A:$D,MATCH(B23,'Patient en attente'!$D:$D,0),1))</f>
        <v/>
      </c>
      <c r="E23" s="41" t="str">
        <f>IF(B23="","",INDEX('Patient en attente'!$A:$D,MATCH(B23,'Patient en attente'!$D:$D,0),2))</f>
        <v/>
      </c>
      <c r="F23" s="36"/>
      <c r="G23" s="61" t="str">
        <f>IF(E23="","",LOOKUP(E23,$M$1:$M$5,$N$1:$N$5))</f>
        <v/>
      </c>
      <c r="H23" s="64" t="str">
        <f>IF(G23="","",H22+G23)</f>
        <v/>
      </c>
      <c r="P23" s="2"/>
      <c r="Q23" s="2"/>
      <c r="R23" s="68"/>
      <c r="S23" s="69"/>
    </row>
    <row r="24" spans="1:20" x14ac:dyDescent="0.25">
      <c r="A24" s="17">
        <v>11</v>
      </c>
      <c r="B24" s="40"/>
      <c r="C24" s="31" t="s">
        <v>16</v>
      </c>
      <c r="D24" s="44"/>
      <c r="E24" s="7"/>
      <c r="F24" s="42">
        <f>IF(S13="","",S13)</f>
        <v>0</v>
      </c>
      <c r="G24" s="60"/>
      <c r="H24" s="63" t="e">
        <f>IF(F24="","",H23+F24)</f>
        <v>#VALUE!</v>
      </c>
      <c r="P24" s="2"/>
      <c r="Q24" s="2"/>
      <c r="R24" s="68"/>
      <c r="S24" s="69"/>
    </row>
    <row r="25" spans="1:20" x14ac:dyDescent="0.25">
      <c r="A25" s="24"/>
      <c r="B25" s="47" t="str">
        <f>IF(R14="","",R14)</f>
        <v/>
      </c>
      <c r="C25" s="9"/>
      <c r="D25" s="47" t="str">
        <f>IF(B25="","",INDEX('Patient en attente'!$A:$D,MATCH(B25,'Patient en attente'!$D:$D,0),1))</f>
        <v/>
      </c>
      <c r="E25" s="41" t="str">
        <f>IF(B25="","",INDEX('Patient en attente'!$A:$D,MATCH(B25,'Patient en attente'!$D:$D,0),2))</f>
        <v/>
      </c>
      <c r="F25" s="36"/>
      <c r="G25" s="61" t="str">
        <f>IF(E25="","",LOOKUP(E25,$M$1:$M$5,$N$1:$N$5))</f>
        <v/>
      </c>
      <c r="H25" s="64" t="str">
        <f>IF(G25="","",H24+G25)</f>
        <v/>
      </c>
      <c r="P25" s="2"/>
      <c r="Q25" s="2"/>
      <c r="R25" s="68"/>
    </row>
    <row r="26" spans="1:20" x14ac:dyDescent="0.25">
      <c r="A26" s="25">
        <v>12</v>
      </c>
      <c r="B26" s="40"/>
      <c r="C26" s="31" t="s">
        <v>17</v>
      </c>
      <c r="D26" s="44"/>
      <c r="E26" s="7"/>
      <c r="F26" s="42">
        <f>IF(S14="","",S14)</f>
        <v>0</v>
      </c>
      <c r="G26" s="60"/>
      <c r="H26" s="63" t="e">
        <f>IF(F26="",H25,H25+F26)</f>
        <v>#VALUE!</v>
      </c>
    </row>
    <row r="27" spans="1:20" x14ac:dyDescent="0.25">
      <c r="A27" s="24"/>
      <c r="B27" s="47" t="str">
        <f>IF(R15="","",R15)</f>
        <v/>
      </c>
      <c r="C27" s="9"/>
      <c r="D27" s="47" t="str">
        <f>IF(B27="","",INDEX('Patient en attente'!$A:$D,MATCH(B27,'Patient en attente'!$D:$D,0),1))</f>
        <v/>
      </c>
      <c r="E27" s="41" t="str">
        <f>IF(B27="","",INDEX('Patient en attente'!$A:$D,MATCH(B27,'Patient en attente'!$D:$D,0),2))</f>
        <v/>
      </c>
      <c r="F27" s="36"/>
      <c r="G27" s="61" t="str">
        <f>IF(E27="","",LOOKUP(E27,$M$1:$M$5,$N$1:$N$5))</f>
        <v/>
      </c>
      <c r="H27" s="64" t="str">
        <f>IF(G27="","",H26+G27)</f>
        <v/>
      </c>
    </row>
    <row r="28" spans="1:20" x14ac:dyDescent="0.25">
      <c r="A28" s="17">
        <v>13</v>
      </c>
      <c r="B28" s="41"/>
      <c r="C28" s="31" t="s">
        <v>18</v>
      </c>
      <c r="D28" s="44"/>
      <c r="E28" s="7"/>
      <c r="F28" s="42">
        <f>IF(S15="","",S15)</f>
        <v>0</v>
      </c>
      <c r="G28" s="60"/>
      <c r="H28" s="63" t="e">
        <f>IF(F28="",H27,H27+F28)</f>
        <v>#VALUE!</v>
      </c>
    </row>
    <row r="29" spans="1:20" x14ac:dyDescent="0.25">
      <c r="A29" s="24"/>
      <c r="B29" s="47" t="str">
        <f>IF(R16="","",R16)</f>
        <v/>
      </c>
      <c r="C29" s="9"/>
      <c r="D29" s="47" t="str">
        <f>IF(B29="","",INDEX('Patient en attente'!$A:$D,MATCH(B29,'Patient en attente'!$D:$D,0),1))</f>
        <v/>
      </c>
      <c r="E29" s="41" t="str">
        <f>IF(B29="","",INDEX('Patient en attente'!$A:$D,MATCH(B29,'Patient en attente'!$D:$D,0),2))</f>
        <v/>
      </c>
      <c r="F29" s="36"/>
      <c r="G29" s="61" t="str">
        <f>IF(E29="","",LOOKUP(E29,$M$1:$M$5,$N$1:$N$5))</f>
        <v/>
      </c>
      <c r="H29" s="64" t="str">
        <f>IF(G29="","",H28+G29)</f>
        <v/>
      </c>
    </row>
    <row r="30" spans="1:20" x14ac:dyDescent="0.25">
      <c r="A30" s="25">
        <v>14</v>
      </c>
      <c r="B30" s="40"/>
      <c r="C30" s="31" t="s">
        <v>19</v>
      </c>
      <c r="D30" s="44"/>
      <c r="E30" s="7"/>
      <c r="F30" s="42">
        <f>IF(S16="","",S16)</f>
        <v>0</v>
      </c>
      <c r="G30" s="60"/>
      <c r="H30" s="63" t="e">
        <f>IF(F30="",H29,H29+F30)</f>
        <v>#VALUE!</v>
      </c>
    </row>
    <row r="31" spans="1:20" x14ac:dyDescent="0.25">
      <c r="A31" s="24"/>
      <c r="B31" s="47" t="str">
        <f>IF(R17="","",R17)</f>
        <v/>
      </c>
      <c r="C31" s="9"/>
      <c r="D31" s="47" t="str">
        <f>IF(B31="","",INDEX('Patient en attente'!$A:$D,MATCH(B31,'Patient en attente'!$D:$D,0),1))</f>
        <v/>
      </c>
      <c r="E31" s="41" t="str">
        <f>IF(B31="","",INDEX('Patient en attente'!$A:$D,MATCH(B31,'Patient en attente'!$D:$D,0),2))</f>
        <v/>
      </c>
      <c r="F31" s="36"/>
      <c r="G31" s="61" t="str">
        <f>IF(E31="","",LOOKUP(E31,$M$1:$M$5,$N$1:$N$5))</f>
        <v/>
      </c>
      <c r="H31" s="64" t="str">
        <f>IF(G31="","",H30+G31)</f>
        <v/>
      </c>
    </row>
    <row r="32" spans="1:20" x14ac:dyDescent="0.25">
      <c r="A32" s="37">
        <v>15</v>
      </c>
      <c r="B32" s="5"/>
      <c r="C32" s="37" t="s">
        <v>162</v>
      </c>
      <c r="D32" s="37"/>
      <c r="E32" s="39"/>
      <c r="F32" s="42">
        <f>IF(S17="","",S17)</f>
        <v>0</v>
      </c>
      <c r="G32" s="62"/>
      <c r="H32" s="63" t="e">
        <f>IF(F32="",H31,H31+F32)</f>
        <v>#VALUE!</v>
      </c>
      <c r="M32" s="3"/>
      <c r="P32"/>
      <c r="Q32"/>
    </row>
    <row r="33" spans="1:8" x14ac:dyDescent="0.25">
      <c r="A33" s="24"/>
      <c r="B33" s="47" t="str">
        <f>IF(R18="","",R18)</f>
        <v/>
      </c>
      <c r="C33" s="9"/>
      <c r="D33" s="47" t="str">
        <f>IF(B33="","",INDEX('Patient en attente'!$A:$D,MATCH(B33,'Patient en attente'!$D:$D,0),1))</f>
        <v/>
      </c>
      <c r="E33" s="41" t="str">
        <f>IF(B33="","",INDEX('Patient en attente'!$A:$D,MATCH(B33,'Patient en attente'!$D:$D,0),2))</f>
        <v/>
      </c>
      <c r="F33" s="36"/>
      <c r="G33" s="61" t="str">
        <f>IF(E33="","",LOOKUP(E33,$M$1:$M$5,$N$1:$N$5))</f>
        <v/>
      </c>
      <c r="H33" s="64" t="str">
        <f>IF(G33="","",H32+G33)</f>
        <v/>
      </c>
    </row>
    <row r="34" spans="1:8" x14ac:dyDescent="0.25">
      <c r="A34" s="25">
        <v>16</v>
      </c>
      <c r="B34" s="40"/>
      <c r="C34" s="31" t="s">
        <v>163</v>
      </c>
      <c r="D34" s="44"/>
      <c r="E34" s="7"/>
      <c r="F34" s="42" t="str">
        <f>IF(S20="","",S20)</f>
        <v/>
      </c>
      <c r="G34" s="60"/>
      <c r="H34" s="63" t="str">
        <f>IF(F34="",H33,H33+F34)</f>
        <v/>
      </c>
    </row>
    <row r="35" spans="1:8" x14ac:dyDescent="0.25">
      <c r="A35" s="24"/>
      <c r="B35" s="47" t="str">
        <f>IF(R19="","",R19)</f>
        <v/>
      </c>
      <c r="C35" s="9"/>
      <c r="D35" s="47" t="str">
        <f>IF(B35="","",INDEX('Patient en attente'!$A:$D,MATCH(B35,'Patient en attente'!$D:$D,0),1))</f>
        <v/>
      </c>
      <c r="E35" s="41" t="str">
        <f>IF(B35="","",INDEX('Patient en attente'!$A:$D,MATCH(B35,'Patient en attente'!$D:$D,0),2))</f>
        <v/>
      </c>
      <c r="F35" s="36"/>
      <c r="G35" s="61" t="str">
        <f>IF(E35="","",LOOKUP(E35,$M$1:$M$5,$N$1:$N$5))</f>
        <v/>
      </c>
      <c r="H35" s="64" t="str">
        <f>IF(G35="","",H34+G35)</f>
        <v/>
      </c>
    </row>
    <row r="37" spans="1:8" x14ac:dyDescent="0.25">
      <c r="B37" s="68"/>
    </row>
    <row r="38" spans="1:8" x14ac:dyDescent="0.25">
      <c r="B38" s="68"/>
    </row>
  </sheetData>
  <sortState ref="M1:M5">
    <sortCondition ref="M1"/>
  </sortState>
  <conditionalFormatting sqref="B8 B10 B12 B14 B16 B18 B20 B22 B24 B26 B28 B30 B32 F4 F6 F8 F10 F12 F14 F16 F18 F20 F22 F24 F26 F28 F30">
    <cfRule type="cellIs" dxfId="41" priority="76" operator="equal">
      <formula>0</formula>
    </cfRule>
  </conditionalFormatting>
  <conditionalFormatting sqref="B6">
    <cfRule type="cellIs" dxfId="40" priority="75" operator="equal">
      <formula>0</formula>
    </cfRule>
  </conditionalFormatting>
  <conditionalFormatting sqref="D5">
    <cfRule type="cellIs" dxfId="39" priority="73" operator="equal">
      <formula>0</formula>
    </cfRule>
  </conditionalFormatting>
  <conditionalFormatting sqref="F32">
    <cfRule type="cellIs" dxfId="38" priority="56" operator="equal">
      <formula>0</formula>
    </cfRule>
  </conditionalFormatting>
  <conditionalFormatting sqref="E7">
    <cfRule type="cellIs" dxfId="37" priority="35" operator="equal">
      <formula>0</formula>
    </cfRule>
  </conditionalFormatting>
  <conditionalFormatting sqref="D13">
    <cfRule type="cellIs" dxfId="36" priority="20" operator="equal">
      <formula>0</formula>
    </cfRule>
  </conditionalFormatting>
  <conditionalFormatting sqref="D17">
    <cfRule type="cellIs" dxfId="35" priority="18" operator="equal">
      <formula>0</formula>
    </cfRule>
  </conditionalFormatting>
  <conditionalFormatting sqref="D21">
    <cfRule type="cellIs" dxfId="34" priority="16" operator="equal">
      <formula>0</formula>
    </cfRule>
  </conditionalFormatting>
  <conditionalFormatting sqref="D25">
    <cfRule type="cellIs" dxfId="33" priority="14" operator="equal">
      <formula>0</formula>
    </cfRule>
  </conditionalFormatting>
  <conditionalFormatting sqref="D29">
    <cfRule type="cellIs" dxfId="32" priority="12" operator="equal">
      <formula>0</formula>
    </cfRule>
  </conditionalFormatting>
  <conditionalFormatting sqref="E15">
    <cfRule type="cellIs" dxfId="31" priority="39" operator="equal">
      <formula>0</formula>
    </cfRule>
  </conditionalFormatting>
  <conditionalFormatting sqref="E13">
    <cfRule type="cellIs" dxfId="30" priority="38" operator="equal">
      <formula>0</formula>
    </cfRule>
  </conditionalFormatting>
  <conditionalFormatting sqref="E11">
    <cfRule type="cellIs" dxfId="29" priority="37" operator="equal">
      <formula>0</formula>
    </cfRule>
  </conditionalFormatting>
  <conditionalFormatting sqref="E9">
    <cfRule type="cellIs" dxfId="28" priority="36" operator="equal">
      <formula>0</formula>
    </cfRule>
  </conditionalFormatting>
  <conditionalFormatting sqref="E5">
    <cfRule type="cellIs" dxfId="27" priority="34" operator="equal">
      <formula>0</formula>
    </cfRule>
  </conditionalFormatting>
  <conditionalFormatting sqref="E17">
    <cfRule type="cellIs" dxfId="26" priority="33" operator="equal">
      <formula>0</formula>
    </cfRule>
  </conditionalFormatting>
  <conditionalFormatting sqref="E19">
    <cfRule type="cellIs" dxfId="25" priority="32" operator="equal">
      <formula>0</formula>
    </cfRule>
  </conditionalFormatting>
  <conditionalFormatting sqref="E21">
    <cfRule type="cellIs" dxfId="24" priority="31" operator="equal">
      <formula>0</formula>
    </cfRule>
  </conditionalFormatting>
  <conditionalFormatting sqref="E23">
    <cfRule type="cellIs" dxfId="23" priority="30" operator="equal">
      <formula>0</formula>
    </cfRule>
  </conditionalFormatting>
  <conditionalFormatting sqref="E25">
    <cfRule type="cellIs" dxfId="22" priority="29" operator="equal">
      <formula>0</formula>
    </cfRule>
  </conditionalFormatting>
  <conditionalFormatting sqref="E27">
    <cfRule type="cellIs" dxfId="21" priority="28" operator="equal">
      <formula>0</formula>
    </cfRule>
  </conditionalFormatting>
  <conditionalFormatting sqref="E29">
    <cfRule type="cellIs" dxfId="20" priority="27" operator="equal">
      <formula>0</formula>
    </cfRule>
  </conditionalFormatting>
  <conditionalFormatting sqref="E31">
    <cfRule type="cellIs" dxfId="19" priority="26" operator="equal">
      <formula>0</formula>
    </cfRule>
  </conditionalFormatting>
  <conditionalFormatting sqref="E33">
    <cfRule type="cellIs" dxfId="18" priority="25" operator="equal">
      <formula>0</formula>
    </cfRule>
  </conditionalFormatting>
  <conditionalFormatting sqref="D23">
    <cfRule type="cellIs" dxfId="17" priority="15" operator="equal">
      <formula>0</formula>
    </cfRule>
  </conditionalFormatting>
  <conditionalFormatting sqref="D7">
    <cfRule type="cellIs" dxfId="16" priority="23" operator="equal">
      <formula>0</formula>
    </cfRule>
  </conditionalFormatting>
  <conditionalFormatting sqref="D9">
    <cfRule type="cellIs" dxfId="15" priority="22" operator="equal">
      <formula>0</formula>
    </cfRule>
  </conditionalFormatting>
  <conditionalFormatting sqref="D11">
    <cfRule type="cellIs" dxfId="14" priority="21" operator="equal">
      <formula>0</formula>
    </cfRule>
  </conditionalFormatting>
  <conditionalFormatting sqref="D15">
    <cfRule type="cellIs" dxfId="13" priority="19" operator="equal">
      <formula>0</formula>
    </cfRule>
  </conditionalFormatting>
  <conditionalFormatting sqref="D19">
    <cfRule type="cellIs" dxfId="12" priority="17" operator="equal">
      <formula>0</formula>
    </cfRule>
  </conditionalFormatting>
  <conditionalFormatting sqref="D27">
    <cfRule type="cellIs" dxfId="11" priority="13" operator="equal">
      <formula>0</formula>
    </cfRule>
  </conditionalFormatting>
  <conditionalFormatting sqref="D31">
    <cfRule type="cellIs" dxfId="10" priority="11" operator="equal">
      <formula>0</formula>
    </cfRule>
  </conditionalFormatting>
  <conditionalFormatting sqref="B34 F34">
    <cfRule type="cellIs" dxfId="9" priority="10" operator="equal">
      <formula>0</formula>
    </cfRule>
  </conditionalFormatting>
  <conditionalFormatting sqref="D33">
    <cfRule type="cellIs" dxfId="8" priority="5" operator="equal">
      <formula>0</formula>
    </cfRule>
  </conditionalFormatting>
  <conditionalFormatting sqref="E33">
    <cfRule type="cellIs" dxfId="7" priority="8" operator="equal">
      <formula>0</formula>
    </cfRule>
  </conditionalFormatting>
  <conditionalFormatting sqref="E35">
    <cfRule type="cellIs" dxfId="6" priority="7" operator="equal">
      <formula>0</formula>
    </cfRule>
  </conditionalFormatting>
  <conditionalFormatting sqref="D35">
    <cfRule type="cellIs" dxfId="5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0546D-56DC-44EC-BBC9-5D293823653A}">
  <sheetPr codeName="Feuil3">
    <pageSetUpPr fitToPage="1"/>
  </sheetPr>
  <dimension ref="A1:K18"/>
  <sheetViews>
    <sheetView workbookViewId="0">
      <selection activeCell="A7" sqref="A7"/>
    </sheetView>
  </sheetViews>
  <sheetFormatPr baseColWidth="10" defaultRowHeight="15" x14ac:dyDescent="0.25"/>
  <cols>
    <col min="1" max="1" width="24.5703125" customWidth="1"/>
    <col min="2" max="2" width="39.5703125" customWidth="1"/>
    <col min="3" max="3" width="58.42578125" customWidth="1"/>
    <col min="4" max="4" width="18.28515625" customWidth="1"/>
    <col min="5" max="5" width="13" customWidth="1"/>
    <col min="6" max="6" width="17.140625" customWidth="1"/>
    <col min="7" max="7" width="16" customWidth="1"/>
    <col min="8" max="8" width="20.42578125" bestFit="1" customWidth="1"/>
    <col min="10" max="11" width="0" hidden="1" customWidth="1"/>
  </cols>
  <sheetData>
    <row r="1" spans="1:11" x14ac:dyDescent="0.25">
      <c r="B1" s="52"/>
      <c r="C1" s="52"/>
    </row>
    <row r="2" spans="1:11" x14ac:dyDescent="0.25">
      <c r="A2" s="5" t="s">
        <v>36</v>
      </c>
      <c r="B2" s="5" t="s">
        <v>40</v>
      </c>
      <c r="C2" s="5" t="s">
        <v>0</v>
      </c>
      <c r="D2" s="5" t="s">
        <v>37</v>
      </c>
      <c r="E2" s="5" t="s">
        <v>38</v>
      </c>
      <c r="F2" s="5" t="s">
        <v>21</v>
      </c>
      <c r="G2" s="50" t="s">
        <v>57</v>
      </c>
      <c r="H2" s="50" t="s">
        <v>152</v>
      </c>
      <c r="I2" s="50" t="s">
        <v>153</v>
      </c>
      <c r="K2" s="82" t="s">
        <v>154</v>
      </c>
    </row>
    <row r="3" spans="1:11" x14ac:dyDescent="0.25">
      <c r="A3" s="5" t="str">
        <f>'Préparation tournée'!D5</f>
        <v>AUGEREAU DENIS</v>
      </c>
      <c r="B3" s="41" t="str">
        <f>IF(C3="","",INDEX('Patient en attente'!$A:$D,MATCH(C3,'Patient en attente'!$D:$D,0),3))</f>
        <v>SAINT JOSEPH 85</v>
      </c>
      <c r="C3" s="5" t="str">
        <f>'Préparation tournée'!B5</f>
        <v>1 Rue de la Fontaine, 85770 Vix</v>
      </c>
      <c r="D3" s="5" t="str">
        <f>'Préparation tournée'!E5</f>
        <v>Bilan Ponctuel</v>
      </c>
      <c r="E3" s="6">
        <f>'Préparation tournée'!G5</f>
        <v>3.125E-2</v>
      </c>
      <c r="F3" s="6">
        <f>'Préparation tournée'!F4</f>
        <v>1.3888888888888888E-2</v>
      </c>
      <c r="G3" s="38">
        <f>'Préparation tournée'!H4</f>
        <v>0.375</v>
      </c>
      <c r="H3" s="83"/>
      <c r="I3" s="37"/>
      <c r="J3" t="str">
        <f>IF(OR(D3='Préparation tournée'!M1,D3='Préparation tournée'!M2,D3='Préparation tournée'!M5),"un","une")</f>
        <v>un</v>
      </c>
      <c r="K3" t="s">
        <v>155</v>
      </c>
    </row>
    <row r="4" spans="1:11" x14ac:dyDescent="0.25">
      <c r="A4" s="22"/>
      <c r="B4" s="41" t="str">
        <f>IF(C4="","",INDEX('Patient en attente'!$A:$D,MATCH(C4,'Patient en attente'!$D:$D,0),3))</f>
        <v>SAINT JOSEPH 85</v>
      </c>
      <c r="C4" s="5" t="str">
        <f>'Préparation tournée'!B7</f>
        <v>1 Rue de la Fontaine, 85770 Vix</v>
      </c>
      <c r="D4" s="5" t="str">
        <f>'Préparation tournée'!E7</f>
        <v>Bilan Ponctuel</v>
      </c>
      <c r="E4" s="6">
        <f>'Préparation tournée'!G7</f>
        <v>3.125E-2</v>
      </c>
      <c r="F4" s="6">
        <f>'Préparation tournée'!F6</f>
        <v>2.0833333333333332E-2</v>
      </c>
      <c r="G4" s="38">
        <f>'Préparation tournée'!H6</f>
        <v>0.42708333333333331</v>
      </c>
      <c r="H4" s="83"/>
      <c r="I4" s="37"/>
      <c r="J4" t="str">
        <f>IF(OR(D4='Préparation tournée'!M2,D4='Préparation tournée'!M3,D4='Préparation tournée'!M6),"un","une")</f>
        <v>une</v>
      </c>
      <c r="K4" t="s">
        <v>156</v>
      </c>
    </row>
    <row r="5" spans="1:11" x14ac:dyDescent="0.25">
      <c r="A5" s="77"/>
      <c r="B5" s="41" t="str">
        <f>IF(C5="","",INDEX('Patient en attente'!$A:$D,MATCH(C5,'Patient en attente'!$D:$D,0),3))</f>
        <v/>
      </c>
      <c r="C5" s="5" t="str">
        <f>'Préparation tournée'!B9</f>
        <v/>
      </c>
      <c r="D5" s="5" t="str">
        <f>'Préparation tournée'!E9</f>
        <v/>
      </c>
      <c r="E5" s="6" t="str">
        <f>'Préparation tournée'!G9</f>
        <v/>
      </c>
      <c r="F5" s="6">
        <f>'Préparation tournée'!F8</f>
        <v>2.7777777777777776E-2</v>
      </c>
      <c r="G5" s="38">
        <f>'Préparation tournée'!H8</f>
        <v>0.4861111111111111</v>
      </c>
      <c r="H5" s="83"/>
      <c r="I5" s="37"/>
      <c r="J5" t="str">
        <f>IF(OR(D5='Préparation tournée'!M3,D5='Préparation tournée'!M4,D5='Préparation tournée'!M7),"un","une")</f>
        <v>un</v>
      </c>
    </row>
    <row r="6" spans="1:11" x14ac:dyDescent="0.25">
      <c r="A6" s="77"/>
      <c r="B6" s="41" t="str">
        <f>IF(C6="","",INDEX('Patient en attente'!$A:$D,MATCH(C6,'Patient en attente'!$D:$D,0),3))</f>
        <v/>
      </c>
      <c r="C6" s="5" t="str">
        <f>'Préparation tournée'!B11</f>
        <v/>
      </c>
      <c r="D6" s="5" t="str">
        <f>'Préparation tournée'!E11</f>
        <v/>
      </c>
      <c r="E6" s="6" t="str">
        <f>'Préparation tournée'!G11</f>
        <v/>
      </c>
      <c r="F6" s="6">
        <f>'Préparation tournée'!F10</f>
        <v>0</v>
      </c>
      <c r="G6" s="38" t="e">
        <f>'Préparation tournée'!H10</f>
        <v>#VALUE!</v>
      </c>
      <c r="H6" s="83"/>
      <c r="I6" s="37"/>
      <c r="J6" t="str">
        <f>IF(OR(D6='Préparation tournée'!M4,D6='Préparation tournée'!M5,D6='Préparation tournée'!M8),"un","une")</f>
        <v>un</v>
      </c>
    </row>
    <row r="7" spans="1:11" x14ac:dyDescent="0.25">
      <c r="A7" s="77"/>
      <c r="B7" s="41" t="str">
        <f>IF(C7="","",INDEX('Patient en attente'!$A:$D,MATCH(C7,'Patient en attente'!$D:$D,0),3))</f>
        <v/>
      </c>
      <c r="C7" s="5" t="str">
        <f>'Préparation tournée'!B13</f>
        <v/>
      </c>
      <c r="D7" s="5" t="str">
        <f>'Préparation tournée'!E13</f>
        <v/>
      </c>
      <c r="E7" s="6" t="str">
        <f>'Préparation tournée'!G13</f>
        <v/>
      </c>
      <c r="F7" s="6">
        <f>'Préparation tournée'!F12</f>
        <v>0</v>
      </c>
      <c r="G7" s="38" t="e">
        <f>'Préparation tournée'!H12</f>
        <v>#VALUE!</v>
      </c>
      <c r="H7" s="83"/>
      <c r="I7" s="37"/>
      <c r="J7" t="str">
        <f>IF(OR(D7='Préparation tournée'!M5,D7='Préparation tournée'!M6,D7='Préparation tournée'!M9),"un","une")</f>
        <v>un</v>
      </c>
    </row>
    <row r="8" spans="1:11" x14ac:dyDescent="0.25">
      <c r="A8" s="5"/>
      <c r="B8" s="41" t="str">
        <f>IF(C8="","",INDEX('Patient en attente'!$A:$D,MATCH(C8,'Patient en attente'!$D:$D,0),3))</f>
        <v/>
      </c>
      <c r="C8" s="5" t="str">
        <f>'Préparation tournée'!B15</f>
        <v/>
      </c>
      <c r="D8" s="5" t="str">
        <f>'Préparation tournée'!E15</f>
        <v/>
      </c>
      <c r="E8" s="6" t="str">
        <f>'Préparation tournée'!G15</f>
        <v/>
      </c>
      <c r="F8" s="6">
        <f>'Préparation tournée'!F14</f>
        <v>0</v>
      </c>
      <c r="G8" s="38" t="e">
        <f>'Préparation tournée'!H14</f>
        <v>#VALUE!</v>
      </c>
      <c r="H8" s="83"/>
      <c r="I8" s="37"/>
      <c r="J8" t="str">
        <f>IF(OR(D8='Préparation tournée'!M6,D8='Préparation tournée'!M7,D8='Préparation tournée'!M10),"un","une")</f>
        <v>un</v>
      </c>
    </row>
    <row r="9" spans="1:11" x14ac:dyDescent="0.25">
      <c r="A9" s="22"/>
      <c r="B9" s="41" t="str">
        <f>IF(C9="","",INDEX('Patient en attente'!$A:$D,MATCH(C9,'Patient en attente'!$D:$D,0),3))</f>
        <v/>
      </c>
      <c r="C9" s="5" t="str">
        <f>'Préparation tournée'!B17</f>
        <v/>
      </c>
      <c r="D9" s="5" t="str">
        <f>'Préparation tournée'!E17</f>
        <v/>
      </c>
      <c r="E9" s="6" t="str">
        <f>'Préparation tournée'!G17</f>
        <v/>
      </c>
      <c r="F9" s="6">
        <f>'Préparation tournée'!F16</f>
        <v>0</v>
      </c>
      <c r="G9" s="38" t="e">
        <f>'Préparation tournée'!H16</f>
        <v>#VALUE!</v>
      </c>
      <c r="H9" s="83"/>
      <c r="I9" s="37"/>
      <c r="J9" t="str">
        <f>IF(OR(D9='Préparation tournée'!M7,D9='Préparation tournée'!M8,D9='Préparation tournée'!M11),"un","une")</f>
        <v>un</v>
      </c>
    </row>
    <row r="10" spans="1:11" x14ac:dyDescent="0.25">
      <c r="A10" s="22"/>
      <c r="B10" s="41" t="str">
        <f>IF(C10="","",INDEX('Patient en attente'!$A:$D,MATCH(C10,'Patient en attente'!$D:$D,0),3))</f>
        <v/>
      </c>
      <c r="C10" s="5" t="str">
        <f>'Préparation tournée'!B19</f>
        <v/>
      </c>
      <c r="D10" s="5" t="str">
        <f>'Préparation tournée'!E19</f>
        <v/>
      </c>
      <c r="E10" s="6" t="str">
        <f>'Préparation tournée'!G19</f>
        <v/>
      </c>
      <c r="F10" s="6">
        <f>'Préparation tournée'!F18</f>
        <v>0</v>
      </c>
      <c r="G10" s="38" t="e">
        <f>'Préparation tournée'!H18</f>
        <v>#VALUE!</v>
      </c>
      <c r="H10" s="83"/>
      <c r="I10" s="37"/>
      <c r="J10" t="str">
        <f>IF(OR(D10='Préparation tournée'!M8,D10='Préparation tournée'!M9,D10='Préparation tournée'!M12),"un","une")</f>
        <v>un</v>
      </c>
    </row>
    <row r="11" spans="1:11" x14ac:dyDescent="0.25">
      <c r="A11" s="5"/>
      <c r="B11" s="41" t="str">
        <f>IF(C11="","",INDEX('Patient en attente'!$A:$D,MATCH(C11,'Patient en attente'!$D:$D,0),3))</f>
        <v/>
      </c>
      <c r="C11" s="5" t="str">
        <f>'Préparation tournée'!B21</f>
        <v/>
      </c>
      <c r="D11" s="5" t="str">
        <f>'Préparation tournée'!E21</f>
        <v/>
      </c>
      <c r="E11" s="6" t="str">
        <f>'Préparation tournée'!G21</f>
        <v/>
      </c>
      <c r="F11" s="6">
        <f>'Préparation tournée'!F20</f>
        <v>0</v>
      </c>
      <c r="G11" s="38" t="e">
        <f>'Préparation tournée'!H20</f>
        <v>#VALUE!</v>
      </c>
      <c r="H11" s="83"/>
      <c r="I11" s="37"/>
      <c r="J11" t="str">
        <f>IF(OR(D11='Préparation tournée'!M9,D11='Préparation tournée'!M10,D11='Préparation tournée'!M13),"un","une")</f>
        <v>un</v>
      </c>
    </row>
    <row r="12" spans="1:11" x14ac:dyDescent="0.25">
      <c r="A12" s="5"/>
      <c r="B12" s="41" t="str">
        <f>IF(C12="","",INDEX('Patient en attente'!$A:$D,MATCH(C12,'Patient en attente'!$D:$D,0),3))</f>
        <v/>
      </c>
      <c r="C12" s="5" t="str">
        <f>'Préparation tournée'!B23</f>
        <v/>
      </c>
      <c r="D12" s="5" t="str">
        <f>'Préparation tournée'!E23</f>
        <v/>
      </c>
      <c r="E12" s="6" t="str">
        <f>'Préparation tournée'!G23</f>
        <v/>
      </c>
      <c r="F12" s="6">
        <f>'Préparation tournée'!F22</f>
        <v>0</v>
      </c>
      <c r="G12" s="38" t="e">
        <f>'Préparation tournée'!H22</f>
        <v>#VALUE!</v>
      </c>
      <c r="H12" s="83"/>
      <c r="I12" s="37"/>
      <c r="J12" t="str">
        <f>IF(OR(D12='Préparation tournée'!M10,D12='Préparation tournée'!M11,D12='Préparation tournée'!M14),"un","une")</f>
        <v>un</v>
      </c>
    </row>
    <row r="13" spans="1:11" x14ac:dyDescent="0.25">
      <c r="A13" s="22"/>
      <c r="B13" s="41" t="str">
        <f>IF(C13="","",INDEX('Patient en attente'!$A:$D,MATCH(C13,'Patient en attente'!$D:$D,0),3))</f>
        <v/>
      </c>
      <c r="C13" s="5" t="str">
        <f>'Préparation tournée'!B25</f>
        <v/>
      </c>
      <c r="D13" s="5" t="str">
        <f>'Préparation tournée'!E25</f>
        <v/>
      </c>
      <c r="E13" s="6" t="str">
        <f>'Préparation tournée'!G25</f>
        <v/>
      </c>
      <c r="F13" s="6">
        <f>'Préparation tournée'!F24</f>
        <v>0</v>
      </c>
      <c r="G13" s="38" t="e">
        <f>'Préparation tournée'!H24</f>
        <v>#VALUE!</v>
      </c>
      <c r="H13" s="83"/>
      <c r="I13" s="37"/>
      <c r="J13" t="str">
        <f>IF(OR(D13='Préparation tournée'!M11,D13='Préparation tournée'!M12,D13='Préparation tournée'!M15),"un","une")</f>
        <v>un</v>
      </c>
    </row>
    <row r="14" spans="1:11" x14ac:dyDescent="0.25">
      <c r="A14" s="22"/>
      <c r="B14" s="41" t="str">
        <f>IF(C14="","",INDEX('Patient en attente'!$A:$D,MATCH(C14,'Patient en attente'!$D:$D,0),3))</f>
        <v/>
      </c>
      <c r="C14" s="5" t="str">
        <f>'Préparation tournée'!B27</f>
        <v/>
      </c>
      <c r="D14" s="5" t="str">
        <f>'Préparation tournée'!E27</f>
        <v/>
      </c>
      <c r="E14" s="6" t="str">
        <f>'Préparation tournée'!G27</f>
        <v/>
      </c>
      <c r="F14" s="6">
        <f>'Préparation tournée'!F26</f>
        <v>0</v>
      </c>
      <c r="G14" s="38" t="e">
        <f>'Préparation tournée'!H26</f>
        <v>#VALUE!</v>
      </c>
      <c r="H14" s="83"/>
      <c r="I14" s="37"/>
      <c r="J14" t="str">
        <f>IF(OR(D14='Préparation tournée'!M12,D14='Préparation tournée'!M13,D14='Préparation tournée'!M16),"un","une")</f>
        <v>un</v>
      </c>
    </row>
    <row r="15" spans="1:11" x14ac:dyDescent="0.25">
      <c r="A15" s="5"/>
      <c r="B15" s="41" t="str">
        <f>IF(C15="","",INDEX('Patient en attente'!$A:$D,MATCH(C15,'Patient en attente'!$D:$D,0),3))</f>
        <v/>
      </c>
      <c r="C15" s="5" t="str">
        <f>'Préparation tournée'!B29</f>
        <v/>
      </c>
      <c r="D15" s="5" t="str">
        <f>'Préparation tournée'!E29</f>
        <v/>
      </c>
      <c r="E15" s="6" t="str">
        <f>'Préparation tournée'!G29</f>
        <v/>
      </c>
      <c r="F15" s="6">
        <f>'Préparation tournée'!F28</f>
        <v>0</v>
      </c>
      <c r="G15" s="38" t="e">
        <f>'Préparation tournée'!H28</f>
        <v>#VALUE!</v>
      </c>
      <c r="H15" s="83"/>
      <c r="I15" s="37"/>
      <c r="J15" t="str">
        <f>IF(OR(D15='Préparation tournée'!M13,D15='Préparation tournée'!M14,D15='Préparation tournée'!M17),"un","une")</f>
        <v>un</v>
      </c>
    </row>
    <row r="16" spans="1:11" x14ac:dyDescent="0.25">
      <c r="A16" s="5"/>
      <c r="B16" s="41" t="str">
        <f>IF(C16="","",INDEX('Patient en attente'!$A:$D,MATCH(C16,'Patient en attente'!$D:$D,0),3))</f>
        <v/>
      </c>
      <c r="C16" s="5" t="str">
        <f>'Préparation tournée'!B31</f>
        <v/>
      </c>
      <c r="D16" s="5" t="str">
        <f>'Préparation tournée'!E31</f>
        <v/>
      </c>
      <c r="E16" s="6" t="str">
        <f>'Préparation tournée'!G31</f>
        <v/>
      </c>
      <c r="F16" s="6">
        <f>'Préparation tournée'!F30</f>
        <v>0</v>
      </c>
      <c r="G16" s="38" t="e">
        <f>'Préparation tournée'!H30</f>
        <v>#VALUE!</v>
      </c>
      <c r="H16" s="83"/>
      <c r="I16" s="37"/>
      <c r="J16" t="str">
        <f>IF(OR(D16='Préparation tournée'!M14,D16='Préparation tournée'!M15,D16='Préparation tournée'!M18),"un","une")</f>
        <v>un</v>
      </c>
    </row>
    <row r="17" spans="1:9" x14ac:dyDescent="0.25">
      <c r="A17" s="5"/>
      <c r="B17" s="41" t="str">
        <f>IF(C17="","",INDEX('Patient en attente'!$A:$D,MATCH(C17,'Patient en attente'!$D:$D,0),3))</f>
        <v/>
      </c>
      <c r="C17" s="5" t="str">
        <f>'Préparation tournée'!B33</f>
        <v/>
      </c>
      <c r="D17" s="5" t="str">
        <f>'Préparation tournée'!E33</f>
        <v/>
      </c>
      <c r="E17" s="6" t="str">
        <f>'Préparation tournée'!G33</f>
        <v/>
      </c>
      <c r="F17" s="6">
        <f>'Préparation tournée'!F33</f>
        <v>0</v>
      </c>
      <c r="G17" s="38" t="e">
        <f>'Préparation tournée'!H32</f>
        <v>#VALUE!</v>
      </c>
      <c r="H17" s="83"/>
      <c r="I17" s="37"/>
    </row>
    <row r="18" spans="1:9" x14ac:dyDescent="0.25">
      <c r="B18" s="41"/>
      <c r="C18" s="5" t="str">
        <f>'Préparation tournée'!B35</f>
        <v/>
      </c>
    </row>
  </sheetData>
  <conditionalFormatting sqref="B3:B18">
    <cfRule type="cellIs" dxfId="2" priority="1" operator="equal">
      <formula>0</formula>
    </cfRule>
  </conditionalFormatting>
  <dataValidations count="1">
    <dataValidation type="list" allowBlank="1" showInputMessage="1" showErrorMessage="1" sqref="I3:I17" xr:uid="{1B1A4F1F-85F6-4F6C-9A80-9A5215FD1B78}">
      <formula1>$K$2:$K$5</formula1>
    </dataValidation>
  </dataValidations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AD191B-1F7A-40B6-A1E5-EE066B343D71}">
  <sheetPr codeName="Feuil4"/>
  <dimension ref="A1:D48"/>
  <sheetViews>
    <sheetView topLeftCell="A37" workbookViewId="0">
      <selection activeCell="B48" sqref="B48"/>
    </sheetView>
  </sheetViews>
  <sheetFormatPr baseColWidth="10" defaultRowHeight="15" x14ac:dyDescent="0.25"/>
  <cols>
    <col min="1" max="1" width="21" style="109" customWidth="1"/>
    <col min="2" max="2" width="37" style="109" customWidth="1"/>
    <col min="3" max="3" width="16.28515625" style="109" customWidth="1"/>
    <col min="4" max="4" width="17.28515625" style="109" customWidth="1"/>
  </cols>
  <sheetData>
    <row r="1" spans="1:4" ht="30" customHeight="1" x14ac:dyDescent="0.25">
      <c r="A1" s="106" t="s">
        <v>80</v>
      </c>
      <c r="B1" s="103" t="s">
        <v>81</v>
      </c>
      <c r="C1" s="78">
        <v>47.095199200000003</v>
      </c>
      <c r="D1" s="78">
        <v>2.4066668999999998</v>
      </c>
    </row>
    <row r="2" spans="1:4" ht="30" customHeight="1" x14ac:dyDescent="0.25">
      <c r="A2" s="106" t="s">
        <v>136</v>
      </c>
      <c r="B2" s="103" t="s">
        <v>138</v>
      </c>
      <c r="C2" s="78">
        <v>46.280999299999998</v>
      </c>
      <c r="D2" s="78">
        <v>-0.80675790000000003</v>
      </c>
    </row>
    <row r="3" spans="1:4" ht="30" customHeight="1" x14ac:dyDescent="0.25">
      <c r="A3" s="107" t="s">
        <v>60</v>
      </c>
      <c r="B3" s="103" t="s">
        <v>67</v>
      </c>
      <c r="C3" s="103">
        <v>48.013150500000002</v>
      </c>
      <c r="D3" s="103">
        <v>0.19481960000000001</v>
      </c>
    </row>
    <row r="4" spans="1:4" ht="30" customHeight="1" x14ac:dyDescent="0.25">
      <c r="A4" s="106" t="s">
        <v>196</v>
      </c>
      <c r="B4" s="104" t="s">
        <v>197</v>
      </c>
      <c r="C4" s="78">
        <v>47.294896999999999</v>
      </c>
      <c r="D4" s="78">
        <v>2.4833999999999998E-2</v>
      </c>
    </row>
    <row r="5" spans="1:4" ht="30" customHeight="1" x14ac:dyDescent="0.25">
      <c r="A5" s="106" t="s">
        <v>61</v>
      </c>
      <c r="B5" s="103" t="s">
        <v>62</v>
      </c>
      <c r="C5" s="78">
        <v>46.498519299999998</v>
      </c>
      <c r="D5" s="78">
        <v>-1.7791188</v>
      </c>
    </row>
    <row r="6" spans="1:4" ht="30" customHeight="1" x14ac:dyDescent="0.25">
      <c r="A6" s="106" t="s">
        <v>173</v>
      </c>
      <c r="B6" s="104" t="s">
        <v>186</v>
      </c>
      <c r="C6" s="78">
        <v>46.511041499999997</v>
      </c>
      <c r="D6" s="78">
        <v>0.63426800000000005</v>
      </c>
    </row>
    <row r="7" spans="1:4" ht="30" customHeight="1" x14ac:dyDescent="0.25">
      <c r="A7" s="106" t="s">
        <v>111</v>
      </c>
      <c r="B7" s="104" t="s">
        <v>131</v>
      </c>
      <c r="C7" s="78">
        <v>47.415497199999997</v>
      </c>
      <c r="D7" s="78">
        <v>0.65739700000000001</v>
      </c>
    </row>
    <row r="8" spans="1:4" ht="30" customHeight="1" x14ac:dyDescent="0.25">
      <c r="A8" s="106" t="s">
        <v>42</v>
      </c>
      <c r="B8" s="107"/>
      <c r="C8" s="107"/>
      <c r="D8" s="107"/>
    </row>
    <row r="9" spans="1:4" ht="30" customHeight="1" x14ac:dyDescent="0.25">
      <c r="A9" s="106" t="s">
        <v>109</v>
      </c>
      <c r="B9" s="105" t="s">
        <v>110</v>
      </c>
      <c r="C9" s="108" t="s">
        <v>114</v>
      </c>
      <c r="D9" s="108" t="s">
        <v>115</v>
      </c>
    </row>
    <row r="10" spans="1:4" ht="30" customHeight="1" x14ac:dyDescent="0.25">
      <c r="A10" s="106" t="s">
        <v>140</v>
      </c>
      <c r="B10" s="105" t="s">
        <v>141</v>
      </c>
      <c r="C10" s="108">
        <v>46.3588193</v>
      </c>
      <c r="D10" s="108">
        <v>-0.37497249999999999</v>
      </c>
    </row>
    <row r="11" spans="1:4" ht="30" customHeight="1" x14ac:dyDescent="0.25">
      <c r="A11" s="106" t="s">
        <v>39</v>
      </c>
      <c r="B11" s="103" t="s">
        <v>56</v>
      </c>
      <c r="C11" s="107"/>
      <c r="D11" s="107"/>
    </row>
    <row r="12" spans="1:4" ht="30" customHeight="1" x14ac:dyDescent="0.25">
      <c r="A12" s="106" t="s">
        <v>134</v>
      </c>
      <c r="B12" s="103" t="s">
        <v>137</v>
      </c>
      <c r="C12" s="78">
        <v>46.683762999999999</v>
      </c>
      <c r="D12" s="78">
        <v>0.37507600000000002</v>
      </c>
    </row>
    <row r="13" spans="1:4" ht="30" customHeight="1" x14ac:dyDescent="0.25">
      <c r="A13" s="106" t="s">
        <v>49</v>
      </c>
      <c r="B13" s="103" t="s">
        <v>50</v>
      </c>
      <c r="C13" s="103">
        <v>47.417331699999998</v>
      </c>
      <c r="D13" s="103">
        <v>0.68884800000000002</v>
      </c>
    </row>
    <row r="14" spans="1:4" ht="30" customHeight="1" x14ac:dyDescent="0.25">
      <c r="A14" s="106" t="s">
        <v>41</v>
      </c>
      <c r="B14" s="103" t="s">
        <v>66</v>
      </c>
      <c r="C14" s="78">
        <v>47.825967200000001</v>
      </c>
      <c r="D14" s="78">
        <v>1.3931209</v>
      </c>
    </row>
    <row r="15" spans="1:4" ht="30" customHeight="1" x14ac:dyDescent="0.25">
      <c r="A15" s="106" t="s">
        <v>45</v>
      </c>
      <c r="B15" s="103" t="s">
        <v>53</v>
      </c>
      <c r="C15" s="103">
        <v>47.497419000000001</v>
      </c>
      <c r="D15" s="103">
        <v>-0.398198</v>
      </c>
    </row>
    <row r="16" spans="1:4" ht="30" customHeight="1" x14ac:dyDescent="0.25">
      <c r="A16" s="106" t="s">
        <v>123</v>
      </c>
      <c r="B16" s="104" t="s">
        <v>133</v>
      </c>
      <c r="C16" s="78">
        <v>45.824269700000002</v>
      </c>
      <c r="D16" s="78">
        <v>1.241946</v>
      </c>
    </row>
    <row r="17" spans="1:4" ht="30" customHeight="1" x14ac:dyDescent="0.25">
      <c r="A17" s="106" t="s">
        <v>44</v>
      </c>
      <c r="B17" s="104" t="s">
        <v>54</v>
      </c>
      <c r="C17" s="78">
        <v>46.651154300000002</v>
      </c>
      <c r="D17" s="78">
        <v>0.37496220000000002</v>
      </c>
    </row>
    <row r="18" spans="1:4" ht="30" customHeight="1" x14ac:dyDescent="0.25">
      <c r="A18" s="106" t="s">
        <v>170</v>
      </c>
      <c r="B18" s="104" t="s">
        <v>159</v>
      </c>
      <c r="C18" s="78">
        <v>46.833275999999998</v>
      </c>
      <c r="D18" s="78">
        <v>-0.86179150000000004</v>
      </c>
    </row>
    <row r="19" spans="1:4" ht="30" customHeight="1" x14ac:dyDescent="0.25">
      <c r="A19" s="106" t="s">
        <v>124</v>
      </c>
      <c r="B19" s="104" t="s">
        <v>125</v>
      </c>
      <c r="C19" s="78">
        <v>46.718861699999998</v>
      </c>
      <c r="D19" s="78">
        <v>0.54241850000000003</v>
      </c>
    </row>
    <row r="20" spans="1:4" ht="30" customHeight="1" x14ac:dyDescent="0.25">
      <c r="A20" s="106" t="s">
        <v>78</v>
      </c>
      <c r="B20" s="103" t="s">
        <v>79</v>
      </c>
      <c r="C20" s="78">
        <v>47.408788700000002</v>
      </c>
      <c r="D20" s="78">
        <v>0.68600640000000002</v>
      </c>
    </row>
    <row r="21" spans="1:4" ht="30" customHeight="1" x14ac:dyDescent="0.25">
      <c r="A21" s="106" t="s">
        <v>91</v>
      </c>
      <c r="B21" s="103" t="s">
        <v>92</v>
      </c>
      <c r="C21" s="78">
        <v>46.7780925</v>
      </c>
      <c r="D21" s="78">
        <v>0.61651020000000001</v>
      </c>
    </row>
    <row r="22" spans="1:4" ht="30" customHeight="1" x14ac:dyDescent="0.25">
      <c r="A22" s="106" t="s">
        <v>105</v>
      </c>
      <c r="B22" s="105" t="s">
        <v>106</v>
      </c>
      <c r="C22" s="108" t="s">
        <v>118</v>
      </c>
      <c r="D22" s="108" t="s">
        <v>119</v>
      </c>
    </row>
    <row r="23" spans="1:4" ht="30" customHeight="1" x14ac:dyDescent="0.25">
      <c r="A23" s="106" t="s">
        <v>86</v>
      </c>
      <c r="B23" s="103" t="s">
        <v>87</v>
      </c>
      <c r="C23" s="78">
        <v>47.395244400000003</v>
      </c>
      <c r="D23" s="78">
        <v>0.55419629999999998</v>
      </c>
    </row>
    <row r="24" spans="1:4" ht="30" customHeight="1" x14ac:dyDescent="0.25">
      <c r="A24" s="106" t="s">
        <v>101</v>
      </c>
      <c r="B24" s="105" t="s">
        <v>102</v>
      </c>
      <c r="C24" s="108" t="s">
        <v>112</v>
      </c>
      <c r="D24" s="108" t="s">
        <v>113</v>
      </c>
    </row>
    <row r="25" spans="1:4" ht="30" customHeight="1" x14ac:dyDescent="0.25">
      <c r="A25" s="106" t="s">
        <v>107</v>
      </c>
      <c r="B25" s="105" t="s">
        <v>108</v>
      </c>
      <c r="C25" s="108" t="s">
        <v>116</v>
      </c>
      <c r="D25" s="108" t="s">
        <v>117</v>
      </c>
    </row>
    <row r="26" spans="1:4" ht="30" customHeight="1" x14ac:dyDescent="0.25">
      <c r="A26" s="106" t="s">
        <v>89</v>
      </c>
      <c r="B26" s="103" t="s">
        <v>90</v>
      </c>
      <c r="C26" s="78">
        <v>45.877632400000003</v>
      </c>
      <c r="D26" s="78">
        <v>0.72118959999999999</v>
      </c>
    </row>
    <row r="27" spans="1:4" ht="30" customHeight="1" x14ac:dyDescent="0.25">
      <c r="A27" s="106" t="s">
        <v>93</v>
      </c>
      <c r="B27" s="103" t="s">
        <v>94</v>
      </c>
      <c r="C27" s="78">
        <v>47.138825500000003</v>
      </c>
      <c r="D27" s="78">
        <v>1.2293805</v>
      </c>
    </row>
    <row r="28" spans="1:4" ht="30" customHeight="1" x14ac:dyDescent="0.25">
      <c r="A28" s="106" t="s">
        <v>63</v>
      </c>
      <c r="B28" s="103" t="s">
        <v>70</v>
      </c>
      <c r="C28" s="78">
        <v>46.149478100000003</v>
      </c>
      <c r="D28" s="78">
        <v>0.29248160000000001</v>
      </c>
    </row>
    <row r="29" spans="1:4" ht="30" customHeight="1" x14ac:dyDescent="0.25">
      <c r="A29" s="106" t="s">
        <v>75</v>
      </c>
      <c r="B29" s="103" t="s">
        <v>74</v>
      </c>
      <c r="C29" s="78">
        <v>47.058873699999999</v>
      </c>
      <c r="D29" s="78">
        <v>-0.88643689999999997</v>
      </c>
    </row>
    <row r="30" spans="1:4" ht="30" customHeight="1" x14ac:dyDescent="0.25">
      <c r="A30" s="106" t="s">
        <v>73</v>
      </c>
      <c r="B30" s="103" t="s">
        <v>72</v>
      </c>
      <c r="C30" s="78">
        <v>46.567472100000003</v>
      </c>
      <c r="D30" s="78">
        <v>0.31358380000000002</v>
      </c>
    </row>
    <row r="31" spans="1:4" ht="30" customHeight="1" x14ac:dyDescent="0.25">
      <c r="A31" s="106" t="s">
        <v>129</v>
      </c>
      <c r="B31" s="103" t="s">
        <v>130</v>
      </c>
      <c r="C31" s="78">
        <v>46.0199985</v>
      </c>
      <c r="D31" s="78">
        <v>0.1993335</v>
      </c>
    </row>
    <row r="32" spans="1:4" ht="30" customHeight="1" x14ac:dyDescent="0.25">
      <c r="A32" s="106" t="s">
        <v>51</v>
      </c>
      <c r="B32" s="103" t="s">
        <v>52</v>
      </c>
      <c r="C32" s="78">
        <v>46.6059883</v>
      </c>
      <c r="D32" s="78">
        <v>0.23236219999999999</v>
      </c>
    </row>
    <row r="33" spans="1:4" ht="30" customHeight="1" x14ac:dyDescent="0.25">
      <c r="A33" s="106" t="s">
        <v>77</v>
      </c>
      <c r="B33" s="103" t="s">
        <v>76</v>
      </c>
      <c r="C33" s="78">
        <v>45.764006000000002</v>
      </c>
      <c r="D33" s="78">
        <v>0.95466099999999998</v>
      </c>
    </row>
    <row r="34" spans="1:4" ht="30" customHeight="1" x14ac:dyDescent="0.25">
      <c r="A34" s="106" t="s">
        <v>103</v>
      </c>
      <c r="B34" s="105" t="s">
        <v>104</v>
      </c>
      <c r="C34" s="108" t="s">
        <v>120</v>
      </c>
      <c r="D34" s="108" t="s">
        <v>121</v>
      </c>
    </row>
    <row r="35" spans="1:4" ht="30" customHeight="1" x14ac:dyDescent="0.25">
      <c r="A35" s="106" t="s">
        <v>58</v>
      </c>
      <c r="B35" s="103" t="s">
        <v>59</v>
      </c>
      <c r="C35" s="78">
        <v>47.996476600000001</v>
      </c>
      <c r="D35" s="78">
        <v>-0.14589469999999999</v>
      </c>
    </row>
    <row r="36" spans="1:4" ht="30" customHeight="1" x14ac:dyDescent="0.25">
      <c r="A36" s="106" t="s">
        <v>82</v>
      </c>
      <c r="B36" s="103" t="s">
        <v>83</v>
      </c>
      <c r="C36" s="78">
        <v>47.408788700000002</v>
      </c>
      <c r="D36" s="78">
        <v>0.68600640000000002</v>
      </c>
    </row>
    <row r="37" spans="1:4" ht="30" customHeight="1" x14ac:dyDescent="0.25">
      <c r="A37" s="106" t="s">
        <v>181</v>
      </c>
      <c r="B37" s="104" t="s">
        <v>185</v>
      </c>
      <c r="C37" s="78">
        <v>47.329552399999997</v>
      </c>
      <c r="D37" s="78">
        <v>0.40531119999999998</v>
      </c>
    </row>
    <row r="38" spans="1:4" ht="30" customHeight="1" x14ac:dyDescent="0.25">
      <c r="A38" s="106" t="s">
        <v>143</v>
      </c>
      <c r="B38" s="107" t="s">
        <v>144</v>
      </c>
      <c r="C38" s="78"/>
      <c r="D38" s="78"/>
    </row>
    <row r="39" spans="1:4" ht="30" customHeight="1" x14ac:dyDescent="0.25">
      <c r="A39" s="106" t="s">
        <v>84</v>
      </c>
      <c r="B39" s="103" t="s">
        <v>85</v>
      </c>
      <c r="C39" s="78">
        <v>47.413325999999998</v>
      </c>
      <c r="D39" s="78">
        <v>0.98440700000000003</v>
      </c>
    </row>
    <row r="40" spans="1:4" ht="30" customHeight="1" x14ac:dyDescent="0.25">
      <c r="A40" s="106" t="s">
        <v>126</v>
      </c>
      <c r="B40" s="104" t="s">
        <v>127</v>
      </c>
      <c r="C40" s="78">
        <v>48.562253200000001</v>
      </c>
      <c r="D40" s="78">
        <v>1.0383461</v>
      </c>
    </row>
    <row r="41" spans="1:4" ht="30" customHeight="1" x14ac:dyDescent="0.25">
      <c r="A41" s="106" t="s">
        <v>64</v>
      </c>
      <c r="B41" s="103" t="s">
        <v>71</v>
      </c>
      <c r="C41" s="78">
        <v>46.567472100000003</v>
      </c>
      <c r="D41" s="78">
        <v>0.31358380000000002</v>
      </c>
    </row>
    <row r="42" spans="1:4" ht="30" customHeight="1" x14ac:dyDescent="0.25">
      <c r="A42" s="106" t="s">
        <v>179</v>
      </c>
      <c r="B42" s="104" t="s">
        <v>161</v>
      </c>
      <c r="C42" s="78">
        <v>46.364403299999999</v>
      </c>
      <c r="D42" s="78">
        <v>-0.85705030000000004</v>
      </c>
    </row>
    <row r="43" spans="1:4" ht="30" customHeight="1" x14ac:dyDescent="0.25">
      <c r="A43" s="106" t="s">
        <v>165</v>
      </c>
      <c r="B43" s="104" t="s">
        <v>183</v>
      </c>
      <c r="C43" s="78">
        <v>47.1714232</v>
      </c>
      <c r="D43" s="78">
        <v>0.21695590000000001</v>
      </c>
    </row>
    <row r="44" spans="1:4" ht="30" customHeight="1" x14ac:dyDescent="0.25">
      <c r="A44" s="106" t="s">
        <v>98</v>
      </c>
      <c r="B44" s="104" t="s">
        <v>99</v>
      </c>
      <c r="C44" s="78">
        <v>46.477497399999997</v>
      </c>
      <c r="D44" s="78">
        <v>0.5194782</v>
      </c>
    </row>
    <row r="45" spans="1:4" ht="30" customHeight="1" x14ac:dyDescent="0.25">
      <c r="A45" s="106" t="s">
        <v>47</v>
      </c>
      <c r="B45" s="103" t="s">
        <v>48</v>
      </c>
      <c r="C45" s="103">
        <v>47.248514399999998</v>
      </c>
      <c r="D45" s="103">
        <v>-9.0751100000000001E-2</v>
      </c>
    </row>
    <row r="46" spans="1:4" ht="30" customHeight="1" x14ac:dyDescent="0.25">
      <c r="A46" s="106" t="s">
        <v>145</v>
      </c>
      <c r="B46" s="104" t="s">
        <v>146</v>
      </c>
      <c r="C46" s="78">
        <v>47.415497199999997</v>
      </c>
      <c r="D46" s="78">
        <v>0.65739700000000001</v>
      </c>
    </row>
    <row r="47" spans="1:4" ht="30" customHeight="1" x14ac:dyDescent="0.25">
      <c r="A47" s="106" t="s">
        <v>128</v>
      </c>
      <c r="B47" s="104" t="s">
        <v>132</v>
      </c>
      <c r="C47" s="78">
        <v>47.587249999999997</v>
      </c>
      <c r="D47" s="78">
        <v>0.91953499999999999</v>
      </c>
    </row>
    <row r="48" spans="1:4" ht="30" customHeight="1" x14ac:dyDescent="0.25">
      <c r="A48" s="106" t="s">
        <v>168</v>
      </c>
      <c r="B48" s="104" t="s">
        <v>184</v>
      </c>
      <c r="C48" s="78">
        <v>47.803578000000002</v>
      </c>
      <c r="D48" s="78">
        <v>1.7284584000000001</v>
      </c>
    </row>
  </sheetData>
  <sortState ref="A3:D48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Patient en attente</vt:lpstr>
      <vt:lpstr>Préparation tournée</vt:lpstr>
      <vt:lpstr>Feuille tournée</vt:lpstr>
      <vt:lpstr>LISTE EHPAD</vt:lpstr>
      <vt:lpstr>'Feuille tournée'!Zone_d_impression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ATHENES</dc:creator>
  <cp:lastModifiedBy>ATHENES</cp:lastModifiedBy>
  <cp:lastPrinted>2018-08-28T17:37:20Z</cp:lastPrinted>
  <dcterms:created xsi:type="dcterms:W3CDTF">2018-06-18T19:53:48Z</dcterms:created>
  <dcterms:modified xsi:type="dcterms:W3CDTF">2018-09-07T11:30:00Z</dcterms:modified>
</cp:coreProperties>
</file>