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xl/drawings/drawing17.xml" ContentType="application/vnd.openxmlformats-officedocument.drawing+xml"/>
  <Override PartName="/xl/drawings/drawing18.xml" ContentType="application/vnd.openxmlformats-officedocument.drawing+xml"/>
  <Override PartName="/xl/drawings/drawing19.xml" ContentType="application/vnd.openxmlformats-officedocument.drawing+xml"/>
  <Override PartName="/xl/drawings/drawing20.xml" ContentType="application/vnd.openxmlformats-officedocument.drawing+xml"/>
  <Override PartName="/xl/drawings/drawing21.xml" ContentType="application/vnd.openxmlformats-officedocument.drawing+xml"/>
  <Override PartName="/xl/drawings/drawing22.xml" ContentType="application/vnd.openxmlformats-officedocument.drawing+xml"/>
  <Override PartName="/xl/drawings/drawing23.xml" ContentType="application/vnd.openxmlformats-officedocument.drawing+xml"/>
  <Override PartName="/xl/drawings/drawing24.xml" ContentType="application/vnd.openxmlformats-officedocument.drawing+xml"/>
  <Override PartName="/xl/drawings/drawing25.xml" ContentType="application/vnd.openxmlformats-officedocument.drawing+xml"/>
  <Override PartName="/xl/drawings/drawing26.xml" ContentType="application/vnd.openxmlformats-officedocument.drawing+xml"/>
  <Override PartName="/xl/drawings/drawing27.xml" ContentType="application/vnd.openxmlformats-officedocument.drawing+xml"/>
  <Override PartName="/xl/drawings/drawing28.xml" ContentType="application/vnd.openxmlformats-officedocument.drawing+xml"/>
  <Override PartName="/xl/drawings/drawing29.xml" ContentType="application/vnd.openxmlformats-officedocument.drawing+xml"/>
  <Override PartName="/xl/drawings/drawing30.xml" ContentType="application/vnd.openxmlformats-officedocument.drawing+xml"/>
  <Override PartName="/xl/drawings/drawing31.xml" ContentType="application/vnd.openxmlformats-officedocument.drawing+xml"/>
  <Override PartName="/xl/drawings/drawing32.xml" ContentType="application/vnd.openxmlformats-officedocument.drawing+xml"/>
  <Override PartName="/xl/drawings/drawing33.xml" ContentType="application/vnd.openxmlformats-officedocument.drawing+xml"/>
  <Override PartName="/xl/drawings/drawing34.xml" ContentType="application/vnd.openxmlformats-officedocument.drawing+xml"/>
  <Override PartName="/xl/drawings/drawing35.xml" ContentType="application/vnd.openxmlformats-officedocument.drawing+xml"/>
  <Override PartName="/xl/drawings/drawing36.xml" ContentType="application/vnd.openxmlformats-officedocument.drawing+xml"/>
  <Override PartName="/xl/drawings/drawing37.xml" ContentType="application/vnd.openxmlformats-officedocument.drawing+xml"/>
  <Override PartName="/xl/drawings/drawing38.xml" ContentType="application/vnd.openxmlformats-officedocument.drawing+xml"/>
  <Override PartName="/xl/drawings/drawing39.xml" ContentType="application/vnd.openxmlformats-officedocument.drawing+xml"/>
  <Override PartName="/xl/drawings/drawing40.xml" ContentType="application/vnd.openxmlformats-officedocument.drawing+xml"/>
  <Override PartName="/xl/drawings/drawing41.xml" ContentType="application/vnd.openxmlformats-officedocument.drawing+xml"/>
  <Override PartName="/xl/drawings/drawing42.xml" ContentType="application/vnd.openxmlformats-officedocument.drawing+xml"/>
  <Override PartName="/xl/drawings/drawing43.xml" ContentType="application/vnd.openxmlformats-officedocument.drawing+xml"/>
  <Override PartName="/xl/drawings/drawing44.xml" ContentType="application/vnd.openxmlformats-officedocument.drawing+xml"/>
  <Override PartName="/xl/drawings/drawing45.xml" ContentType="application/vnd.openxmlformats-officedocument.drawing+xml"/>
  <Override PartName="/xl/drawings/drawing46.xml" ContentType="application/vnd.openxmlformats-officedocument.drawing+xml"/>
  <Override PartName="/xl/drawings/drawing47.xml" ContentType="application/vnd.openxmlformats-officedocument.drawing+xml"/>
  <Override PartName="/xl/drawings/drawing48.xml" ContentType="application/vnd.openxmlformats-officedocument.drawing+xml"/>
  <Override PartName="/xl/drawings/drawing49.xml" ContentType="application/vnd.openxmlformats-officedocument.drawing+xml"/>
  <Override PartName="/xl/drawings/drawing50.xml" ContentType="application/vnd.openxmlformats-officedocument.drawing+xml"/>
  <Override PartName="/xl/drawings/drawing51.xml" ContentType="application/vnd.openxmlformats-officedocument.drawing+xml"/>
  <Override PartName="/xl/drawings/drawing52.xml" ContentType="application/vnd.openxmlformats-officedocument.drawing+xml"/>
  <Override PartName="/xl/drawings/drawing5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24226"/>
  <mc:AlternateContent xmlns:mc="http://schemas.openxmlformats.org/markup-compatibility/2006">
    <mc:Choice Requires="x15">
      <x15ac:absPath xmlns:x15ac="http://schemas.microsoft.com/office/spreadsheetml/2010/11/ac" url="F:\Compta\syscoahada\1\"/>
    </mc:Choice>
  </mc:AlternateContent>
  <bookViews>
    <workbookView xWindow="-120" yWindow="-120" windowWidth="20730" windowHeight="11160" tabRatio="798"/>
  </bookViews>
  <sheets>
    <sheet name="MENU" sheetId="103" r:id="rId1"/>
    <sheet name="IDENTIFICATION" sheetId="1" state="veryHidden" r:id="rId2"/>
    <sheet name="FORMEJURIDIQUE" sheetId="18" state="veryHidden" r:id="rId3"/>
    <sheet name="Balance N" sheetId="55" state="veryHidden" r:id="rId4"/>
    <sheet name="Balance N-1" sheetId="56" state="veryHidden" r:id="rId5"/>
    <sheet name="Sage" sheetId="11" state="veryHidden" r:id="rId6"/>
    <sheet name="Sagen" sheetId="15" state="veryHidden" r:id="rId7"/>
    <sheet name="PageDeGarde1" sheetId="26" state="veryHidden" r:id="rId8"/>
    <sheet name="FICHE CONDITIONS" sheetId="21" state="veryHidden" r:id="rId9"/>
    <sheet name="FICHE_R1" sheetId="23" state="veryHidden" r:id="rId10"/>
    <sheet name="FICHE_R2" sheetId="24" state="veryHidden" r:id="rId11"/>
    <sheet name="FICHE_3" sheetId="25" state="veryHidden" r:id="rId12"/>
    <sheet name="FICHE_4" sheetId="65" state="veryHidden" r:id="rId13"/>
    <sheet name="PageDeGardeBilan" sheetId="27" state="veryHidden" r:id="rId14"/>
    <sheet name="Bilan" sheetId="57" state="veryHidden" r:id="rId15"/>
    <sheet name="PageDeGardeCpteResultat" sheetId="28" state="veryHidden" r:id="rId16"/>
    <sheet name="CpteResultat" sheetId="58" state="veryHidden" r:id="rId17"/>
    <sheet name="PageDeGardeTafluxT" sheetId="29" state="veryHidden" r:id="rId18"/>
    <sheet name="TfluxT" sheetId="59" state="veryHidden" r:id="rId19"/>
    <sheet name="PageDeGardeNote" sheetId="63" state="veryHidden" r:id="rId20"/>
    <sheet name="NOTE_1" sheetId="61" state="veryHidden" r:id="rId21"/>
    <sheet name="NOTE_2" sheetId="62" state="veryHidden" r:id="rId22"/>
    <sheet name="NOTE_3A" sheetId="36" state="veryHidden" r:id="rId23"/>
    <sheet name="NOTE_3B" sheetId="40" state="veryHidden" r:id="rId24"/>
    <sheet name="NOTE_3C" sheetId="37" state="veryHidden" r:id="rId25"/>
    <sheet name="NOTE_3D" sheetId="38" state="veryHidden" r:id="rId26"/>
    <sheet name="NOTE_3E" sheetId="66" state="veryHidden" r:id="rId27"/>
    <sheet name="NOTE_4" sheetId="67" state="veryHidden" r:id="rId28"/>
    <sheet name="NOTE_5" sheetId="68" state="veryHidden" r:id="rId29"/>
    <sheet name="NOTE_6" sheetId="69" state="veryHidden" r:id="rId30"/>
    <sheet name="NOTE_7" sheetId="70" state="veryHidden" r:id="rId31"/>
    <sheet name="NOTE_8" sheetId="71" state="veryHidden" r:id="rId32"/>
    <sheet name="NOTE_8A" sheetId="72" state="veryHidden" r:id="rId33"/>
    <sheet name="NOTE_9" sheetId="73" state="veryHidden" r:id="rId34"/>
    <sheet name="NOTE_10" sheetId="74" state="veryHidden" r:id="rId35"/>
    <sheet name="NOTE_11" sheetId="75" state="veryHidden" r:id="rId36"/>
    <sheet name="NOTE_12" sheetId="76" state="veryHidden" r:id="rId37"/>
    <sheet name="NOTE_13" sheetId="77" state="veryHidden" r:id="rId38"/>
    <sheet name="NOTE_14" sheetId="78" state="veryHidden" r:id="rId39"/>
    <sheet name="NOTE_15A" sheetId="79" state="veryHidden" r:id="rId40"/>
    <sheet name="NOTE_15B" sheetId="80" state="veryHidden" r:id="rId41"/>
    <sheet name="NOTE_16A" sheetId="81" state="veryHidden" r:id="rId42"/>
    <sheet name="NOTE_16B" sheetId="82" state="veryHidden" r:id="rId43"/>
    <sheet name="NOTE_16B_bis" sheetId="83" state="veryHidden" r:id="rId44"/>
    <sheet name="NOTE_16C" sheetId="84" state="veryHidden" r:id="rId45"/>
    <sheet name="NOTE_17" sheetId="85" state="veryHidden" r:id="rId46"/>
    <sheet name="NOTE_18" sheetId="86" state="veryHidden" r:id="rId47"/>
    <sheet name="NOTE_19" sheetId="87" state="veryHidden" r:id="rId48"/>
    <sheet name="NOTE_20" sheetId="89" state="veryHidden" r:id="rId49"/>
    <sheet name="NOTE_21" sheetId="90" state="veryHidden" r:id="rId50"/>
    <sheet name="NOTE_22" sheetId="91" state="veryHidden" r:id="rId51"/>
    <sheet name="NOTE_23" sheetId="92" state="veryHidden" r:id="rId52"/>
    <sheet name="NOTE_24" sheetId="93" state="veryHidden" r:id="rId53"/>
    <sheet name="NOTE_25" sheetId="94" state="veryHidden" r:id="rId54"/>
    <sheet name="NOTE_26" sheetId="95" state="veryHidden" r:id="rId55"/>
    <sheet name="NOTE_27A" sheetId="96" state="veryHidden" r:id="rId56"/>
    <sheet name="NOTE_27B" sheetId="46" state="veryHidden" r:id="rId57"/>
    <sheet name="NOTE_28" sheetId="39" state="veryHidden" r:id="rId58"/>
    <sheet name="NOTE_29" sheetId="97" state="veryHidden" r:id="rId59"/>
    <sheet name="NOTE_30" sheetId="98" state="veryHidden" r:id="rId60"/>
    <sheet name="NOTE_31" sheetId="44" state="veryHidden" r:id="rId61"/>
    <sheet name="NOTE_32" sheetId="47" state="veryHidden" r:id="rId62"/>
    <sheet name="NOTE_33" sheetId="48" state="veryHidden" r:id="rId63"/>
    <sheet name="NOTE_34" sheetId="100" state="veryHidden" r:id="rId64"/>
    <sheet name="NOTE_35" sheetId="101" state="veryHidden" r:id="rId65"/>
    <sheet name="NOTE_36" sheetId="22" state="veryHidden" r:id="rId66"/>
  </sheets>
  <definedNames>
    <definedName name="_xlnm._FilterDatabase" localSheetId="5" hidden="1">Sage!$A$3:$K$99</definedName>
    <definedName name="_xlnm._FilterDatabase" localSheetId="6" hidden="1">Sagen!$A$3:$K$99</definedName>
    <definedName name="LOCAL_MYSQL_DATE_FORMAT"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Print_Area" localSheetId="1">IDENTIFICATION!$A$1:$H$13</definedName>
    <definedName name="Print_Area" localSheetId="62">NOTE_33!$A$1:$I$54</definedName>
    <definedName name="Print_Area" localSheetId="65">NOTE_36!$A$1:$AJ$130</definedName>
    <definedName name="Print_Area" localSheetId="13">PageDeGardeBilan!$A$1:$G$46</definedName>
  </definedNames>
  <calcPr calcId="162913"/>
  <fileRecoveryPr autoRecover="0"/>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U17" i="59" l="1"/>
  <c r="A4" i="15" l="1"/>
  <c r="C4" i="15" s="1"/>
  <c r="A5" i="15"/>
  <c r="D5" i="15" s="1"/>
  <c r="A6" i="15"/>
  <c r="C6" i="15" s="1"/>
  <c r="A7" i="15"/>
  <c r="A8" i="15"/>
  <c r="A9" i="15"/>
  <c r="D9" i="15" s="1"/>
  <c r="A10" i="15"/>
  <c r="C10" i="15" s="1"/>
  <c r="A11" i="15"/>
  <c r="A12" i="15"/>
  <c r="C12" i="15" s="1"/>
  <c r="A13" i="15"/>
  <c r="D13" i="15" s="1"/>
  <c r="A14" i="15"/>
  <c r="C14" i="15" s="1"/>
  <c r="A15" i="15"/>
  <c r="A16" i="15"/>
  <c r="A17" i="15"/>
  <c r="D17" i="15" s="1"/>
  <c r="A18" i="15"/>
  <c r="C18" i="15" s="1"/>
  <c r="A19" i="15"/>
  <c r="A20" i="15"/>
  <c r="C20" i="15" s="1"/>
  <c r="A21" i="15"/>
  <c r="D21" i="15" s="1"/>
  <c r="A22" i="15"/>
  <c r="C22" i="15" s="1"/>
  <c r="A23" i="15"/>
  <c r="A24" i="15"/>
  <c r="A25" i="15"/>
  <c r="D25" i="15" s="1"/>
  <c r="A26" i="15"/>
  <c r="C26" i="15" s="1"/>
  <c r="A27" i="15"/>
  <c r="A28" i="15"/>
  <c r="C28" i="15" s="1"/>
  <c r="A29" i="15"/>
  <c r="A30" i="15"/>
  <c r="C30" i="15" s="1"/>
  <c r="A31" i="15"/>
  <c r="A32" i="15"/>
  <c r="A33" i="15"/>
  <c r="D33" i="15" s="1"/>
  <c r="A34" i="15"/>
  <c r="C34" i="15" s="1"/>
  <c r="A35" i="15"/>
  <c r="A36" i="15"/>
  <c r="C36" i="15" s="1"/>
  <c r="A37" i="15"/>
  <c r="D37" i="15" s="1"/>
  <c r="A38" i="15"/>
  <c r="C38" i="15" s="1"/>
  <c r="A39" i="15"/>
  <c r="A40" i="15"/>
  <c r="A41" i="15"/>
  <c r="D41" i="15" s="1"/>
  <c r="A42" i="15"/>
  <c r="C42" i="15" s="1"/>
  <c r="A43" i="15"/>
  <c r="A44" i="15"/>
  <c r="D44" i="15" s="1"/>
  <c r="A45" i="15"/>
  <c r="D45" i="15" s="1"/>
  <c r="A46" i="15"/>
  <c r="C46" i="15" s="1"/>
  <c r="A47" i="15"/>
  <c r="A48" i="15"/>
  <c r="D48" i="15" s="1"/>
  <c r="A49" i="15"/>
  <c r="D49" i="15" s="1"/>
  <c r="A50" i="15"/>
  <c r="C50" i="15" s="1"/>
  <c r="A51" i="15"/>
  <c r="B51" i="15" s="1"/>
  <c r="A52" i="15"/>
  <c r="D52" i="15" s="1"/>
  <c r="A53" i="15"/>
  <c r="D53" i="15" s="1"/>
  <c r="A54" i="15"/>
  <c r="C54" i="15" s="1"/>
  <c r="A55" i="15"/>
  <c r="B55" i="15" s="1"/>
  <c r="A56" i="15"/>
  <c r="D56" i="15" s="1"/>
  <c r="A57" i="15"/>
  <c r="D57" i="15" s="1"/>
  <c r="A58" i="15"/>
  <c r="C58" i="15" s="1"/>
  <c r="A59" i="15"/>
  <c r="B59" i="15" s="1"/>
  <c r="A60" i="15"/>
  <c r="D60" i="15" s="1"/>
  <c r="A61" i="15"/>
  <c r="A62" i="15"/>
  <c r="C62" i="15" s="1"/>
  <c r="A63" i="15"/>
  <c r="A64" i="15"/>
  <c r="D64" i="15" s="1"/>
  <c r="A65" i="15"/>
  <c r="D65" i="15" s="1"/>
  <c r="A66" i="15"/>
  <c r="C66" i="15" s="1"/>
  <c r="A67" i="15"/>
  <c r="B67" i="15" s="1"/>
  <c r="A68" i="15"/>
  <c r="D68" i="15" s="1"/>
  <c r="A69" i="15"/>
  <c r="D69" i="15" s="1"/>
  <c r="A70" i="15"/>
  <c r="C70" i="15" s="1"/>
  <c r="A71" i="15"/>
  <c r="B71" i="15" s="1"/>
  <c r="A72" i="15"/>
  <c r="D72" i="15" s="1"/>
  <c r="A73" i="15"/>
  <c r="D73" i="15" s="1"/>
  <c r="A74" i="15"/>
  <c r="C74" i="15" s="1"/>
  <c r="A75" i="15"/>
  <c r="B75" i="15" s="1"/>
  <c r="A76" i="15"/>
  <c r="D76" i="15" s="1"/>
  <c r="A77" i="15"/>
  <c r="D77" i="15" s="1"/>
  <c r="A78" i="15"/>
  <c r="C78" i="15" s="1"/>
  <c r="A79" i="15"/>
  <c r="A80" i="15"/>
  <c r="D80" i="15" s="1"/>
  <c r="A81" i="15"/>
  <c r="D81" i="15" s="1"/>
  <c r="A82" i="15"/>
  <c r="C82" i="15" s="1"/>
  <c r="A83" i="15"/>
  <c r="B83" i="15" s="1"/>
  <c r="A84" i="15"/>
  <c r="D84" i="15" s="1"/>
  <c r="A85" i="15"/>
  <c r="D85" i="15" s="1"/>
  <c r="A86" i="15"/>
  <c r="C86" i="15" s="1"/>
  <c r="A87" i="15"/>
  <c r="B87" i="15" s="1"/>
  <c r="A88" i="15"/>
  <c r="D88" i="15" s="1"/>
  <c r="A89" i="15"/>
  <c r="D89" i="15" s="1"/>
  <c r="A90" i="15"/>
  <c r="C90" i="15" s="1"/>
  <c r="A91" i="15"/>
  <c r="B91" i="15" s="1"/>
  <c r="A92" i="15"/>
  <c r="D92" i="15" s="1"/>
  <c r="A93" i="15"/>
  <c r="A94" i="15"/>
  <c r="C94" i="15" s="1"/>
  <c r="A95" i="15"/>
  <c r="A96" i="15"/>
  <c r="D96" i="15" s="1"/>
  <c r="A97" i="15"/>
  <c r="D97" i="15" s="1"/>
  <c r="A98" i="15"/>
  <c r="C98" i="15" s="1"/>
  <c r="A99" i="15"/>
  <c r="B99" i="15" s="1"/>
  <c r="A100" i="15"/>
  <c r="D100" i="15" s="1"/>
  <c r="A101" i="15"/>
  <c r="D101" i="15" s="1"/>
  <c r="A102" i="15"/>
  <c r="C102" i="15" s="1"/>
  <c r="A103" i="15"/>
  <c r="B103" i="15" s="1"/>
  <c r="A104" i="15"/>
  <c r="D104" i="15" s="1"/>
  <c r="A105" i="15"/>
  <c r="D105" i="15" s="1"/>
  <c r="A106" i="15"/>
  <c r="C106" i="15" s="1"/>
  <c r="A107" i="15"/>
  <c r="B107" i="15" s="1"/>
  <c r="A108" i="15"/>
  <c r="D108" i="15" s="1"/>
  <c r="A109" i="15"/>
  <c r="D109" i="15" s="1"/>
  <c r="A110" i="15"/>
  <c r="C110" i="15" s="1"/>
  <c r="A111" i="15"/>
  <c r="A112" i="15"/>
  <c r="D112" i="15" s="1"/>
  <c r="A113" i="15"/>
  <c r="D113" i="15" s="1"/>
  <c r="A114" i="15"/>
  <c r="C114" i="15" s="1"/>
  <c r="A115" i="15"/>
  <c r="B115" i="15" s="1"/>
  <c r="A116" i="15"/>
  <c r="D116" i="15" s="1"/>
  <c r="A117" i="15"/>
  <c r="D117" i="15" s="1"/>
  <c r="A118" i="15"/>
  <c r="C118" i="15" s="1"/>
  <c r="A119" i="15"/>
  <c r="B119" i="15" s="1"/>
  <c r="A120" i="15"/>
  <c r="D120" i="15" s="1"/>
  <c r="A121" i="15"/>
  <c r="D121" i="15" s="1"/>
  <c r="A122" i="15"/>
  <c r="C122" i="15" s="1"/>
  <c r="A123" i="15"/>
  <c r="B123" i="15" s="1"/>
  <c r="A124" i="15"/>
  <c r="D124" i="15" s="1"/>
  <c r="A125" i="15"/>
  <c r="A126" i="15"/>
  <c r="C126" i="15" s="1"/>
  <c r="A127" i="15"/>
  <c r="A128" i="15"/>
  <c r="D128" i="15" s="1"/>
  <c r="A129" i="15"/>
  <c r="D129" i="15" s="1"/>
  <c r="A130" i="15"/>
  <c r="C130" i="15" s="1"/>
  <c r="A131" i="15"/>
  <c r="B131" i="15" s="1"/>
  <c r="A132" i="15"/>
  <c r="D132" i="15" s="1"/>
  <c r="A133" i="15"/>
  <c r="D133" i="15" s="1"/>
  <c r="A134" i="15"/>
  <c r="C134" i="15" s="1"/>
  <c r="A135" i="15"/>
  <c r="B135" i="15" s="1"/>
  <c r="A136" i="15"/>
  <c r="D136" i="15" s="1"/>
  <c r="A137" i="15"/>
  <c r="D137" i="15" s="1"/>
  <c r="A138" i="15"/>
  <c r="C138" i="15" s="1"/>
  <c r="A139" i="15"/>
  <c r="B139" i="15" s="1"/>
  <c r="A140" i="15"/>
  <c r="D140" i="15" s="1"/>
  <c r="A141" i="15"/>
  <c r="D141" i="15" s="1"/>
  <c r="A142" i="15"/>
  <c r="C142" i="15" s="1"/>
  <c r="A143" i="15"/>
  <c r="A144" i="15"/>
  <c r="D144" i="15" s="1"/>
  <c r="A145" i="15"/>
  <c r="D145" i="15" s="1"/>
  <c r="A146" i="15"/>
  <c r="C146" i="15" s="1"/>
  <c r="A147" i="15"/>
  <c r="B147" i="15" s="1"/>
  <c r="A148" i="15"/>
  <c r="D148" i="15" s="1"/>
  <c r="A149" i="15"/>
  <c r="D149" i="15" s="1"/>
  <c r="A150" i="15"/>
  <c r="C150" i="15" s="1"/>
  <c r="A151" i="15"/>
  <c r="B151" i="15" s="1"/>
  <c r="A152" i="15"/>
  <c r="D152" i="15" s="1"/>
  <c r="A153" i="15"/>
  <c r="A154" i="15"/>
  <c r="A155" i="15"/>
  <c r="A156" i="15"/>
  <c r="A157" i="15"/>
  <c r="A158" i="15"/>
  <c r="A159" i="15"/>
  <c r="A160" i="15"/>
  <c r="A161" i="15"/>
  <c r="A162" i="15"/>
  <c r="A163" i="15"/>
  <c r="A164" i="15"/>
  <c r="A165" i="15"/>
  <c r="A166" i="15"/>
  <c r="A167" i="15"/>
  <c r="A168" i="15"/>
  <c r="A169" i="15"/>
  <c r="A170" i="15"/>
  <c r="A171" i="15"/>
  <c r="A172" i="15"/>
  <c r="A173" i="15"/>
  <c r="A174" i="15"/>
  <c r="A175" i="15"/>
  <c r="A176" i="15"/>
  <c r="A177" i="15"/>
  <c r="A178" i="15"/>
  <c r="A179" i="15"/>
  <c r="A180" i="15"/>
  <c r="A181" i="15"/>
  <c r="A182" i="15"/>
  <c r="A183" i="15"/>
  <c r="A184" i="15"/>
  <c r="A185" i="15"/>
  <c r="A186" i="15"/>
  <c r="A187" i="15"/>
  <c r="A188" i="15"/>
  <c r="A189" i="15"/>
  <c r="A190" i="15"/>
  <c r="A191" i="15"/>
  <c r="A192" i="15"/>
  <c r="A193" i="15"/>
  <c r="A194" i="15"/>
  <c r="A195" i="15"/>
  <c r="A196" i="15"/>
  <c r="A197" i="15"/>
  <c r="A198" i="15"/>
  <c r="A199" i="15"/>
  <c r="A200" i="15"/>
  <c r="A201" i="15"/>
  <c r="A202" i="15"/>
  <c r="A203" i="15"/>
  <c r="A204" i="15"/>
  <c r="A205" i="15"/>
  <c r="A206" i="15"/>
  <c r="A207" i="15"/>
  <c r="A208" i="15"/>
  <c r="A209" i="15"/>
  <c r="A210" i="15"/>
  <c r="A211" i="15"/>
  <c r="A212" i="15"/>
  <c r="A213" i="15"/>
  <c r="A214" i="15"/>
  <c r="A215" i="15"/>
  <c r="A216" i="15"/>
  <c r="A217" i="15"/>
  <c r="A218" i="15"/>
  <c r="A219" i="15"/>
  <c r="A220" i="15"/>
  <c r="A221" i="15"/>
  <c r="A222" i="15"/>
  <c r="A223" i="15"/>
  <c r="A224" i="15"/>
  <c r="A225" i="15"/>
  <c r="A226" i="15"/>
  <c r="A227" i="15"/>
  <c r="A228" i="15"/>
  <c r="A229" i="15"/>
  <c r="A230" i="15"/>
  <c r="A231" i="15"/>
  <c r="A232" i="15"/>
  <c r="A233" i="15"/>
  <c r="A234" i="15"/>
  <c r="A235" i="15"/>
  <c r="A236" i="15"/>
  <c r="A237" i="15"/>
  <c r="A238" i="15"/>
  <c r="A239" i="15"/>
  <c r="A240" i="15"/>
  <c r="A241" i="15"/>
  <c r="A242" i="15"/>
  <c r="A243" i="15"/>
  <c r="A244" i="15"/>
  <c r="A245" i="15"/>
  <c r="A246" i="15"/>
  <c r="A247" i="15"/>
  <c r="A248" i="15"/>
  <c r="A249" i="15"/>
  <c r="A250" i="15"/>
  <c r="A251" i="15"/>
  <c r="A252" i="15"/>
  <c r="A253" i="15"/>
  <c r="A254" i="15"/>
  <c r="A255" i="15"/>
  <c r="A256" i="15"/>
  <c r="A257" i="15"/>
  <c r="A258" i="15"/>
  <c r="A259" i="15"/>
  <c r="A260" i="15"/>
  <c r="A261" i="15"/>
  <c r="A262" i="15"/>
  <c r="A263" i="15"/>
  <c r="A264" i="15"/>
  <c r="A265" i="15"/>
  <c r="A266" i="15"/>
  <c r="A267" i="15"/>
  <c r="A268" i="15"/>
  <c r="A269" i="15"/>
  <c r="A270" i="15"/>
  <c r="A271" i="15"/>
  <c r="A272" i="15"/>
  <c r="A273" i="15"/>
  <c r="A274" i="15"/>
  <c r="A275" i="15"/>
  <c r="A276" i="15"/>
  <c r="A277" i="15"/>
  <c r="A278" i="15"/>
  <c r="A279" i="15"/>
  <c r="A280" i="15"/>
  <c r="A281" i="15"/>
  <c r="A282" i="15"/>
  <c r="A283" i="15"/>
  <c r="A284" i="15"/>
  <c r="A285" i="15"/>
  <c r="A286" i="15"/>
  <c r="A287" i="15"/>
  <c r="A288" i="15"/>
  <c r="A289" i="15"/>
  <c r="A290" i="15"/>
  <c r="A291" i="15"/>
  <c r="A292" i="15"/>
  <c r="A293" i="15"/>
  <c r="A294" i="15"/>
  <c r="A295" i="15"/>
  <c r="A296" i="15"/>
  <c r="A297" i="15"/>
  <c r="A298" i="15"/>
  <c r="A299" i="15"/>
  <c r="A300" i="15"/>
  <c r="A301" i="15"/>
  <c r="A302" i="15"/>
  <c r="A303" i="15"/>
  <c r="A304" i="15"/>
  <c r="A305" i="15"/>
  <c r="A306" i="15"/>
  <c r="A307" i="15"/>
  <c r="A308" i="15"/>
  <c r="A309" i="15"/>
  <c r="A310" i="15"/>
  <c r="A311" i="15"/>
  <c r="A312" i="15"/>
  <c r="A313" i="15"/>
  <c r="A314" i="15"/>
  <c r="A315" i="15"/>
  <c r="A316" i="15"/>
  <c r="A317" i="15"/>
  <c r="A318" i="15"/>
  <c r="A319" i="15"/>
  <c r="A320" i="15"/>
  <c r="A321" i="15"/>
  <c r="A322" i="15"/>
  <c r="A323" i="15"/>
  <c r="A324" i="15"/>
  <c r="A325" i="15"/>
  <c r="A326" i="15"/>
  <c r="A327" i="15"/>
  <c r="A328" i="15"/>
  <c r="A329" i="15"/>
  <c r="A330" i="15"/>
  <c r="A331" i="15"/>
  <c r="A332" i="15"/>
  <c r="A333" i="15"/>
  <c r="A334" i="15"/>
  <c r="A335" i="15"/>
  <c r="A336" i="15"/>
  <c r="A337" i="15"/>
  <c r="A338" i="15"/>
  <c r="A339" i="15"/>
  <c r="A340" i="15"/>
  <c r="A341" i="15"/>
  <c r="A342" i="15"/>
  <c r="A343" i="15"/>
  <c r="A344" i="15"/>
  <c r="A345" i="15"/>
  <c r="A346" i="15"/>
  <c r="A347" i="15"/>
  <c r="A348" i="15"/>
  <c r="A349" i="15"/>
  <c r="A350" i="15"/>
  <c r="A351" i="15"/>
  <c r="A352" i="15"/>
  <c r="A353" i="15"/>
  <c r="A354" i="15"/>
  <c r="A355" i="15"/>
  <c r="A356" i="15"/>
  <c r="A357" i="15"/>
  <c r="A358" i="15"/>
  <c r="A359" i="15"/>
  <c r="A360" i="15"/>
  <c r="A361" i="15"/>
  <c r="A362" i="15"/>
  <c r="A363" i="15"/>
  <c r="A364" i="15"/>
  <c r="A365" i="15"/>
  <c r="A366" i="15"/>
  <c r="A367" i="15"/>
  <c r="A368" i="15"/>
  <c r="A369" i="15"/>
  <c r="A370" i="15"/>
  <c r="A371" i="15"/>
  <c r="A372" i="15"/>
  <c r="A373" i="15"/>
  <c r="A374" i="15"/>
  <c r="A375" i="15"/>
  <c r="A376" i="15"/>
  <c r="A377" i="15"/>
  <c r="A378" i="15"/>
  <c r="A379" i="15"/>
  <c r="A380" i="15"/>
  <c r="A381" i="15"/>
  <c r="A382" i="15"/>
  <c r="A383" i="15"/>
  <c r="A384" i="15"/>
  <c r="A385" i="15"/>
  <c r="A386" i="15"/>
  <c r="A387" i="15"/>
  <c r="A388" i="15"/>
  <c r="A389" i="15"/>
  <c r="A390" i="15"/>
  <c r="A391" i="15"/>
  <c r="A392" i="15"/>
  <c r="A393" i="15"/>
  <c r="A394" i="15"/>
  <c r="A395" i="15"/>
  <c r="A396" i="15"/>
  <c r="A397" i="15"/>
  <c r="A398" i="15"/>
  <c r="A399" i="15"/>
  <c r="A400" i="15"/>
  <c r="A401" i="15"/>
  <c r="A402" i="15"/>
  <c r="A403" i="15"/>
  <c r="A404" i="15"/>
  <c r="A405" i="15"/>
  <c r="A406" i="15"/>
  <c r="A407" i="15"/>
  <c r="A408" i="15"/>
  <c r="A409" i="15"/>
  <c r="A410" i="15"/>
  <c r="A411" i="15"/>
  <c r="A412" i="15"/>
  <c r="A413" i="15"/>
  <c r="A414" i="15"/>
  <c r="A415" i="15"/>
  <c r="A416" i="15"/>
  <c r="A417" i="15"/>
  <c r="A418" i="15"/>
  <c r="A419" i="15"/>
  <c r="A420" i="15"/>
  <c r="A421" i="15"/>
  <c r="A422" i="15"/>
  <c r="A423" i="15"/>
  <c r="A424" i="15"/>
  <c r="A425" i="15"/>
  <c r="A426" i="15"/>
  <c r="A427" i="15"/>
  <c r="A428" i="15"/>
  <c r="A429" i="15"/>
  <c r="A430" i="15"/>
  <c r="A431" i="15"/>
  <c r="A432" i="15"/>
  <c r="A433" i="15"/>
  <c r="A434" i="15"/>
  <c r="A435" i="15"/>
  <c r="A436" i="15"/>
  <c r="A437" i="15"/>
  <c r="A438" i="15"/>
  <c r="A439" i="15"/>
  <c r="A440" i="15"/>
  <c r="A441" i="15"/>
  <c r="A442" i="15"/>
  <c r="A443" i="15"/>
  <c r="A444" i="15"/>
  <c r="A445" i="15"/>
  <c r="A446" i="15"/>
  <c r="A447" i="15"/>
  <c r="A448" i="15"/>
  <c r="A449" i="15"/>
  <c r="A450" i="15"/>
  <c r="A451" i="15"/>
  <c r="A452" i="15"/>
  <c r="A453" i="15"/>
  <c r="A454" i="15"/>
  <c r="A455" i="15"/>
  <c r="A456" i="15"/>
  <c r="A457" i="15"/>
  <c r="A458" i="15"/>
  <c r="A459" i="15"/>
  <c r="A460" i="15"/>
  <c r="A461" i="15"/>
  <c r="A462" i="15"/>
  <c r="A463" i="15"/>
  <c r="A464" i="15"/>
  <c r="A465" i="15"/>
  <c r="A466" i="15"/>
  <c r="A467" i="15"/>
  <c r="A468" i="15"/>
  <c r="A469" i="15"/>
  <c r="A470" i="15"/>
  <c r="A471" i="15"/>
  <c r="A472" i="15"/>
  <c r="A473" i="15"/>
  <c r="A474" i="15"/>
  <c r="A475" i="15"/>
  <c r="A476" i="15"/>
  <c r="A477" i="15"/>
  <c r="A478" i="15"/>
  <c r="A479" i="15"/>
  <c r="A480" i="15"/>
  <c r="A481" i="15"/>
  <c r="A482" i="15"/>
  <c r="A483" i="15"/>
  <c r="A484" i="15"/>
  <c r="A485" i="15"/>
  <c r="A486" i="15"/>
  <c r="A487" i="15"/>
  <c r="A488" i="15"/>
  <c r="A489" i="15"/>
  <c r="A490" i="15"/>
  <c r="A491" i="15"/>
  <c r="A492" i="15"/>
  <c r="A493" i="15"/>
  <c r="A494" i="15"/>
  <c r="A495" i="15"/>
  <c r="A496" i="15"/>
  <c r="A497" i="15"/>
  <c r="A498" i="15"/>
  <c r="A499" i="15"/>
  <c r="A500" i="15"/>
  <c r="A501" i="15"/>
  <c r="A502" i="15"/>
  <c r="A503" i="15"/>
  <c r="A504" i="15"/>
  <c r="A505" i="15"/>
  <c r="A506" i="15"/>
  <c r="A507" i="15"/>
  <c r="A508" i="15"/>
  <c r="A509" i="15"/>
  <c r="A510" i="15"/>
  <c r="A511" i="15"/>
  <c r="A512" i="15"/>
  <c r="A513" i="15"/>
  <c r="A514" i="15"/>
  <c r="A515" i="15"/>
  <c r="A516" i="15"/>
  <c r="A517" i="15"/>
  <c r="A518" i="15"/>
  <c r="A519" i="15"/>
  <c r="A520" i="15"/>
  <c r="A521" i="15"/>
  <c r="A522" i="15"/>
  <c r="A523" i="15"/>
  <c r="A524" i="15"/>
  <c r="A525" i="15"/>
  <c r="A526" i="15"/>
  <c r="A527" i="15"/>
  <c r="A528" i="15"/>
  <c r="A529" i="15"/>
  <c r="A530" i="15"/>
  <c r="A531" i="15"/>
  <c r="A532" i="15"/>
  <c r="A533" i="15"/>
  <c r="A534" i="15"/>
  <c r="A535" i="15"/>
  <c r="A536" i="15"/>
  <c r="A537" i="15"/>
  <c r="A538" i="15"/>
  <c r="A539" i="15"/>
  <c r="A540" i="15"/>
  <c r="A541" i="15"/>
  <c r="A542" i="15"/>
  <c r="A543" i="15"/>
  <c r="A544" i="15"/>
  <c r="A545" i="15"/>
  <c r="A546" i="15"/>
  <c r="A547" i="15"/>
  <c r="A548" i="15"/>
  <c r="A549" i="15"/>
  <c r="A550" i="15"/>
  <c r="A551" i="15"/>
  <c r="A552" i="15"/>
  <c r="A553" i="15"/>
  <c r="A554" i="15"/>
  <c r="A555" i="15"/>
  <c r="A556" i="15"/>
  <c r="A557" i="15"/>
  <c r="A558" i="15"/>
  <c r="A559" i="15"/>
  <c r="A560" i="15"/>
  <c r="A561" i="15"/>
  <c r="A562" i="15"/>
  <c r="A563" i="15"/>
  <c r="A564" i="15"/>
  <c r="A565" i="15"/>
  <c r="A566" i="15"/>
  <c r="A567" i="15"/>
  <c r="A568" i="15"/>
  <c r="A569" i="15"/>
  <c r="A570" i="15"/>
  <c r="A571" i="15"/>
  <c r="A572" i="15"/>
  <c r="A573" i="15"/>
  <c r="A574" i="15"/>
  <c r="A575" i="15"/>
  <c r="A576" i="15"/>
  <c r="A577" i="15"/>
  <c r="A578" i="15"/>
  <c r="A579" i="15"/>
  <c r="A580" i="15"/>
  <c r="A581" i="15"/>
  <c r="A582" i="15"/>
  <c r="A583" i="15"/>
  <c r="A584" i="15"/>
  <c r="A585" i="15"/>
  <c r="A586" i="15"/>
  <c r="A587" i="15"/>
  <c r="A588" i="15"/>
  <c r="A589" i="15"/>
  <c r="A590" i="15"/>
  <c r="A591" i="15"/>
  <c r="A592" i="15"/>
  <c r="A593" i="15"/>
  <c r="A594" i="15"/>
  <c r="A595" i="15"/>
  <c r="A596" i="15"/>
  <c r="A597" i="15"/>
  <c r="A598" i="15"/>
  <c r="A599" i="15"/>
  <c r="A600" i="15"/>
  <c r="A601" i="15"/>
  <c r="A602" i="15"/>
  <c r="A603" i="15"/>
  <c r="A604" i="15"/>
  <c r="A605" i="15"/>
  <c r="A606" i="15"/>
  <c r="A607" i="15"/>
  <c r="A608" i="15"/>
  <c r="A609" i="15"/>
  <c r="A610" i="15"/>
  <c r="A611" i="15"/>
  <c r="A612" i="15"/>
  <c r="A613" i="15"/>
  <c r="A614" i="15"/>
  <c r="A615" i="15"/>
  <c r="A616" i="15"/>
  <c r="A617" i="15"/>
  <c r="A618" i="15"/>
  <c r="A619" i="15"/>
  <c r="A620" i="15"/>
  <c r="A621" i="15"/>
  <c r="A622" i="15"/>
  <c r="A623" i="15"/>
  <c r="A624" i="15"/>
  <c r="A625" i="15"/>
  <c r="A626" i="15"/>
  <c r="A627" i="15"/>
  <c r="A628" i="15"/>
  <c r="A629" i="15"/>
  <c r="A630" i="15"/>
  <c r="A631" i="15"/>
  <c r="A632" i="15"/>
  <c r="A633" i="15"/>
  <c r="A634" i="15"/>
  <c r="A635" i="15"/>
  <c r="A636" i="15"/>
  <c r="A637" i="15"/>
  <c r="A638" i="15"/>
  <c r="A639" i="15"/>
  <c r="A640" i="15"/>
  <c r="A641" i="15"/>
  <c r="A642" i="15"/>
  <c r="A643" i="15"/>
  <c r="A644" i="15"/>
  <c r="A645" i="15"/>
  <c r="A646" i="15"/>
  <c r="A647" i="15"/>
  <c r="A648" i="15"/>
  <c r="A649" i="15"/>
  <c r="A650" i="15"/>
  <c r="A651" i="15"/>
  <c r="A652" i="15"/>
  <c r="A653" i="15"/>
  <c r="A654" i="15"/>
  <c r="A655" i="15"/>
  <c r="A656" i="15"/>
  <c r="A657" i="15"/>
  <c r="A658" i="15"/>
  <c r="A659" i="15"/>
  <c r="A660" i="15"/>
  <c r="A661" i="15"/>
  <c r="A662" i="15"/>
  <c r="A663" i="15"/>
  <c r="A664" i="15"/>
  <c r="A665" i="15"/>
  <c r="A666" i="15"/>
  <c r="A667" i="15"/>
  <c r="A668" i="15"/>
  <c r="A669" i="15"/>
  <c r="A670" i="15"/>
  <c r="A671" i="15"/>
  <c r="A672" i="15"/>
  <c r="A673" i="15"/>
  <c r="A674" i="15"/>
  <c r="A675" i="15"/>
  <c r="A676" i="15"/>
  <c r="A677" i="15"/>
  <c r="A678" i="15"/>
  <c r="A679" i="15"/>
  <c r="A680" i="15"/>
  <c r="A681" i="15"/>
  <c r="A682" i="15"/>
  <c r="A683" i="15"/>
  <c r="A684" i="15"/>
  <c r="A685" i="15"/>
  <c r="A686" i="15"/>
  <c r="A687" i="15"/>
  <c r="A688" i="15"/>
  <c r="A689" i="15"/>
  <c r="A690" i="15"/>
  <c r="A691" i="15"/>
  <c r="A692" i="15"/>
  <c r="A693" i="15"/>
  <c r="A694" i="15"/>
  <c r="A695" i="15"/>
  <c r="A696" i="15"/>
  <c r="A697" i="15"/>
  <c r="A698" i="15"/>
  <c r="A699" i="15"/>
  <c r="A700" i="15"/>
  <c r="A701" i="15"/>
  <c r="A702" i="15"/>
  <c r="A703" i="15"/>
  <c r="A704" i="15"/>
  <c r="A705" i="15"/>
  <c r="A706" i="15"/>
  <c r="A707" i="15"/>
  <c r="A708" i="15"/>
  <c r="A709" i="15"/>
  <c r="A710" i="15"/>
  <c r="A711" i="15"/>
  <c r="A712" i="15"/>
  <c r="A713" i="15"/>
  <c r="A714" i="15"/>
  <c r="A715" i="15"/>
  <c r="A716" i="15"/>
  <c r="A717" i="15"/>
  <c r="A718" i="15"/>
  <c r="A719" i="15"/>
  <c r="A720" i="15"/>
  <c r="A721" i="15"/>
  <c r="A722" i="15"/>
  <c r="A723" i="15"/>
  <c r="A724" i="15"/>
  <c r="A725" i="15"/>
  <c r="A726" i="15"/>
  <c r="A727" i="15"/>
  <c r="A728" i="15"/>
  <c r="A729" i="15"/>
  <c r="A730" i="15"/>
  <c r="A731" i="15"/>
  <c r="A732" i="15"/>
  <c r="A733" i="15"/>
  <c r="A734" i="15"/>
  <c r="A735" i="15"/>
  <c r="A736" i="15"/>
  <c r="A737" i="15"/>
  <c r="A738" i="15"/>
  <c r="A739" i="15"/>
  <c r="A740" i="15"/>
  <c r="A741" i="15"/>
  <c r="A742" i="15"/>
  <c r="A743" i="15"/>
  <c r="A744" i="15"/>
  <c r="A745" i="15"/>
  <c r="A746" i="15"/>
  <c r="A747" i="15"/>
  <c r="A748" i="15"/>
  <c r="A749" i="15"/>
  <c r="A750" i="15"/>
  <c r="A751" i="15"/>
  <c r="A752" i="15"/>
  <c r="A753" i="15"/>
  <c r="A754" i="15"/>
  <c r="A755" i="15"/>
  <c r="A756" i="15"/>
  <c r="A757" i="15"/>
  <c r="A758" i="15"/>
  <c r="A759" i="15"/>
  <c r="A760" i="15"/>
  <c r="A761" i="15"/>
  <c r="A762" i="15"/>
  <c r="A763" i="15"/>
  <c r="A764" i="15"/>
  <c r="A765" i="15"/>
  <c r="A766" i="15"/>
  <c r="A767" i="15"/>
  <c r="A768" i="15"/>
  <c r="A769" i="15"/>
  <c r="A770" i="15"/>
  <c r="A771" i="15"/>
  <c r="A772" i="15"/>
  <c r="A773" i="15"/>
  <c r="A774" i="15"/>
  <c r="A775" i="15"/>
  <c r="A776" i="15"/>
  <c r="A777" i="15"/>
  <c r="A778" i="15"/>
  <c r="A779" i="15"/>
  <c r="A780" i="15"/>
  <c r="A781" i="15"/>
  <c r="A782" i="15"/>
  <c r="A783" i="15"/>
  <c r="A784" i="15"/>
  <c r="A785" i="15"/>
  <c r="A786" i="15"/>
  <c r="A787" i="15"/>
  <c r="A788" i="15"/>
  <c r="A789" i="15"/>
  <c r="A790" i="15"/>
  <c r="A791" i="15"/>
  <c r="A792" i="15"/>
  <c r="A793" i="15"/>
  <c r="A794" i="15"/>
  <c r="A795" i="15"/>
  <c r="A796" i="15"/>
  <c r="A797" i="15"/>
  <c r="A798" i="15"/>
  <c r="A799" i="15"/>
  <c r="A800" i="15"/>
  <c r="A801" i="15"/>
  <c r="A802" i="15"/>
  <c r="A803" i="15"/>
  <c r="A804" i="15"/>
  <c r="A805" i="15"/>
  <c r="A806" i="15"/>
  <c r="A807" i="15"/>
  <c r="A808" i="15"/>
  <c r="A809" i="15"/>
  <c r="A810" i="15"/>
  <c r="A811" i="15"/>
  <c r="A812" i="15"/>
  <c r="A813" i="15"/>
  <c r="A814" i="15"/>
  <c r="A815" i="15"/>
  <c r="A816" i="15"/>
  <c r="A817" i="15"/>
  <c r="A818" i="15"/>
  <c r="A819" i="15"/>
  <c r="A820" i="15"/>
  <c r="A821" i="15"/>
  <c r="A822" i="15"/>
  <c r="A823" i="15"/>
  <c r="A824" i="15"/>
  <c r="A825" i="15"/>
  <c r="A826" i="15"/>
  <c r="A827" i="15"/>
  <c r="A828" i="15"/>
  <c r="A829" i="15"/>
  <c r="A830" i="15"/>
  <c r="A831" i="15"/>
  <c r="A832" i="15"/>
  <c r="A833" i="15"/>
  <c r="A834" i="15"/>
  <c r="A835" i="15"/>
  <c r="A836" i="15"/>
  <c r="A837" i="15"/>
  <c r="A838" i="15"/>
  <c r="A839" i="15"/>
  <c r="A840" i="15"/>
  <c r="A841" i="15"/>
  <c r="A842" i="15"/>
  <c r="A843" i="15"/>
  <c r="A844" i="15"/>
  <c r="A845" i="15"/>
  <c r="A846" i="15"/>
  <c r="A847" i="15"/>
  <c r="A848" i="15"/>
  <c r="A849" i="15"/>
  <c r="A850" i="15"/>
  <c r="A851" i="15"/>
  <c r="A852" i="15"/>
  <c r="A853" i="15"/>
  <c r="A854" i="15"/>
  <c r="A855" i="15"/>
  <c r="A856" i="15"/>
  <c r="A857" i="15"/>
  <c r="A858" i="15"/>
  <c r="A859" i="15"/>
  <c r="A860" i="15"/>
  <c r="A861" i="15"/>
  <c r="A862" i="15"/>
  <c r="A863" i="15"/>
  <c r="A864" i="15"/>
  <c r="A865" i="15"/>
  <c r="A866" i="15"/>
  <c r="A867" i="15"/>
  <c r="A868" i="15"/>
  <c r="A869" i="15"/>
  <c r="A870" i="15"/>
  <c r="A871" i="15"/>
  <c r="A872" i="15"/>
  <c r="A873" i="15"/>
  <c r="A874" i="15"/>
  <c r="A875" i="15"/>
  <c r="A876" i="15"/>
  <c r="A877" i="15"/>
  <c r="A878" i="15"/>
  <c r="A879" i="15"/>
  <c r="A880" i="15"/>
  <c r="A881" i="15"/>
  <c r="A882" i="15"/>
  <c r="A883" i="15"/>
  <c r="A884" i="15"/>
  <c r="A885" i="15"/>
  <c r="A886" i="15"/>
  <c r="A887" i="15"/>
  <c r="A888" i="15"/>
  <c r="A889" i="15"/>
  <c r="A890" i="15"/>
  <c r="A891" i="15"/>
  <c r="A892" i="15"/>
  <c r="A893" i="15"/>
  <c r="A894" i="15"/>
  <c r="A895" i="15"/>
  <c r="A896" i="15"/>
  <c r="A897" i="15"/>
  <c r="A898" i="15"/>
  <c r="A899" i="15"/>
  <c r="A900" i="15"/>
  <c r="A901" i="15"/>
  <c r="A902" i="15"/>
  <c r="A903" i="15"/>
  <c r="A904" i="15"/>
  <c r="A905" i="15"/>
  <c r="A906" i="15"/>
  <c r="A907" i="15"/>
  <c r="A908" i="15"/>
  <c r="A909" i="15"/>
  <c r="A910" i="15"/>
  <c r="A911" i="15"/>
  <c r="A912" i="15"/>
  <c r="A913" i="15"/>
  <c r="A914" i="15"/>
  <c r="A915" i="15"/>
  <c r="A916" i="15"/>
  <c r="A917" i="15"/>
  <c r="A918" i="15"/>
  <c r="A919" i="15"/>
  <c r="A920" i="15"/>
  <c r="A921" i="15"/>
  <c r="A922" i="15"/>
  <c r="A923" i="15"/>
  <c r="A924" i="15"/>
  <c r="A925" i="15"/>
  <c r="A926" i="15"/>
  <c r="A927" i="15"/>
  <c r="A928" i="15"/>
  <c r="A929" i="15"/>
  <c r="A930" i="15"/>
  <c r="A931" i="15"/>
  <c r="A932" i="15"/>
  <c r="A933" i="15"/>
  <c r="A934" i="15"/>
  <c r="A935" i="15"/>
  <c r="A936" i="15"/>
  <c r="A937" i="15"/>
  <c r="A938" i="15"/>
  <c r="A939" i="15"/>
  <c r="A940" i="15"/>
  <c r="A941" i="15"/>
  <c r="A942" i="15"/>
  <c r="A943" i="15"/>
  <c r="A944" i="15"/>
  <c r="A945" i="15"/>
  <c r="A946" i="15"/>
  <c r="A947" i="15"/>
  <c r="A948" i="15"/>
  <c r="A949" i="15"/>
  <c r="A950" i="15"/>
  <c r="A951" i="15"/>
  <c r="A952" i="15"/>
  <c r="A953" i="15"/>
  <c r="A954" i="15"/>
  <c r="A955" i="15"/>
  <c r="A956" i="15"/>
  <c r="A957" i="15"/>
  <c r="A958" i="15"/>
  <c r="A959" i="15"/>
  <c r="A960" i="15"/>
  <c r="A961" i="15"/>
  <c r="A962" i="15"/>
  <c r="A963" i="15"/>
  <c r="A964" i="15"/>
  <c r="A965" i="15"/>
  <c r="A966" i="15"/>
  <c r="A967" i="15"/>
  <c r="A968" i="15"/>
  <c r="A969" i="15"/>
  <c r="A970" i="15"/>
  <c r="A971" i="15"/>
  <c r="A972" i="15"/>
  <c r="A973" i="15"/>
  <c r="A974" i="15"/>
  <c r="A975" i="15"/>
  <c r="A976" i="15"/>
  <c r="A977" i="15"/>
  <c r="A978" i="15"/>
  <c r="A979" i="15"/>
  <c r="A980" i="15"/>
  <c r="A981" i="15"/>
  <c r="A982" i="15"/>
  <c r="A983" i="15"/>
  <c r="A984" i="15"/>
  <c r="A985" i="15"/>
  <c r="A986" i="15"/>
  <c r="A987" i="15"/>
  <c r="A988" i="15"/>
  <c r="A989" i="15"/>
  <c r="A990" i="15"/>
  <c r="A991" i="15"/>
  <c r="A992" i="15"/>
  <c r="A993" i="15"/>
  <c r="A994" i="15"/>
  <c r="A995" i="15"/>
  <c r="A996" i="15"/>
  <c r="A997" i="15"/>
  <c r="A998" i="15"/>
  <c r="A999" i="15"/>
  <c r="A1000" i="15"/>
  <c r="A3" i="15"/>
  <c r="D3" i="15" s="1"/>
  <c r="A4" i="11"/>
  <c r="A5" i="11"/>
  <c r="A6" i="11"/>
  <c r="A7" i="11"/>
  <c r="D7" i="11" s="1"/>
  <c r="A8" i="11"/>
  <c r="A9" i="11"/>
  <c r="B9" i="11" s="1"/>
  <c r="A10" i="11"/>
  <c r="A11" i="11"/>
  <c r="D11" i="11" s="1"/>
  <c r="A12" i="11"/>
  <c r="A13" i="11"/>
  <c r="A14" i="11"/>
  <c r="A15" i="11"/>
  <c r="D15" i="11" s="1"/>
  <c r="A16" i="11"/>
  <c r="A17" i="11"/>
  <c r="B17" i="11" s="1"/>
  <c r="A18" i="11"/>
  <c r="A19" i="11"/>
  <c r="A20" i="11"/>
  <c r="A21" i="11"/>
  <c r="A22" i="11"/>
  <c r="A23" i="11"/>
  <c r="D23" i="11" s="1"/>
  <c r="A24" i="11"/>
  <c r="A25" i="11"/>
  <c r="C25" i="11" s="1"/>
  <c r="A26" i="11"/>
  <c r="A27" i="11"/>
  <c r="D27" i="11" s="1"/>
  <c r="A28" i="11"/>
  <c r="A29" i="11"/>
  <c r="A30" i="11"/>
  <c r="A31" i="11"/>
  <c r="D31" i="11" s="1"/>
  <c r="A32" i="11"/>
  <c r="A33" i="11"/>
  <c r="B33" i="11" s="1"/>
  <c r="A34" i="11"/>
  <c r="A35" i="11"/>
  <c r="D35" i="11" s="1"/>
  <c r="A36" i="11"/>
  <c r="A37" i="11"/>
  <c r="B37" i="11" s="1"/>
  <c r="A38" i="11"/>
  <c r="A39" i="11"/>
  <c r="D39" i="11" s="1"/>
  <c r="A40" i="11"/>
  <c r="A41" i="11"/>
  <c r="C41" i="11" s="1"/>
  <c r="A42" i="11"/>
  <c r="A43" i="11"/>
  <c r="D43" i="11" s="1"/>
  <c r="A44" i="11"/>
  <c r="A45" i="11"/>
  <c r="A46" i="11"/>
  <c r="A47" i="11"/>
  <c r="D47" i="11" s="1"/>
  <c r="A48" i="11"/>
  <c r="A49" i="11"/>
  <c r="B49" i="11" s="1"/>
  <c r="A50" i="11"/>
  <c r="A51" i="11"/>
  <c r="D51" i="11" s="1"/>
  <c r="A52" i="11"/>
  <c r="A53" i="11"/>
  <c r="A54" i="11"/>
  <c r="A55" i="11"/>
  <c r="D55" i="11" s="1"/>
  <c r="A56" i="11"/>
  <c r="A57" i="11"/>
  <c r="C57" i="11" s="1"/>
  <c r="A58" i="11"/>
  <c r="A59" i="11"/>
  <c r="D59" i="11" s="1"/>
  <c r="A60" i="11"/>
  <c r="A61" i="11"/>
  <c r="A62" i="11"/>
  <c r="A63" i="11"/>
  <c r="D63" i="11" s="1"/>
  <c r="A64" i="11"/>
  <c r="A65" i="11"/>
  <c r="A66" i="11"/>
  <c r="A67" i="11"/>
  <c r="D67" i="11" s="1"/>
  <c r="A68" i="11"/>
  <c r="A69" i="11"/>
  <c r="A70" i="11"/>
  <c r="A71" i="11"/>
  <c r="D71" i="11" s="1"/>
  <c r="A72" i="11"/>
  <c r="A73" i="11"/>
  <c r="C73" i="11" s="1"/>
  <c r="A74" i="11"/>
  <c r="A75" i="11"/>
  <c r="D75" i="11" s="1"/>
  <c r="A76" i="11"/>
  <c r="A77" i="11"/>
  <c r="A78" i="11"/>
  <c r="A79" i="11"/>
  <c r="D79" i="11" s="1"/>
  <c r="A80" i="11"/>
  <c r="A81" i="11"/>
  <c r="B81" i="11" s="1"/>
  <c r="A82" i="11"/>
  <c r="A83" i="11"/>
  <c r="A84" i="11"/>
  <c r="A85" i="11"/>
  <c r="B85" i="11" s="1"/>
  <c r="A86" i="11"/>
  <c r="A87" i="11"/>
  <c r="D87" i="11" s="1"/>
  <c r="A88" i="11"/>
  <c r="A89" i="11"/>
  <c r="C89" i="11" s="1"/>
  <c r="A90" i="11"/>
  <c r="A91" i="11"/>
  <c r="D91" i="11" s="1"/>
  <c r="A92" i="11"/>
  <c r="A93" i="11"/>
  <c r="A94" i="11"/>
  <c r="A95" i="11"/>
  <c r="D95" i="11" s="1"/>
  <c r="A96" i="11"/>
  <c r="A97" i="11"/>
  <c r="A98" i="11"/>
  <c r="A99" i="11"/>
  <c r="D99" i="11" s="1"/>
  <c r="A100" i="11"/>
  <c r="A101" i="11"/>
  <c r="B101" i="11" s="1"/>
  <c r="A102" i="11"/>
  <c r="A103" i="11"/>
  <c r="D103" i="11" s="1"/>
  <c r="A104" i="11"/>
  <c r="A105" i="11"/>
  <c r="C105" i="11" s="1"/>
  <c r="A106" i="11"/>
  <c r="A107" i="11"/>
  <c r="D107" i="11" s="1"/>
  <c r="A108" i="11"/>
  <c r="A109" i="11"/>
  <c r="A110" i="11"/>
  <c r="A111" i="11"/>
  <c r="D111" i="11" s="1"/>
  <c r="A112" i="11"/>
  <c r="A113" i="11"/>
  <c r="B113" i="11" s="1"/>
  <c r="A114" i="11"/>
  <c r="A115" i="11"/>
  <c r="D115" i="11" s="1"/>
  <c r="A116" i="11"/>
  <c r="A117" i="11"/>
  <c r="B117" i="11" s="1"/>
  <c r="A118" i="11"/>
  <c r="A119" i="11"/>
  <c r="D119" i="11" s="1"/>
  <c r="A120" i="11"/>
  <c r="A121" i="11"/>
  <c r="C121" i="11" s="1"/>
  <c r="A122" i="11"/>
  <c r="A123" i="11"/>
  <c r="D123" i="11" s="1"/>
  <c r="A124" i="11"/>
  <c r="A125" i="11"/>
  <c r="A126" i="11"/>
  <c r="A127" i="11"/>
  <c r="D127" i="11" s="1"/>
  <c r="A128" i="11"/>
  <c r="A129" i="11"/>
  <c r="A130" i="11"/>
  <c r="A131" i="11"/>
  <c r="D131" i="11" s="1"/>
  <c r="A132" i="11"/>
  <c r="A133" i="11"/>
  <c r="A134" i="11"/>
  <c r="A135" i="11"/>
  <c r="D135" i="11" s="1"/>
  <c r="A136" i="11"/>
  <c r="A137" i="11"/>
  <c r="C137" i="11" s="1"/>
  <c r="A138" i="11"/>
  <c r="A139" i="11"/>
  <c r="D139" i="11" s="1"/>
  <c r="A140" i="11"/>
  <c r="A141" i="11"/>
  <c r="A142" i="11"/>
  <c r="A143" i="11"/>
  <c r="A144" i="11"/>
  <c r="A145" i="11"/>
  <c r="B145" i="11" s="1"/>
  <c r="A146" i="11"/>
  <c r="A147" i="11"/>
  <c r="D147" i="11" s="1"/>
  <c r="A148" i="11"/>
  <c r="A149" i="11"/>
  <c r="B149" i="11" s="1"/>
  <c r="A150" i="11"/>
  <c r="A151" i="11"/>
  <c r="D151" i="11" s="1"/>
  <c r="A152" i="11"/>
  <c r="A153" i="11"/>
  <c r="C153" i="11" s="1"/>
  <c r="A154" i="11"/>
  <c r="A155" i="11"/>
  <c r="D155" i="11" s="1"/>
  <c r="A156" i="11"/>
  <c r="A157" i="11"/>
  <c r="A158" i="11"/>
  <c r="A159" i="11"/>
  <c r="D159" i="11" s="1"/>
  <c r="A160" i="11"/>
  <c r="A161" i="11"/>
  <c r="A162" i="11"/>
  <c r="A163" i="11"/>
  <c r="D163" i="11" s="1"/>
  <c r="A164" i="11"/>
  <c r="A165" i="11"/>
  <c r="B165" i="11" s="1"/>
  <c r="A166" i="11"/>
  <c r="A167" i="11"/>
  <c r="D167" i="11" s="1"/>
  <c r="A168" i="11"/>
  <c r="D168" i="11" s="1"/>
  <c r="A169" i="11"/>
  <c r="C169" i="11" s="1"/>
  <c r="A170" i="11"/>
  <c r="D170" i="11" s="1"/>
  <c r="A171" i="11"/>
  <c r="A172" i="11"/>
  <c r="D172" i="11" s="1"/>
  <c r="A173" i="11"/>
  <c r="A174" i="11"/>
  <c r="D174" i="11" s="1"/>
  <c r="A175" i="11"/>
  <c r="D175" i="11" s="1"/>
  <c r="A176" i="11"/>
  <c r="D176" i="11" s="1"/>
  <c r="A177" i="11"/>
  <c r="A178" i="11"/>
  <c r="D178" i="11" s="1"/>
  <c r="A179" i="11"/>
  <c r="D179" i="11" s="1"/>
  <c r="A180" i="11"/>
  <c r="A181" i="11"/>
  <c r="A182" i="11"/>
  <c r="A183" i="11"/>
  <c r="A184" i="11"/>
  <c r="A185" i="11"/>
  <c r="A186" i="11"/>
  <c r="A187" i="11"/>
  <c r="A188" i="11"/>
  <c r="A189" i="11"/>
  <c r="A190" i="11"/>
  <c r="A191" i="11"/>
  <c r="A192" i="11"/>
  <c r="A193" i="11"/>
  <c r="A194" i="11"/>
  <c r="A195" i="11"/>
  <c r="A196" i="11"/>
  <c r="A197" i="11"/>
  <c r="A198" i="11"/>
  <c r="A199" i="11"/>
  <c r="A200" i="11"/>
  <c r="A201" i="11"/>
  <c r="A202" i="11"/>
  <c r="A203" i="11"/>
  <c r="A204" i="11"/>
  <c r="A205" i="11"/>
  <c r="A206" i="11"/>
  <c r="A207" i="11"/>
  <c r="A208" i="11"/>
  <c r="A209" i="11"/>
  <c r="A210" i="11"/>
  <c r="A211" i="11"/>
  <c r="A212" i="11"/>
  <c r="A213" i="11"/>
  <c r="A214" i="11"/>
  <c r="A215" i="11"/>
  <c r="A216" i="11"/>
  <c r="A217" i="11"/>
  <c r="A218" i="11"/>
  <c r="A219" i="11"/>
  <c r="A220" i="11"/>
  <c r="A221" i="11"/>
  <c r="A222" i="11"/>
  <c r="A223" i="11"/>
  <c r="A224" i="11"/>
  <c r="A225" i="11"/>
  <c r="A226" i="11"/>
  <c r="A227" i="11"/>
  <c r="A228" i="11"/>
  <c r="A229" i="11"/>
  <c r="A230" i="11"/>
  <c r="A231" i="11"/>
  <c r="A232" i="11"/>
  <c r="A233" i="11"/>
  <c r="A234" i="11"/>
  <c r="A235" i="11"/>
  <c r="A236" i="11"/>
  <c r="A237" i="11"/>
  <c r="A238" i="11"/>
  <c r="A239" i="11"/>
  <c r="A240" i="11"/>
  <c r="A241" i="11"/>
  <c r="A242" i="11"/>
  <c r="A243" i="11"/>
  <c r="A244" i="11"/>
  <c r="A245" i="11"/>
  <c r="A246" i="11"/>
  <c r="A247" i="11"/>
  <c r="A248" i="11"/>
  <c r="A249" i="11"/>
  <c r="A250" i="11"/>
  <c r="A251" i="11"/>
  <c r="A252" i="11"/>
  <c r="A253" i="11"/>
  <c r="A254" i="11"/>
  <c r="A255" i="11"/>
  <c r="A256" i="11"/>
  <c r="A257" i="11"/>
  <c r="A258" i="11"/>
  <c r="A259" i="11"/>
  <c r="A260" i="11"/>
  <c r="A261" i="11"/>
  <c r="A262" i="11"/>
  <c r="A263" i="11"/>
  <c r="A264" i="11"/>
  <c r="A265" i="11"/>
  <c r="A266" i="11"/>
  <c r="A267" i="11"/>
  <c r="A268" i="11"/>
  <c r="A269" i="11"/>
  <c r="A270" i="11"/>
  <c r="A271" i="11"/>
  <c r="A272" i="11"/>
  <c r="A273" i="11"/>
  <c r="A274" i="11"/>
  <c r="A275" i="11"/>
  <c r="A276" i="11"/>
  <c r="A277" i="11"/>
  <c r="A278" i="11"/>
  <c r="A279" i="11"/>
  <c r="A280" i="11"/>
  <c r="A281" i="11"/>
  <c r="A282" i="11"/>
  <c r="A283" i="11"/>
  <c r="A284" i="11"/>
  <c r="A285" i="11"/>
  <c r="A286" i="11"/>
  <c r="A287" i="11"/>
  <c r="A288" i="11"/>
  <c r="A289" i="11"/>
  <c r="A290" i="11"/>
  <c r="A291" i="11"/>
  <c r="A292" i="11"/>
  <c r="A293" i="11"/>
  <c r="A294" i="11"/>
  <c r="A295" i="11"/>
  <c r="A296" i="11"/>
  <c r="A297" i="11"/>
  <c r="A298" i="11"/>
  <c r="A299" i="11"/>
  <c r="A300" i="11"/>
  <c r="A301" i="11"/>
  <c r="A302" i="11"/>
  <c r="A303" i="11"/>
  <c r="A304" i="11"/>
  <c r="A305" i="11"/>
  <c r="A306" i="11"/>
  <c r="A307" i="11"/>
  <c r="A308" i="11"/>
  <c r="A309" i="11"/>
  <c r="A310" i="11"/>
  <c r="A311" i="11"/>
  <c r="A312" i="11"/>
  <c r="A313" i="11"/>
  <c r="A314" i="11"/>
  <c r="A315" i="11"/>
  <c r="A316" i="11"/>
  <c r="A317" i="11"/>
  <c r="A318" i="11"/>
  <c r="A319" i="11"/>
  <c r="A320" i="11"/>
  <c r="A321" i="11"/>
  <c r="A322" i="11"/>
  <c r="A323" i="11"/>
  <c r="A324" i="11"/>
  <c r="A325" i="11"/>
  <c r="A326" i="11"/>
  <c r="A327" i="11"/>
  <c r="A328" i="11"/>
  <c r="A329" i="11"/>
  <c r="A330" i="11"/>
  <c r="A331" i="11"/>
  <c r="A332" i="11"/>
  <c r="A333" i="11"/>
  <c r="A334" i="11"/>
  <c r="A335" i="11"/>
  <c r="A336" i="11"/>
  <c r="A337" i="11"/>
  <c r="A338" i="11"/>
  <c r="A339" i="11"/>
  <c r="A340" i="11"/>
  <c r="A341" i="11"/>
  <c r="A342" i="11"/>
  <c r="A343" i="11"/>
  <c r="A344" i="11"/>
  <c r="A345" i="11"/>
  <c r="A346" i="11"/>
  <c r="A347" i="11"/>
  <c r="A348" i="11"/>
  <c r="A349" i="11"/>
  <c r="A350" i="11"/>
  <c r="A351" i="11"/>
  <c r="A352" i="11"/>
  <c r="A353" i="11"/>
  <c r="A354" i="11"/>
  <c r="A355" i="11"/>
  <c r="A356" i="11"/>
  <c r="A357" i="11"/>
  <c r="A358" i="11"/>
  <c r="A359" i="11"/>
  <c r="A360" i="11"/>
  <c r="A361" i="11"/>
  <c r="A362" i="11"/>
  <c r="A363" i="11"/>
  <c r="A364" i="11"/>
  <c r="A365" i="11"/>
  <c r="A366" i="11"/>
  <c r="A367" i="11"/>
  <c r="A368" i="11"/>
  <c r="A369" i="11"/>
  <c r="A370" i="11"/>
  <c r="A371" i="11"/>
  <c r="A372" i="11"/>
  <c r="A373" i="11"/>
  <c r="A374" i="11"/>
  <c r="A375" i="11"/>
  <c r="A376" i="11"/>
  <c r="A377" i="11"/>
  <c r="A378" i="11"/>
  <c r="A379" i="11"/>
  <c r="A380" i="11"/>
  <c r="A381" i="11"/>
  <c r="A382" i="11"/>
  <c r="A383" i="11"/>
  <c r="A384" i="11"/>
  <c r="A385" i="11"/>
  <c r="A386" i="11"/>
  <c r="A387" i="11"/>
  <c r="A388" i="11"/>
  <c r="A389" i="11"/>
  <c r="A390" i="11"/>
  <c r="A391" i="11"/>
  <c r="A392" i="11"/>
  <c r="A393" i="11"/>
  <c r="A394" i="11"/>
  <c r="A395" i="11"/>
  <c r="A396" i="11"/>
  <c r="A397" i="11"/>
  <c r="A398" i="11"/>
  <c r="A399" i="11"/>
  <c r="A400" i="11"/>
  <c r="A401" i="11"/>
  <c r="A402" i="11"/>
  <c r="A403" i="11"/>
  <c r="A404" i="11"/>
  <c r="A405" i="11"/>
  <c r="A406" i="11"/>
  <c r="A407" i="11"/>
  <c r="A408" i="11"/>
  <c r="A409" i="11"/>
  <c r="A410" i="11"/>
  <c r="A411" i="11"/>
  <c r="A412" i="11"/>
  <c r="A413" i="11"/>
  <c r="A414" i="11"/>
  <c r="A415" i="11"/>
  <c r="A416" i="11"/>
  <c r="A417" i="11"/>
  <c r="A418" i="11"/>
  <c r="A419" i="11"/>
  <c r="A420" i="11"/>
  <c r="A421" i="11"/>
  <c r="A422" i="11"/>
  <c r="A423" i="11"/>
  <c r="A424" i="11"/>
  <c r="A425" i="11"/>
  <c r="A426" i="11"/>
  <c r="A427" i="11"/>
  <c r="A428" i="11"/>
  <c r="A429" i="11"/>
  <c r="A430" i="11"/>
  <c r="A431" i="11"/>
  <c r="A432" i="11"/>
  <c r="A433" i="11"/>
  <c r="A434" i="11"/>
  <c r="A435" i="11"/>
  <c r="A436" i="11"/>
  <c r="A437" i="11"/>
  <c r="A438" i="11"/>
  <c r="A439" i="11"/>
  <c r="A440" i="11"/>
  <c r="A441" i="11"/>
  <c r="A442" i="11"/>
  <c r="A443" i="11"/>
  <c r="A444" i="11"/>
  <c r="A445" i="11"/>
  <c r="A446" i="11"/>
  <c r="A447" i="11"/>
  <c r="A448" i="11"/>
  <c r="A449" i="11"/>
  <c r="A450" i="11"/>
  <c r="A451" i="11"/>
  <c r="A452" i="11"/>
  <c r="A453" i="11"/>
  <c r="A454" i="11"/>
  <c r="A455" i="11"/>
  <c r="A456" i="11"/>
  <c r="A457" i="11"/>
  <c r="A458" i="11"/>
  <c r="A459" i="11"/>
  <c r="A460" i="11"/>
  <c r="A461" i="11"/>
  <c r="A462" i="11"/>
  <c r="A463" i="11"/>
  <c r="A464" i="11"/>
  <c r="A465" i="11"/>
  <c r="A466" i="11"/>
  <c r="A467" i="11"/>
  <c r="A468" i="11"/>
  <c r="A469" i="11"/>
  <c r="A470" i="11"/>
  <c r="A471" i="11"/>
  <c r="A472" i="11"/>
  <c r="A473" i="11"/>
  <c r="A474" i="11"/>
  <c r="A475" i="11"/>
  <c r="A476" i="11"/>
  <c r="A477" i="11"/>
  <c r="A478" i="11"/>
  <c r="A479" i="11"/>
  <c r="A480" i="11"/>
  <c r="A481" i="11"/>
  <c r="A482" i="11"/>
  <c r="A483" i="11"/>
  <c r="A484" i="11"/>
  <c r="A485" i="11"/>
  <c r="A486" i="11"/>
  <c r="A487" i="11"/>
  <c r="A488" i="11"/>
  <c r="A489" i="11"/>
  <c r="A490" i="11"/>
  <c r="A491" i="11"/>
  <c r="A492" i="11"/>
  <c r="A493" i="11"/>
  <c r="A494" i="11"/>
  <c r="A495" i="11"/>
  <c r="A496" i="11"/>
  <c r="A497" i="11"/>
  <c r="A498" i="11"/>
  <c r="A499" i="11"/>
  <c r="A500" i="11"/>
  <c r="A501" i="11"/>
  <c r="A502" i="11"/>
  <c r="A503" i="11"/>
  <c r="A504" i="11"/>
  <c r="A505" i="11"/>
  <c r="A506" i="11"/>
  <c r="A507" i="11"/>
  <c r="A508" i="11"/>
  <c r="A509" i="11"/>
  <c r="A510" i="11"/>
  <c r="A511" i="11"/>
  <c r="A512" i="11"/>
  <c r="A513" i="11"/>
  <c r="A514" i="11"/>
  <c r="A515" i="11"/>
  <c r="A516" i="11"/>
  <c r="A517" i="11"/>
  <c r="A518" i="11"/>
  <c r="A519" i="11"/>
  <c r="A520" i="11"/>
  <c r="A521" i="11"/>
  <c r="A522" i="11"/>
  <c r="A523" i="11"/>
  <c r="A524" i="11"/>
  <c r="A525" i="11"/>
  <c r="A526" i="11"/>
  <c r="A527" i="11"/>
  <c r="A528" i="11"/>
  <c r="A529" i="11"/>
  <c r="A530" i="11"/>
  <c r="A531" i="11"/>
  <c r="A532" i="11"/>
  <c r="A533" i="11"/>
  <c r="A534" i="11"/>
  <c r="A535" i="11"/>
  <c r="A536" i="11"/>
  <c r="A537" i="11"/>
  <c r="A538" i="11"/>
  <c r="A539" i="11"/>
  <c r="A540" i="11"/>
  <c r="A541" i="11"/>
  <c r="A542" i="11"/>
  <c r="A543" i="11"/>
  <c r="A544" i="11"/>
  <c r="A545" i="11"/>
  <c r="A546" i="11"/>
  <c r="A547" i="11"/>
  <c r="A548" i="11"/>
  <c r="A549" i="11"/>
  <c r="A550" i="11"/>
  <c r="A551" i="11"/>
  <c r="A552" i="11"/>
  <c r="A553" i="11"/>
  <c r="A554" i="11"/>
  <c r="A555" i="11"/>
  <c r="A556" i="11"/>
  <c r="A557" i="11"/>
  <c r="A558" i="11"/>
  <c r="A559" i="11"/>
  <c r="A560" i="11"/>
  <c r="A561" i="11"/>
  <c r="A562" i="11"/>
  <c r="A563" i="11"/>
  <c r="A564" i="11"/>
  <c r="A565" i="11"/>
  <c r="A566" i="11"/>
  <c r="A567" i="11"/>
  <c r="A568" i="11"/>
  <c r="A569" i="11"/>
  <c r="A570" i="11"/>
  <c r="A571" i="11"/>
  <c r="A572" i="11"/>
  <c r="A573" i="11"/>
  <c r="A574" i="11"/>
  <c r="A575" i="11"/>
  <c r="A576" i="11"/>
  <c r="A577" i="11"/>
  <c r="A578" i="11"/>
  <c r="A579" i="11"/>
  <c r="A580" i="11"/>
  <c r="A581" i="11"/>
  <c r="A582" i="11"/>
  <c r="A583" i="11"/>
  <c r="A584" i="11"/>
  <c r="A585" i="11"/>
  <c r="A586" i="11"/>
  <c r="A587" i="11"/>
  <c r="A588" i="11"/>
  <c r="A589" i="11"/>
  <c r="A590" i="11"/>
  <c r="A591" i="11"/>
  <c r="A592" i="11"/>
  <c r="A593" i="11"/>
  <c r="A594" i="11"/>
  <c r="A595" i="11"/>
  <c r="A596" i="11"/>
  <c r="A597" i="11"/>
  <c r="A598" i="11"/>
  <c r="A599" i="11"/>
  <c r="A600" i="11"/>
  <c r="A601" i="11"/>
  <c r="A602" i="11"/>
  <c r="A603" i="11"/>
  <c r="A604" i="11"/>
  <c r="A605" i="11"/>
  <c r="A606" i="11"/>
  <c r="A607" i="11"/>
  <c r="A608" i="11"/>
  <c r="A609" i="11"/>
  <c r="A610" i="11"/>
  <c r="A611" i="11"/>
  <c r="A612" i="11"/>
  <c r="A613" i="11"/>
  <c r="A614" i="11"/>
  <c r="A615" i="11"/>
  <c r="A616" i="11"/>
  <c r="A617" i="11"/>
  <c r="A618" i="11"/>
  <c r="A619" i="11"/>
  <c r="A620" i="11"/>
  <c r="A621" i="11"/>
  <c r="A622" i="11"/>
  <c r="A623" i="11"/>
  <c r="A624" i="11"/>
  <c r="A625" i="11"/>
  <c r="A626" i="11"/>
  <c r="A627" i="11"/>
  <c r="A628" i="11"/>
  <c r="A629" i="11"/>
  <c r="A630" i="11"/>
  <c r="A631" i="11"/>
  <c r="A632" i="11"/>
  <c r="A633" i="11"/>
  <c r="A634" i="11"/>
  <c r="A635" i="11"/>
  <c r="A636" i="11"/>
  <c r="A637" i="11"/>
  <c r="A638" i="11"/>
  <c r="A639" i="11"/>
  <c r="A640" i="11"/>
  <c r="A641" i="11"/>
  <c r="A642" i="11"/>
  <c r="A643" i="11"/>
  <c r="A644" i="11"/>
  <c r="A645" i="11"/>
  <c r="A646" i="11"/>
  <c r="A647" i="11"/>
  <c r="A648" i="11"/>
  <c r="A649" i="11"/>
  <c r="A650" i="11"/>
  <c r="A651" i="11"/>
  <c r="A652" i="11"/>
  <c r="A653" i="11"/>
  <c r="A654" i="11"/>
  <c r="A655" i="11"/>
  <c r="A656" i="11"/>
  <c r="A657" i="11"/>
  <c r="A658" i="11"/>
  <c r="A659" i="11"/>
  <c r="A660" i="11"/>
  <c r="A661" i="11"/>
  <c r="A662" i="11"/>
  <c r="A663" i="11"/>
  <c r="A664" i="11"/>
  <c r="A665" i="11"/>
  <c r="A666" i="11"/>
  <c r="A667" i="11"/>
  <c r="A668" i="11"/>
  <c r="A669" i="11"/>
  <c r="A670" i="11"/>
  <c r="A671" i="11"/>
  <c r="A672" i="11"/>
  <c r="A673" i="11"/>
  <c r="A674" i="11"/>
  <c r="A675" i="11"/>
  <c r="A676" i="11"/>
  <c r="A677" i="11"/>
  <c r="A678" i="11"/>
  <c r="A679" i="11"/>
  <c r="A680" i="11"/>
  <c r="A681" i="11"/>
  <c r="A682" i="11"/>
  <c r="A683" i="11"/>
  <c r="A684" i="11"/>
  <c r="A685" i="11"/>
  <c r="A686" i="11"/>
  <c r="A687" i="11"/>
  <c r="A688" i="11"/>
  <c r="A689" i="11"/>
  <c r="A690" i="11"/>
  <c r="A691" i="11"/>
  <c r="A692" i="11"/>
  <c r="A693" i="11"/>
  <c r="A694" i="11"/>
  <c r="A695" i="11"/>
  <c r="A696" i="11"/>
  <c r="A697" i="11"/>
  <c r="A698" i="11"/>
  <c r="A699" i="11"/>
  <c r="A700" i="11"/>
  <c r="A701" i="11"/>
  <c r="A702" i="11"/>
  <c r="A703" i="11"/>
  <c r="A704" i="11"/>
  <c r="A705" i="11"/>
  <c r="A706" i="11"/>
  <c r="A707" i="11"/>
  <c r="A708" i="11"/>
  <c r="A709" i="11"/>
  <c r="A710" i="11"/>
  <c r="A711" i="11"/>
  <c r="A712" i="11"/>
  <c r="A713" i="11"/>
  <c r="A714" i="11"/>
  <c r="A715" i="11"/>
  <c r="A716" i="11"/>
  <c r="A717" i="11"/>
  <c r="A718" i="11"/>
  <c r="A719" i="11"/>
  <c r="A720" i="11"/>
  <c r="A721" i="11"/>
  <c r="A722" i="11"/>
  <c r="A723" i="11"/>
  <c r="A724" i="11"/>
  <c r="A725" i="11"/>
  <c r="A726" i="11"/>
  <c r="A727" i="11"/>
  <c r="A728" i="11"/>
  <c r="A729" i="11"/>
  <c r="A730" i="11"/>
  <c r="A731" i="11"/>
  <c r="A732" i="11"/>
  <c r="A733" i="11"/>
  <c r="A734" i="11"/>
  <c r="A735" i="11"/>
  <c r="A736" i="11"/>
  <c r="A737" i="11"/>
  <c r="A738" i="11"/>
  <c r="A739" i="11"/>
  <c r="A740" i="11"/>
  <c r="A741" i="11"/>
  <c r="A742" i="11"/>
  <c r="A743" i="11"/>
  <c r="A744" i="11"/>
  <c r="A745" i="11"/>
  <c r="A746" i="11"/>
  <c r="A747" i="11"/>
  <c r="A748" i="11"/>
  <c r="A749" i="11"/>
  <c r="A750" i="11"/>
  <c r="A751" i="11"/>
  <c r="A752" i="11"/>
  <c r="A753" i="11"/>
  <c r="A754" i="11"/>
  <c r="A755" i="11"/>
  <c r="A756" i="11"/>
  <c r="A757" i="11"/>
  <c r="A758" i="11"/>
  <c r="A759" i="11"/>
  <c r="A760" i="11"/>
  <c r="A761" i="11"/>
  <c r="A762" i="11"/>
  <c r="A763" i="11"/>
  <c r="A764" i="11"/>
  <c r="A765" i="11"/>
  <c r="A766" i="11"/>
  <c r="A767" i="11"/>
  <c r="A768" i="11"/>
  <c r="A769" i="11"/>
  <c r="A770" i="11"/>
  <c r="A771" i="11"/>
  <c r="A772" i="11"/>
  <c r="A773" i="11"/>
  <c r="A774" i="11"/>
  <c r="A775" i="11"/>
  <c r="A776" i="11"/>
  <c r="A777" i="11"/>
  <c r="A778" i="11"/>
  <c r="A779" i="11"/>
  <c r="A780" i="11"/>
  <c r="A781" i="11"/>
  <c r="A782" i="11"/>
  <c r="A783" i="11"/>
  <c r="A784" i="11"/>
  <c r="A785" i="11"/>
  <c r="A786" i="11"/>
  <c r="A787" i="11"/>
  <c r="A788" i="11"/>
  <c r="A789" i="11"/>
  <c r="A790" i="11"/>
  <c r="A791" i="11"/>
  <c r="A792" i="11"/>
  <c r="A793" i="11"/>
  <c r="A794" i="11"/>
  <c r="A795" i="11"/>
  <c r="A796" i="11"/>
  <c r="A797" i="11"/>
  <c r="A798" i="11"/>
  <c r="A799" i="11"/>
  <c r="A800" i="11"/>
  <c r="A801" i="11"/>
  <c r="A802" i="11"/>
  <c r="A803" i="11"/>
  <c r="A804" i="11"/>
  <c r="A805" i="11"/>
  <c r="A806" i="11"/>
  <c r="A807" i="11"/>
  <c r="A808" i="11"/>
  <c r="A809" i="11"/>
  <c r="A810" i="11"/>
  <c r="A811" i="11"/>
  <c r="A812" i="11"/>
  <c r="A813" i="11"/>
  <c r="A814" i="11"/>
  <c r="A815" i="11"/>
  <c r="A816" i="11"/>
  <c r="A817" i="11"/>
  <c r="A818" i="11"/>
  <c r="A819" i="11"/>
  <c r="A820" i="11"/>
  <c r="A821" i="11"/>
  <c r="A822" i="11"/>
  <c r="A823" i="11"/>
  <c r="A824" i="11"/>
  <c r="A825" i="11"/>
  <c r="A826" i="11"/>
  <c r="A827" i="11"/>
  <c r="A828" i="11"/>
  <c r="A829" i="11"/>
  <c r="A830" i="11"/>
  <c r="A831" i="11"/>
  <c r="A832" i="11"/>
  <c r="A833" i="11"/>
  <c r="A834" i="11"/>
  <c r="A835" i="11"/>
  <c r="A836" i="11"/>
  <c r="A837" i="11"/>
  <c r="A838" i="11"/>
  <c r="A839" i="11"/>
  <c r="A840" i="11"/>
  <c r="A841" i="11"/>
  <c r="A842" i="11"/>
  <c r="A843" i="11"/>
  <c r="A844" i="11"/>
  <c r="A845" i="11"/>
  <c r="A846" i="11"/>
  <c r="A847" i="11"/>
  <c r="A848" i="11"/>
  <c r="A849" i="11"/>
  <c r="A850" i="11"/>
  <c r="A851" i="11"/>
  <c r="A852" i="11"/>
  <c r="A853" i="11"/>
  <c r="A854" i="11"/>
  <c r="A855" i="11"/>
  <c r="A856" i="11"/>
  <c r="A857" i="11"/>
  <c r="A858" i="11"/>
  <c r="A859" i="11"/>
  <c r="A860" i="11"/>
  <c r="A861" i="11"/>
  <c r="A862" i="11"/>
  <c r="A863" i="11"/>
  <c r="A864" i="11"/>
  <c r="A865" i="11"/>
  <c r="A866" i="11"/>
  <c r="A867" i="11"/>
  <c r="A868" i="11"/>
  <c r="A869" i="11"/>
  <c r="A870" i="11"/>
  <c r="A871" i="11"/>
  <c r="A872" i="11"/>
  <c r="A873" i="11"/>
  <c r="A874" i="11"/>
  <c r="A875" i="11"/>
  <c r="A876" i="11"/>
  <c r="A877" i="11"/>
  <c r="A878" i="11"/>
  <c r="A879" i="11"/>
  <c r="A880" i="11"/>
  <c r="A881" i="11"/>
  <c r="A882" i="11"/>
  <c r="A883" i="11"/>
  <c r="A884" i="11"/>
  <c r="A885" i="11"/>
  <c r="A886" i="11"/>
  <c r="A887" i="11"/>
  <c r="A888" i="11"/>
  <c r="A889" i="11"/>
  <c r="A890" i="11"/>
  <c r="A891" i="11"/>
  <c r="A892" i="11"/>
  <c r="A893" i="11"/>
  <c r="A894" i="11"/>
  <c r="A895" i="11"/>
  <c r="A896" i="11"/>
  <c r="A897" i="11"/>
  <c r="A898" i="11"/>
  <c r="A899" i="11"/>
  <c r="A900" i="11"/>
  <c r="A901" i="11"/>
  <c r="A902" i="11"/>
  <c r="A903" i="11"/>
  <c r="A904" i="11"/>
  <c r="A905" i="11"/>
  <c r="A906" i="11"/>
  <c r="A907" i="11"/>
  <c r="A908" i="11"/>
  <c r="A909" i="11"/>
  <c r="A910" i="11"/>
  <c r="A911" i="11"/>
  <c r="A912" i="11"/>
  <c r="A913" i="11"/>
  <c r="A914" i="11"/>
  <c r="A915" i="11"/>
  <c r="A916" i="11"/>
  <c r="A917" i="11"/>
  <c r="A918" i="11"/>
  <c r="A919" i="11"/>
  <c r="A920" i="11"/>
  <c r="A921" i="11"/>
  <c r="A922" i="11"/>
  <c r="A923" i="11"/>
  <c r="A924" i="11"/>
  <c r="A925" i="11"/>
  <c r="A926" i="11"/>
  <c r="A927" i="11"/>
  <c r="A928" i="11"/>
  <c r="A929" i="11"/>
  <c r="A930" i="11"/>
  <c r="A931" i="11"/>
  <c r="A932" i="11"/>
  <c r="A933" i="11"/>
  <c r="A934" i="11"/>
  <c r="A935" i="11"/>
  <c r="A936" i="11"/>
  <c r="A937" i="11"/>
  <c r="A938" i="11"/>
  <c r="A939" i="11"/>
  <c r="A940" i="11"/>
  <c r="A941" i="11"/>
  <c r="A942" i="11"/>
  <c r="A943" i="11"/>
  <c r="A944" i="11"/>
  <c r="A945" i="11"/>
  <c r="A946" i="11"/>
  <c r="A947" i="11"/>
  <c r="A948" i="11"/>
  <c r="A949" i="11"/>
  <c r="A950" i="11"/>
  <c r="A951" i="11"/>
  <c r="A952" i="11"/>
  <c r="A953" i="11"/>
  <c r="A954" i="11"/>
  <c r="A955" i="11"/>
  <c r="A956" i="11"/>
  <c r="A957" i="11"/>
  <c r="A958" i="11"/>
  <c r="A959" i="11"/>
  <c r="A960" i="11"/>
  <c r="A961" i="11"/>
  <c r="A962" i="11"/>
  <c r="A963" i="11"/>
  <c r="A964" i="11"/>
  <c r="A965" i="11"/>
  <c r="A966" i="11"/>
  <c r="A967" i="11"/>
  <c r="A968" i="11"/>
  <c r="A969" i="11"/>
  <c r="A970" i="11"/>
  <c r="A971" i="11"/>
  <c r="A972" i="11"/>
  <c r="A973" i="11"/>
  <c r="A974" i="11"/>
  <c r="A975" i="11"/>
  <c r="A976" i="11"/>
  <c r="A977" i="11"/>
  <c r="A978" i="11"/>
  <c r="A979" i="11"/>
  <c r="A980" i="11"/>
  <c r="A981" i="11"/>
  <c r="A982" i="11"/>
  <c r="A983" i="11"/>
  <c r="A984" i="11"/>
  <c r="A985" i="11"/>
  <c r="A986" i="11"/>
  <c r="A987" i="11"/>
  <c r="A988" i="11"/>
  <c r="A989" i="11"/>
  <c r="A990" i="11"/>
  <c r="A991" i="11"/>
  <c r="A992" i="11"/>
  <c r="A993" i="11"/>
  <c r="A994" i="11"/>
  <c r="A995" i="11"/>
  <c r="A996" i="11"/>
  <c r="A997" i="11"/>
  <c r="A998" i="11"/>
  <c r="A999" i="11"/>
  <c r="A1000" i="11"/>
  <c r="A3" i="11"/>
  <c r="C3" i="11" s="1"/>
  <c r="D999" i="11" l="1"/>
  <c r="C999" i="11"/>
  <c r="B999" i="11"/>
  <c r="D983" i="11"/>
  <c r="C983" i="11"/>
  <c r="B983" i="11"/>
  <c r="D967" i="11"/>
  <c r="C967" i="11"/>
  <c r="B967" i="11"/>
  <c r="D951" i="11"/>
  <c r="C951" i="11"/>
  <c r="B951" i="11"/>
  <c r="D935" i="11"/>
  <c r="C935" i="11"/>
  <c r="B935" i="11"/>
  <c r="D923" i="11"/>
  <c r="C923" i="11"/>
  <c r="B923" i="11"/>
  <c r="D915" i="11"/>
  <c r="C915" i="11"/>
  <c r="B915" i="11"/>
  <c r="D899" i="11"/>
  <c r="C899" i="11"/>
  <c r="B899" i="11"/>
  <c r="D887" i="11"/>
  <c r="C887" i="11"/>
  <c r="B887" i="11"/>
  <c r="D875" i="11"/>
  <c r="C875" i="11"/>
  <c r="B875" i="11"/>
  <c r="D839" i="11"/>
  <c r="C839" i="11"/>
  <c r="B839" i="11"/>
  <c r="D993" i="11"/>
  <c r="C993" i="11"/>
  <c r="B993" i="11"/>
  <c r="D985" i="11"/>
  <c r="C985" i="11"/>
  <c r="B985" i="11"/>
  <c r="D973" i="11"/>
  <c r="C973" i="11"/>
  <c r="B973" i="11"/>
  <c r="D965" i="11"/>
  <c r="C965" i="11"/>
  <c r="B965" i="11"/>
  <c r="D957" i="11"/>
  <c r="C957" i="11"/>
  <c r="B957" i="11"/>
  <c r="D949" i="11"/>
  <c r="C949" i="11"/>
  <c r="B949" i="11"/>
  <c r="D937" i="11"/>
  <c r="C937" i="11"/>
  <c r="B937" i="11"/>
  <c r="D929" i="11"/>
  <c r="C929" i="11"/>
  <c r="B929" i="11"/>
  <c r="D917" i="11"/>
  <c r="C917" i="11"/>
  <c r="B917" i="11"/>
  <c r="D905" i="11"/>
  <c r="C905" i="11"/>
  <c r="B905" i="11"/>
  <c r="D897" i="11"/>
  <c r="C897" i="11"/>
  <c r="B897" i="11"/>
  <c r="D885" i="11"/>
  <c r="C885" i="11"/>
  <c r="B885" i="11"/>
  <c r="D877" i="11"/>
  <c r="C877" i="11"/>
  <c r="B877" i="11"/>
  <c r="D865" i="11"/>
  <c r="C865" i="11"/>
  <c r="B865" i="11"/>
  <c r="D853" i="11"/>
  <c r="C853" i="11"/>
  <c r="B853" i="11"/>
  <c r="D845" i="11"/>
  <c r="C845" i="11"/>
  <c r="B845" i="11"/>
  <c r="D837" i="11"/>
  <c r="C837" i="11"/>
  <c r="B837" i="11"/>
  <c r="D829" i="11"/>
  <c r="C829" i="11"/>
  <c r="B829" i="11"/>
  <c r="D825" i="11"/>
  <c r="C825" i="11"/>
  <c r="B825" i="11"/>
  <c r="D821" i="11"/>
  <c r="C821" i="11"/>
  <c r="B821" i="11"/>
  <c r="D817" i="11"/>
  <c r="C817" i="11"/>
  <c r="B817" i="11"/>
  <c r="D813" i="11"/>
  <c r="C813" i="11"/>
  <c r="B813" i="11"/>
  <c r="D805" i="11"/>
  <c r="C805" i="11"/>
  <c r="B805" i="11"/>
  <c r="D801" i="11"/>
  <c r="C801" i="11"/>
  <c r="B801" i="11"/>
  <c r="D797" i="11"/>
  <c r="C797" i="11"/>
  <c r="B797" i="11"/>
  <c r="D793" i="11"/>
  <c r="C793" i="11"/>
  <c r="B793" i="11"/>
  <c r="D789" i="11"/>
  <c r="C789" i="11"/>
  <c r="B789" i="11"/>
  <c r="D785" i="11"/>
  <c r="C785" i="11"/>
  <c r="B785" i="11"/>
  <c r="D781" i="11"/>
  <c r="C781" i="11"/>
  <c r="B781" i="11"/>
  <c r="D777" i="11"/>
  <c r="C777" i="11"/>
  <c r="B777" i="11"/>
  <c r="D773" i="11"/>
  <c r="C773" i="11"/>
  <c r="B773" i="11"/>
  <c r="D769" i="11"/>
  <c r="C769" i="11"/>
  <c r="B769" i="11"/>
  <c r="D765" i="11"/>
  <c r="C765" i="11"/>
  <c r="B765" i="11"/>
  <c r="D761" i="11"/>
  <c r="C761" i="11"/>
  <c r="B761" i="11"/>
  <c r="D757" i="11"/>
  <c r="C757" i="11"/>
  <c r="B757" i="11"/>
  <c r="D753" i="11"/>
  <c r="C753" i="11"/>
  <c r="B753" i="11"/>
  <c r="D749" i="11"/>
  <c r="C749" i="11"/>
  <c r="B749" i="11"/>
  <c r="D745" i="11"/>
  <c r="C745" i="11"/>
  <c r="B745" i="11"/>
  <c r="D741" i="11"/>
  <c r="C741" i="11"/>
  <c r="B741" i="11"/>
  <c r="D737" i="11"/>
  <c r="C737" i="11"/>
  <c r="B737" i="11"/>
  <c r="D733" i="11"/>
  <c r="C733" i="11"/>
  <c r="B733" i="11"/>
  <c r="D729" i="11"/>
  <c r="C729" i="11"/>
  <c r="B729" i="11"/>
  <c r="D725" i="11"/>
  <c r="C725" i="11"/>
  <c r="B725" i="11"/>
  <c r="D721" i="11"/>
  <c r="C721" i="11"/>
  <c r="B721" i="11"/>
  <c r="D717" i="11"/>
  <c r="C717" i="11"/>
  <c r="B717" i="11"/>
  <c r="D713" i="11"/>
  <c r="C713" i="11"/>
  <c r="B713" i="11"/>
  <c r="D709" i="11"/>
  <c r="C709" i="11"/>
  <c r="B709" i="11"/>
  <c r="D705" i="11"/>
  <c r="C705" i="11"/>
  <c r="B705" i="11"/>
  <c r="D701" i="11"/>
  <c r="C701" i="11"/>
  <c r="B701" i="11"/>
  <c r="D697" i="11"/>
  <c r="C697" i="11"/>
  <c r="B697" i="11"/>
  <c r="D693" i="11"/>
  <c r="C693" i="11"/>
  <c r="B693" i="11"/>
  <c r="D689" i="11"/>
  <c r="C689" i="11"/>
  <c r="B689" i="11"/>
  <c r="D685" i="11"/>
  <c r="C685" i="11"/>
  <c r="B685" i="11"/>
  <c r="D681" i="11"/>
  <c r="C681" i="11"/>
  <c r="B681" i="11"/>
  <c r="D677" i="11"/>
  <c r="C677" i="11"/>
  <c r="B677" i="11"/>
  <c r="D673" i="11"/>
  <c r="C673" i="11"/>
  <c r="B673" i="11"/>
  <c r="D669" i="11"/>
  <c r="C669" i="11"/>
  <c r="B669" i="11"/>
  <c r="D665" i="11"/>
  <c r="C665" i="11"/>
  <c r="B665" i="11"/>
  <c r="D661" i="11"/>
  <c r="C661" i="11"/>
  <c r="B661" i="11"/>
  <c r="D657" i="11"/>
  <c r="C657" i="11"/>
  <c r="B657" i="11"/>
  <c r="D653" i="11"/>
  <c r="C653" i="11"/>
  <c r="B653" i="11"/>
  <c r="D649" i="11"/>
  <c r="C649" i="11"/>
  <c r="B649" i="11"/>
  <c r="D645" i="11"/>
  <c r="C645" i="11"/>
  <c r="B645" i="11"/>
  <c r="D641" i="11"/>
  <c r="C641" i="11"/>
  <c r="B641" i="11"/>
  <c r="D637" i="11"/>
  <c r="C637" i="11"/>
  <c r="B637" i="11"/>
  <c r="D633" i="11"/>
  <c r="C633" i="11"/>
  <c r="B633" i="11"/>
  <c r="D629" i="11"/>
  <c r="C629" i="11"/>
  <c r="B629" i="11"/>
  <c r="D625" i="11"/>
  <c r="C625" i="11"/>
  <c r="B625" i="11"/>
  <c r="D621" i="11"/>
  <c r="C621" i="11"/>
  <c r="B621" i="11"/>
  <c r="D617" i="11"/>
  <c r="C617" i="11"/>
  <c r="B617" i="11"/>
  <c r="D613" i="11"/>
  <c r="C613" i="11"/>
  <c r="B613" i="11"/>
  <c r="D609" i="11"/>
  <c r="C609" i="11"/>
  <c r="B609" i="11"/>
  <c r="D605" i="11"/>
  <c r="C605" i="11"/>
  <c r="B605" i="11"/>
  <c r="D601" i="11"/>
  <c r="C601" i="11"/>
  <c r="B601" i="11"/>
  <c r="D597" i="11"/>
  <c r="C597" i="11"/>
  <c r="B597" i="11"/>
  <c r="D593" i="11"/>
  <c r="C593" i="11"/>
  <c r="B593" i="11"/>
  <c r="D589" i="11"/>
  <c r="C589" i="11"/>
  <c r="B589" i="11"/>
  <c r="D585" i="11"/>
  <c r="C585" i="11"/>
  <c r="B585" i="11"/>
  <c r="D581" i="11"/>
  <c r="C581" i="11"/>
  <c r="B581" i="11"/>
  <c r="D577" i="11"/>
  <c r="C577" i="11"/>
  <c r="B577" i="11"/>
  <c r="D573" i="11"/>
  <c r="C573" i="11"/>
  <c r="B573" i="11"/>
  <c r="D569" i="11"/>
  <c r="C569" i="11"/>
  <c r="B569" i="11"/>
  <c r="D565" i="11"/>
  <c r="C565" i="11"/>
  <c r="B565" i="11"/>
  <c r="D561" i="11"/>
  <c r="C561" i="11"/>
  <c r="B561" i="11"/>
  <c r="D557" i="11"/>
  <c r="C557" i="11"/>
  <c r="B557" i="11"/>
  <c r="D553" i="11"/>
  <c r="C553" i="11"/>
  <c r="B553" i="11"/>
  <c r="D549" i="11"/>
  <c r="C549" i="11"/>
  <c r="B549" i="11"/>
  <c r="D545" i="11"/>
  <c r="C545" i="11"/>
  <c r="B545" i="11"/>
  <c r="D541" i="11"/>
  <c r="C541" i="11"/>
  <c r="B541" i="11"/>
  <c r="D537" i="11"/>
  <c r="C537" i="11"/>
  <c r="B537" i="11"/>
  <c r="D533" i="11"/>
  <c r="C533" i="11"/>
  <c r="B533" i="11"/>
  <c r="D529" i="11"/>
  <c r="C529" i="11"/>
  <c r="B529" i="11"/>
  <c r="D525" i="11"/>
  <c r="C525" i="11"/>
  <c r="B525" i="11"/>
  <c r="D521" i="11"/>
  <c r="C521" i="11"/>
  <c r="B521" i="11"/>
  <c r="D517" i="11"/>
  <c r="C517" i="11"/>
  <c r="B517" i="11"/>
  <c r="D513" i="11"/>
  <c r="C513" i="11"/>
  <c r="B513" i="11"/>
  <c r="D509" i="11"/>
  <c r="C509" i="11"/>
  <c r="B509" i="11"/>
  <c r="D505" i="11"/>
  <c r="C505" i="11"/>
  <c r="B505" i="11"/>
  <c r="D501" i="11"/>
  <c r="C501" i="11"/>
  <c r="B501" i="11"/>
  <c r="D497" i="11"/>
  <c r="C497" i="11"/>
  <c r="B497" i="11"/>
  <c r="D493" i="11"/>
  <c r="C493" i="11"/>
  <c r="B493" i="11"/>
  <c r="D489" i="11"/>
  <c r="C489" i="11"/>
  <c r="B489" i="11"/>
  <c r="D485" i="11"/>
  <c r="C485" i="11"/>
  <c r="B485" i="11"/>
  <c r="D481" i="11"/>
  <c r="C481" i="11"/>
  <c r="B481" i="11"/>
  <c r="D477" i="11"/>
  <c r="C477" i="11"/>
  <c r="B477" i="11"/>
  <c r="D473" i="11"/>
  <c r="C473" i="11"/>
  <c r="B473" i="11"/>
  <c r="D469" i="11"/>
  <c r="C469" i="11"/>
  <c r="B469" i="11"/>
  <c r="D465" i="11"/>
  <c r="C465" i="11"/>
  <c r="B465" i="11"/>
  <c r="D461" i="11"/>
  <c r="C461" i="11"/>
  <c r="B461" i="11"/>
  <c r="D457" i="11"/>
  <c r="C457" i="11"/>
  <c r="B457" i="11"/>
  <c r="D453" i="11"/>
  <c r="C453" i="11"/>
  <c r="B453" i="11"/>
  <c r="D449" i="11"/>
  <c r="C449" i="11"/>
  <c r="B449" i="11"/>
  <c r="D445" i="11"/>
  <c r="C445" i="11"/>
  <c r="B445" i="11"/>
  <c r="D441" i="11"/>
  <c r="C441" i="11"/>
  <c r="B441" i="11"/>
  <c r="D437" i="11"/>
  <c r="C437" i="11"/>
  <c r="B437" i="11"/>
  <c r="D433" i="11"/>
  <c r="C433" i="11"/>
  <c r="B433" i="11"/>
  <c r="D429" i="11"/>
  <c r="C429" i="11"/>
  <c r="B429" i="11"/>
  <c r="D425" i="11"/>
  <c r="C425" i="11"/>
  <c r="B425" i="11"/>
  <c r="D421" i="11"/>
  <c r="C421" i="11"/>
  <c r="B421" i="11"/>
  <c r="D417" i="11"/>
  <c r="C417" i="11"/>
  <c r="B417" i="11"/>
  <c r="D413" i="11"/>
  <c r="C413" i="11"/>
  <c r="B413" i="11"/>
  <c r="D409" i="11"/>
  <c r="C409" i="11"/>
  <c r="B409" i="11"/>
  <c r="D405" i="11"/>
  <c r="C405" i="11"/>
  <c r="B405" i="11"/>
  <c r="D401" i="11"/>
  <c r="C401" i="11"/>
  <c r="B401" i="11"/>
  <c r="D397" i="11"/>
  <c r="C397" i="11"/>
  <c r="B397" i="11"/>
  <c r="D393" i="11"/>
  <c r="C393" i="11"/>
  <c r="B393" i="11"/>
  <c r="D389" i="11"/>
  <c r="C389" i="11"/>
  <c r="B389" i="11"/>
  <c r="D385" i="11"/>
  <c r="C385" i="11"/>
  <c r="B385" i="11"/>
  <c r="D381" i="11"/>
  <c r="C381" i="11"/>
  <c r="B381" i="11"/>
  <c r="D377" i="11"/>
  <c r="C377" i="11"/>
  <c r="B377" i="11"/>
  <c r="D373" i="11"/>
  <c r="C373" i="11"/>
  <c r="B373" i="11"/>
  <c r="D369" i="11"/>
  <c r="C369" i="11"/>
  <c r="B369" i="11"/>
  <c r="D365" i="11"/>
  <c r="C365" i="11"/>
  <c r="B365" i="11"/>
  <c r="D361" i="11"/>
  <c r="C361" i="11"/>
  <c r="B361" i="11"/>
  <c r="D357" i="11"/>
  <c r="C357" i="11"/>
  <c r="B357" i="11"/>
  <c r="D353" i="11"/>
  <c r="C353" i="11"/>
  <c r="B353" i="11"/>
  <c r="D349" i="11"/>
  <c r="C349" i="11"/>
  <c r="B349" i="11"/>
  <c r="D345" i="11"/>
  <c r="C345" i="11"/>
  <c r="B345" i="11"/>
  <c r="D341" i="11"/>
  <c r="C341" i="11"/>
  <c r="B341" i="11"/>
  <c r="D337" i="11"/>
  <c r="C337" i="11"/>
  <c r="B337" i="11"/>
  <c r="D333" i="11"/>
  <c r="C333" i="11"/>
  <c r="B333" i="11"/>
  <c r="D329" i="11"/>
  <c r="C329" i="11"/>
  <c r="B329" i="11"/>
  <c r="D325" i="11"/>
  <c r="C325" i="11"/>
  <c r="B325" i="11"/>
  <c r="D321" i="11"/>
  <c r="C321" i="11"/>
  <c r="B321" i="11"/>
  <c r="D317" i="11"/>
  <c r="C317" i="11"/>
  <c r="B317" i="11"/>
  <c r="D313" i="11"/>
  <c r="C313" i="11"/>
  <c r="B313" i="11"/>
  <c r="D309" i="11"/>
  <c r="C309" i="11"/>
  <c r="B309" i="11"/>
  <c r="D305" i="11"/>
  <c r="C305" i="11"/>
  <c r="B305" i="11"/>
  <c r="D301" i="11"/>
  <c r="C301" i="11"/>
  <c r="B301" i="11"/>
  <c r="D297" i="11"/>
  <c r="C297" i="11"/>
  <c r="B297" i="11"/>
  <c r="D293" i="11"/>
  <c r="C293" i="11"/>
  <c r="B293" i="11"/>
  <c r="D289" i="11"/>
  <c r="C289" i="11"/>
  <c r="B289" i="11"/>
  <c r="D285" i="11"/>
  <c r="C285" i="11"/>
  <c r="B285" i="11"/>
  <c r="D281" i="11"/>
  <c r="C281" i="11"/>
  <c r="B281" i="11"/>
  <c r="D277" i="11"/>
  <c r="C277" i="11"/>
  <c r="B277" i="11"/>
  <c r="D273" i="11"/>
  <c r="C273" i="11"/>
  <c r="B273" i="11"/>
  <c r="D269" i="11"/>
  <c r="C269" i="11"/>
  <c r="B269" i="11"/>
  <c r="D265" i="11"/>
  <c r="C265" i="11"/>
  <c r="B265" i="11"/>
  <c r="D261" i="11"/>
  <c r="C261" i="11"/>
  <c r="B261" i="11"/>
  <c r="D257" i="11"/>
  <c r="C257" i="11"/>
  <c r="B257" i="11"/>
  <c r="D253" i="11"/>
  <c r="C253" i="11"/>
  <c r="B253" i="11"/>
  <c r="D249" i="11"/>
  <c r="C249" i="11"/>
  <c r="B249" i="11"/>
  <c r="D245" i="11"/>
  <c r="C245" i="11"/>
  <c r="B245" i="11"/>
  <c r="D241" i="11"/>
  <c r="C241" i="11"/>
  <c r="B241" i="11"/>
  <c r="D237" i="11"/>
  <c r="C237" i="11"/>
  <c r="B237" i="11"/>
  <c r="D233" i="11"/>
  <c r="C233" i="11"/>
  <c r="B233" i="11"/>
  <c r="D229" i="11"/>
  <c r="C229" i="11"/>
  <c r="B229" i="11"/>
  <c r="D225" i="11"/>
  <c r="C225" i="11"/>
  <c r="B225" i="11"/>
  <c r="D221" i="11"/>
  <c r="C221" i="11"/>
  <c r="B221" i="11"/>
  <c r="D217" i="11"/>
  <c r="C217" i="11"/>
  <c r="B217" i="11"/>
  <c r="D213" i="11"/>
  <c r="C213" i="11"/>
  <c r="B213" i="11"/>
  <c r="D209" i="11"/>
  <c r="C209" i="11"/>
  <c r="B209" i="11"/>
  <c r="D205" i="11"/>
  <c r="C205" i="11"/>
  <c r="B205" i="11"/>
  <c r="D201" i="11"/>
  <c r="C201" i="11"/>
  <c r="B201" i="11"/>
  <c r="D197" i="11"/>
  <c r="C197" i="11"/>
  <c r="B197" i="11"/>
  <c r="D193" i="11"/>
  <c r="C193" i="11"/>
  <c r="B193" i="11"/>
  <c r="D189" i="11"/>
  <c r="C189" i="11"/>
  <c r="B189" i="11"/>
  <c r="D185" i="11"/>
  <c r="C185" i="11"/>
  <c r="B185" i="11"/>
  <c r="D181" i="11"/>
  <c r="C181" i="11"/>
  <c r="B181" i="11"/>
  <c r="D999" i="15"/>
  <c r="C999" i="15"/>
  <c r="B999" i="15"/>
  <c r="D995" i="15"/>
  <c r="C995" i="15"/>
  <c r="B995" i="15"/>
  <c r="D991" i="15"/>
  <c r="C991" i="15"/>
  <c r="B991" i="15"/>
  <c r="D987" i="15"/>
  <c r="C987" i="15"/>
  <c r="B987" i="15"/>
  <c r="D983" i="15"/>
  <c r="C983" i="15"/>
  <c r="B983" i="15"/>
  <c r="D979" i="15"/>
  <c r="C979" i="15"/>
  <c r="B979" i="15"/>
  <c r="D975" i="15"/>
  <c r="C975" i="15"/>
  <c r="B975" i="15"/>
  <c r="D971" i="15"/>
  <c r="C971" i="15"/>
  <c r="B971" i="15"/>
  <c r="D967" i="15"/>
  <c r="C967" i="15"/>
  <c r="B967" i="15"/>
  <c r="D963" i="15"/>
  <c r="C963" i="15"/>
  <c r="B963" i="15"/>
  <c r="D959" i="15"/>
  <c r="C959" i="15"/>
  <c r="B959" i="15"/>
  <c r="D955" i="15"/>
  <c r="C955" i="15"/>
  <c r="B955" i="15"/>
  <c r="D951" i="15"/>
  <c r="C951" i="15"/>
  <c r="B951" i="15"/>
  <c r="D947" i="15"/>
  <c r="C947" i="15"/>
  <c r="B947" i="15"/>
  <c r="D943" i="15"/>
  <c r="C943" i="15"/>
  <c r="B943" i="15"/>
  <c r="D939" i="15"/>
  <c r="C939" i="15"/>
  <c r="B939" i="15"/>
  <c r="D935" i="15"/>
  <c r="C935" i="15"/>
  <c r="B935" i="15"/>
  <c r="D931" i="15"/>
  <c r="C931" i="15"/>
  <c r="B931" i="15"/>
  <c r="D927" i="15"/>
  <c r="C927" i="15"/>
  <c r="B927" i="15"/>
  <c r="D923" i="15"/>
  <c r="C923" i="15"/>
  <c r="B923" i="15"/>
  <c r="D919" i="15"/>
  <c r="C919" i="15"/>
  <c r="B919" i="15"/>
  <c r="D915" i="15"/>
  <c r="C915" i="15"/>
  <c r="B915" i="15"/>
  <c r="D911" i="15"/>
  <c r="C911" i="15"/>
  <c r="B911" i="15"/>
  <c r="D907" i="15"/>
  <c r="C907" i="15"/>
  <c r="B907" i="15"/>
  <c r="D903" i="15"/>
  <c r="C903" i="15"/>
  <c r="B903" i="15"/>
  <c r="D899" i="15"/>
  <c r="C899" i="15"/>
  <c r="B899" i="15"/>
  <c r="D895" i="15"/>
  <c r="C895" i="15"/>
  <c r="B895" i="15"/>
  <c r="D891" i="15"/>
  <c r="C891" i="15"/>
  <c r="B891" i="15"/>
  <c r="D887" i="15"/>
  <c r="C887" i="15"/>
  <c r="B887" i="15"/>
  <c r="D883" i="15"/>
  <c r="C883" i="15"/>
  <c r="B883" i="15"/>
  <c r="D879" i="15"/>
  <c r="C879" i="15"/>
  <c r="B879" i="15"/>
  <c r="D875" i="15"/>
  <c r="C875" i="15"/>
  <c r="B875" i="15"/>
  <c r="D871" i="15"/>
  <c r="C871" i="15"/>
  <c r="B871" i="15"/>
  <c r="D867" i="15"/>
  <c r="C867" i="15"/>
  <c r="B867" i="15"/>
  <c r="D863" i="15"/>
  <c r="C863" i="15"/>
  <c r="B863" i="15"/>
  <c r="D859" i="15"/>
  <c r="C859" i="15"/>
  <c r="B859" i="15"/>
  <c r="D855" i="15"/>
  <c r="C855" i="15"/>
  <c r="B855" i="15"/>
  <c r="D851" i="15"/>
  <c r="C851" i="15"/>
  <c r="B851" i="15"/>
  <c r="D847" i="15"/>
  <c r="C847" i="15"/>
  <c r="B847" i="15"/>
  <c r="D843" i="15"/>
  <c r="C843" i="15"/>
  <c r="B843" i="15"/>
  <c r="D839" i="15"/>
  <c r="C839" i="15"/>
  <c r="B839" i="15"/>
  <c r="D835" i="15"/>
  <c r="C835" i="15"/>
  <c r="B835" i="15"/>
  <c r="D831" i="15"/>
  <c r="C831" i="15"/>
  <c r="B831" i="15"/>
  <c r="D827" i="15"/>
  <c r="C827" i="15"/>
  <c r="B827" i="15"/>
  <c r="D823" i="15"/>
  <c r="C823" i="15"/>
  <c r="B823" i="15"/>
  <c r="D819" i="15"/>
  <c r="C819" i="15"/>
  <c r="B819" i="15"/>
  <c r="D815" i="15"/>
  <c r="C815" i="15"/>
  <c r="B815" i="15"/>
  <c r="D811" i="15"/>
  <c r="C811" i="15"/>
  <c r="B811" i="15"/>
  <c r="D807" i="15"/>
  <c r="C807" i="15"/>
  <c r="B807" i="15"/>
  <c r="D803" i="15"/>
  <c r="C803" i="15"/>
  <c r="B803" i="15"/>
  <c r="D799" i="15"/>
  <c r="C799" i="15"/>
  <c r="B799" i="15"/>
  <c r="D795" i="15"/>
  <c r="C795" i="15"/>
  <c r="B795" i="15"/>
  <c r="D791" i="15"/>
  <c r="C791" i="15"/>
  <c r="B791" i="15"/>
  <c r="D787" i="15"/>
  <c r="C787" i="15"/>
  <c r="B787" i="15"/>
  <c r="D783" i="15"/>
  <c r="C783" i="15"/>
  <c r="B783" i="15"/>
  <c r="D779" i="15"/>
  <c r="C779" i="15"/>
  <c r="B779" i="15"/>
  <c r="D775" i="15"/>
  <c r="C775" i="15"/>
  <c r="B775" i="15"/>
  <c r="D771" i="15"/>
  <c r="C771" i="15"/>
  <c r="B771" i="15"/>
  <c r="D767" i="15"/>
  <c r="C767" i="15"/>
  <c r="B767" i="15"/>
  <c r="D763" i="15"/>
  <c r="C763" i="15"/>
  <c r="B763" i="15"/>
  <c r="D759" i="15"/>
  <c r="C759" i="15"/>
  <c r="B759" i="15"/>
  <c r="D755" i="15"/>
  <c r="C755" i="15"/>
  <c r="B755" i="15"/>
  <c r="D751" i="15"/>
  <c r="C751" i="15"/>
  <c r="B751" i="15"/>
  <c r="D747" i="15"/>
  <c r="C747" i="15"/>
  <c r="B747" i="15"/>
  <c r="D743" i="15"/>
  <c r="C743" i="15"/>
  <c r="B743" i="15"/>
  <c r="D739" i="15"/>
  <c r="C739" i="15"/>
  <c r="B739" i="15"/>
  <c r="D735" i="15"/>
  <c r="C735" i="15"/>
  <c r="B735" i="15"/>
  <c r="D731" i="15"/>
  <c r="C731" i="15"/>
  <c r="B731" i="15"/>
  <c r="D727" i="15"/>
  <c r="C727" i="15"/>
  <c r="B727" i="15"/>
  <c r="D723" i="15"/>
  <c r="C723" i="15"/>
  <c r="B723" i="15"/>
  <c r="D719" i="15"/>
  <c r="C719" i="15"/>
  <c r="B719" i="15"/>
  <c r="D715" i="15"/>
  <c r="C715" i="15"/>
  <c r="B715" i="15"/>
  <c r="D711" i="15"/>
  <c r="C711" i="15"/>
  <c r="B711" i="15"/>
  <c r="D707" i="15"/>
  <c r="C707" i="15"/>
  <c r="B707" i="15"/>
  <c r="D703" i="15"/>
  <c r="C703" i="15"/>
  <c r="B703" i="15"/>
  <c r="D699" i="15"/>
  <c r="C699" i="15"/>
  <c r="B699" i="15"/>
  <c r="D695" i="15"/>
  <c r="C695" i="15"/>
  <c r="B695" i="15"/>
  <c r="D691" i="15"/>
  <c r="C691" i="15"/>
  <c r="B691" i="15"/>
  <c r="D687" i="15"/>
  <c r="C687" i="15"/>
  <c r="B687" i="15"/>
  <c r="D683" i="15"/>
  <c r="C683" i="15"/>
  <c r="B683" i="15"/>
  <c r="D679" i="15"/>
  <c r="C679" i="15"/>
  <c r="B679" i="15"/>
  <c r="D675" i="15"/>
  <c r="C675" i="15"/>
  <c r="B675" i="15"/>
  <c r="D671" i="15"/>
  <c r="C671" i="15"/>
  <c r="B671" i="15"/>
  <c r="D667" i="15"/>
  <c r="C667" i="15"/>
  <c r="B667" i="15"/>
  <c r="D663" i="15"/>
  <c r="C663" i="15"/>
  <c r="B663" i="15"/>
  <c r="D659" i="15"/>
  <c r="C659" i="15"/>
  <c r="B659" i="15"/>
  <c r="D655" i="15"/>
  <c r="C655" i="15"/>
  <c r="B655" i="15"/>
  <c r="D651" i="15"/>
  <c r="C651" i="15"/>
  <c r="B651" i="15"/>
  <c r="D647" i="15"/>
  <c r="C647" i="15"/>
  <c r="B647" i="15"/>
  <c r="D643" i="15"/>
  <c r="C643" i="15"/>
  <c r="B643" i="15"/>
  <c r="D639" i="15"/>
  <c r="C639" i="15"/>
  <c r="B639" i="15"/>
  <c r="D635" i="15"/>
  <c r="C635" i="15"/>
  <c r="B635" i="15"/>
  <c r="D631" i="15"/>
  <c r="C631" i="15"/>
  <c r="B631" i="15"/>
  <c r="D627" i="15"/>
  <c r="C627" i="15"/>
  <c r="B627" i="15"/>
  <c r="D623" i="15"/>
  <c r="C623" i="15"/>
  <c r="B623" i="15"/>
  <c r="D619" i="15"/>
  <c r="C619" i="15"/>
  <c r="B619" i="15"/>
  <c r="D615" i="15"/>
  <c r="C615" i="15"/>
  <c r="B615" i="15"/>
  <c r="D611" i="15"/>
  <c r="C611" i="15"/>
  <c r="B611" i="15"/>
  <c r="D607" i="15"/>
  <c r="C607" i="15"/>
  <c r="B607" i="15"/>
  <c r="D603" i="15"/>
  <c r="C603" i="15"/>
  <c r="B603" i="15"/>
  <c r="D599" i="15"/>
  <c r="C599" i="15"/>
  <c r="B599" i="15"/>
  <c r="D595" i="15"/>
  <c r="C595" i="15"/>
  <c r="B595" i="15"/>
  <c r="D591" i="15"/>
  <c r="C591" i="15"/>
  <c r="B591" i="15"/>
  <c r="D587" i="15"/>
  <c r="C587" i="15"/>
  <c r="B587" i="15"/>
  <c r="D583" i="15"/>
  <c r="C583" i="15"/>
  <c r="B583" i="15"/>
  <c r="D579" i="15"/>
  <c r="C579" i="15"/>
  <c r="B579" i="15"/>
  <c r="D575" i="15"/>
  <c r="C575" i="15"/>
  <c r="B575" i="15"/>
  <c r="D571" i="15"/>
  <c r="C571" i="15"/>
  <c r="B571" i="15"/>
  <c r="D567" i="15"/>
  <c r="C567" i="15"/>
  <c r="B567" i="15"/>
  <c r="D563" i="15"/>
  <c r="C563" i="15"/>
  <c r="B563" i="15"/>
  <c r="D559" i="15"/>
  <c r="C559" i="15"/>
  <c r="B559" i="15"/>
  <c r="D555" i="15"/>
  <c r="C555" i="15"/>
  <c r="B555" i="15"/>
  <c r="D551" i="15"/>
  <c r="C551" i="15"/>
  <c r="B551" i="15"/>
  <c r="D547" i="15"/>
  <c r="C547" i="15"/>
  <c r="B547" i="15"/>
  <c r="D543" i="15"/>
  <c r="C543" i="15"/>
  <c r="B543" i="15"/>
  <c r="D539" i="15"/>
  <c r="C539" i="15"/>
  <c r="B539" i="15"/>
  <c r="D535" i="15"/>
  <c r="C535" i="15"/>
  <c r="B535" i="15"/>
  <c r="D531" i="15"/>
  <c r="C531" i="15"/>
  <c r="B531" i="15"/>
  <c r="D527" i="15"/>
  <c r="C527" i="15"/>
  <c r="B527" i="15"/>
  <c r="D523" i="15"/>
  <c r="C523" i="15"/>
  <c r="B523" i="15"/>
  <c r="D519" i="15"/>
  <c r="C519" i="15"/>
  <c r="B519" i="15"/>
  <c r="D515" i="15"/>
  <c r="C515" i="15"/>
  <c r="B515" i="15"/>
  <c r="D511" i="15"/>
  <c r="C511" i="15"/>
  <c r="B511" i="15"/>
  <c r="D507" i="15"/>
  <c r="C507" i="15"/>
  <c r="B507" i="15"/>
  <c r="D503" i="15"/>
  <c r="C503" i="15"/>
  <c r="B503" i="15"/>
  <c r="D499" i="15"/>
  <c r="C499" i="15"/>
  <c r="B499" i="15"/>
  <c r="D495" i="15"/>
  <c r="C495" i="15"/>
  <c r="B495" i="15"/>
  <c r="D491" i="15"/>
  <c r="C491" i="15"/>
  <c r="B491" i="15"/>
  <c r="D487" i="15"/>
  <c r="C487" i="15"/>
  <c r="B487" i="15"/>
  <c r="D483" i="15"/>
  <c r="C483" i="15"/>
  <c r="B483" i="15"/>
  <c r="D479" i="15"/>
  <c r="C479" i="15"/>
  <c r="B479" i="15"/>
  <c r="D475" i="15"/>
  <c r="C475" i="15"/>
  <c r="B475" i="15"/>
  <c r="D471" i="15"/>
  <c r="C471" i="15"/>
  <c r="B471" i="15"/>
  <c r="D467" i="15"/>
  <c r="C467" i="15"/>
  <c r="B467" i="15"/>
  <c r="D463" i="15"/>
  <c r="C463" i="15"/>
  <c r="B463" i="15"/>
  <c r="D459" i="15"/>
  <c r="C459" i="15"/>
  <c r="B459" i="15"/>
  <c r="D455" i="15"/>
  <c r="C455" i="15"/>
  <c r="B455" i="15"/>
  <c r="D451" i="15"/>
  <c r="C451" i="15"/>
  <c r="B451" i="15"/>
  <c r="D447" i="15"/>
  <c r="C447" i="15"/>
  <c r="B447" i="15"/>
  <c r="D443" i="15"/>
  <c r="C443" i="15"/>
  <c r="B443" i="15"/>
  <c r="D439" i="15"/>
  <c r="C439" i="15"/>
  <c r="B439" i="15"/>
  <c r="D435" i="15"/>
  <c r="C435" i="15"/>
  <c r="B435" i="15"/>
  <c r="D431" i="15"/>
  <c r="C431" i="15"/>
  <c r="B431" i="15"/>
  <c r="D427" i="15"/>
  <c r="C427" i="15"/>
  <c r="B427" i="15"/>
  <c r="D991" i="11"/>
  <c r="C991" i="11"/>
  <c r="B991" i="11"/>
  <c r="D975" i="11"/>
  <c r="C975" i="11"/>
  <c r="B975" i="11"/>
  <c r="D959" i="11"/>
  <c r="C959" i="11"/>
  <c r="B959" i="11"/>
  <c r="D943" i="11"/>
  <c r="C943" i="11"/>
  <c r="B943" i="11"/>
  <c r="D907" i="11"/>
  <c r="C907" i="11"/>
  <c r="B907" i="11"/>
  <c r="D997" i="11"/>
  <c r="C997" i="11"/>
  <c r="B997" i="11"/>
  <c r="D989" i="11"/>
  <c r="C989" i="11"/>
  <c r="B989" i="11"/>
  <c r="D981" i="11"/>
  <c r="C981" i="11"/>
  <c r="B981" i="11"/>
  <c r="D977" i="11"/>
  <c r="C977" i="11"/>
  <c r="B977" i="11"/>
  <c r="D969" i="11"/>
  <c r="C969" i="11"/>
  <c r="B969" i="11"/>
  <c r="D961" i="11"/>
  <c r="C961" i="11"/>
  <c r="B961" i="11"/>
  <c r="D953" i="11"/>
  <c r="C953" i="11"/>
  <c r="B953" i="11"/>
  <c r="D945" i="11"/>
  <c r="C945" i="11"/>
  <c r="B945" i="11"/>
  <c r="D941" i="11"/>
  <c r="C941" i="11"/>
  <c r="B941" i="11"/>
  <c r="D933" i="11"/>
  <c r="C933" i="11"/>
  <c r="B933" i="11"/>
  <c r="D925" i="11"/>
  <c r="C925" i="11"/>
  <c r="B925" i="11"/>
  <c r="D921" i="11"/>
  <c r="C921" i="11"/>
  <c r="B921" i="11"/>
  <c r="D913" i="11"/>
  <c r="C913" i="11"/>
  <c r="B913" i="11"/>
  <c r="D909" i="11"/>
  <c r="C909" i="11"/>
  <c r="B909" i="11"/>
  <c r="D901" i="11"/>
  <c r="C901" i="11"/>
  <c r="B901" i="11"/>
  <c r="D893" i="11"/>
  <c r="C893" i="11"/>
  <c r="B893" i="11"/>
  <c r="D889" i="11"/>
  <c r="C889" i="11"/>
  <c r="B889" i="11"/>
  <c r="D881" i="11"/>
  <c r="C881" i="11"/>
  <c r="B881" i="11"/>
  <c r="D873" i="11"/>
  <c r="C873" i="11"/>
  <c r="B873" i="11"/>
  <c r="D869" i="11"/>
  <c r="C869" i="11"/>
  <c r="B869" i="11"/>
  <c r="D861" i="11"/>
  <c r="C861" i="11"/>
  <c r="B861" i="11"/>
  <c r="D857" i="11"/>
  <c r="C857" i="11"/>
  <c r="B857" i="11"/>
  <c r="D849" i="11"/>
  <c r="C849" i="11"/>
  <c r="B849" i="11"/>
  <c r="D841" i="11"/>
  <c r="C841" i="11"/>
  <c r="B841" i="11"/>
  <c r="D833" i="11"/>
  <c r="C833" i="11"/>
  <c r="B833" i="11"/>
  <c r="D809" i="11"/>
  <c r="C809" i="11"/>
  <c r="B809" i="11"/>
  <c r="D1000" i="11"/>
  <c r="B1000" i="11"/>
  <c r="C1000" i="11"/>
  <c r="D996" i="11"/>
  <c r="B996" i="11"/>
  <c r="C996" i="11"/>
  <c r="D992" i="11"/>
  <c r="B992" i="11"/>
  <c r="C992" i="11"/>
  <c r="D988" i="11"/>
  <c r="B988" i="11"/>
  <c r="C988" i="11"/>
  <c r="D984" i="11"/>
  <c r="B984" i="11"/>
  <c r="C984" i="11"/>
  <c r="D980" i="11"/>
  <c r="B980" i="11"/>
  <c r="C980" i="11"/>
  <c r="D976" i="11"/>
  <c r="B976" i="11"/>
  <c r="C976" i="11"/>
  <c r="D972" i="11"/>
  <c r="B972" i="11"/>
  <c r="C972" i="11"/>
  <c r="D968" i="11"/>
  <c r="B968" i="11"/>
  <c r="C968" i="11"/>
  <c r="D964" i="11"/>
  <c r="B964" i="11"/>
  <c r="C964" i="11"/>
  <c r="D960" i="11"/>
  <c r="B960" i="11"/>
  <c r="C960" i="11"/>
  <c r="D956" i="11"/>
  <c r="B956" i="11"/>
  <c r="C956" i="11"/>
  <c r="D952" i="11"/>
  <c r="B952" i="11"/>
  <c r="C952" i="11"/>
  <c r="D948" i="11"/>
  <c r="B948" i="11"/>
  <c r="C948" i="11"/>
  <c r="D944" i="11"/>
  <c r="B944" i="11"/>
  <c r="C944" i="11"/>
  <c r="D940" i="11"/>
  <c r="B940" i="11"/>
  <c r="C940" i="11"/>
  <c r="D936" i="11"/>
  <c r="B936" i="11"/>
  <c r="C936" i="11"/>
  <c r="D932" i="11"/>
  <c r="B932" i="11"/>
  <c r="C932" i="11"/>
  <c r="D928" i="11"/>
  <c r="B928" i="11"/>
  <c r="C928" i="11"/>
  <c r="D924" i="11"/>
  <c r="B924" i="11"/>
  <c r="C924" i="11"/>
  <c r="D920" i="11"/>
  <c r="B920" i="11"/>
  <c r="C920" i="11"/>
  <c r="D916" i="11"/>
  <c r="B916" i="11"/>
  <c r="C916" i="11"/>
  <c r="D912" i="11"/>
  <c r="B912" i="11"/>
  <c r="C912" i="11"/>
  <c r="D908" i="11"/>
  <c r="B908" i="11"/>
  <c r="C908" i="11"/>
  <c r="D904" i="11"/>
  <c r="B904" i="11"/>
  <c r="C904" i="11"/>
  <c r="D900" i="11"/>
  <c r="B900" i="11"/>
  <c r="C900" i="11"/>
  <c r="D896" i="11"/>
  <c r="B896" i="11"/>
  <c r="C896" i="11"/>
  <c r="D892" i="11"/>
  <c r="B892" i="11"/>
  <c r="C892" i="11"/>
  <c r="D888" i="11"/>
  <c r="B888" i="11"/>
  <c r="C888" i="11"/>
  <c r="D884" i="11"/>
  <c r="B884" i="11"/>
  <c r="C884" i="11"/>
  <c r="D880" i="11"/>
  <c r="B880" i="11"/>
  <c r="C880" i="11"/>
  <c r="D876" i="11"/>
  <c r="B876" i="11"/>
  <c r="C876" i="11"/>
  <c r="D872" i="11"/>
  <c r="B872" i="11"/>
  <c r="C872" i="11"/>
  <c r="D868" i="11"/>
  <c r="B868" i="11"/>
  <c r="C868" i="11"/>
  <c r="D864" i="11"/>
  <c r="B864" i="11"/>
  <c r="C864" i="11"/>
  <c r="D860" i="11"/>
  <c r="B860" i="11"/>
  <c r="C860" i="11"/>
  <c r="D856" i="11"/>
  <c r="B856" i="11"/>
  <c r="C856" i="11"/>
  <c r="D852" i="11"/>
  <c r="B852" i="11"/>
  <c r="C852" i="11"/>
  <c r="D848" i="11"/>
  <c r="B848" i="11"/>
  <c r="C848" i="11"/>
  <c r="D844" i="11"/>
  <c r="B844" i="11"/>
  <c r="C844" i="11"/>
  <c r="D840" i="11"/>
  <c r="B840" i="11"/>
  <c r="C840" i="11"/>
  <c r="D836" i="11"/>
  <c r="B836" i="11"/>
  <c r="C836" i="11"/>
  <c r="D832" i="11"/>
  <c r="B832" i="11"/>
  <c r="C832" i="11"/>
  <c r="D828" i="11"/>
  <c r="B828" i="11"/>
  <c r="C828" i="11"/>
  <c r="D824" i="11"/>
  <c r="B824" i="11"/>
  <c r="C824" i="11"/>
  <c r="D820" i="11"/>
  <c r="B820" i="11"/>
  <c r="C820" i="11"/>
  <c r="D816" i="11"/>
  <c r="B816" i="11"/>
  <c r="C816" i="11"/>
  <c r="D812" i="11"/>
  <c r="B812" i="11"/>
  <c r="C812" i="11"/>
  <c r="D808" i="11"/>
  <c r="B808" i="11"/>
  <c r="C808" i="11"/>
  <c r="D804" i="11"/>
  <c r="B804" i="11"/>
  <c r="C804" i="11"/>
  <c r="D800" i="11"/>
  <c r="B800" i="11"/>
  <c r="C800" i="11"/>
  <c r="D796" i="11"/>
  <c r="B796" i="11"/>
  <c r="C796" i="11"/>
  <c r="D792" i="11"/>
  <c r="B792" i="11"/>
  <c r="C792" i="11"/>
  <c r="D788" i="11"/>
  <c r="B788" i="11"/>
  <c r="C788" i="11"/>
  <c r="D784" i="11"/>
  <c r="B784" i="11"/>
  <c r="C784" i="11"/>
  <c r="D780" i="11"/>
  <c r="B780" i="11"/>
  <c r="C780" i="11"/>
  <c r="D776" i="11"/>
  <c r="B776" i="11"/>
  <c r="C776" i="11"/>
  <c r="D772" i="11"/>
  <c r="B772" i="11"/>
  <c r="C772" i="11"/>
  <c r="D768" i="11"/>
  <c r="B768" i="11"/>
  <c r="C768" i="11"/>
  <c r="D764" i="11"/>
  <c r="B764" i="11"/>
  <c r="C764" i="11"/>
  <c r="D760" i="11"/>
  <c r="B760" i="11"/>
  <c r="C760" i="11"/>
  <c r="D756" i="11"/>
  <c r="B756" i="11"/>
  <c r="C756" i="11"/>
  <c r="D752" i="11"/>
  <c r="B752" i="11"/>
  <c r="C752" i="11"/>
  <c r="D748" i="11"/>
  <c r="B748" i="11"/>
  <c r="C748" i="11"/>
  <c r="D744" i="11"/>
  <c r="B744" i="11"/>
  <c r="C744" i="11"/>
  <c r="D740" i="11"/>
  <c r="B740" i="11"/>
  <c r="C740" i="11"/>
  <c r="D736" i="11"/>
  <c r="B736" i="11"/>
  <c r="C736" i="11"/>
  <c r="D732" i="11"/>
  <c r="B732" i="11"/>
  <c r="C732" i="11"/>
  <c r="D728" i="11"/>
  <c r="B728" i="11"/>
  <c r="C728" i="11"/>
  <c r="D724" i="11"/>
  <c r="B724" i="11"/>
  <c r="C724" i="11"/>
  <c r="D720" i="11"/>
  <c r="B720" i="11"/>
  <c r="C720" i="11"/>
  <c r="D716" i="11"/>
  <c r="C716" i="11"/>
  <c r="B716" i="11"/>
  <c r="D712" i="11"/>
  <c r="B712" i="11"/>
  <c r="C712" i="11"/>
  <c r="D708" i="11"/>
  <c r="C708" i="11"/>
  <c r="B708" i="11"/>
  <c r="D704" i="11"/>
  <c r="B704" i="11"/>
  <c r="C704" i="11"/>
  <c r="D700" i="11"/>
  <c r="C700" i="11"/>
  <c r="B700" i="11"/>
  <c r="D696" i="11"/>
  <c r="B696" i="11"/>
  <c r="C696" i="11"/>
  <c r="D692" i="11"/>
  <c r="C692" i="11"/>
  <c r="B692" i="11"/>
  <c r="D688" i="11"/>
  <c r="B688" i="11"/>
  <c r="C688" i="11"/>
  <c r="D684" i="11"/>
  <c r="C684" i="11"/>
  <c r="B684" i="11"/>
  <c r="D680" i="11"/>
  <c r="B680" i="11"/>
  <c r="C680" i="11"/>
  <c r="D676" i="11"/>
  <c r="C676" i="11"/>
  <c r="B676" i="11"/>
  <c r="D672" i="11"/>
  <c r="B672" i="11"/>
  <c r="C672" i="11"/>
  <c r="D668" i="11"/>
  <c r="C668" i="11"/>
  <c r="B668" i="11"/>
  <c r="D664" i="11"/>
  <c r="B664" i="11"/>
  <c r="C664" i="11"/>
  <c r="D660" i="11"/>
  <c r="C660" i="11"/>
  <c r="B660" i="11"/>
  <c r="D656" i="11"/>
  <c r="B656" i="11"/>
  <c r="C656" i="11"/>
  <c r="D652" i="11"/>
  <c r="C652" i="11"/>
  <c r="B652" i="11"/>
  <c r="D648" i="11"/>
  <c r="B648" i="11"/>
  <c r="C648" i="11"/>
  <c r="D644" i="11"/>
  <c r="C644" i="11"/>
  <c r="B644" i="11"/>
  <c r="D640" i="11"/>
  <c r="B640" i="11"/>
  <c r="C640" i="11"/>
  <c r="D636" i="11"/>
  <c r="C636" i="11"/>
  <c r="B636" i="11"/>
  <c r="D632" i="11"/>
  <c r="B632" i="11"/>
  <c r="C632" i="11"/>
  <c r="D628" i="11"/>
  <c r="C628" i="11"/>
  <c r="B628" i="11"/>
  <c r="D624" i="11"/>
  <c r="B624" i="11"/>
  <c r="C624" i="11"/>
  <c r="D620" i="11"/>
  <c r="C620" i="11"/>
  <c r="B620" i="11"/>
  <c r="D616" i="11"/>
  <c r="B616" i="11"/>
  <c r="C616" i="11"/>
  <c r="D612" i="11"/>
  <c r="C612" i="11"/>
  <c r="B612" i="11"/>
  <c r="D608" i="11"/>
  <c r="B608" i="11"/>
  <c r="C608" i="11"/>
  <c r="D604" i="11"/>
  <c r="C604" i="11"/>
  <c r="B604" i="11"/>
  <c r="D600" i="11"/>
  <c r="B600" i="11"/>
  <c r="C600" i="11"/>
  <c r="D596" i="11"/>
  <c r="C596" i="11"/>
  <c r="B596" i="11"/>
  <c r="D592" i="11"/>
  <c r="B592" i="11"/>
  <c r="C592" i="11"/>
  <c r="D588" i="11"/>
  <c r="C588" i="11"/>
  <c r="B588" i="11"/>
  <c r="D584" i="11"/>
  <c r="B584" i="11"/>
  <c r="C584" i="11"/>
  <c r="D580" i="11"/>
  <c r="C580" i="11"/>
  <c r="B580" i="11"/>
  <c r="D576" i="11"/>
  <c r="B576" i="11"/>
  <c r="C576" i="11"/>
  <c r="D572" i="11"/>
  <c r="C572" i="11"/>
  <c r="B572" i="11"/>
  <c r="D568" i="11"/>
  <c r="B568" i="11"/>
  <c r="C568" i="11"/>
  <c r="D564" i="11"/>
  <c r="C564" i="11"/>
  <c r="B564" i="11"/>
  <c r="D560" i="11"/>
  <c r="B560" i="11"/>
  <c r="C560" i="11"/>
  <c r="D556" i="11"/>
  <c r="C556" i="11"/>
  <c r="B556" i="11"/>
  <c r="D552" i="11"/>
  <c r="B552" i="11"/>
  <c r="C552" i="11"/>
  <c r="D548" i="11"/>
  <c r="C548" i="11"/>
  <c r="B548" i="11"/>
  <c r="D544" i="11"/>
  <c r="B544" i="11"/>
  <c r="C544" i="11"/>
  <c r="D540" i="11"/>
  <c r="C540" i="11"/>
  <c r="B540" i="11"/>
  <c r="D536" i="11"/>
  <c r="B536" i="11"/>
  <c r="C536" i="11"/>
  <c r="D532" i="11"/>
  <c r="C532" i="11"/>
  <c r="B532" i="11"/>
  <c r="D528" i="11"/>
  <c r="B528" i="11"/>
  <c r="C528" i="11"/>
  <c r="D524" i="11"/>
  <c r="C524" i="11"/>
  <c r="B524" i="11"/>
  <c r="D520" i="11"/>
  <c r="B520" i="11"/>
  <c r="C520" i="11"/>
  <c r="D516" i="11"/>
  <c r="C516" i="11"/>
  <c r="B516" i="11"/>
  <c r="D512" i="11"/>
  <c r="B512" i="11"/>
  <c r="C512" i="11"/>
  <c r="D508" i="11"/>
  <c r="C508" i="11"/>
  <c r="B508" i="11"/>
  <c r="D504" i="11"/>
  <c r="B504" i="11"/>
  <c r="C504" i="11"/>
  <c r="D500" i="11"/>
  <c r="C500" i="11"/>
  <c r="B500" i="11"/>
  <c r="D496" i="11"/>
  <c r="B496" i="11"/>
  <c r="C496" i="11"/>
  <c r="D492" i="11"/>
  <c r="C492" i="11"/>
  <c r="B492" i="11"/>
  <c r="D488" i="11"/>
  <c r="B488" i="11"/>
  <c r="C488" i="11"/>
  <c r="D484" i="11"/>
  <c r="C484" i="11"/>
  <c r="B484" i="11"/>
  <c r="D480" i="11"/>
  <c r="B480" i="11"/>
  <c r="C480" i="11"/>
  <c r="D476" i="11"/>
  <c r="C476" i="11"/>
  <c r="B476" i="11"/>
  <c r="D472" i="11"/>
  <c r="B472" i="11"/>
  <c r="C472" i="11"/>
  <c r="D468" i="11"/>
  <c r="C468" i="11"/>
  <c r="B468" i="11"/>
  <c r="D464" i="11"/>
  <c r="B464" i="11"/>
  <c r="C464" i="11"/>
  <c r="D460" i="11"/>
  <c r="C460" i="11"/>
  <c r="B460" i="11"/>
  <c r="D456" i="11"/>
  <c r="B456" i="11"/>
  <c r="C456" i="11"/>
  <c r="D452" i="11"/>
  <c r="C452" i="11"/>
  <c r="B452" i="11"/>
  <c r="D448" i="11"/>
  <c r="B448" i="11"/>
  <c r="C448" i="11"/>
  <c r="D444" i="11"/>
  <c r="C444" i="11"/>
  <c r="B444" i="11"/>
  <c r="D440" i="11"/>
  <c r="B440" i="11"/>
  <c r="C440" i="11"/>
  <c r="D436" i="11"/>
  <c r="C436" i="11"/>
  <c r="B436" i="11"/>
  <c r="D432" i="11"/>
  <c r="B432" i="11"/>
  <c r="C432" i="11"/>
  <c r="D428" i="11"/>
  <c r="C428" i="11"/>
  <c r="B428" i="11"/>
  <c r="D424" i="11"/>
  <c r="B424" i="11"/>
  <c r="C424" i="11"/>
  <c r="D420" i="11"/>
  <c r="C420" i="11"/>
  <c r="B420" i="11"/>
  <c r="D416" i="11"/>
  <c r="B416" i="11"/>
  <c r="C416" i="11"/>
  <c r="D412" i="11"/>
  <c r="C412" i="11"/>
  <c r="B412" i="11"/>
  <c r="D408" i="11"/>
  <c r="B408" i="11"/>
  <c r="C408" i="11"/>
  <c r="D404" i="11"/>
  <c r="C404" i="11"/>
  <c r="B404" i="11"/>
  <c r="D400" i="11"/>
  <c r="B400" i="11"/>
  <c r="C400" i="11"/>
  <c r="D396" i="11"/>
  <c r="C396" i="11"/>
  <c r="B396" i="11"/>
  <c r="D392" i="11"/>
  <c r="B392" i="11"/>
  <c r="C392" i="11"/>
  <c r="D388" i="11"/>
  <c r="C388" i="11"/>
  <c r="B388" i="11"/>
  <c r="D384" i="11"/>
  <c r="C384" i="11"/>
  <c r="B384" i="11"/>
  <c r="D380" i="11"/>
  <c r="C380" i="11"/>
  <c r="B380" i="11"/>
  <c r="D376" i="11"/>
  <c r="C376" i="11"/>
  <c r="B376" i="11"/>
  <c r="D372" i="11"/>
  <c r="C372" i="11"/>
  <c r="B372" i="11"/>
  <c r="D368" i="11"/>
  <c r="C368" i="11"/>
  <c r="B368" i="11"/>
  <c r="D364" i="11"/>
  <c r="C364" i="11"/>
  <c r="B364" i="11"/>
  <c r="D360" i="11"/>
  <c r="C360" i="11"/>
  <c r="B360" i="11"/>
  <c r="D356" i="11"/>
  <c r="C356" i="11"/>
  <c r="B356" i="11"/>
  <c r="D352" i="11"/>
  <c r="C352" i="11"/>
  <c r="B352" i="11"/>
  <c r="D348" i="11"/>
  <c r="C348" i="11"/>
  <c r="B348" i="11"/>
  <c r="D344" i="11"/>
  <c r="C344" i="11"/>
  <c r="B344" i="11"/>
  <c r="D340" i="11"/>
  <c r="C340" i="11"/>
  <c r="B340" i="11"/>
  <c r="D336" i="11"/>
  <c r="C336" i="11"/>
  <c r="B336" i="11"/>
  <c r="D332" i="11"/>
  <c r="C332" i="11"/>
  <c r="B332" i="11"/>
  <c r="D328" i="11"/>
  <c r="C328" i="11"/>
  <c r="B328" i="11"/>
  <c r="D324" i="11"/>
  <c r="C324" i="11"/>
  <c r="B324" i="11"/>
  <c r="D320" i="11"/>
  <c r="C320" i="11"/>
  <c r="B320" i="11"/>
  <c r="D316" i="11"/>
  <c r="C316" i="11"/>
  <c r="B316" i="11"/>
  <c r="D312" i="11"/>
  <c r="C312" i="11"/>
  <c r="B312" i="11"/>
  <c r="D308" i="11"/>
  <c r="C308" i="11"/>
  <c r="B308" i="11"/>
  <c r="D304" i="11"/>
  <c r="C304" i="11"/>
  <c r="B304" i="11"/>
  <c r="D300" i="11"/>
  <c r="C300" i="11"/>
  <c r="B300" i="11"/>
  <c r="D296" i="11"/>
  <c r="C296" i="11"/>
  <c r="B296" i="11"/>
  <c r="D292" i="11"/>
  <c r="C292" i="11"/>
  <c r="B292" i="11"/>
  <c r="D288" i="11"/>
  <c r="C288" i="11"/>
  <c r="B288" i="11"/>
  <c r="D284" i="11"/>
  <c r="C284" i="11"/>
  <c r="B284" i="11"/>
  <c r="D280" i="11"/>
  <c r="C280" i="11"/>
  <c r="B280" i="11"/>
  <c r="D276" i="11"/>
  <c r="C276" i="11"/>
  <c r="B276" i="11"/>
  <c r="D272" i="11"/>
  <c r="C272" i="11"/>
  <c r="B272" i="11"/>
  <c r="D268" i="11"/>
  <c r="C268" i="11"/>
  <c r="B268" i="11"/>
  <c r="D264" i="11"/>
  <c r="C264" i="11"/>
  <c r="B264" i="11"/>
  <c r="D260" i="11"/>
  <c r="C260" i="11"/>
  <c r="B260" i="11"/>
  <c r="D256" i="11"/>
  <c r="C256" i="11"/>
  <c r="B256" i="11"/>
  <c r="D252" i="11"/>
  <c r="C252" i="11"/>
  <c r="B252" i="11"/>
  <c r="D248" i="11"/>
  <c r="C248" i="11"/>
  <c r="B248" i="11"/>
  <c r="D244" i="11"/>
  <c r="C244" i="11"/>
  <c r="B244" i="11"/>
  <c r="D240" i="11"/>
  <c r="C240" i="11"/>
  <c r="B240" i="11"/>
  <c r="D236" i="11"/>
  <c r="C236" i="11"/>
  <c r="B236" i="11"/>
  <c r="D232" i="11"/>
  <c r="C232" i="11"/>
  <c r="B232" i="11"/>
  <c r="D228" i="11"/>
  <c r="C228" i="11"/>
  <c r="B228" i="11"/>
  <c r="D224" i="11"/>
  <c r="C224" i="11"/>
  <c r="B224" i="11"/>
  <c r="D220" i="11"/>
  <c r="C220" i="11"/>
  <c r="B220" i="11"/>
  <c r="D216" i="11"/>
  <c r="C216" i="11"/>
  <c r="B216" i="11"/>
  <c r="D212" i="11"/>
  <c r="C212" i="11"/>
  <c r="B212" i="11"/>
  <c r="D208" i="11"/>
  <c r="C208" i="11"/>
  <c r="B208" i="11"/>
  <c r="D204" i="11"/>
  <c r="C204" i="11"/>
  <c r="B204" i="11"/>
  <c r="D200" i="11"/>
  <c r="C200" i="11"/>
  <c r="B200" i="11"/>
  <c r="D196" i="11"/>
  <c r="C196" i="11"/>
  <c r="B196" i="11"/>
  <c r="D192" i="11"/>
  <c r="C192" i="11"/>
  <c r="B192" i="11"/>
  <c r="D188" i="11"/>
  <c r="C188" i="11"/>
  <c r="B188" i="11"/>
  <c r="D184" i="11"/>
  <c r="C184" i="11"/>
  <c r="B184" i="11"/>
  <c r="D180" i="11"/>
  <c r="C180" i="11"/>
  <c r="B180" i="11"/>
  <c r="D998" i="15"/>
  <c r="C998" i="15"/>
  <c r="B998" i="15"/>
  <c r="D994" i="15"/>
  <c r="C994" i="15"/>
  <c r="B994" i="15"/>
  <c r="D990" i="15"/>
  <c r="C990" i="15"/>
  <c r="B990" i="15"/>
  <c r="D986" i="15"/>
  <c r="C986" i="15"/>
  <c r="B986" i="15"/>
  <c r="D982" i="15"/>
  <c r="C982" i="15"/>
  <c r="B982" i="15"/>
  <c r="D978" i="15"/>
  <c r="C978" i="15"/>
  <c r="B978" i="15"/>
  <c r="D974" i="15"/>
  <c r="C974" i="15"/>
  <c r="B974" i="15"/>
  <c r="D970" i="15"/>
  <c r="C970" i="15"/>
  <c r="B970" i="15"/>
  <c r="D966" i="15"/>
  <c r="C966" i="15"/>
  <c r="B966" i="15"/>
  <c r="D962" i="15"/>
  <c r="C962" i="15"/>
  <c r="B962" i="15"/>
  <c r="D958" i="15"/>
  <c r="C958" i="15"/>
  <c r="B958" i="15"/>
  <c r="D954" i="15"/>
  <c r="C954" i="15"/>
  <c r="B954" i="15"/>
  <c r="D950" i="15"/>
  <c r="C950" i="15"/>
  <c r="B950" i="15"/>
  <c r="D946" i="15"/>
  <c r="C946" i="15"/>
  <c r="B946" i="15"/>
  <c r="D942" i="15"/>
  <c r="C942" i="15"/>
  <c r="B942" i="15"/>
  <c r="D938" i="15"/>
  <c r="C938" i="15"/>
  <c r="B938" i="15"/>
  <c r="D934" i="15"/>
  <c r="C934" i="15"/>
  <c r="B934" i="15"/>
  <c r="D930" i="15"/>
  <c r="C930" i="15"/>
  <c r="B930" i="15"/>
  <c r="D926" i="15"/>
  <c r="C926" i="15"/>
  <c r="B926" i="15"/>
  <c r="D922" i="15"/>
  <c r="C922" i="15"/>
  <c r="B922" i="15"/>
  <c r="D918" i="15"/>
  <c r="C918" i="15"/>
  <c r="B918" i="15"/>
  <c r="D914" i="15"/>
  <c r="C914" i="15"/>
  <c r="B914" i="15"/>
  <c r="D910" i="15"/>
  <c r="C910" i="15"/>
  <c r="B910" i="15"/>
  <c r="D906" i="15"/>
  <c r="C906" i="15"/>
  <c r="B906" i="15"/>
  <c r="D902" i="15"/>
  <c r="C902" i="15"/>
  <c r="B902" i="15"/>
  <c r="D898" i="15"/>
  <c r="C898" i="15"/>
  <c r="B898" i="15"/>
  <c r="D894" i="15"/>
  <c r="C894" i="15"/>
  <c r="B894" i="15"/>
  <c r="D890" i="15"/>
  <c r="C890" i="15"/>
  <c r="B890" i="15"/>
  <c r="D886" i="15"/>
  <c r="C886" i="15"/>
  <c r="B886" i="15"/>
  <c r="D882" i="15"/>
  <c r="C882" i="15"/>
  <c r="B882" i="15"/>
  <c r="D878" i="15"/>
  <c r="C878" i="15"/>
  <c r="B878" i="15"/>
  <c r="D874" i="15"/>
  <c r="C874" i="15"/>
  <c r="B874" i="15"/>
  <c r="D870" i="15"/>
  <c r="C870" i="15"/>
  <c r="B870" i="15"/>
  <c r="D866" i="15"/>
  <c r="C866" i="15"/>
  <c r="B866" i="15"/>
  <c r="D862" i="15"/>
  <c r="C862" i="15"/>
  <c r="B862" i="15"/>
  <c r="D858" i="15"/>
  <c r="C858" i="15"/>
  <c r="B858" i="15"/>
  <c r="D854" i="15"/>
  <c r="C854" i="15"/>
  <c r="B854" i="15"/>
  <c r="D850" i="15"/>
  <c r="C850" i="15"/>
  <c r="B850" i="15"/>
  <c r="D846" i="15"/>
  <c r="C846" i="15"/>
  <c r="B846" i="15"/>
  <c r="D842" i="15"/>
  <c r="C842" i="15"/>
  <c r="B842" i="15"/>
  <c r="D838" i="15"/>
  <c r="C838" i="15"/>
  <c r="B838" i="15"/>
  <c r="D834" i="15"/>
  <c r="C834" i="15"/>
  <c r="B834" i="15"/>
  <c r="D830" i="15"/>
  <c r="C830" i="15"/>
  <c r="B830" i="15"/>
  <c r="D826" i="15"/>
  <c r="C826" i="15"/>
  <c r="B826" i="15"/>
  <c r="D822" i="15"/>
  <c r="C822" i="15"/>
  <c r="B822" i="15"/>
  <c r="D818" i="15"/>
  <c r="C818" i="15"/>
  <c r="B818" i="15"/>
  <c r="D814" i="15"/>
  <c r="C814" i="15"/>
  <c r="B814" i="15"/>
  <c r="D810" i="15"/>
  <c r="C810" i="15"/>
  <c r="B810" i="15"/>
  <c r="D806" i="15"/>
  <c r="C806" i="15"/>
  <c r="B806" i="15"/>
  <c r="D802" i="15"/>
  <c r="C802" i="15"/>
  <c r="B802" i="15"/>
  <c r="D798" i="15"/>
  <c r="C798" i="15"/>
  <c r="B798" i="15"/>
  <c r="D794" i="15"/>
  <c r="C794" i="15"/>
  <c r="B794" i="15"/>
  <c r="D790" i="15"/>
  <c r="C790" i="15"/>
  <c r="B790" i="15"/>
  <c r="D786" i="15"/>
  <c r="C786" i="15"/>
  <c r="B786" i="15"/>
  <c r="D782" i="15"/>
  <c r="C782" i="15"/>
  <c r="B782" i="15"/>
  <c r="D778" i="15"/>
  <c r="C778" i="15"/>
  <c r="B778" i="15"/>
  <c r="D774" i="15"/>
  <c r="C774" i="15"/>
  <c r="B774" i="15"/>
  <c r="D770" i="15"/>
  <c r="C770" i="15"/>
  <c r="B770" i="15"/>
  <c r="D766" i="15"/>
  <c r="C766" i="15"/>
  <c r="B766" i="15"/>
  <c r="D762" i="15"/>
  <c r="C762" i="15"/>
  <c r="B762" i="15"/>
  <c r="D758" i="15"/>
  <c r="C758" i="15"/>
  <c r="B758" i="15"/>
  <c r="D754" i="15"/>
  <c r="C754" i="15"/>
  <c r="B754" i="15"/>
  <c r="D750" i="15"/>
  <c r="C750" i="15"/>
  <c r="B750" i="15"/>
  <c r="D746" i="15"/>
  <c r="C746" i="15"/>
  <c r="B746" i="15"/>
  <c r="D742" i="15"/>
  <c r="C742" i="15"/>
  <c r="B742" i="15"/>
  <c r="D738" i="15"/>
  <c r="C738" i="15"/>
  <c r="B738" i="15"/>
  <c r="D734" i="15"/>
  <c r="C734" i="15"/>
  <c r="B734" i="15"/>
  <c r="D730" i="15"/>
  <c r="C730" i="15"/>
  <c r="B730" i="15"/>
  <c r="D726" i="15"/>
  <c r="C726" i="15"/>
  <c r="B726" i="15"/>
  <c r="D722" i="15"/>
  <c r="C722" i="15"/>
  <c r="B722" i="15"/>
  <c r="D718" i="15"/>
  <c r="C718" i="15"/>
  <c r="B718" i="15"/>
  <c r="D714" i="15"/>
  <c r="C714" i="15"/>
  <c r="B714" i="15"/>
  <c r="D710" i="15"/>
  <c r="C710" i="15"/>
  <c r="B710" i="15"/>
  <c r="D706" i="15"/>
  <c r="C706" i="15"/>
  <c r="B706" i="15"/>
  <c r="D702" i="15"/>
  <c r="C702" i="15"/>
  <c r="B702" i="15"/>
  <c r="D698" i="15"/>
  <c r="C698" i="15"/>
  <c r="B698" i="15"/>
  <c r="D694" i="15"/>
  <c r="C694" i="15"/>
  <c r="B694" i="15"/>
  <c r="D690" i="15"/>
  <c r="C690" i="15"/>
  <c r="B690" i="15"/>
  <c r="D686" i="15"/>
  <c r="C686" i="15"/>
  <c r="B686" i="15"/>
  <c r="D682" i="15"/>
  <c r="C682" i="15"/>
  <c r="B682" i="15"/>
  <c r="D678" i="15"/>
  <c r="C678" i="15"/>
  <c r="B678" i="15"/>
  <c r="D674" i="15"/>
  <c r="C674" i="15"/>
  <c r="B674" i="15"/>
  <c r="D670" i="15"/>
  <c r="C670" i="15"/>
  <c r="B670" i="15"/>
  <c r="D666" i="15"/>
  <c r="C666" i="15"/>
  <c r="B666" i="15"/>
  <c r="D662" i="15"/>
  <c r="C662" i="15"/>
  <c r="B662" i="15"/>
  <c r="D658" i="15"/>
  <c r="C658" i="15"/>
  <c r="B658" i="15"/>
  <c r="D654" i="15"/>
  <c r="C654" i="15"/>
  <c r="B654" i="15"/>
  <c r="D650" i="15"/>
  <c r="C650" i="15"/>
  <c r="B650" i="15"/>
  <c r="D646" i="15"/>
  <c r="C646" i="15"/>
  <c r="B646" i="15"/>
  <c r="D642" i="15"/>
  <c r="C642" i="15"/>
  <c r="B642" i="15"/>
  <c r="D638" i="15"/>
  <c r="C638" i="15"/>
  <c r="B638" i="15"/>
  <c r="D634" i="15"/>
  <c r="C634" i="15"/>
  <c r="B634" i="15"/>
  <c r="D630" i="15"/>
  <c r="C630" i="15"/>
  <c r="B630" i="15"/>
  <c r="D626" i="15"/>
  <c r="C626" i="15"/>
  <c r="B626" i="15"/>
  <c r="D622" i="15"/>
  <c r="C622" i="15"/>
  <c r="B622" i="15"/>
  <c r="D618" i="15"/>
  <c r="C618" i="15"/>
  <c r="B618" i="15"/>
  <c r="D614" i="15"/>
  <c r="C614" i="15"/>
  <c r="B614" i="15"/>
  <c r="D610" i="15"/>
  <c r="C610" i="15"/>
  <c r="B610" i="15"/>
  <c r="D606" i="15"/>
  <c r="C606" i="15"/>
  <c r="B606" i="15"/>
  <c r="D602" i="15"/>
  <c r="C602" i="15"/>
  <c r="B602" i="15"/>
  <c r="D598" i="15"/>
  <c r="C598" i="15"/>
  <c r="B598" i="15"/>
  <c r="D594" i="15"/>
  <c r="C594" i="15"/>
  <c r="B594" i="15"/>
  <c r="D590" i="15"/>
  <c r="C590" i="15"/>
  <c r="B590" i="15"/>
  <c r="D586" i="15"/>
  <c r="C586" i="15"/>
  <c r="B586" i="15"/>
  <c r="D582" i="15"/>
  <c r="C582" i="15"/>
  <c r="B582" i="15"/>
  <c r="D578" i="15"/>
  <c r="C578" i="15"/>
  <c r="B578" i="15"/>
  <c r="D574" i="15"/>
  <c r="C574" i="15"/>
  <c r="B574" i="15"/>
  <c r="D570" i="15"/>
  <c r="C570" i="15"/>
  <c r="B570" i="15"/>
  <c r="D566" i="15"/>
  <c r="C566" i="15"/>
  <c r="B566" i="15"/>
  <c r="D562" i="15"/>
  <c r="C562" i="15"/>
  <c r="B562" i="15"/>
  <c r="D558" i="15"/>
  <c r="C558" i="15"/>
  <c r="B558" i="15"/>
  <c r="D554" i="15"/>
  <c r="C554" i="15"/>
  <c r="B554" i="15"/>
  <c r="D550" i="15"/>
  <c r="C550" i="15"/>
  <c r="B550" i="15"/>
  <c r="D546" i="15"/>
  <c r="C546" i="15"/>
  <c r="B546" i="15"/>
  <c r="D542" i="15"/>
  <c r="C542" i="15"/>
  <c r="B542" i="15"/>
  <c r="D538" i="15"/>
  <c r="C538" i="15"/>
  <c r="B538" i="15"/>
  <c r="D534" i="15"/>
  <c r="C534" i="15"/>
  <c r="B534" i="15"/>
  <c r="D530" i="15"/>
  <c r="C530" i="15"/>
  <c r="B530" i="15"/>
  <c r="D526" i="15"/>
  <c r="C526" i="15"/>
  <c r="B526" i="15"/>
  <c r="D522" i="15"/>
  <c r="C522" i="15"/>
  <c r="B522" i="15"/>
  <c r="D518" i="15"/>
  <c r="C518" i="15"/>
  <c r="B518" i="15"/>
  <c r="D514" i="15"/>
  <c r="C514" i="15"/>
  <c r="B514" i="15"/>
  <c r="D510" i="15"/>
  <c r="C510" i="15"/>
  <c r="B510" i="15"/>
  <c r="D506" i="15"/>
  <c r="C506" i="15"/>
  <c r="B506" i="15"/>
  <c r="D502" i="15"/>
  <c r="C502" i="15"/>
  <c r="B502" i="15"/>
  <c r="D498" i="15"/>
  <c r="C498" i="15"/>
  <c r="B498" i="15"/>
  <c r="D494" i="15"/>
  <c r="C494" i="15"/>
  <c r="B494" i="15"/>
  <c r="D490" i="15"/>
  <c r="C490" i="15"/>
  <c r="B490" i="15"/>
  <c r="D486" i="15"/>
  <c r="C486" i="15"/>
  <c r="B486" i="15"/>
  <c r="D482" i="15"/>
  <c r="C482" i="15"/>
  <c r="B482" i="15"/>
  <c r="D478" i="15"/>
  <c r="C478" i="15"/>
  <c r="B478" i="15"/>
  <c r="D474" i="15"/>
  <c r="C474" i="15"/>
  <c r="B474" i="15"/>
  <c r="D470" i="15"/>
  <c r="C470" i="15"/>
  <c r="B470" i="15"/>
  <c r="D466" i="15"/>
  <c r="C466" i="15"/>
  <c r="B466" i="15"/>
  <c r="D462" i="15"/>
  <c r="C462" i="15"/>
  <c r="B462" i="15"/>
  <c r="D458" i="15"/>
  <c r="C458" i="15"/>
  <c r="B458" i="15"/>
  <c r="D454" i="15"/>
  <c r="C454" i="15"/>
  <c r="B454" i="15"/>
  <c r="D450" i="15"/>
  <c r="C450" i="15"/>
  <c r="B450" i="15"/>
  <c r="D446" i="15"/>
  <c r="C446" i="15"/>
  <c r="B446" i="15"/>
  <c r="D442" i="15"/>
  <c r="C442" i="15"/>
  <c r="B442" i="15"/>
  <c r="D438" i="15"/>
  <c r="C438" i="15"/>
  <c r="B438" i="15"/>
  <c r="D434" i="15"/>
  <c r="C434" i="15"/>
  <c r="B434" i="15"/>
  <c r="D430" i="15"/>
  <c r="C430" i="15"/>
  <c r="B430" i="15"/>
  <c r="D987" i="11"/>
  <c r="C987" i="11"/>
  <c r="B987" i="11"/>
  <c r="D971" i="11"/>
  <c r="C971" i="11"/>
  <c r="B971" i="11"/>
  <c r="D947" i="11"/>
  <c r="C947" i="11"/>
  <c r="B947" i="11"/>
  <c r="D931" i="11"/>
  <c r="C931" i="11"/>
  <c r="B931" i="11"/>
  <c r="D919" i="11"/>
  <c r="C919" i="11"/>
  <c r="B919" i="11"/>
  <c r="D903" i="11"/>
  <c r="C903" i="11"/>
  <c r="B903" i="11"/>
  <c r="D891" i="11"/>
  <c r="C891" i="11"/>
  <c r="B891" i="11"/>
  <c r="D883" i="11"/>
  <c r="C883" i="11"/>
  <c r="B883" i="11"/>
  <c r="D871" i="11"/>
  <c r="C871" i="11"/>
  <c r="B871" i="11"/>
  <c r="D859" i="11"/>
  <c r="C859" i="11"/>
  <c r="B859" i="11"/>
  <c r="D851" i="11"/>
  <c r="C851" i="11"/>
  <c r="B851" i="11"/>
  <c r="D843" i="11"/>
  <c r="C843" i="11"/>
  <c r="B843" i="11"/>
  <c r="D831" i="11"/>
  <c r="C831" i="11"/>
  <c r="B831" i="11"/>
  <c r="D823" i="11"/>
  <c r="C823" i="11"/>
  <c r="B823" i="11"/>
  <c r="D815" i="11"/>
  <c r="C815" i="11"/>
  <c r="B815" i="11"/>
  <c r="D807" i="11"/>
  <c r="C807" i="11"/>
  <c r="B807" i="11"/>
  <c r="D795" i="11"/>
  <c r="C795" i="11"/>
  <c r="B795" i="11"/>
  <c r="D787" i="11"/>
  <c r="C787" i="11"/>
  <c r="B787" i="11"/>
  <c r="D779" i="11"/>
  <c r="C779" i="11"/>
  <c r="B779" i="11"/>
  <c r="D771" i="11"/>
  <c r="C771" i="11"/>
  <c r="B771" i="11"/>
  <c r="D763" i="11"/>
  <c r="C763" i="11"/>
  <c r="B763" i="11"/>
  <c r="D755" i="11"/>
  <c r="C755" i="11"/>
  <c r="B755" i="11"/>
  <c r="D747" i="11"/>
  <c r="C747" i="11"/>
  <c r="B747" i="11"/>
  <c r="D739" i="11"/>
  <c r="C739" i="11"/>
  <c r="B739" i="11"/>
  <c r="D731" i="11"/>
  <c r="C731" i="11"/>
  <c r="B731" i="11"/>
  <c r="D723" i="11"/>
  <c r="C723" i="11"/>
  <c r="B723" i="11"/>
  <c r="D715" i="11"/>
  <c r="C715" i="11"/>
  <c r="B715" i="11"/>
  <c r="D707" i="11"/>
  <c r="C707" i="11"/>
  <c r="B707" i="11"/>
  <c r="D703" i="11"/>
  <c r="C703" i="11"/>
  <c r="B703" i="11"/>
  <c r="D695" i="11"/>
  <c r="C695" i="11"/>
  <c r="B695" i="11"/>
  <c r="D691" i="11"/>
  <c r="C691" i="11"/>
  <c r="B691" i="11"/>
  <c r="D687" i="11"/>
  <c r="C687" i="11"/>
  <c r="B687" i="11"/>
  <c r="D683" i="11"/>
  <c r="C683" i="11"/>
  <c r="B683" i="11"/>
  <c r="D679" i="11"/>
  <c r="C679" i="11"/>
  <c r="B679" i="11"/>
  <c r="D675" i="11"/>
  <c r="C675" i="11"/>
  <c r="B675" i="11"/>
  <c r="D671" i="11"/>
  <c r="C671" i="11"/>
  <c r="B671" i="11"/>
  <c r="D667" i="11"/>
  <c r="C667" i="11"/>
  <c r="B667" i="11"/>
  <c r="D663" i="11"/>
  <c r="C663" i="11"/>
  <c r="B663" i="11"/>
  <c r="D659" i="11"/>
  <c r="C659" i="11"/>
  <c r="B659" i="11"/>
  <c r="D655" i="11"/>
  <c r="C655" i="11"/>
  <c r="B655" i="11"/>
  <c r="D651" i="11"/>
  <c r="C651" i="11"/>
  <c r="B651" i="11"/>
  <c r="D643" i="11"/>
  <c r="C643" i="11"/>
  <c r="B643" i="11"/>
  <c r="D639" i="11"/>
  <c r="C639" i="11"/>
  <c r="B639" i="11"/>
  <c r="D635" i="11"/>
  <c r="C635" i="11"/>
  <c r="B635" i="11"/>
  <c r="D631" i="11"/>
  <c r="C631" i="11"/>
  <c r="B631" i="11"/>
  <c r="D627" i="11"/>
  <c r="C627" i="11"/>
  <c r="B627" i="11"/>
  <c r="D623" i="11"/>
  <c r="C623" i="11"/>
  <c r="B623" i="11"/>
  <c r="D619" i="11"/>
  <c r="C619" i="11"/>
  <c r="B619" i="11"/>
  <c r="D615" i="11"/>
  <c r="C615" i="11"/>
  <c r="B615" i="11"/>
  <c r="D611" i="11"/>
  <c r="C611" i="11"/>
  <c r="B611" i="11"/>
  <c r="D607" i="11"/>
  <c r="C607" i="11"/>
  <c r="B607" i="11"/>
  <c r="D603" i="11"/>
  <c r="C603" i="11"/>
  <c r="B603" i="11"/>
  <c r="D599" i="11"/>
  <c r="C599" i="11"/>
  <c r="B599" i="11"/>
  <c r="D595" i="11"/>
  <c r="C595" i="11"/>
  <c r="B595" i="11"/>
  <c r="D591" i="11"/>
  <c r="C591" i="11"/>
  <c r="B591" i="11"/>
  <c r="D587" i="11"/>
  <c r="C587" i="11"/>
  <c r="B587" i="11"/>
  <c r="D583" i="11"/>
  <c r="C583" i="11"/>
  <c r="B583" i="11"/>
  <c r="D579" i="11"/>
  <c r="C579" i="11"/>
  <c r="B579" i="11"/>
  <c r="D575" i="11"/>
  <c r="C575" i="11"/>
  <c r="B575" i="11"/>
  <c r="D571" i="11"/>
  <c r="C571" i="11"/>
  <c r="B571" i="11"/>
  <c r="D567" i="11"/>
  <c r="C567" i="11"/>
  <c r="B567" i="11"/>
  <c r="D563" i="11"/>
  <c r="C563" i="11"/>
  <c r="B563" i="11"/>
  <c r="D559" i="11"/>
  <c r="C559" i="11"/>
  <c r="B559" i="11"/>
  <c r="D555" i="11"/>
  <c r="C555" i="11"/>
  <c r="B555" i="11"/>
  <c r="D551" i="11"/>
  <c r="C551" i="11"/>
  <c r="B551" i="11"/>
  <c r="D547" i="11"/>
  <c r="C547" i="11"/>
  <c r="B547" i="11"/>
  <c r="D543" i="11"/>
  <c r="C543" i="11"/>
  <c r="B543" i="11"/>
  <c r="D539" i="11"/>
  <c r="C539" i="11"/>
  <c r="B539" i="11"/>
  <c r="D535" i="11"/>
  <c r="C535" i="11"/>
  <c r="B535" i="11"/>
  <c r="D531" i="11"/>
  <c r="C531" i="11"/>
  <c r="B531" i="11"/>
  <c r="D527" i="11"/>
  <c r="C527" i="11"/>
  <c r="B527" i="11"/>
  <c r="D523" i="11"/>
  <c r="C523" i="11"/>
  <c r="B523" i="11"/>
  <c r="D519" i="11"/>
  <c r="C519" i="11"/>
  <c r="B519" i="11"/>
  <c r="D515" i="11"/>
  <c r="C515" i="11"/>
  <c r="B515" i="11"/>
  <c r="D511" i="11"/>
  <c r="C511" i="11"/>
  <c r="B511" i="11"/>
  <c r="D507" i="11"/>
  <c r="C507" i="11"/>
  <c r="B507" i="11"/>
  <c r="D503" i="11"/>
  <c r="C503" i="11"/>
  <c r="B503" i="11"/>
  <c r="D499" i="11"/>
  <c r="C499" i="11"/>
  <c r="B499" i="11"/>
  <c r="D495" i="11"/>
  <c r="C495" i="11"/>
  <c r="B495" i="11"/>
  <c r="D491" i="11"/>
  <c r="C491" i="11"/>
  <c r="B491" i="11"/>
  <c r="D487" i="11"/>
  <c r="C487" i="11"/>
  <c r="B487" i="11"/>
  <c r="D483" i="11"/>
  <c r="C483" i="11"/>
  <c r="B483" i="11"/>
  <c r="D479" i="11"/>
  <c r="C479" i="11"/>
  <c r="B479" i="11"/>
  <c r="D475" i="11"/>
  <c r="C475" i="11"/>
  <c r="B475" i="11"/>
  <c r="D471" i="11"/>
  <c r="C471" i="11"/>
  <c r="B471" i="11"/>
  <c r="D467" i="11"/>
  <c r="C467" i="11"/>
  <c r="B467" i="11"/>
  <c r="D463" i="11"/>
  <c r="C463" i="11"/>
  <c r="B463" i="11"/>
  <c r="D459" i="11"/>
  <c r="C459" i="11"/>
  <c r="B459" i="11"/>
  <c r="D455" i="11"/>
  <c r="C455" i="11"/>
  <c r="B455" i="11"/>
  <c r="D451" i="11"/>
  <c r="C451" i="11"/>
  <c r="B451" i="11"/>
  <c r="D447" i="11"/>
  <c r="C447" i="11"/>
  <c r="B447" i="11"/>
  <c r="D443" i="11"/>
  <c r="C443" i="11"/>
  <c r="B443" i="11"/>
  <c r="D439" i="11"/>
  <c r="C439" i="11"/>
  <c r="B439" i="11"/>
  <c r="D435" i="11"/>
  <c r="C435" i="11"/>
  <c r="B435" i="11"/>
  <c r="D431" i="11"/>
  <c r="C431" i="11"/>
  <c r="B431" i="11"/>
  <c r="D427" i="11"/>
  <c r="C427" i="11"/>
  <c r="B427" i="11"/>
  <c r="D423" i="11"/>
  <c r="C423" i="11"/>
  <c r="B423" i="11"/>
  <c r="D419" i="11"/>
  <c r="C419" i="11"/>
  <c r="B419" i="11"/>
  <c r="D415" i="11"/>
  <c r="C415" i="11"/>
  <c r="B415" i="11"/>
  <c r="D411" i="11"/>
  <c r="C411" i="11"/>
  <c r="B411" i="11"/>
  <c r="D407" i="11"/>
  <c r="C407" i="11"/>
  <c r="B407" i="11"/>
  <c r="D403" i="11"/>
  <c r="C403" i="11"/>
  <c r="B403" i="11"/>
  <c r="D399" i="11"/>
  <c r="C399" i="11"/>
  <c r="B399" i="11"/>
  <c r="D395" i="11"/>
  <c r="C395" i="11"/>
  <c r="B395" i="11"/>
  <c r="D391" i="11"/>
  <c r="C391" i="11"/>
  <c r="B391" i="11"/>
  <c r="D387" i="11"/>
  <c r="C387" i="11"/>
  <c r="B387" i="11"/>
  <c r="D383" i="11"/>
  <c r="C383" i="11"/>
  <c r="B383" i="11"/>
  <c r="D379" i="11"/>
  <c r="C379" i="11"/>
  <c r="B379" i="11"/>
  <c r="D375" i="11"/>
  <c r="C375" i="11"/>
  <c r="B375" i="11"/>
  <c r="D371" i="11"/>
  <c r="C371" i="11"/>
  <c r="B371" i="11"/>
  <c r="D367" i="11"/>
  <c r="C367" i="11"/>
  <c r="B367" i="11"/>
  <c r="D363" i="11"/>
  <c r="C363" i="11"/>
  <c r="B363" i="11"/>
  <c r="D359" i="11"/>
  <c r="C359" i="11"/>
  <c r="B359" i="11"/>
  <c r="D355" i="11"/>
  <c r="C355" i="11"/>
  <c r="B355" i="11"/>
  <c r="D351" i="11"/>
  <c r="C351" i="11"/>
  <c r="B351" i="11"/>
  <c r="D347" i="11"/>
  <c r="C347" i="11"/>
  <c r="B347" i="11"/>
  <c r="D343" i="11"/>
  <c r="C343" i="11"/>
  <c r="B343" i="11"/>
  <c r="D339" i="11"/>
  <c r="C339" i="11"/>
  <c r="B339" i="11"/>
  <c r="D335" i="11"/>
  <c r="C335" i="11"/>
  <c r="B335" i="11"/>
  <c r="D331" i="11"/>
  <c r="C331" i="11"/>
  <c r="B331" i="11"/>
  <c r="D327" i="11"/>
  <c r="C327" i="11"/>
  <c r="B327" i="11"/>
  <c r="D323" i="11"/>
  <c r="C323" i="11"/>
  <c r="B323" i="11"/>
  <c r="D319" i="11"/>
  <c r="C319" i="11"/>
  <c r="B319" i="11"/>
  <c r="D315" i="11"/>
  <c r="C315" i="11"/>
  <c r="B315" i="11"/>
  <c r="D311" i="11"/>
  <c r="C311" i="11"/>
  <c r="B311" i="11"/>
  <c r="D307" i="11"/>
  <c r="C307" i="11"/>
  <c r="B307" i="11"/>
  <c r="D303" i="11"/>
  <c r="C303" i="11"/>
  <c r="B303" i="11"/>
  <c r="D299" i="11"/>
  <c r="C299" i="11"/>
  <c r="B299" i="11"/>
  <c r="D295" i="11"/>
  <c r="C295" i="11"/>
  <c r="B295" i="11"/>
  <c r="D291" i="11"/>
  <c r="C291" i="11"/>
  <c r="B291" i="11"/>
  <c r="D287" i="11"/>
  <c r="C287" i="11"/>
  <c r="B287" i="11"/>
  <c r="D283" i="11"/>
  <c r="C283" i="11"/>
  <c r="B283" i="11"/>
  <c r="D279" i="11"/>
  <c r="C279" i="11"/>
  <c r="B279" i="11"/>
  <c r="D275" i="11"/>
  <c r="C275" i="11"/>
  <c r="B275" i="11"/>
  <c r="D271" i="11"/>
  <c r="C271" i="11"/>
  <c r="B271" i="11"/>
  <c r="D267" i="11"/>
  <c r="C267" i="11"/>
  <c r="B267" i="11"/>
  <c r="D263" i="11"/>
  <c r="C263" i="11"/>
  <c r="B263" i="11"/>
  <c r="D259" i="11"/>
  <c r="C259" i="11"/>
  <c r="B259" i="11"/>
  <c r="D255" i="11"/>
  <c r="C255" i="11"/>
  <c r="B255" i="11"/>
  <c r="D251" i="11"/>
  <c r="C251" i="11"/>
  <c r="B251" i="11"/>
  <c r="D247" i="11"/>
  <c r="C247" i="11"/>
  <c r="B247" i="11"/>
  <c r="D243" i="11"/>
  <c r="C243" i="11"/>
  <c r="B243" i="11"/>
  <c r="D239" i="11"/>
  <c r="C239" i="11"/>
  <c r="B239" i="11"/>
  <c r="D235" i="11"/>
  <c r="C235" i="11"/>
  <c r="B235" i="11"/>
  <c r="D231" i="11"/>
  <c r="C231" i="11"/>
  <c r="B231" i="11"/>
  <c r="D227" i="11"/>
  <c r="C227" i="11"/>
  <c r="B227" i="11"/>
  <c r="D223" i="11"/>
  <c r="C223" i="11"/>
  <c r="B223" i="11"/>
  <c r="D219" i="11"/>
  <c r="C219" i="11"/>
  <c r="B219" i="11"/>
  <c r="D215" i="11"/>
  <c r="C215" i="11"/>
  <c r="B215" i="11"/>
  <c r="D211" i="11"/>
  <c r="C211" i="11"/>
  <c r="B211" i="11"/>
  <c r="D207" i="11"/>
  <c r="C207" i="11"/>
  <c r="B207" i="11"/>
  <c r="D203" i="11"/>
  <c r="C203" i="11"/>
  <c r="B203" i="11"/>
  <c r="D199" i="11"/>
  <c r="C199" i="11"/>
  <c r="B199" i="11"/>
  <c r="D195" i="11"/>
  <c r="C195" i="11"/>
  <c r="B195" i="11"/>
  <c r="D191" i="11"/>
  <c r="C191" i="11"/>
  <c r="B191" i="11"/>
  <c r="D187" i="11"/>
  <c r="C187" i="11"/>
  <c r="B187" i="11"/>
  <c r="D183" i="11"/>
  <c r="C183" i="11"/>
  <c r="B183" i="11"/>
  <c r="D171" i="11"/>
  <c r="C171" i="11"/>
  <c r="D143" i="11"/>
  <c r="C143" i="11"/>
  <c r="D83" i="11"/>
  <c r="C83" i="11"/>
  <c r="D19" i="11"/>
  <c r="C19" i="11"/>
  <c r="D997" i="15"/>
  <c r="C997" i="15"/>
  <c r="B997" i="15"/>
  <c r="D993" i="15"/>
  <c r="C993" i="15"/>
  <c r="B993" i="15"/>
  <c r="D989" i="15"/>
  <c r="C989" i="15"/>
  <c r="B989" i="15"/>
  <c r="D985" i="15"/>
  <c r="C985" i="15"/>
  <c r="B985" i="15"/>
  <c r="D981" i="15"/>
  <c r="C981" i="15"/>
  <c r="B981" i="15"/>
  <c r="D977" i="15"/>
  <c r="C977" i="15"/>
  <c r="B977" i="15"/>
  <c r="D973" i="15"/>
  <c r="C973" i="15"/>
  <c r="B973" i="15"/>
  <c r="D969" i="15"/>
  <c r="C969" i="15"/>
  <c r="B969" i="15"/>
  <c r="D965" i="15"/>
  <c r="C965" i="15"/>
  <c r="B965" i="15"/>
  <c r="D961" i="15"/>
  <c r="C961" i="15"/>
  <c r="B961" i="15"/>
  <c r="D957" i="15"/>
  <c r="C957" i="15"/>
  <c r="B957" i="15"/>
  <c r="D953" i="15"/>
  <c r="C953" i="15"/>
  <c r="B953" i="15"/>
  <c r="D949" i="15"/>
  <c r="C949" i="15"/>
  <c r="B949" i="15"/>
  <c r="D945" i="15"/>
  <c r="C945" i="15"/>
  <c r="B945" i="15"/>
  <c r="D941" i="15"/>
  <c r="C941" i="15"/>
  <c r="B941" i="15"/>
  <c r="D937" i="15"/>
  <c r="C937" i="15"/>
  <c r="B937" i="15"/>
  <c r="D933" i="15"/>
  <c r="C933" i="15"/>
  <c r="B933" i="15"/>
  <c r="D929" i="15"/>
  <c r="C929" i="15"/>
  <c r="B929" i="15"/>
  <c r="D925" i="15"/>
  <c r="C925" i="15"/>
  <c r="B925" i="15"/>
  <c r="D921" i="15"/>
  <c r="C921" i="15"/>
  <c r="B921" i="15"/>
  <c r="D917" i="15"/>
  <c r="C917" i="15"/>
  <c r="B917" i="15"/>
  <c r="D913" i="15"/>
  <c r="C913" i="15"/>
  <c r="B913" i="15"/>
  <c r="D909" i="15"/>
  <c r="C909" i="15"/>
  <c r="B909" i="15"/>
  <c r="D905" i="15"/>
  <c r="C905" i="15"/>
  <c r="B905" i="15"/>
  <c r="D901" i="15"/>
  <c r="C901" i="15"/>
  <c r="B901" i="15"/>
  <c r="D897" i="15"/>
  <c r="C897" i="15"/>
  <c r="B897" i="15"/>
  <c r="D893" i="15"/>
  <c r="C893" i="15"/>
  <c r="B893" i="15"/>
  <c r="D889" i="15"/>
  <c r="C889" i="15"/>
  <c r="B889" i="15"/>
  <c r="D885" i="15"/>
  <c r="C885" i="15"/>
  <c r="B885" i="15"/>
  <c r="D881" i="15"/>
  <c r="C881" i="15"/>
  <c r="B881" i="15"/>
  <c r="D877" i="15"/>
  <c r="C877" i="15"/>
  <c r="B877" i="15"/>
  <c r="D873" i="15"/>
  <c r="C873" i="15"/>
  <c r="B873" i="15"/>
  <c r="D869" i="15"/>
  <c r="C869" i="15"/>
  <c r="B869" i="15"/>
  <c r="D865" i="15"/>
  <c r="C865" i="15"/>
  <c r="B865" i="15"/>
  <c r="D861" i="15"/>
  <c r="C861" i="15"/>
  <c r="B861" i="15"/>
  <c r="D857" i="15"/>
  <c r="C857" i="15"/>
  <c r="B857" i="15"/>
  <c r="D853" i="15"/>
  <c r="C853" i="15"/>
  <c r="B853" i="15"/>
  <c r="D849" i="15"/>
  <c r="C849" i="15"/>
  <c r="B849" i="15"/>
  <c r="D845" i="15"/>
  <c r="C845" i="15"/>
  <c r="B845" i="15"/>
  <c r="D841" i="15"/>
  <c r="C841" i="15"/>
  <c r="B841" i="15"/>
  <c r="D837" i="15"/>
  <c r="C837" i="15"/>
  <c r="B837" i="15"/>
  <c r="D833" i="15"/>
  <c r="C833" i="15"/>
  <c r="B833" i="15"/>
  <c r="D829" i="15"/>
  <c r="C829" i="15"/>
  <c r="B829" i="15"/>
  <c r="D825" i="15"/>
  <c r="C825" i="15"/>
  <c r="B825" i="15"/>
  <c r="D821" i="15"/>
  <c r="C821" i="15"/>
  <c r="B821" i="15"/>
  <c r="D817" i="15"/>
  <c r="C817" i="15"/>
  <c r="B817" i="15"/>
  <c r="D813" i="15"/>
  <c r="C813" i="15"/>
  <c r="B813" i="15"/>
  <c r="D809" i="15"/>
  <c r="C809" i="15"/>
  <c r="B809" i="15"/>
  <c r="D805" i="15"/>
  <c r="C805" i="15"/>
  <c r="B805" i="15"/>
  <c r="D801" i="15"/>
  <c r="C801" i="15"/>
  <c r="B801" i="15"/>
  <c r="D797" i="15"/>
  <c r="C797" i="15"/>
  <c r="B797" i="15"/>
  <c r="D793" i="15"/>
  <c r="C793" i="15"/>
  <c r="B793" i="15"/>
  <c r="D789" i="15"/>
  <c r="C789" i="15"/>
  <c r="B789" i="15"/>
  <c r="D785" i="15"/>
  <c r="C785" i="15"/>
  <c r="B785" i="15"/>
  <c r="D781" i="15"/>
  <c r="C781" i="15"/>
  <c r="B781" i="15"/>
  <c r="D777" i="15"/>
  <c r="C777" i="15"/>
  <c r="B777" i="15"/>
  <c r="D773" i="15"/>
  <c r="C773" i="15"/>
  <c r="B773" i="15"/>
  <c r="D769" i="15"/>
  <c r="C769" i="15"/>
  <c r="B769" i="15"/>
  <c r="D765" i="15"/>
  <c r="C765" i="15"/>
  <c r="B765" i="15"/>
  <c r="D761" i="15"/>
  <c r="C761" i="15"/>
  <c r="B761" i="15"/>
  <c r="D757" i="15"/>
  <c r="C757" i="15"/>
  <c r="B757" i="15"/>
  <c r="D753" i="15"/>
  <c r="C753" i="15"/>
  <c r="B753" i="15"/>
  <c r="D749" i="15"/>
  <c r="C749" i="15"/>
  <c r="B749" i="15"/>
  <c r="D745" i="15"/>
  <c r="C745" i="15"/>
  <c r="B745" i="15"/>
  <c r="D741" i="15"/>
  <c r="C741" i="15"/>
  <c r="B741" i="15"/>
  <c r="D737" i="15"/>
  <c r="C737" i="15"/>
  <c r="B737" i="15"/>
  <c r="D733" i="15"/>
  <c r="C733" i="15"/>
  <c r="B733" i="15"/>
  <c r="D729" i="15"/>
  <c r="C729" i="15"/>
  <c r="B729" i="15"/>
  <c r="D725" i="15"/>
  <c r="C725" i="15"/>
  <c r="B725" i="15"/>
  <c r="D721" i="15"/>
  <c r="C721" i="15"/>
  <c r="B721" i="15"/>
  <c r="D717" i="15"/>
  <c r="C717" i="15"/>
  <c r="B717" i="15"/>
  <c r="D713" i="15"/>
  <c r="C713" i="15"/>
  <c r="B713" i="15"/>
  <c r="D709" i="15"/>
  <c r="C709" i="15"/>
  <c r="B709" i="15"/>
  <c r="D705" i="15"/>
  <c r="C705" i="15"/>
  <c r="B705" i="15"/>
  <c r="D701" i="15"/>
  <c r="C701" i="15"/>
  <c r="B701" i="15"/>
  <c r="D697" i="15"/>
  <c r="C697" i="15"/>
  <c r="B697" i="15"/>
  <c r="D693" i="15"/>
  <c r="C693" i="15"/>
  <c r="B693" i="15"/>
  <c r="D689" i="15"/>
  <c r="C689" i="15"/>
  <c r="B689" i="15"/>
  <c r="D685" i="15"/>
  <c r="C685" i="15"/>
  <c r="B685" i="15"/>
  <c r="D681" i="15"/>
  <c r="C681" i="15"/>
  <c r="B681" i="15"/>
  <c r="D677" i="15"/>
  <c r="C677" i="15"/>
  <c r="B677" i="15"/>
  <c r="D673" i="15"/>
  <c r="C673" i="15"/>
  <c r="B673" i="15"/>
  <c r="D669" i="15"/>
  <c r="C669" i="15"/>
  <c r="B669" i="15"/>
  <c r="D665" i="15"/>
  <c r="C665" i="15"/>
  <c r="B665" i="15"/>
  <c r="D661" i="15"/>
  <c r="C661" i="15"/>
  <c r="B661" i="15"/>
  <c r="D657" i="15"/>
  <c r="C657" i="15"/>
  <c r="B657" i="15"/>
  <c r="D653" i="15"/>
  <c r="C653" i="15"/>
  <c r="B653" i="15"/>
  <c r="D649" i="15"/>
  <c r="C649" i="15"/>
  <c r="B649" i="15"/>
  <c r="D645" i="15"/>
  <c r="C645" i="15"/>
  <c r="B645" i="15"/>
  <c r="D641" i="15"/>
  <c r="C641" i="15"/>
  <c r="B641" i="15"/>
  <c r="D637" i="15"/>
  <c r="C637" i="15"/>
  <c r="B637" i="15"/>
  <c r="D633" i="15"/>
  <c r="C633" i="15"/>
  <c r="B633" i="15"/>
  <c r="D629" i="15"/>
  <c r="C629" i="15"/>
  <c r="B629" i="15"/>
  <c r="D625" i="15"/>
  <c r="C625" i="15"/>
  <c r="B625" i="15"/>
  <c r="D621" i="15"/>
  <c r="C621" i="15"/>
  <c r="B621" i="15"/>
  <c r="D617" i="15"/>
  <c r="C617" i="15"/>
  <c r="B617" i="15"/>
  <c r="D613" i="15"/>
  <c r="C613" i="15"/>
  <c r="B613" i="15"/>
  <c r="D609" i="15"/>
  <c r="C609" i="15"/>
  <c r="B609" i="15"/>
  <c r="D605" i="15"/>
  <c r="C605" i="15"/>
  <c r="B605" i="15"/>
  <c r="D601" i="15"/>
  <c r="C601" i="15"/>
  <c r="B601" i="15"/>
  <c r="D597" i="15"/>
  <c r="C597" i="15"/>
  <c r="B597" i="15"/>
  <c r="D593" i="15"/>
  <c r="C593" i="15"/>
  <c r="B593" i="15"/>
  <c r="D589" i="15"/>
  <c r="C589" i="15"/>
  <c r="B589" i="15"/>
  <c r="D585" i="15"/>
  <c r="C585" i="15"/>
  <c r="B585" i="15"/>
  <c r="D581" i="15"/>
  <c r="C581" i="15"/>
  <c r="B581" i="15"/>
  <c r="D577" i="15"/>
  <c r="C577" i="15"/>
  <c r="B577" i="15"/>
  <c r="D573" i="15"/>
  <c r="C573" i="15"/>
  <c r="B573" i="15"/>
  <c r="D569" i="15"/>
  <c r="C569" i="15"/>
  <c r="B569" i="15"/>
  <c r="D565" i="15"/>
  <c r="C565" i="15"/>
  <c r="B565" i="15"/>
  <c r="D561" i="15"/>
  <c r="C561" i="15"/>
  <c r="B561" i="15"/>
  <c r="D557" i="15"/>
  <c r="C557" i="15"/>
  <c r="B557" i="15"/>
  <c r="D553" i="15"/>
  <c r="C553" i="15"/>
  <c r="B553" i="15"/>
  <c r="D549" i="15"/>
  <c r="C549" i="15"/>
  <c r="B549" i="15"/>
  <c r="D545" i="15"/>
  <c r="C545" i="15"/>
  <c r="B545" i="15"/>
  <c r="D541" i="15"/>
  <c r="C541" i="15"/>
  <c r="B541" i="15"/>
  <c r="D537" i="15"/>
  <c r="C537" i="15"/>
  <c r="B537" i="15"/>
  <c r="D533" i="15"/>
  <c r="C533" i="15"/>
  <c r="B533" i="15"/>
  <c r="D529" i="15"/>
  <c r="C529" i="15"/>
  <c r="B529" i="15"/>
  <c r="D525" i="15"/>
  <c r="C525" i="15"/>
  <c r="B525" i="15"/>
  <c r="D521" i="15"/>
  <c r="C521" i="15"/>
  <c r="B521" i="15"/>
  <c r="D517" i="15"/>
  <c r="C517" i="15"/>
  <c r="B517" i="15"/>
  <c r="D513" i="15"/>
  <c r="C513" i="15"/>
  <c r="B513" i="15"/>
  <c r="D509" i="15"/>
  <c r="C509" i="15"/>
  <c r="B509" i="15"/>
  <c r="D505" i="15"/>
  <c r="C505" i="15"/>
  <c r="B505" i="15"/>
  <c r="D501" i="15"/>
  <c r="C501" i="15"/>
  <c r="B501" i="15"/>
  <c r="D497" i="15"/>
  <c r="C497" i="15"/>
  <c r="B497" i="15"/>
  <c r="D493" i="15"/>
  <c r="C493" i="15"/>
  <c r="B493" i="15"/>
  <c r="D489" i="15"/>
  <c r="C489" i="15"/>
  <c r="B489" i="15"/>
  <c r="D485" i="15"/>
  <c r="C485" i="15"/>
  <c r="B485" i="15"/>
  <c r="D481" i="15"/>
  <c r="C481" i="15"/>
  <c r="B481" i="15"/>
  <c r="D477" i="15"/>
  <c r="C477" i="15"/>
  <c r="B477" i="15"/>
  <c r="D473" i="15"/>
  <c r="C473" i="15"/>
  <c r="B473" i="15"/>
  <c r="D469" i="15"/>
  <c r="C469" i="15"/>
  <c r="B469" i="15"/>
  <c r="D465" i="15"/>
  <c r="C465" i="15"/>
  <c r="B465" i="15"/>
  <c r="D461" i="15"/>
  <c r="C461" i="15"/>
  <c r="B461" i="15"/>
  <c r="D457" i="15"/>
  <c r="C457" i="15"/>
  <c r="B457" i="15"/>
  <c r="D453" i="15"/>
  <c r="C453" i="15"/>
  <c r="B453" i="15"/>
  <c r="D449" i="15"/>
  <c r="C449" i="15"/>
  <c r="B449" i="15"/>
  <c r="D445" i="15"/>
  <c r="C445" i="15"/>
  <c r="B445" i="15"/>
  <c r="D441" i="15"/>
  <c r="C441" i="15"/>
  <c r="B441" i="15"/>
  <c r="D437" i="15"/>
  <c r="C437" i="15"/>
  <c r="B437" i="15"/>
  <c r="D433" i="15"/>
  <c r="C433" i="15"/>
  <c r="B433" i="15"/>
  <c r="D429" i="15"/>
  <c r="C429" i="15"/>
  <c r="B429" i="15"/>
  <c r="D425" i="15"/>
  <c r="C425" i="15"/>
  <c r="B425" i="15"/>
  <c r="D421" i="15"/>
  <c r="C421" i="15"/>
  <c r="B421" i="15"/>
  <c r="D417" i="15"/>
  <c r="C417" i="15"/>
  <c r="B417" i="15"/>
  <c r="D413" i="15"/>
  <c r="C413" i="15"/>
  <c r="B413" i="15"/>
  <c r="D409" i="15"/>
  <c r="C409" i="15"/>
  <c r="B409" i="15"/>
  <c r="D405" i="15"/>
  <c r="C405" i="15"/>
  <c r="B405" i="15"/>
  <c r="D401" i="15"/>
  <c r="C401" i="15"/>
  <c r="B401" i="15"/>
  <c r="D397" i="15"/>
  <c r="C397" i="15"/>
  <c r="B397" i="15"/>
  <c r="D393" i="15"/>
  <c r="C393" i="15"/>
  <c r="B393" i="15"/>
  <c r="D389" i="15"/>
  <c r="C389" i="15"/>
  <c r="B389" i="15"/>
  <c r="D385" i="15"/>
  <c r="C385" i="15"/>
  <c r="B385" i="15"/>
  <c r="D381" i="15"/>
  <c r="C381" i="15"/>
  <c r="B381" i="15"/>
  <c r="D377" i="15"/>
  <c r="C377" i="15"/>
  <c r="B377" i="15"/>
  <c r="D373" i="15"/>
  <c r="C373" i="15"/>
  <c r="B373" i="15"/>
  <c r="D369" i="15"/>
  <c r="C369" i="15"/>
  <c r="B369" i="15"/>
  <c r="D365" i="15"/>
  <c r="C365" i="15"/>
  <c r="B365" i="15"/>
  <c r="D361" i="15"/>
  <c r="C361" i="15"/>
  <c r="B361" i="15"/>
  <c r="D995" i="11"/>
  <c r="C995" i="11"/>
  <c r="B995" i="11"/>
  <c r="D979" i="11"/>
  <c r="C979" i="11"/>
  <c r="B979" i="11"/>
  <c r="D963" i="11"/>
  <c r="C963" i="11"/>
  <c r="B963" i="11"/>
  <c r="D955" i="11"/>
  <c r="C955" i="11"/>
  <c r="B955" i="11"/>
  <c r="D939" i="11"/>
  <c r="C939" i="11"/>
  <c r="B939" i="11"/>
  <c r="D927" i="11"/>
  <c r="C927" i="11"/>
  <c r="B927" i="11"/>
  <c r="D911" i="11"/>
  <c r="C911" i="11"/>
  <c r="B911" i="11"/>
  <c r="D895" i="11"/>
  <c r="C895" i="11"/>
  <c r="B895" i="11"/>
  <c r="D879" i="11"/>
  <c r="C879" i="11"/>
  <c r="B879" i="11"/>
  <c r="D867" i="11"/>
  <c r="C867" i="11"/>
  <c r="B867" i="11"/>
  <c r="D863" i="11"/>
  <c r="C863" i="11"/>
  <c r="B863" i="11"/>
  <c r="D855" i="11"/>
  <c r="C855" i="11"/>
  <c r="B855" i="11"/>
  <c r="D847" i="11"/>
  <c r="C847" i="11"/>
  <c r="B847" i="11"/>
  <c r="D835" i="11"/>
  <c r="C835" i="11"/>
  <c r="B835" i="11"/>
  <c r="D827" i="11"/>
  <c r="C827" i="11"/>
  <c r="B827" i="11"/>
  <c r="D819" i="11"/>
  <c r="C819" i="11"/>
  <c r="B819" i="11"/>
  <c r="D811" i="11"/>
  <c r="C811" i="11"/>
  <c r="B811" i="11"/>
  <c r="D803" i="11"/>
  <c r="C803" i="11"/>
  <c r="B803" i="11"/>
  <c r="D799" i="11"/>
  <c r="C799" i="11"/>
  <c r="B799" i="11"/>
  <c r="D791" i="11"/>
  <c r="C791" i="11"/>
  <c r="B791" i="11"/>
  <c r="D783" i="11"/>
  <c r="C783" i="11"/>
  <c r="B783" i="11"/>
  <c r="D775" i="11"/>
  <c r="C775" i="11"/>
  <c r="B775" i="11"/>
  <c r="D767" i="11"/>
  <c r="C767" i="11"/>
  <c r="B767" i="11"/>
  <c r="D759" i="11"/>
  <c r="C759" i="11"/>
  <c r="B759" i="11"/>
  <c r="D751" i="11"/>
  <c r="C751" i="11"/>
  <c r="B751" i="11"/>
  <c r="D743" i="11"/>
  <c r="C743" i="11"/>
  <c r="B743" i="11"/>
  <c r="D735" i="11"/>
  <c r="C735" i="11"/>
  <c r="B735" i="11"/>
  <c r="D727" i="11"/>
  <c r="C727" i="11"/>
  <c r="B727" i="11"/>
  <c r="D719" i="11"/>
  <c r="C719" i="11"/>
  <c r="B719" i="11"/>
  <c r="D711" i="11"/>
  <c r="C711" i="11"/>
  <c r="B711" i="11"/>
  <c r="D699" i="11"/>
  <c r="C699" i="11"/>
  <c r="B699" i="11"/>
  <c r="D647" i="11"/>
  <c r="C647" i="11"/>
  <c r="B647" i="11"/>
  <c r="D998" i="11"/>
  <c r="C998" i="11"/>
  <c r="B998" i="11"/>
  <c r="D994" i="11"/>
  <c r="C994" i="11"/>
  <c r="B994" i="11"/>
  <c r="D990" i="11"/>
  <c r="C990" i="11"/>
  <c r="B990" i="11"/>
  <c r="D986" i="11"/>
  <c r="C986" i="11"/>
  <c r="B986" i="11"/>
  <c r="D982" i="11"/>
  <c r="C982" i="11"/>
  <c r="B982" i="11"/>
  <c r="D978" i="11"/>
  <c r="C978" i="11"/>
  <c r="B978" i="11"/>
  <c r="D974" i="11"/>
  <c r="C974" i="11"/>
  <c r="B974" i="11"/>
  <c r="D970" i="11"/>
  <c r="C970" i="11"/>
  <c r="B970" i="11"/>
  <c r="D966" i="11"/>
  <c r="C966" i="11"/>
  <c r="B966" i="11"/>
  <c r="D962" i="11"/>
  <c r="C962" i="11"/>
  <c r="B962" i="11"/>
  <c r="D958" i="11"/>
  <c r="C958" i="11"/>
  <c r="B958" i="11"/>
  <c r="D954" i="11"/>
  <c r="C954" i="11"/>
  <c r="B954" i="11"/>
  <c r="D950" i="11"/>
  <c r="C950" i="11"/>
  <c r="B950" i="11"/>
  <c r="D946" i="11"/>
  <c r="C946" i="11"/>
  <c r="B946" i="11"/>
  <c r="D942" i="11"/>
  <c r="C942" i="11"/>
  <c r="B942" i="11"/>
  <c r="D938" i="11"/>
  <c r="C938" i="11"/>
  <c r="B938" i="11"/>
  <c r="D934" i="11"/>
  <c r="C934" i="11"/>
  <c r="B934" i="11"/>
  <c r="D930" i="11"/>
  <c r="C930" i="11"/>
  <c r="B930" i="11"/>
  <c r="D926" i="11"/>
  <c r="C926" i="11"/>
  <c r="B926" i="11"/>
  <c r="D922" i="11"/>
  <c r="C922" i="11"/>
  <c r="B922" i="11"/>
  <c r="D918" i="11"/>
  <c r="C918" i="11"/>
  <c r="B918" i="11"/>
  <c r="D914" i="11"/>
  <c r="C914" i="11"/>
  <c r="B914" i="11"/>
  <c r="D910" i="11"/>
  <c r="C910" i="11"/>
  <c r="B910" i="11"/>
  <c r="D906" i="11"/>
  <c r="C906" i="11"/>
  <c r="B906" i="11"/>
  <c r="D902" i="11"/>
  <c r="C902" i="11"/>
  <c r="B902" i="11"/>
  <c r="D898" i="11"/>
  <c r="C898" i="11"/>
  <c r="B898" i="11"/>
  <c r="D894" i="11"/>
  <c r="C894" i="11"/>
  <c r="B894" i="11"/>
  <c r="D890" i="11"/>
  <c r="C890" i="11"/>
  <c r="B890" i="11"/>
  <c r="D886" i="11"/>
  <c r="C886" i="11"/>
  <c r="B886" i="11"/>
  <c r="D882" i="11"/>
  <c r="C882" i="11"/>
  <c r="B882" i="11"/>
  <c r="D878" i="11"/>
  <c r="C878" i="11"/>
  <c r="B878" i="11"/>
  <c r="D874" i="11"/>
  <c r="C874" i="11"/>
  <c r="B874" i="11"/>
  <c r="D870" i="11"/>
  <c r="C870" i="11"/>
  <c r="B870" i="11"/>
  <c r="D866" i="11"/>
  <c r="C866" i="11"/>
  <c r="B866" i="11"/>
  <c r="D862" i="11"/>
  <c r="C862" i="11"/>
  <c r="B862" i="11"/>
  <c r="D858" i="11"/>
  <c r="C858" i="11"/>
  <c r="B858" i="11"/>
  <c r="D854" i="11"/>
  <c r="C854" i="11"/>
  <c r="B854" i="11"/>
  <c r="D850" i="11"/>
  <c r="C850" i="11"/>
  <c r="B850" i="11"/>
  <c r="D846" i="11"/>
  <c r="C846" i="11"/>
  <c r="B846" i="11"/>
  <c r="D842" i="11"/>
  <c r="C842" i="11"/>
  <c r="B842" i="11"/>
  <c r="D838" i="11"/>
  <c r="C838" i="11"/>
  <c r="B838" i="11"/>
  <c r="D834" i="11"/>
  <c r="C834" i="11"/>
  <c r="B834" i="11"/>
  <c r="D830" i="11"/>
  <c r="C830" i="11"/>
  <c r="B830" i="11"/>
  <c r="D826" i="11"/>
  <c r="C826" i="11"/>
  <c r="B826" i="11"/>
  <c r="D822" i="11"/>
  <c r="C822" i="11"/>
  <c r="B822" i="11"/>
  <c r="D818" i="11"/>
  <c r="C818" i="11"/>
  <c r="B818" i="11"/>
  <c r="D814" i="11"/>
  <c r="C814" i="11"/>
  <c r="B814" i="11"/>
  <c r="D810" i="11"/>
  <c r="C810" i="11"/>
  <c r="B810" i="11"/>
  <c r="D806" i="11"/>
  <c r="C806" i="11"/>
  <c r="B806" i="11"/>
  <c r="D802" i="11"/>
  <c r="C802" i="11"/>
  <c r="B802" i="11"/>
  <c r="D798" i="11"/>
  <c r="C798" i="11"/>
  <c r="B798" i="11"/>
  <c r="D794" i="11"/>
  <c r="C794" i="11"/>
  <c r="B794" i="11"/>
  <c r="D790" i="11"/>
  <c r="C790" i="11"/>
  <c r="B790" i="11"/>
  <c r="D786" i="11"/>
  <c r="C786" i="11"/>
  <c r="B786" i="11"/>
  <c r="D782" i="11"/>
  <c r="C782" i="11"/>
  <c r="B782" i="11"/>
  <c r="D778" i="11"/>
  <c r="C778" i="11"/>
  <c r="B778" i="11"/>
  <c r="D774" i="11"/>
  <c r="C774" i="11"/>
  <c r="B774" i="11"/>
  <c r="D770" i="11"/>
  <c r="C770" i="11"/>
  <c r="B770" i="11"/>
  <c r="D766" i="11"/>
  <c r="C766" i="11"/>
  <c r="B766" i="11"/>
  <c r="D762" i="11"/>
  <c r="C762" i="11"/>
  <c r="B762" i="11"/>
  <c r="D758" i="11"/>
  <c r="C758" i="11"/>
  <c r="B758" i="11"/>
  <c r="D754" i="11"/>
  <c r="C754" i="11"/>
  <c r="B754" i="11"/>
  <c r="D750" i="11"/>
  <c r="C750" i="11"/>
  <c r="B750" i="11"/>
  <c r="D746" i="11"/>
  <c r="C746" i="11"/>
  <c r="B746" i="11"/>
  <c r="D742" i="11"/>
  <c r="C742" i="11"/>
  <c r="B742" i="11"/>
  <c r="D738" i="11"/>
  <c r="C738" i="11"/>
  <c r="B738" i="11"/>
  <c r="D734" i="11"/>
  <c r="C734" i="11"/>
  <c r="B734" i="11"/>
  <c r="D730" i="11"/>
  <c r="C730" i="11"/>
  <c r="B730" i="11"/>
  <c r="D726" i="11"/>
  <c r="C726" i="11"/>
  <c r="B726" i="11"/>
  <c r="D722" i="11"/>
  <c r="C722" i="11"/>
  <c r="B722" i="11"/>
  <c r="D718" i="11"/>
  <c r="C718" i="11"/>
  <c r="B718" i="11"/>
  <c r="D714" i="11"/>
  <c r="B714" i="11"/>
  <c r="C714" i="11"/>
  <c r="D710" i="11"/>
  <c r="C710" i="11"/>
  <c r="B710" i="11"/>
  <c r="D706" i="11"/>
  <c r="B706" i="11"/>
  <c r="C706" i="11"/>
  <c r="D702" i="11"/>
  <c r="C702" i="11"/>
  <c r="B702" i="11"/>
  <c r="D698" i="11"/>
  <c r="B698" i="11"/>
  <c r="C698" i="11"/>
  <c r="D694" i="11"/>
  <c r="C694" i="11"/>
  <c r="B694" i="11"/>
  <c r="D690" i="11"/>
  <c r="B690" i="11"/>
  <c r="C690" i="11"/>
  <c r="D686" i="11"/>
  <c r="C686" i="11"/>
  <c r="B686" i="11"/>
  <c r="D682" i="11"/>
  <c r="B682" i="11"/>
  <c r="C682" i="11"/>
  <c r="D678" i="11"/>
  <c r="C678" i="11"/>
  <c r="B678" i="11"/>
  <c r="D674" i="11"/>
  <c r="B674" i="11"/>
  <c r="C674" i="11"/>
  <c r="D670" i="11"/>
  <c r="C670" i="11"/>
  <c r="B670" i="11"/>
  <c r="D666" i="11"/>
  <c r="B666" i="11"/>
  <c r="C666" i="11"/>
  <c r="D662" i="11"/>
  <c r="C662" i="11"/>
  <c r="B662" i="11"/>
  <c r="D658" i="11"/>
  <c r="B658" i="11"/>
  <c r="C658" i="11"/>
  <c r="D654" i="11"/>
  <c r="C654" i="11"/>
  <c r="B654" i="11"/>
  <c r="D650" i="11"/>
  <c r="B650" i="11"/>
  <c r="C650" i="11"/>
  <c r="D646" i="11"/>
  <c r="C646" i="11"/>
  <c r="B646" i="11"/>
  <c r="D642" i="11"/>
  <c r="B642" i="11"/>
  <c r="C642" i="11"/>
  <c r="D638" i="11"/>
  <c r="C638" i="11"/>
  <c r="B638" i="11"/>
  <c r="D634" i="11"/>
  <c r="B634" i="11"/>
  <c r="C634" i="11"/>
  <c r="D630" i="11"/>
  <c r="C630" i="11"/>
  <c r="B630" i="11"/>
  <c r="D626" i="11"/>
  <c r="B626" i="11"/>
  <c r="C626" i="11"/>
  <c r="D622" i="11"/>
  <c r="C622" i="11"/>
  <c r="B622" i="11"/>
  <c r="D618" i="11"/>
  <c r="B618" i="11"/>
  <c r="C618" i="11"/>
  <c r="D614" i="11"/>
  <c r="C614" i="11"/>
  <c r="B614" i="11"/>
  <c r="D610" i="11"/>
  <c r="B610" i="11"/>
  <c r="C610" i="11"/>
  <c r="D606" i="11"/>
  <c r="C606" i="11"/>
  <c r="B606" i="11"/>
  <c r="D602" i="11"/>
  <c r="B602" i="11"/>
  <c r="C602" i="11"/>
  <c r="D598" i="11"/>
  <c r="C598" i="11"/>
  <c r="B598" i="11"/>
  <c r="D594" i="11"/>
  <c r="B594" i="11"/>
  <c r="C594" i="11"/>
  <c r="D590" i="11"/>
  <c r="C590" i="11"/>
  <c r="B590" i="11"/>
  <c r="D586" i="11"/>
  <c r="B586" i="11"/>
  <c r="C586" i="11"/>
  <c r="D582" i="11"/>
  <c r="C582" i="11"/>
  <c r="B582" i="11"/>
  <c r="D578" i="11"/>
  <c r="B578" i="11"/>
  <c r="C578" i="11"/>
  <c r="D574" i="11"/>
  <c r="C574" i="11"/>
  <c r="B574" i="11"/>
  <c r="D570" i="11"/>
  <c r="B570" i="11"/>
  <c r="C570" i="11"/>
  <c r="D566" i="11"/>
  <c r="C566" i="11"/>
  <c r="B566" i="11"/>
  <c r="D562" i="11"/>
  <c r="B562" i="11"/>
  <c r="C562" i="11"/>
  <c r="D558" i="11"/>
  <c r="C558" i="11"/>
  <c r="B558" i="11"/>
  <c r="D554" i="11"/>
  <c r="B554" i="11"/>
  <c r="C554" i="11"/>
  <c r="D550" i="11"/>
  <c r="C550" i="11"/>
  <c r="B550" i="11"/>
  <c r="D546" i="11"/>
  <c r="B546" i="11"/>
  <c r="C546" i="11"/>
  <c r="D542" i="11"/>
  <c r="C542" i="11"/>
  <c r="B542" i="11"/>
  <c r="D538" i="11"/>
  <c r="B538" i="11"/>
  <c r="C538" i="11"/>
  <c r="D534" i="11"/>
  <c r="C534" i="11"/>
  <c r="B534" i="11"/>
  <c r="D530" i="11"/>
  <c r="B530" i="11"/>
  <c r="C530" i="11"/>
  <c r="D526" i="11"/>
  <c r="C526" i="11"/>
  <c r="B526" i="11"/>
  <c r="D522" i="11"/>
  <c r="B522" i="11"/>
  <c r="C522" i="11"/>
  <c r="D518" i="11"/>
  <c r="C518" i="11"/>
  <c r="B518" i="11"/>
  <c r="D514" i="11"/>
  <c r="B514" i="11"/>
  <c r="C514" i="11"/>
  <c r="D510" i="11"/>
  <c r="C510" i="11"/>
  <c r="B510" i="11"/>
  <c r="D506" i="11"/>
  <c r="B506" i="11"/>
  <c r="C506" i="11"/>
  <c r="D502" i="11"/>
  <c r="C502" i="11"/>
  <c r="B502" i="11"/>
  <c r="D498" i="11"/>
  <c r="B498" i="11"/>
  <c r="C498" i="11"/>
  <c r="D494" i="11"/>
  <c r="C494" i="11"/>
  <c r="B494" i="11"/>
  <c r="D490" i="11"/>
  <c r="B490" i="11"/>
  <c r="C490" i="11"/>
  <c r="D486" i="11"/>
  <c r="C486" i="11"/>
  <c r="B486" i="11"/>
  <c r="D482" i="11"/>
  <c r="B482" i="11"/>
  <c r="C482" i="11"/>
  <c r="D478" i="11"/>
  <c r="C478" i="11"/>
  <c r="B478" i="11"/>
  <c r="D474" i="11"/>
  <c r="B474" i="11"/>
  <c r="C474" i="11"/>
  <c r="D470" i="11"/>
  <c r="C470" i="11"/>
  <c r="B470" i="11"/>
  <c r="D466" i="11"/>
  <c r="B466" i="11"/>
  <c r="C466" i="11"/>
  <c r="D462" i="11"/>
  <c r="C462" i="11"/>
  <c r="B462" i="11"/>
  <c r="D458" i="11"/>
  <c r="B458" i="11"/>
  <c r="C458" i="11"/>
  <c r="D454" i="11"/>
  <c r="C454" i="11"/>
  <c r="B454" i="11"/>
  <c r="D450" i="11"/>
  <c r="B450" i="11"/>
  <c r="C450" i="11"/>
  <c r="D446" i="11"/>
  <c r="C446" i="11"/>
  <c r="B446" i="11"/>
  <c r="D442" i="11"/>
  <c r="B442" i="11"/>
  <c r="C442" i="11"/>
  <c r="D438" i="11"/>
  <c r="C438" i="11"/>
  <c r="B438" i="11"/>
  <c r="D434" i="11"/>
  <c r="B434" i="11"/>
  <c r="C434" i="11"/>
  <c r="D430" i="11"/>
  <c r="C430" i="11"/>
  <c r="B430" i="11"/>
  <c r="D426" i="11"/>
  <c r="B426" i="11"/>
  <c r="C426" i="11"/>
  <c r="D422" i="11"/>
  <c r="C422" i="11"/>
  <c r="B422" i="11"/>
  <c r="D418" i="11"/>
  <c r="B418" i="11"/>
  <c r="C418" i="11"/>
  <c r="D414" i="11"/>
  <c r="C414" i="11"/>
  <c r="B414" i="11"/>
  <c r="D410" i="11"/>
  <c r="B410" i="11"/>
  <c r="C410" i="11"/>
  <c r="D406" i="11"/>
  <c r="C406" i="11"/>
  <c r="B406" i="11"/>
  <c r="D402" i="11"/>
  <c r="B402" i="11"/>
  <c r="C402" i="11"/>
  <c r="D398" i="11"/>
  <c r="C398" i="11"/>
  <c r="B398" i="11"/>
  <c r="D394" i="11"/>
  <c r="B394" i="11"/>
  <c r="C394" i="11"/>
  <c r="D390" i="11"/>
  <c r="C390" i="11"/>
  <c r="B390" i="11"/>
  <c r="D386" i="11"/>
  <c r="C386" i="11"/>
  <c r="B386" i="11"/>
  <c r="D382" i="11"/>
  <c r="C382" i="11"/>
  <c r="B382" i="11"/>
  <c r="D378" i="11"/>
  <c r="C378" i="11"/>
  <c r="B378" i="11"/>
  <c r="D374" i="11"/>
  <c r="C374" i="11"/>
  <c r="B374" i="11"/>
  <c r="D370" i="11"/>
  <c r="C370" i="11"/>
  <c r="B370" i="11"/>
  <c r="D366" i="11"/>
  <c r="C366" i="11"/>
  <c r="B366" i="11"/>
  <c r="D362" i="11"/>
  <c r="C362" i="11"/>
  <c r="B362" i="11"/>
  <c r="D358" i="11"/>
  <c r="C358" i="11"/>
  <c r="B358" i="11"/>
  <c r="D354" i="11"/>
  <c r="C354" i="11"/>
  <c r="B354" i="11"/>
  <c r="D350" i="11"/>
  <c r="C350" i="11"/>
  <c r="B350" i="11"/>
  <c r="D346" i="11"/>
  <c r="C346" i="11"/>
  <c r="B346" i="11"/>
  <c r="D342" i="11"/>
  <c r="C342" i="11"/>
  <c r="B342" i="11"/>
  <c r="D338" i="11"/>
  <c r="C338" i="11"/>
  <c r="B338" i="11"/>
  <c r="D334" i="11"/>
  <c r="C334" i="11"/>
  <c r="B334" i="11"/>
  <c r="D330" i="11"/>
  <c r="C330" i="11"/>
  <c r="B330" i="11"/>
  <c r="D326" i="11"/>
  <c r="C326" i="11"/>
  <c r="B326" i="11"/>
  <c r="D322" i="11"/>
  <c r="C322" i="11"/>
  <c r="B322" i="11"/>
  <c r="D318" i="11"/>
  <c r="C318" i="11"/>
  <c r="B318" i="11"/>
  <c r="D314" i="11"/>
  <c r="C314" i="11"/>
  <c r="B314" i="11"/>
  <c r="D310" i="11"/>
  <c r="C310" i="11"/>
  <c r="B310" i="11"/>
  <c r="D306" i="11"/>
  <c r="C306" i="11"/>
  <c r="B306" i="11"/>
  <c r="D302" i="11"/>
  <c r="C302" i="11"/>
  <c r="B302" i="11"/>
  <c r="D298" i="11"/>
  <c r="C298" i="11"/>
  <c r="B298" i="11"/>
  <c r="D294" i="11"/>
  <c r="C294" i="11"/>
  <c r="B294" i="11"/>
  <c r="D290" i="11"/>
  <c r="C290" i="11"/>
  <c r="B290" i="11"/>
  <c r="D286" i="11"/>
  <c r="C286" i="11"/>
  <c r="B286" i="11"/>
  <c r="D282" i="11"/>
  <c r="C282" i="11"/>
  <c r="B282" i="11"/>
  <c r="D278" i="11"/>
  <c r="C278" i="11"/>
  <c r="B278" i="11"/>
  <c r="D274" i="11"/>
  <c r="C274" i="11"/>
  <c r="B274" i="11"/>
  <c r="D270" i="11"/>
  <c r="C270" i="11"/>
  <c r="B270" i="11"/>
  <c r="D266" i="11"/>
  <c r="C266" i="11"/>
  <c r="B266" i="11"/>
  <c r="D262" i="11"/>
  <c r="C262" i="11"/>
  <c r="B262" i="11"/>
  <c r="D258" i="11"/>
  <c r="C258" i="11"/>
  <c r="B258" i="11"/>
  <c r="D254" i="11"/>
  <c r="C254" i="11"/>
  <c r="B254" i="11"/>
  <c r="D250" i="11"/>
  <c r="C250" i="11"/>
  <c r="B250" i="11"/>
  <c r="D246" i="11"/>
  <c r="C246" i="11"/>
  <c r="B246" i="11"/>
  <c r="D242" i="11"/>
  <c r="C242" i="11"/>
  <c r="B242" i="11"/>
  <c r="D238" i="11"/>
  <c r="C238" i="11"/>
  <c r="B238" i="11"/>
  <c r="D234" i="11"/>
  <c r="C234" i="11"/>
  <c r="B234" i="11"/>
  <c r="D230" i="11"/>
  <c r="C230" i="11"/>
  <c r="B230" i="11"/>
  <c r="D226" i="11"/>
  <c r="C226" i="11"/>
  <c r="B226" i="11"/>
  <c r="D222" i="11"/>
  <c r="C222" i="11"/>
  <c r="B222" i="11"/>
  <c r="D218" i="11"/>
  <c r="C218" i="11"/>
  <c r="B218" i="11"/>
  <c r="D214" i="11"/>
  <c r="C214" i="11"/>
  <c r="B214" i="11"/>
  <c r="D210" i="11"/>
  <c r="C210" i="11"/>
  <c r="B210" i="11"/>
  <c r="D206" i="11"/>
  <c r="C206" i="11"/>
  <c r="B206" i="11"/>
  <c r="D202" i="11"/>
  <c r="C202" i="11"/>
  <c r="B202" i="11"/>
  <c r="D198" i="11"/>
  <c r="C198" i="11"/>
  <c r="B198" i="11"/>
  <c r="D194" i="11"/>
  <c r="C194" i="11"/>
  <c r="B194" i="11"/>
  <c r="D190" i="11"/>
  <c r="C190" i="11"/>
  <c r="B190" i="11"/>
  <c r="D186" i="11"/>
  <c r="C186" i="11"/>
  <c r="B186" i="11"/>
  <c r="D182" i="11"/>
  <c r="C182" i="11"/>
  <c r="B182" i="11"/>
  <c r="D1000" i="15"/>
  <c r="C1000" i="15"/>
  <c r="B1000" i="15"/>
  <c r="D996" i="15"/>
  <c r="C996" i="15"/>
  <c r="B996" i="15"/>
  <c r="D992" i="15"/>
  <c r="C992" i="15"/>
  <c r="B992" i="15"/>
  <c r="D988" i="15"/>
  <c r="C988" i="15"/>
  <c r="B988" i="15"/>
  <c r="D984" i="15"/>
  <c r="C984" i="15"/>
  <c r="B984" i="15"/>
  <c r="D980" i="15"/>
  <c r="C980" i="15"/>
  <c r="B980" i="15"/>
  <c r="D976" i="15"/>
  <c r="C976" i="15"/>
  <c r="B976" i="15"/>
  <c r="D972" i="15"/>
  <c r="C972" i="15"/>
  <c r="B972" i="15"/>
  <c r="D968" i="15"/>
  <c r="C968" i="15"/>
  <c r="B968" i="15"/>
  <c r="D964" i="15"/>
  <c r="C964" i="15"/>
  <c r="B964" i="15"/>
  <c r="D960" i="15"/>
  <c r="C960" i="15"/>
  <c r="B960" i="15"/>
  <c r="D956" i="15"/>
  <c r="C956" i="15"/>
  <c r="B956" i="15"/>
  <c r="D952" i="15"/>
  <c r="C952" i="15"/>
  <c r="B952" i="15"/>
  <c r="D948" i="15"/>
  <c r="C948" i="15"/>
  <c r="B948" i="15"/>
  <c r="D944" i="15"/>
  <c r="C944" i="15"/>
  <c r="B944" i="15"/>
  <c r="D940" i="15"/>
  <c r="C940" i="15"/>
  <c r="B940" i="15"/>
  <c r="D936" i="15"/>
  <c r="C936" i="15"/>
  <c r="B936" i="15"/>
  <c r="D932" i="15"/>
  <c r="C932" i="15"/>
  <c r="B932" i="15"/>
  <c r="D928" i="15"/>
  <c r="C928" i="15"/>
  <c r="B928" i="15"/>
  <c r="D924" i="15"/>
  <c r="C924" i="15"/>
  <c r="B924" i="15"/>
  <c r="D920" i="15"/>
  <c r="C920" i="15"/>
  <c r="B920" i="15"/>
  <c r="D916" i="15"/>
  <c r="C916" i="15"/>
  <c r="B916" i="15"/>
  <c r="D912" i="15"/>
  <c r="C912" i="15"/>
  <c r="B912" i="15"/>
  <c r="D908" i="15"/>
  <c r="C908" i="15"/>
  <c r="B908" i="15"/>
  <c r="D904" i="15"/>
  <c r="C904" i="15"/>
  <c r="B904" i="15"/>
  <c r="D900" i="15"/>
  <c r="C900" i="15"/>
  <c r="B900" i="15"/>
  <c r="D896" i="15"/>
  <c r="C896" i="15"/>
  <c r="B896" i="15"/>
  <c r="D892" i="15"/>
  <c r="C892" i="15"/>
  <c r="B892" i="15"/>
  <c r="D888" i="15"/>
  <c r="C888" i="15"/>
  <c r="B888" i="15"/>
  <c r="D884" i="15"/>
  <c r="C884" i="15"/>
  <c r="B884" i="15"/>
  <c r="D880" i="15"/>
  <c r="C880" i="15"/>
  <c r="B880" i="15"/>
  <c r="D876" i="15"/>
  <c r="C876" i="15"/>
  <c r="B876" i="15"/>
  <c r="D872" i="15"/>
  <c r="C872" i="15"/>
  <c r="B872" i="15"/>
  <c r="D868" i="15"/>
  <c r="C868" i="15"/>
  <c r="B868" i="15"/>
  <c r="D864" i="15"/>
  <c r="C864" i="15"/>
  <c r="B864" i="15"/>
  <c r="D860" i="15"/>
  <c r="C860" i="15"/>
  <c r="B860" i="15"/>
  <c r="D856" i="15"/>
  <c r="C856" i="15"/>
  <c r="B856" i="15"/>
  <c r="D852" i="15"/>
  <c r="C852" i="15"/>
  <c r="B852" i="15"/>
  <c r="D848" i="15"/>
  <c r="C848" i="15"/>
  <c r="B848" i="15"/>
  <c r="D844" i="15"/>
  <c r="C844" i="15"/>
  <c r="B844" i="15"/>
  <c r="D840" i="15"/>
  <c r="C840" i="15"/>
  <c r="B840" i="15"/>
  <c r="D836" i="15"/>
  <c r="C836" i="15"/>
  <c r="B836" i="15"/>
  <c r="D832" i="15"/>
  <c r="C832" i="15"/>
  <c r="B832" i="15"/>
  <c r="D828" i="15"/>
  <c r="C828" i="15"/>
  <c r="B828" i="15"/>
  <c r="D824" i="15"/>
  <c r="C824" i="15"/>
  <c r="B824" i="15"/>
  <c r="D820" i="15"/>
  <c r="C820" i="15"/>
  <c r="B820" i="15"/>
  <c r="D816" i="15"/>
  <c r="C816" i="15"/>
  <c r="B816" i="15"/>
  <c r="D812" i="15"/>
  <c r="C812" i="15"/>
  <c r="B812" i="15"/>
  <c r="D808" i="15"/>
  <c r="C808" i="15"/>
  <c r="B808" i="15"/>
  <c r="D804" i="15"/>
  <c r="C804" i="15"/>
  <c r="B804" i="15"/>
  <c r="D800" i="15"/>
  <c r="C800" i="15"/>
  <c r="B800" i="15"/>
  <c r="D796" i="15"/>
  <c r="C796" i="15"/>
  <c r="B796" i="15"/>
  <c r="D792" i="15"/>
  <c r="C792" i="15"/>
  <c r="B792" i="15"/>
  <c r="D788" i="15"/>
  <c r="C788" i="15"/>
  <c r="B788" i="15"/>
  <c r="D784" i="15"/>
  <c r="C784" i="15"/>
  <c r="B784" i="15"/>
  <c r="D780" i="15"/>
  <c r="C780" i="15"/>
  <c r="B780" i="15"/>
  <c r="D776" i="15"/>
  <c r="C776" i="15"/>
  <c r="B776" i="15"/>
  <c r="D772" i="15"/>
  <c r="C772" i="15"/>
  <c r="B772" i="15"/>
  <c r="D768" i="15"/>
  <c r="C768" i="15"/>
  <c r="B768" i="15"/>
  <c r="D764" i="15"/>
  <c r="C764" i="15"/>
  <c r="B764" i="15"/>
  <c r="D760" i="15"/>
  <c r="C760" i="15"/>
  <c r="B760" i="15"/>
  <c r="D756" i="15"/>
  <c r="C756" i="15"/>
  <c r="B756" i="15"/>
  <c r="D752" i="15"/>
  <c r="C752" i="15"/>
  <c r="B752" i="15"/>
  <c r="D748" i="15"/>
  <c r="C748" i="15"/>
  <c r="B748" i="15"/>
  <c r="D744" i="15"/>
  <c r="C744" i="15"/>
  <c r="B744" i="15"/>
  <c r="D740" i="15"/>
  <c r="C740" i="15"/>
  <c r="B740" i="15"/>
  <c r="D736" i="15"/>
  <c r="C736" i="15"/>
  <c r="B736" i="15"/>
  <c r="D732" i="15"/>
  <c r="C732" i="15"/>
  <c r="B732" i="15"/>
  <c r="D728" i="15"/>
  <c r="C728" i="15"/>
  <c r="B728" i="15"/>
  <c r="D724" i="15"/>
  <c r="C724" i="15"/>
  <c r="B724" i="15"/>
  <c r="D720" i="15"/>
  <c r="C720" i="15"/>
  <c r="B720" i="15"/>
  <c r="D716" i="15"/>
  <c r="C716" i="15"/>
  <c r="B716" i="15"/>
  <c r="D712" i="15"/>
  <c r="C712" i="15"/>
  <c r="B712" i="15"/>
  <c r="D708" i="15"/>
  <c r="C708" i="15"/>
  <c r="B708" i="15"/>
  <c r="D704" i="15"/>
  <c r="C704" i="15"/>
  <c r="B704" i="15"/>
  <c r="D700" i="15"/>
  <c r="C700" i="15"/>
  <c r="B700" i="15"/>
  <c r="D696" i="15"/>
  <c r="C696" i="15"/>
  <c r="B696" i="15"/>
  <c r="D692" i="15"/>
  <c r="C692" i="15"/>
  <c r="B692" i="15"/>
  <c r="D688" i="15"/>
  <c r="C688" i="15"/>
  <c r="B688" i="15"/>
  <c r="D684" i="15"/>
  <c r="C684" i="15"/>
  <c r="B684" i="15"/>
  <c r="D680" i="15"/>
  <c r="C680" i="15"/>
  <c r="B680" i="15"/>
  <c r="D676" i="15"/>
  <c r="C676" i="15"/>
  <c r="B676" i="15"/>
  <c r="D672" i="15"/>
  <c r="C672" i="15"/>
  <c r="B672" i="15"/>
  <c r="D668" i="15"/>
  <c r="C668" i="15"/>
  <c r="B668" i="15"/>
  <c r="D664" i="15"/>
  <c r="C664" i="15"/>
  <c r="B664" i="15"/>
  <c r="D660" i="15"/>
  <c r="C660" i="15"/>
  <c r="B660" i="15"/>
  <c r="D656" i="15"/>
  <c r="C656" i="15"/>
  <c r="B656" i="15"/>
  <c r="D652" i="15"/>
  <c r="C652" i="15"/>
  <c r="B652" i="15"/>
  <c r="D648" i="15"/>
  <c r="C648" i="15"/>
  <c r="B648" i="15"/>
  <c r="D644" i="15"/>
  <c r="C644" i="15"/>
  <c r="B644" i="15"/>
  <c r="D640" i="15"/>
  <c r="C640" i="15"/>
  <c r="B640" i="15"/>
  <c r="D636" i="15"/>
  <c r="C636" i="15"/>
  <c r="B636" i="15"/>
  <c r="D632" i="15"/>
  <c r="C632" i="15"/>
  <c r="B632" i="15"/>
  <c r="D628" i="15"/>
  <c r="C628" i="15"/>
  <c r="B628" i="15"/>
  <c r="D624" i="15"/>
  <c r="C624" i="15"/>
  <c r="B624" i="15"/>
  <c r="D620" i="15"/>
  <c r="C620" i="15"/>
  <c r="B620" i="15"/>
  <c r="D616" i="15"/>
  <c r="C616" i="15"/>
  <c r="B616" i="15"/>
  <c r="D612" i="15"/>
  <c r="C612" i="15"/>
  <c r="B612" i="15"/>
  <c r="D608" i="15"/>
  <c r="C608" i="15"/>
  <c r="B608" i="15"/>
  <c r="D604" i="15"/>
  <c r="C604" i="15"/>
  <c r="B604" i="15"/>
  <c r="D600" i="15"/>
  <c r="C600" i="15"/>
  <c r="B600" i="15"/>
  <c r="D596" i="15"/>
  <c r="C596" i="15"/>
  <c r="B596" i="15"/>
  <c r="D592" i="15"/>
  <c r="C592" i="15"/>
  <c r="B592" i="15"/>
  <c r="D588" i="15"/>
  <c r="C588" i="15"/>
  <c r="B588" i="15"/>
  <c r="D584" i="15"/>
  <c r="C584" i="15"/>
  <c r="B584" i="15"/>
  <c r="D580" i="15"/>
  <c r="C580" i="15"/>
  <c r="B580" i="15"/>
  <c r="D576" i="15"/>
  <c r="C576" i="15"/>
  <c r="B576" i="15"/>
  <c r="D572" i="15"/>
  <c r="C572" i="15"/>
  <c r="B572" i="15"/>
  <c r="D568" i="15"/>
  <c r="C568" i="15"/>
  <c r="B568" i="15"/>
  <c r="D564" i="15"/>
  <c r="C564" i="15"/>
  <c r="B564" i="15"/>
  <c r="D560" i="15"/>
  <c r="C560" i="15"/>
  <c r="B560" i="15"/>
  <c r="D556" i="15"/>
  <c r="C556" i="15"/>
  <c r="B556" i="15"/>
  <c r="D552" i="15"/>
  <c r="C552" i="15"/>
  <c r="B552" i="15"/>
  <c r="D548" i="15"/>
  <c r="C548" i="15"/>
  <c r="B548" i="15"/>
  <c r="D544" i="15"/>
  <c r="C544" i="15"/>
  <c r="B544" i="15"/>
  <c r="D540" i="15"/>
  <c r="C540" i="15"/>
  <c r="B540" i="15"/>
  <c r="D536" i="15"/>
  <c r="C536" i="15"/>
  <c r="B536" i="15"/>
  <c r="D532" i="15"/>
  <c r="C532" i="15"/>
  <c r="B532" i="15"/>
  <c r="D528" i="15"/>
  <c r="C528" i="15"/>
  <c r="B528" i="15"/>
  <c r="D524" i="15"/>
  <c r="C524" i="15"/>
  <c r="B524" i="15"/>
  <c r="D520" i="15"/>
  <c r="C520" i="15"/>
  <c r="B520" i="15"/>
  <c r="D516" i="15"/>
  <c r="C516" i="15"/>
  <c r="B516" i="15"/>
  <c r="D512" i="15"/>
  <c r="C512" i="15"/>
  <c r="B512" i="15"/>
  <c r="D508" i="15"/>
  <c r="C508" i="15"/>
  <c r="B508" i="15"/>
  <c r="D504" i="15"/>
  <c r="C504" i="15"/>
  <c r="B504" i="15"/>
  <c r="D500" i="15"/>
  <c r="C500" i="15"/>
  <c r="B500" i="15"/>
  <c r="D496" i="15"/>
  <c r="C496" i="15"/>
  <c r="B496" i="15"/>
  <c r="D492" i="15"/>
  <c r="C492" i="15"/>
  <c r="B492" i="15"/>
  <c r="D488" i="15"/>
  <c r="C488" i="15"/>
  <c r="B488" i="15"/>
  <c r="D484" i="15"/>
  <c r="C484" i="15"/>
  <c r="B484" i="15"/>
  <c r="D480" i="15"/>
  <c r="C480" i="15"/>
  <c r="B480" i="15"/>
  <c r="D476" i="15"/>
  <c r="C476" i="15"/>
  <c r="B476" i="15"/>
  <c r="D472" i="15"/>
  <c r="C472" i="15"/>
  <c r="B472" i="15"/>
  <c r="D468" i="15"/>
  <c r="C468" i="15"/>
  <c r="B468" i="15"/>
  <c r="D464" i="15"/>
  <c r="C464" i="15"/>
  <c r="B464" i="15"/>
  <c r="D460" i="15"/>
  <c r="C460" i="15"/>
  <c r="B460" i="15"/>
  <c r="D456" i="15"/>
  <c r="C456" i="15"/>
  <c r="B456" i="15"/>
  <c r="D452" i="15"/>
  <c r="C452" i="15"/>
  <c r="B452" i="15"/>
  <c r="D448" i="15"/>
  <c r="C448" i="15"/>
  <c r="B448" i="15"/>
  <c r="D444" i="15"/>
  <c r="C444" i="15"/>
  <c r="B444" i="15"/>
  <c r="D440" i="15"/>
  <c r="C440" i="15"/>
  <c r="B440" i="15"/>
  <c r="D436" i="15"/>
  <c r="C436" i="15"/>
  <c r="B436" i="15"/>
  <c r="D432" i="15"/>
  <c r="C432" i="15"/>
  <c r="B432" i="15"/>
  <c r="D428" i="15"/>
  <c r="C428" i="15"/>
  <c r="B428" i="15"/>
  <c r="D426" i="15"/>
  <c r="C426" i="15"/>
  <c r="B426" i="15"/>
  <c r="D422" i="15"/>
  <c r="C422" i="15"/>
  <c r="B422" i="15"/>
  <c r="D418" i="15"/>
  <c r="C418" i="15"/>
  <c r="B418" i="15"/>
  <c r="D414" i="15"/>
  <c r="C414" i="15"/>
  <c r="B414" i="15"/>
  <c r="D410" i="15"/>
  <c r="C410" i="15"/>
  <c r="B410" i="15"/>
  <c r="D406" i="15"/>
  <c r="C406" i="15"/>
  <c r="B406" i="15"/>
  <c r="D402" i="15"/>
  <c r="C402" i="15"/>
  <c r="B402" i="15"/>
  <c r="D398" i="15"/>
  <c r="C398" i="15"/>
  <c r="B398" i="15"/>
  <c r="D394" i="15"/>
  <c r="C394" i="15"/>
  <c r="B394" i="15"/>
  <c r="D390" i="15"/>
  <c r="C390" i="15"/>
  <c r="B390" i="15"/>
  <c r="D386" i="15"/>
  <c r="C386" i="15"/>
  <c r="B386" i="15"/>
  <c r="D382" i="15"/>
  <c r="C382" i="15"/>
  <c r="B382" i="15"/>
  <c r="D378" i="15"/>
  <c r="C378" i="15"/>
  <c r="B378" i="15"/>
  <c r="D374" i="15"/>
  <c r="C374" i="15"/>
  <c r="B374" i="15"/>
  <c r="D370" i="15"/>
  <c r="C370" i="15"/>
  <c r="B370" i="15"/>
  <c r="D366" i="15"/>
  <c r="C366" i="15"/>
  <c r="B366" i="15"/>
  <c r="D362" i="15"/>
  <c r="C362" i="15"/>
  <c r="B362" i="15"/>
  <c r="D358" i="15"/>
  <c r="C358" i="15"/>
  <c r="B358" i="15"/>
  <c r="D354" i="15"/>
  <c r="C354" i="15"/>
  <c r="B354" i="15"/>
  <c r="D350" i="15"/>
  <c r="C350" i="15"/>
  <c r="B350" i="15"/>
  <c r="D346" i="15"/>
  <c r="C346" i="15"/>
  <c r="B346" i="15"/>
  <c r="D342" i="15"/>
  <c r="C342" i="15"/>
  <c r="B342" i="15"/>
  <c r="D338" i="15"/>
  <c r="C338" i="15"/>
  <c r="B338" i="15"/>
  <c r="D334" i="15"/>
  <c r="C334" i="15"/>
  <c r="B334" i="15"/>
  <c r="D330" i="15"/>
  <c r="C330" i="15"/>
  <c r="B330" i="15"/>
  <c r="D326" i="15"/>
  <c r="C326" i="15"/>
  <c r="B326" i="15"/>
  <c r="D322" i="15"/>
  <c r="C322" i="15"/>
  <c r="B322" i="15"/>
  <c r="D318" i="15"/>
  <c r="C318" i="15"/>
  <c r="B318" i="15"/>
  <c r="D314" i="15"/>
  <c r="C314" i="15"/>
  <c r="B314" i="15"/>
  <c r="D310" i="15"/>
  <c r="C310" i="15"/>
  <c r="B310" i="15"/>
  <c r="D306" i="15"/>
  <c r="C306" i="15"/>
  <c r="B306" i="15"/>
  <c r="D302" i="15"/>
  <c r="C302" i="15"/>
  <c r="B302" i="15"/>
  <c r="D298" i="15"/>
  <c r="C298" i="15"/>
  <c r="B298" i="15"/>
  <c r="D294" i="15"/>
  <c r="C294" i="15"/>
  <c r="B294" i="15"/>
  <c r="D290" i="15"/>
  <c r="C290" i="15"/>
  <c r="B290" i="15"/>
  <c r="D286" i="15"/>
  <c r="C286" i="15"/>
  <c r="B286" i="15"/>
  <c r="D282" i="15"/>
  <c r="C282" i="15"/>
  <c r="B282" i="15"/>
  <c r="D278" i="15"/>
  <c r="C278" i="15"/>
  <c r="B278" i="15"/>
  <c r="D274" i="15"/>
  <c r="C274" i="15"/>
  <c r="B274" i="15"/>
  <c r="D270" i="15"/>
  <c r="C270" i="15"/>
  <c r="B270" i="15"/>
  <c r="D266" i="15"/>
  <c r="C266" i="15"/>
  <c r="B266" i="15"/>
  <c r="D262" i="15"/>
  <c r="C262" i="15"/>
  <c r="B262" i="15"/>
  <c r="D258" i="15"/>
  <c r="C258" i="15"/>
  <c r="B258" i="15"/>
  <c r="D254" i="15"/>
  <c r="C254" i="15"/>
  <c r="B254" i="15"/>
  <c r="D250" i="15"/>
  <c r="C250" i="15"/>
  <c r="B250" i="15"/>
  <c r="D246" i="15"/>
  <c r="C246" i="15"/>
  <c r="B246" i="15"/>
  <c r="D242" i="15"/>
  <c r="C242" i="15"/>
  <c r="B242" i="15"/>
  <c r="D238" i="15"/>
  <c r="C238" i="15"/>
  <c r="B238" i="15"/>
  <c r="D234" i="15"/>
  <c r="C234" i="15"/>
  <c r="B234" i="15"/>
  <c r="D230" i="15"/>
  <c r="C230" i="15"/>
  <c r="B230" i="15"/>
  <c r="D226" i="15"/>
  <c r="C226" i="15"/>
  <c r="B226" i="15"/>
  <c r="D222" i="15"/>
  <c r="C222" i="15"/>
  <c r="B222" i="15"/>
  <c r="D218" i="15"/>
  <c r="C218" i="15"/>
  <c r="B218" i="15"/>
  <c r="D214" i="15"/>
  <c r="C214" i="15"/>
  <c r="B214" i="15"/>
  <c r="D210" i="15"/>
  <c r="C210" i="15"/>
  <c r="B210" i="15"/>
  <c r="D206" i="15"/>
  <c r="C206" i="15"/>
  <c r="B206" i="15"/>
  <c r="D202" i="15"/>
  <c r="C202" i="15"/>
  <c r="B202" i="15"/>
  <c r="D198" i="15"/>
  <c r="C198" i="15"/>
  <c r="B198" i="15"/>
  <c r="D194" i="15"/>
  <c r="C194" i="15"/>
  <c r="B194" i="15"/>
  <c r="D190" i="15"/>
  <c r="C190" i="15"/>
  <c r="B190" i="15"/>
  <c r="D186" i="15"/>
  <c r="C186" i="15"/>
  <c r="B186" i="15"/>
  <c r="D182" i="15"/>
  <c r="C182" i="15"/>
  <c r="B182" i="15"/>
  <c r="D178" i="15"/>
  <c r="C178" i="15"/>
  <c r="B178" i="15"/>
  <c r="D174" i="15"/>
  <c r="C174" i="15"/>
  <c r="B174" i="15"/>
  <c r="D170" i="15"/>
  <c r="C170" i="15"/>
  <c r="B170" i="15"/>
  <c r="D166" i="15"/>
  <c r="C166" i="15"/>
  <c r="B166" i="15"/>
  <c r="D162" i="15"/>
  <c r="C162" i="15"/>
  <c r="B162" i="15"/>
  <c r="D158" i="15"/>
  <c r="C158" i="15"/>
  <c r="B158" i="15"/>
  <c r="D154" i="15"/>
  <c r="C154" i="15"/>
  <c r="B154" i="15"/>
  <c r="D357" i="15"/>
  <c r="C357" i="15"/>
  <c r="B357" i="15"/>
  <c r="D353" i="15"/>
  <c r="C353" i="15"/>
  <c r="B353" i="15"/>
  <c r="D349" i="15"/>
  <c r="C349" i="15"/>
  <c r="B349" i="15"/>
  <c r="D345" i="15"/>
  <c r="C345" i="15"/>
  <c r="B345" i="15"/>
  <c r="D341" i="15"/>
  <c r="C341" i="15"/>
  <c r="B341" i="15"/>
  <c r="D337" i="15"/>
  <c r="C337" i="15"/>
  <c r="B337" i="15"/>
  <c r="D333" i="15"/>
  <c r="C333" i="15"/>
  <c r="B333" i="15"/>
  <c r="D329" i="15"/>
  <c r="C329" i="15"/>
  <c r="B329" i="15"/>
  <c r="D325" i="15"/>
  <c r="C325" i="15"/>
  <c r="B325" i="15"/>
  <c r="D321" i="15"/>
  <c r="C321" i="15"/>
  <c r="B321" i="15"/>
  <c r="D317" i="15"/>
  <c r="C317" i="15"/>
  <c r="B317" i="15"/>
  <c r="D313" i="15"/>
  <c r="C313" i="15"/>
  <c r="B313" i="15"/>
  <c r="D309" i="15"/>
  <c r="C309" i="15"/>
  <c r="B309" i="15"/>
  <c r="D305" i="15"/>
  <c r="C305" i="15"/>
  <c r="B305" i="15"/>
  <c r="D301" i="15"/>
  <c r="C301" i="15"/>
  <c r="B301" i="15"/>
  <c r="D297" i="15"/>
  <c r="C297" i="15"/>
  <c r="B297" i="15"/>
  <c r="D293" i="15"/>
  <c r="C293" i="15"/>
  <c r="B293" i="15"/>
  <c r="D289" i="15"/>
  <c r="C289" i="15"/>
  <c r="B289" i="15"/>
  <c r="D285" i="15"/>
  <c r="C285" i="15"/>
  <c r="B285" i="15"/>
  <c r="D281" i="15"/>
  <c r="C281" i="15"/>
  <c r="B281" i="15"/>
  <c r="D277" i="15"/>
  <c r="C277" i="15"/>
  <c r="B277" i="15"/>
  <c r="D273" i="15"/>
  <c r="C273" i="15"/>
  <c r="B273" i="15"/>
  <c r="D269" i="15"/>
  <c r="C269" i="15"/>
  <c r="B269" i="15"/>
  <c r="D265" i="15"/>
  <c r="C265" i="15"/>
  <c r="B265" i="15"/>
  <c r="D261" i="15"/>
  <c r="C261" i="15"/>
  <c r="B261" i="15"/>
  <c r="D257" i="15"/>
  <c r="C257" i="15"/>
  <c r="B257" i="15"/>
  <c r="D253" i="15"/>
  <c r="C253" i="15"/>
  <c r="B253" i="15"/>
  <c r="D249" i="15"/>
  <c r="C249" i="15"/>
  <c r="B249" i="15"/>
  <c r="D245" i="15"/>
  <c r="C245" i="15"/>
  <c r="B245" i="15"/>
  <c r="D241" i="15"/>
  <c r="C241" i="15"/>
  <c r="B241" i="15"/>
  <c r="D237" i="15"/>
  <c r="C237" i="15"/>
  <c r="B237" i="15"/>
  <c r="D233" i="15"/>
  <c r="C233" i="15"/>
  <c r="B233" i="15"/>
  <c r="D229" i="15"/>
  <c r="C229" i="15"/>
  <c r="B229" i="15"/>
  <c r="D225" i="15"/>
  <c r="C225" i="15"/>
  <c r="B225" i="15"/>
  <c r="D221" i="15"/>
  <c r="C221" i="15"/>
  <c r="B221" i="15"/>
  <c r="D217" i="15"/>
  <c r="C217" i="15"/>
  <c r="B217" i="15"/>
  <c r="D213" i="15"/>
  <c r="C213" i="15"/>
  <c r="B213" i="15"/>
  <c r="D209" i="15"/>
  <c r="C209" i="15"/>
  <c r="B209" i="15"/>
  <c r="D205" i="15"/>
  <c r="C205" i="15"/>
  <c r="B205" i="15"/>
  <c r="D201" i="15"/>
  <c r="C201" i="15"/>
  <c r="B201" i="15"/>
  <c r="D197" i="15"/>
  <c r="C197" i="15"/>
  <c r="B197" i="15"/>
  <c r="D193" i="15"/>
  <c r="C193" i="15"/>
  <c r="B193" i="15"/>
  <c r="D189" i="15"/>
  <c r="C189" i="15"/>
  <c r="B189" i="15"/>
  <c r="D185" i="15"/>
  <c r="C185" i="15"/>
  <c r="B185" i="15"/>
  <c r="D181" i="15"/>
  <c r="C181" i="15"/>
  <c r="B181" i="15"/>
  <c r="D177" i="15"/>
  <c r="C177" i="15"/>
  <c r="B177" i="15"/>
  <c r="D173" i="15"/>
  <c r="C173" i="15"/>
  <c r="B173" i="15"/>
  <c r="D169" i="15"/>
  <c r="C169" i="15"/>
  <c r="B169" i="15"/>
  <c r="D165" i="15"/>
  <c r="C165" i="15"/>
  <c r="B165" i="15"/>
  <c r="D161" i="15"/>
  <c r="C161" i="15"/>
  <c r="B161" i="15"/>
  <c r="D157" i="15"/>
  <c r="C157" i="15"/>
  <c r="B157" i="15"/>
  <c r="D153" i="15"/>
  <c r="C153" i="15"/>
  <c r="B153" i="15"/>
  <c r="D125" i="15"/>
  <c r="C125" i="15"/>
  <c r="D93" i="15"/>
  <c r="C93" i="15"/>
  <c r="D61" i="15"/>
  <c r="C61" i="15"/>
  <c r="D29" i="15"/>
  <c r="C29" i="15"/>
  <c r="D424" i="15"/>
  <c r="C424" i="15"/>
  <c r="B424" i="15"/>
  <c r="D420" i="15"/>
  <c r="C420" i="15"/>
  <c r="B420" i="15"/>
  <c r="D416" i="15"/>
  <c r="C416" i="15"/>
  <c r="B416" i="15"/>
  <c r="D412" i="15"/>
  <c r="C412" i="15"/>
  <c r="B412" i="15"/>
  <c r="D408" i="15"/>
  <c r="C408" i="15"/>
  <c r="B408" i="15"/>
  <c r="D404" i="15"/>
  <c r="C404" i="15"/>
  <c r="B404" i="15"/>
  <c r="D400" i="15"/>
  <c r="C400" i="15"/>
  <c r="B400" i="15"/>
  <c r="D396" i="15"/>
  <c r="C396" i="15"/>
  <c r="B396" i="15"/>
  <c r="D392" i="15"/>
  <c r="C392" i="15"/>
  <c r="B392" i="15"/>
  <c r="D388" i="15"/>
  <c r="C388" i="15"/>
  <c r="B388" i="15"/>
  <c r="D384" i="15"/>
  <c r="C384" i="15"/>
  <c r="B384" i="15"/>
  <c r="D380" i="15"/>
  <c r="C380" i="15"/>
  <c r="B380" i="15"/>
  <c r="D376" i="15"/>
  <c r="C376" i="15"/>
  <c r="B376" i="15"/>
  <c r="D372" i="15"/>
  <c r="C372" i="15"/>
  <c r="B372" i="15"/>
  <c r="D368" i="15"/>
  <c r="C368" i="15"/>
  <c r="B368" i="15"/>
  <c r="D364" i="15"/>
  <c r="C364" i="15"/>
  <c r="B364" i="15"/>
  <c r="D360" i="15"/>
  <c r="C360" i="15"/>
  <c r="B360" i="15"/>
  <c r="D356" i="15"/>
  <c r="C356" i="15"/>
  <c r="B356" i="15"/>
  <c r="D352" i="15"/>
  <c r="C352" i="15"/>
  <c r="B352" i="15"/>
  <c r="D348" i="15"/>
  <c r="C348" i="15"/>
  <c r="B348" i="15"/>
  <c r="D344" i="15"/>
  <c r="C344" i="15"/>
  <c r="B344" i="15"/>
  <c r="D340" i="15"/>
  <c r="C340" i="15"/>
  <c r="B340" i="15"/>
  <c r="D336" i="15"/>
  <c r="C336" i="15"/>
  <c r="B336" i="15"/>
  <c r="D332" i="15"/>
  <c r="C332" i="15"/>
  <c r="B332" i="15"/>
  <c r="D328" i="15"/>
  <c r="C328" i="15"/>
  <c r="B328" i="15"/>
  <c r="D324" i="15"/>
  <c r="C324" i="15"/>
  <c r="B324" i="15"/>
  <c r="D320" i="15"/>
  <c r="C320" i="15"/>
  <c r="B320" i="15"/>
  <c r="D316" i="15"/>
  <c r="C316" i="15"/>
  <c r="B316" i="15"/>
  <c r="D312" i="15"/>
  <c r="C312" i="15"/>
  <c r="B312" i="15"/>
  <c r="D308" i="15"/>
  <c r="C308" i="15"/>
  <c r="B308" i="15"/>
  <c r="D304" i="15"/>
  <c r="C304" i="15"/>
  <c r="B304" i="15"/>
  <c r="D300" i="15"/>
  <c r="C300" i="15"/>
  <c r="B300" i="15"/>
  <c r="D296" i="15"/>
  <c r="C296" i="15"/>
  <c r="B296" i="15"/>
  <c r="D292" i="15"/>
  <c r="C292" i="15"/>
  <c r="B292" i="15"/>
  <c r="D288" i="15"/>
  <c r="C288" i="15"/>
  <c r="B288" i="15"/>
  <c r="D284" i="15"/>
  <c r="C284" i="15"/>
  <c r="B284" i="15"/>
  <c r="D280" i="15"/>
  <c r="C280" i="15"/>
  <c r="B280" i="15"/>
  <c r="D276" i="15"/>
  <c r="C276" i="15"/>
  <c r="B276" i="15"/>
  <c r="D272" i="15"/>
  <c r="C272" i="15"/>
  <c r="B272" i="15"/>
  <c r="D268" i="15"/>
  <c r="C268" i="15"/>
  <c r="B268" i="15"/>
  <c r="D264" i="15"/>
  <c r="C264" i="15"/>
  <c r="B264" i="15"/>
  <c r="D260" i="15"/>
  <c r="C260" i="15"/>
  <c r="B260" i="15"/>
  <c r="D256" i="15"/>
  <c r="C256" i="15"/>
  <c r="B256" i="15"/>
  <c r="D252" i="15"/>
  <c r="C252" i="15"/>
  <c r="B252" i="15"/>
  <c r="D248" i="15"/>
  <c r="C248" i="15"/>
  <c r="B248" i="15"/>
  <c r="D244" i="15"/>
  <c r="C244" i="15"/>
  <c r="B244" i="15"/>
  <c r="D240" i="15"/>
  <c r="C240" i="15"/>
  <c r="B240" i="15"/>
  <c r="D236" i="15"/>
  <c r="C236" i="15"/>
  <c r="B236" i="15"/>
  <c r="D232" i="15"/>
  <c r="C232" i="15"/>
  <c r="B232" i="15"/>
  <c r="D228" i="15"/>
  <c r="C228" i="15"/>
  <c r="B228" i="15"/>
  <c r="D224" i="15"/>
  <c r="C224" i="15"/>
  <c r="B224" i="15"/>
  <c r="D220" i="15"/>
  <c r="C220" i="15"/>
  <c r="B220" i="15"/>
  <c r="D216" i="15"/>
  <c r="C216" i="15"/>
  <c r="B216" i="15"/>
  <c r="D212" i="15"/>
  <c r="C212" i="15"/>
  <c r="B212" i="15"/>
  <c r="D208" i="15"/>
  <c r="C208" i="15"/>
  <c r="B208" i="15"/>
  <c r="D204" i="15"/>
  <c r="C204" i="15"/>
  <c r="B204" i="15"/>
  <c r="D200" i="15"/>
  <c r="C200" i="15"/>
  <c r="B200" i="15"/>
  <c r="D196" i="15"/>
  <c r="C196" i="15"/>
  <c r="B196" i="15"/>
  <c r="D192" i="15"/>
  <c r="C192" i="15"/>
  <c r="B192" i="15"/>
  <c r="D188" i="15"/>
  <c r="C188" i="15"/>
  <c r="B188" i="15"/>
  <c r="D184" i="15"/>
  <c r="C184" i="15"/>
  <c r="B184" i="15"/>
  <c r="D180" i="15"/>
  <c r="C180" i="15"/>
  <c r="B180" i="15"/>
  <c r="D176" i="15"/>
  <c r="C176" i="15"/>
  <c r="B176" i="15"/>
  <c r="D172" i="15"/>
  <c r="C172" i="15"/>
  <c r="B172" i="15"/>
  <c r="D168" i="15"/>
  <c r="C168" i="15"/>
  <c r="B168" i="15"/>
  <c r="D164" i="15"/>
  <c r="C164" i="15"/>
  <c r="B164" i="15"/>
  <c r="D160" i="15"/>
  <c r="C160" i="15"/>
  <c r="B160" i="15"/>
  <c r="D156" i="15"/>
  <c r="C156" i="15"/>
  <c r="B156" i="15"/>
  <c r="D423" i="15"/>
  <c r="C423" i="15"/>
  <c r="B423" i="15"/>
  <c r="D419" i="15"/>
  <c r="C419" i="15"/>
  <c r="B419" i="15"/>
  <c r="D415" i="15"/>
  <c r="C415" i="15"/>
  <c r="B415" i="15"/>
  <c r="D411" i="15"/>
  <c r="C411" i="15"/>
  <c r="B411" i="15"/>
  <c r="D407" i="15"/>
  <c r="C407" i="15"/>
  <c r="B407" i="15"/>
  <c r="D403" i="15"/>
  <c r="C403" i="15"/>
  <c r="B403" i="15"/>
  <c r="D399" i="15"/>
  <c r="C399" i="15"/>
  <c r="B399" i="15"/>
  <c r="D395" i="15"/>
  <c r="C395" i="15"/>
  <c r="B395" i="15"/>
  <c r="D391" i="15"/>
  <c r="C391" i="15"/>
  <c r="B391" i="15"/>
  <c r="D387" i="15"/>
  <c r="C387" i="15"/>
  <c r="B387" i="15"/>
  <c r="D383" i="15"/>
  <c r="C383" i="15"/>
  <c r="B383" i="15"/>
  <c r="D379" i="15"/>
  <c r="C379" i="15"/>
  <c r="B379" i="15"/>
  <c r="D375" i="15"/>
  <c r="C375" i="15"/>
  <c r="B375" i="15"/>
  <c r="D371" i="15"/>
  <c r="C371" i="15"/>
  <c r="B371" i="15"/>
  <c r="D367" i="15"/>
  <c r="C367" i="15"/>
  <c r="B367" i="15"/>
  <c r="D363" i="15"/>
  <c r="C363" i="15"/>
  <c r="B363" i="15"/>
  <c r="D359" i="15"/>
  <c r="C359" i="15"/>
  <c r="B359" i="15"/>
  <c r="D355" i="15"/>
  <c r="C355" i="15"/>
  <c r="B355" i="15"/>
  <c r="D351" i="15"/>
  <c r="C351" i="15"/>
  <c r="B351" i="15"/>
  <c r="D347" i="15"/>
  <c r="C347" i="15"/>
  <c r="B347" i="15"/>
  <c r="D343" i="15"/>
  <c r="C343" i="15"/>
  <c r="B343" i="15"/>
  <c r="D339" i="15"/>
  <c r="C339" i="15"/>
  <c r="B339" i="15"/>
  <c r="D335" i="15"/>
  <c r="C335" i="15"/>
  <c r="B335" i="15"/>
  <c r="D331" i="15"/>
  <c r="C331" i="15"/>
  <c r="B331" i="15"/>
  <c r="D327" i="15"/>
  <c r="C327" i="15"/>
  <c r="B327" i="15"/>
  <c r="D323" i="15"/>
  <c r="C323" i="15"/>
  <c r="B323" i="15"/>
  <c r="D319" i="15"/>
  <c r="C319" i="15"/>
  <c r="B319" i="15"/>
  <c r="D315" i="15"/>
  <c r="C315" i="15"/>
  <c r="B315" i="15"/>
  <c r="D311" i="15"/>
  <c r="C311" i="15"/>
  <c r="B311" i="15"/>
  <c r="D307" i="15"/>
  <c r="C307" i="15"/>
  <c r="B307" i="15"/>
  <c r="D303" i="15"/>
  <c r="C303" i="15"/>
  <c r="B303" i="15"/>
  <c r="D299" i="15"/>
  <c r="C299" i="15"/>
  <c r="B299" i="15"/>
  <c r="D295" i="15"/>
  <c r="C295" i="15"/>
  <c r="B295" i="15"/>
  <c r="D291" i="15"/>
  <c r="C291" i="15"/>
  <c r="B291" i="15"/>
  <c r="D287" i="15"/>
  <c r="C287" i="15"/>
  <c r="B287" i="15"/>
  <c r="D283" i="15"/>
  <c r="C283" i="15"/>
  <c r="B283" i="15"/>
  <c r="D279" i="15"/>
  <c r="C279" i="15"/>
  <c r="B279" i="15"/>
  <c r="D275" i="15"/>
  <c r="C275" i="15"/>
  <c r="B275" i="15"/>
  <c r="D271" i="15"/>
  <c r="C271" i="15"/>
  <c r="B271" i="15"/>
  <c r="D267" i="15"/>
  <c r="C267" i="15"/>
  <c r="B267" i="15"/>
  <c r="D263" i="15"/>
  <c r="C263" i="15"/>
  <c r="B263" i="15"/>
  <c r="D259" i="15"/>
  <c r="C259" i="15"/>
  <c r="B259" i="15"/>
  <c r="D255" i="15"/>
  <c r="C255" i="15"/>
  <c r="B255" i="15"/>
  <c r="D251" i="15"/>
  <c r="C251" i="15"/>
  <c r="B251" i="15"/>
  <c r="D247" i="15"/>
  <c r="C247" i="15"/>
  <c r="B247" i="15"/>
  <c r="D243" i="15"/>
  <c r="C243" i="15"/>
  <c r="B243" i="15"/>
  <c r="D239" i="15"/>
  <c r="C239" i="15"/>
  <c r="B239" i="15"/>
  <c r="D235" i="15"/>
  <c r="C235" i="15"/>
  <c r="B235" i="15"/>
  <c r="D231" i="15"/>
  <c r="C231" i="15"/>
  <c r="B231" i="15"/>
  <c r="D227" i="15"/>
  <c r="C227" i="15"/>
  <c r="B227" i="15"/>
  <c r="D223" i="15"/>
  <c r="C223" i="15"/>
  <c r="B223" i="15"/>
  <c r="D219" i="15"/>
  <c r="C219" i="15"/>
  <c r="B219" i="15"/>
  <c r="D215" i="15"/>
  <c r="C215" i="15"/>
  <c r="B215" i="15"/>
  <c r="D211" i="15"/>
  <c r="C211" i="15"/>
  <c r="B211" i="15"/>
  <c r="D207" i="15"/>
  <c r="C207" i="15"/>
  <c r="B207" i="15"/>
  <c r="D203" i="15"/>
  <c r="C203" i="15"/>
  <c r="B203" i="15"/>
  <c r="D199" i="15"/>
  <c r="C199" i="15"/>
  <c r="B199" i="15"/>
  <c r="D195" i="15"/>
  <c r="C195" i="15"/>
  <c r="B195" i="15"/>
  <c r="D191" i="15"/>
  <c r="C191" i="15"/>
  <c r="B191" i="15"/>
  <c r="D187" i="15"/>
  <c r="C187" i="15"/>
  <c r="B187" i="15"/>
  <c r="D183" i="15"/>
  <c r="C183" i="15"/>
  <c r="B183" i="15"/>
  <c r="D179" i="15"/>
  <c r="C179" i="15"/>
  <c r="B179" i="15"/>
  <c r="D175" i="15"/>
  <c r="C175" i="15"/>
  <c r="B175" i="15"/>
  <c r="D171" i="15"/>
  <c r="C171" i="15"/>
  <c r="B171" i="15"/>
  <c r="D167" i="15"/>
  <c r="C167" i="15"/>
  <c r="B167" i="15"/>
  <c r="D163" i="15"/>
  <c r="C163" i="15"/>
  <c r="B163" i="15"/>
  <c r="D159" i="15"/>
  <c r="C159" i="15"/>
  <c r="B159" i="15"/>
  <c r="D155" i="15"/>
  <c r="C155" i="15"/>
  <c r="B155" i="15"/>
  <c r="B6" i="15"/>
  <c r="B33" i="15"/>
  <c r="C149" i="15"/>
  <c r="C117" i="15"/>
  <c r="C85" i="15"/>
  <c r="C21" i="15"/>
  <c r="B22" i="15"/>
  <c r="C141" i="15"/>
  <c r="C109" i="15"/>
  <c r="C77" i="15"/>
  <c r="C45" i="15"/>
  <c r="C13" i="15"/>
  <c r="B38" i="15"/>
  <c r="C53" i="15"/>
  <c r="B17" i="15"/>
  <c r="C133" i="15"/>
  <c r="C101" i="15"/>
  <c r="C69" i="15"/>
  <c r="C37" i="15"/>
  <c r="C5" i="15"/>
  <c r="C167" i="11"/>
  <c r="C131" i="11"/>
  <c r="C67" i="11"/>
  <c r="C179" i="11"/>
  <c r="C159" i="11"/>
  <c r="C115" i="11"/>
  <c r="C51" i="11"/>
  <c r="C175" i="11"/>
  <c r="C151" i="11"/>
  <c r="C99" i="11"/>
  <c r="C35" i="11"/>
  <c r="C151" i="15"/>
  <c r="D151" i="15"/>
  <c r="C147" i="15"/>
  <c r="D147" i="15"/>
  <c r="C143" i="15"/>
  <c r="D143" i="15"/>
  <c r="C139" i="15"/>
  <c r="D139" i="15"/>
  <c r="C135" i="15"/>
  <c r="D135" i="15"/>
  <c r="C131" i="15"/>
  <c r="D131" i="15"/>
  <c r="C127" i="15"/>
  <c r="D127" i="15"/>
  <c r="C123" i="15"/>
  <c r="D123" i="15"/>
  <c r="C119" i="15"/>
  <c r="D119" i="15"/>
  <c r="C115" i="15"/>
  <c r="D115" i="15"/>
  <c r="C111" i="15"/>
  <c r="D111" i="15"/>
  <c r="C107" i="15"/>
  <c r="D107" i="15"/>
  <c r="C103" i="15"/>
  <c r="D103" i="15"/>
  <c r="C99" i="15"/>
  <c r="D99" i="15"/>
  <c r="C95" i="15"/>
  <c r="D95" i="15"/>
  <c r="C91" i="15"/>
  <c r="D91" i="15"/>
  <c r="C87" i="15"/>
  <c r="D87" i="15"/>
  <c r="C83" i="15"/>
  <c r="D83" i="15"/>
  <c r="C79" i="15"/>
  <c r="D79" i="15"/>
  <c r="C75" i="15"/>
  <c r="D75" i="15"/>
  <c r="C71" i="15"/>
  <c r="D71" i="15"/>
  <c r="C67" i="15"/>
  <c r="D67" i="15"/>
  <c r="C63" i="15"/>
  <c r="D63" i="15"/>
  <c r="C59" i="15"/>
  <c r="D59" i="15"/>
  <c r="C55" i="15"/>
  <c r="D55" i="15"/>
  <c r="C51" i="15"/>
  <c r="D51" i="15"/>
  <c r="C47" i="15"/>
  <c r="D47" i="15"/>
  <c r="C43" i="15"/>
  <c r="D43" i="15"/>
  <c r="B43" i="15"/>
  <c r="C39" i="15"/>
  <c r="B39" i="15"/>
  <c r="D39" i="15"/>
  <c r="C35" i="15"/>
  <c r="B35" i="15"/>
  <c r="D35" i="15"/>
  <c r="C31" i="15"/>
  <c r="D31" i="15"/>
  <c r="B31" i="15"/>
  <c r="C27" i="15"/>
  <c r="D27" i="15"/>
  <c r="B27" i="15"/>
  <c r="C23" i="15"/>
  <c r="B23" i="15"/>
  <c r="D23" i="15"/>
  <c r="C19" i="15"/>
  <c r="B19" i="15"/>
  <c r="D19" i="15"/>
  <c r="C15" i="15"/>
  <c r="D15" i="15"/>
  <c r="B15" i="15"/>
  <c r="C11" i="15"/>
  <c r="D11" i="15"/>
  <c r="B11" i="15"/>
  <c r="C7" i="15"/>
  <c r="B7" i="15"/>
  <c r="D7" i="15"/>
  <c r="B143" i="15"/>
  <c r="B127" i="15"/>
  <c r="B111" i="15"/>
  <c r="B95" i="15"/>
  <c r="B79" i="15"/>
  <c r="B63" i="15"/>
  <c r="B47" i="15"/>
  <c r="B150" i="15"/>
  <c r="B146" i="15"/>
  <c r="B142" i="15"/>
  <c r="B138" i="15"/>
  <c r="B134" i="15"/>
  <c r="B130" i="15"/>
  <c r="B126" i="15"/>
  <c r="B122" i="15"/>
  <c r="B118" i="15"/>
  <c r="B114" i="15"/>
  <c r="B110" i="15"/>
  <c r="B106" i="15"/>
  <c r="B102" i="15"/>
  <c r="B98" i="15"/>
  <c r="B94" i="15"/>
  <c r="B90" i="15"/>
  <c r="B86" i="15"/>
  <c r="B82" i="15"/>
  <c r="B78" i="15"/>
  <c r="B74" i="15"/>
  <c r="B70" i="15"/>
  <c r="B66" i="15"/>
  <c r="B62" i="15"/>
  <c r="B58" i="15"/>
  <c r="B54" i="15"/>
  <c r="B50" i="15"/>
  <c r="B46" i="15"/>
  <c r="B42" i="15"/>
  <c r="B37" i="15"/>
  <c r="B26" i="15"/>
  <c r="B21" i="15"/>
  <c r="B10" i="15"/>
  <c r="B5" i="15"/>
  <c r="C148" i="15"/>
  <c r="C140" i="15"/>
  <c r="C132" i="15"/>
  <c r="C124" i="15"/>
  <c r="C116" i="15"/>
  <c r="C108" i="15"/>
  <c r="C100" i="15"/>
  <c r="C92" i="15"/>
  <c r="C84" i="15"/>
  <c r="C76" i="15"/>
  <c r="C68" i="15"/>
  <c r="C60" i="15"/>
  <c r="C52" i="15"/>
  <c r="C44" i="15"/>
  <c r="D146" i="15"/>
  <c r="D138" i="15"/>
  <c r="D130" i="15"/>
  <c r="D122" i="15"/>
  <c r="D114" i="15"/>
  <c r="D106" i="15"/>
  <c r="D98" i="15"/>
  <c r="D90" i="15"/>
  <c r="D82" i="15"/>
  <c r="D74" i="15"/>
  <c r="D66" i="15"/>
  <c r="D58" i="15"/>
  <c r="D50" i="15"/>
  <c r="D42" i="15"/>
  <c r="D34" i="15"/>
  <c r="D26" i="15"/>
  <c r="D18" i="15"/>
  <c r="D10" i="15"/>
  <c r="B3" i="15"/>
  <c r="B149" i="15"/>
  <c r="B145" i="15"/>
  <c r="B141" i="15"/>
  <c r="B137" i="15"/>
  <c r="B133" i="15"/>
  <c r="B129" i="15"/>
  <c r="B125" i="15"/>
  <c r="B121" i="15"/>
  <c r="B117" i="15"/>
  <c r="B113" i="15"/>
  <c r="B109" i="15"/>
  <c r="B105" i="15"/>
  <c r="B101" i="15"/>
  <c r="B97" i="15"/>
  <c r="B93" i="15"/>
  <c r="B89" i="15"/>
  <c r="B85" i="15"/>
  <c r="B81" i="15"/>
  <c r="B77" i="15"/>
  <c r="B73" i="15"/>
  <c r="B69" i="15"/>
  <c r="B65" i="15"/>
  <c r="B61" i="15"/>
  <c r="B57" i="15"/>
  <c r="B53" i="15"/>
  <c r="B49" i="15"/>
  <c r="B45" i="15"/>
  <c r="B41" i="15"/>
  <c r="B30" i="15"/>
  <c r="B25" i="15"/>
  <c r="B14" i="15"/>
  <c r="B9" i="15"/>
  <c r="C3" i="15"/>
  <c r="C145" i="15"/>
  <c r="C137" i="15"/>
  <c r="C129" i="15"/>
  <c r="C121" i="15"/>
  <c r="C113" i="15"/>
  <c r="C105" i="15"/>
  <c r="C97" i="15"/>
  <c r="C89" i="15"/>
  <c r="C81" i="15"/>
  <c r="C73" i="15"/>
  <c r="C65" i="15"/>
  <c r="C57" i="15"/>
  <c r="C49" i="15"/>
  <c r="C41" i="15"/>
  <c r="C33" i="15"/>
  <c r="C25" i="15"/>
  <c r="C17" i="15"/>
  <c r="C9" i="15"/>
  <c r="D40" i="15"/>
  <c r="B40" i="15"/>
  <c r="D36" i="15"/>
  <c r="B36" i="15"/>
  <c r="D32" i="15"/>
  <c r="B32" i="15"/>
  <c r="D28" i="15"/>
  <c r="B28" i="15"/>
  <c r="D24" i="15"/>
  <c r="B24" i="15"/>
  <c r="D20" i="15"/>
  <c r="B20" i="15"/>
  <c r="D16" i="15"/>
  <c r="B16" i="15"/>
  <c r="D12" i="15"/>
  <c r="B12" i="15"/>
  <c r="D8" i="15"/>
  <c r="B8" i="15"/>
  <c r="D4" i="15"/>
  <c r="B4" i="15"/>
  <c r="B152" i="15"/>
  <c r="B148" i="15"/>
  <c r="B144" i="15"/>
  <c r="B140" i="15"/>
  <c r="B136" i="15"/>
  <c r="B132" i="15"/>
  <c r="B128" i="15"/>
  <c r="B124" i="15"/>
  <c r="B120" i="15"/>
  <c r="B116" i="15"/>
  <c r="B112" i="15"/>
  <c r="B108" i="15"/>
  <c r="B104" i="15"/>
  <c r="B100" i="15"/>
  <c r="B96" i="15"/>
  <c r="B92" i="15"/>
  <c r="B88" i="15"/>
  <c r="B84" i="15"/>
  <c r="B80" i="15"/>
  <c r="B76" i="15"/>
  <c r="B72" i="15"/>
  <c r="B68" i="15"/>
  <c r="B64" i="15"/>
  <c r="B60" i="15"/>
  <c r="B56" i="15"/>
  <c r="B52" i="15"/>
  <c r="B48" i="15"/>
  <c r="B44" i="15"/>
  <c r="B34" i="15"/>
  <c r="B29" i="15"/>
  <c r="B18" i="15"/>
  <c r="B13" i="15"/>
  <c r="C152" i="15"/>
  <c r="C144" i="15"/>
  <c r="C136" i="15"/>
  <c r="C128" i="15"/>
  <c r="C120" i="15"/>
  <c r="C112" i="15"/>
  <c r="C104" i="15"/>
  <c r="C96" i="15"/>
  <c r="C88" i="15"/>
  <c r="C80" i="15"/>
  <c r="C72" i="15"/>
  <c r="C64" i="15"/>
  <c r="C56" i="15"/>
  <c r="C48" i="15"/>
  <c r="C40" i="15"/>
  <c r="C32" i="15"/>
  <c r="C24" i="15"/>
  <c r="C16" i="15"/>
  <c r="C8" i="15"/>
  <c r="D150" i="15"/>
  <c r="D142" i="15"/>
  <c r="D134" i="15"/>
  <c r="D126" i="15"/>
  <c r="D118" i="15"/>
  <c r="D110" i="15"/>
  <c r="D102" i="15"/>
  <c r="D94" i="15"/>
  <c r="D86" i="15"/>
  <c r="D78" i="15"/>
  <c r="D70" i="15"/>
  <c r="D62" i="15"/>
  <c r="D54" i="15"/>
  <c r="D46" i="15"/>
  <c r="D38" i="15"/>
  <c r="D30" i="15"/>
  <c r="D22" i="15"/>
  <c r="D14" i="15"/>
  <c r="D6" i="15"/>
  <c r="C161" i="11"/>
  <c r="D161" i="11"/>
  <c r="C133" i="11"/>
  <c r="D133" i="11"/>
  <c r="C129" i="11"/>
  <c r="D129" i="11"/>
  <c r="C125" i="11"/>
  <c r="D125" i="11"/>
  <c r="C97" i="11"/>
  <c r="D97" i="11"/>
  <c r="C69" i="11"/>
  <c r="D69" i="11"/>
  <c r="C65" i="11"/>
  <c r="D65" i="11"/>
  <c r="C61" i="11"/>
  <c r="D61" i="11"/>
  <c r="C53" i="11"/>
  <c r="D53" i="11"/>
  <c r="C45" i="11"/>
  <c r="D45" i="11"/>
  <c r="C21" i="11"/>
  <c r="D21" i="11"/>
  <c r="C5" i="11"/>
  <c r="D5" i="11"/>
  <c r="B169" i="11"/>
  <c r="B137" i="11"/>
  <c r="B105" i="11"/>
  <c r="B73" i="11"/>
  <c r="B41" i="11"/>
  <c r="D105" i="11"/>
  <c r="B133" i="11"/>
  <c r="B69" i="11"/>
  <c r="B53" i="11"/>
  <c r="B21" i="11"/>
  <c r="B5" i="11"/>
  <c r="D153" i="11"/>
  <c r="D89" i="11"/>
  <c r="D25" i="11"/>
  <c r="D177" i="11"/>
  <c r="C177" i="11"/>
  <c r="D173" i="11"/>
  <c r="C173" i="11"/>
  <c r="D165" i="11"/>
  <c r="C165" i="11"/>
  <c r="D157" i="11"/>
  <c r="C157" i="11"/>
  <c r="D141" i="11"/>
  <c r="C141" i="11"/>
  <c r="C13" i="11"/>
  <c r="D13" i="11"/>
  <c r="B177" i="11"/>
  <c r="B161" i="11"/>
  <c r="B129" i="11"/>
  <c r="B97" i="11"/>
  <c r="B65" i="11"/>
  <c r="D3" i="11"/>
  <c r="D137" i="11"/>
  <c r="D73" i="11"/>
  <c r="D149" i="11"/>
  <c r="C149" i="11"/>
  <c r="C145" i="11"/>
  <c r="D145" i="11"/>
  <c r="C117" i="11"/>
  <c r="D117" i="11"/>
  <c r="C113" i="11"/>
  <c r="D113" i="11"/>
  <c r="C109" i="11"/>
  <c r="D109" i="11"/>
  <c r="C101" i="11"/>
  <c r="D101" i="11"/>
  <c r="C93" i="11"/>
  <c r="D93" i="11"/>
  <c r="C85" i="11"/>
  <c r="D85" i="11"/>
  <c r="C81" i="11"/>
  <c r="D81" i="11"/>
  <c r="C77" i="11"/>
  <c r="D77" i="11"/>
  <c r="C49" i="11"/>
  <c r="D49" i="11"/>
  <c r="C37" i="11"/>
  <c r="D37" i="11"/>
  <c r="C33" i="11"/>
  <c r="D33" i="11"/>
  <c r="C29" i="11"/>
  <c r="D29" i="11"/>
  <c r="C17" i="11"/>
  <c r="D17" i="11"/>
  <c r="C9" i="11"/>
  <c r="D9" i="11"/>
  <c r="B3" i="11"/>
  <c r="B153" i="11"/>
  <c r="B121" i="11"/>
  <c r="B89" i="11"/>
  <c r="B57" i="11"/>
  <c r="B25" i="11"/>
  <c r="D169" i="11"/>
  <c r="D41" i="11"/>
  <c r="B173" i="11"/>
  <c r="B157" i="11"/>
  <c r="B141" i="11"/>
  <c r="B125" i="11"/>
  <c r="B109" i="11"/>
  <c r="B93" i="11"/>
  <c r="B77" i="11"/>
  <c r="B61" i="11"/>
  <c r="B45" i="11"/>
  <c r="B29" i="11"/>
  <c r="B13" i="11"/>
  <c r="D121" i="11"/>
  <c r="D57" i="11"/>
  <c r="C164" i="11"/>
  <c r="D164" i="11"/>
  <c r="C160" i="11"/>
  <c r="D160" i="11"/>
  <c r="C156" i="11"/>
  <c r="D156" i="11"/>
  <c r="C152" i="11"/>
  <c r="D152" i="11"/>
  <c r="C148" i="11"/>
  <c r="D148" i="11"/>
  <c r="C144" i="11"/>
  <c r="D144" i="11"/>
  <c r="C140" i="11"/>
  <c r="D140" i="11"/>
  <c r="C136" i="11"/>
  <c r="D136" i="11"/>
  <c r="C132" i="11"/>
  <c r="D132" i="11"/>
  <c r="C128" i="11"/>
  <c r="D128" i="11"/>
  <c r="C124" i="11"/>
  <c r="D124" i="11"/>
  <c r="C120" i="11"/>
  <c r="D120" i="11"/>
  <c r="C116" i="11"/>
  <c r="D116" i="11"/>
  <c r="C112" i="11"/>
  <c r="D112" i="11"/>
  <c r="C108" i="11"/>
  <c r="D108" i="11"/>
  <c r="C104" i="11"/>
  <c r="D104" i="11"/>
  <c r="C100" i="11"/>
  <c r="D100" i="11"/>
  <c r="C96" i="11"/>
  <c r="D96" i="11"/>
  <c r="C92" i="11"/>
  <c r="D92" i="11"/>
  <c r="C88" i="11"/>
  <c r="D88" i="11"/>
  <c r="C84" i="11"/>
  <c r="D84" i="11"/>
  <c r="C80" i="11"/>
  <c r="D80" i="11"/>
  <c r="C76" i="11"/>
  <c r="D76" i="11"/>
  <c r="C72" i="11"/>
  <c r="D72" i="11"/>
  <c r="C68" i="11"/>
  <c r="D68" i="11"/>
  <c r="C64" i="11"/>
  <c r="D64" i="11"/>
  <c r="C60" i="11"/>
  <c r="D60" i="11"/>
  <c r="C56" i="11"/>
  <c r="D56" i="11"/>
  <c r="C52" i="11"/>
  <c r="D52" i="11"/>
  <c r="C48" i="11"/>
  <c r="D48" i="11"/>
  <c r="C44" i="11"/>
  <c r="D44" i="11"/>
  <c r="C40" i="11"/>
  <c r="D40" i="11"/>
  <c r="C36" i="11"/>
  <c r="D36" i="11"/>
  <c r="C32" i="11"/>
  <c r="D32" i="11"/>
  <c r="C28" i="11"/>
  <c r="D28" i="11"/>
  <c r="C24" i="11"/>
  <c r="D24" i="11"/>
  <c r="C20" i="11"/>
  <c r="D20" i="11"/>
  <c r="C16" i="11"/>
  <c r="D16" i="11"/>
  <c r="C12" i="11"/>
  <c r="D12" i="11"/>
  <c r="C8" i="11"/>
  <c r="D8" i="11"/>
  <c r="C4" i="11"/>
  <c r="D4" i="11"/>
  <c r="B176" i="11"/>
  <c r="B172" i="11"/>
  <c r="B168" i="11"/>
  <c r="B164" i="11"/>
  <c r="B160" i="11"/>
  <c r="B156" i="11"/>
  <c r="B152" i="11"/>
  <c r="B148" i="11"/>
  <c r="B144" i="11"/>
  <c r="B140" i="11"/>
  <c r="B136" i="11"/>
  <c r="B132" i="11"/>
  <c r="B128" i="11"/>
  <c r="B124" i="11"/>
  <c r="B120" i="11"/>
  <c r="B116" i="11"/>
  <c r="B112" i="11"/>
  <c r="B108" i="11"/>
  <c r="B104" i="11"/>
  <c r="B100" i="11"/>
  <c r="B96" i="11"/>
  <c r="B92" i="11"/>
  <c r="B88" i="11"/>
  <c r="B84" i="11"/>
  <c r="B80" i="11"/>
  <c r="B76" i="11"/>
  <c r="B72" i="11"/>
  <c r="B68" i="11"/>
  <c r="B64" i="11"/>
  <c r="B60" i="11"/>
  <c r="B56" i="11"/>
  <c r="B52" i="11"/>
  <c r="B48" i="11"/>
  <c r="B44" i="11"/>
  <c r="B40" i="11"/>
  <c r="B36" i="11"/>
  <c r="B32" i="11"/>
  <c r="B28" i="11"/>
  <c r="B24" i="11"/>
  <c r="B20" i="11"/>
  <c r="B16" i="11"/>
  <c r="B12" i="11"/>
  <c r="B8" i="11"/>
  <c r="B4" i="11"/>
  <c r="C178" i="11"/>
  <c r="C174" i="11"/>
  <c r="C170" i="11"/>
  <c r="C127" i="11"/>
  <c r="C111" i="11"/>
  <c r="C95" i="11"/>
  <c r="C79" i="11"/>
  <c r="C63" i="11"/>
  <c r="C47" i="11"/>
  <c r="C31" i="11"/>
  <c r="C15" i="11"/>
  <c r="B179" i="11"/>
  <c r="B175" i="11"/>
  <c r="B171" i="11"/>
  <c r="B167" i="11"/>
  <c r="B163" i="11"/>
  <c r="B159" i="11"/>
  <c r="B155" i="11"/>
  <c r="B151" i="11"/>
  <c r="B147" i="11"/>
  <c r="B143" i="11"/>
  <c r="B139" i="11"/>
  <c r="B135" i="11"/>
  <c r="B131" i="11"/>
  <c r="B127" i="11"/>
  <c r="B123" i="11"/>
  <c r="B119" i="11"/>
  <c r="B115" i="11"/>
  <c r="B111" i="11"/>
  <c r="B107" i="11"/>
  <c r="B103" i="11"/>
  <c r="B99" i="11"/>
  <c r="B95" i="11"/>
  <c r="B91" i="11"/>
  <c r="B87" i="11"/>
  <c r="B83" i="11"/>
  <c r="B79" i="11"/>
  <c r="B75" i="11"/>
  <c r="B71" i="11"/>
  <c r="B67" i="11"/>
  <c r="B63" i="11"/>
  <c r="B59" i="11"/>
  <c r="B55" i="11"/>
  <c r="B51" i="11"/>
  <c r="B47" i="11"/>
  <c r="B43" i="11"/>
  <c r="B39" i="11"/>
  <c r="B35" i="11"/>
  <c r="B31" i="11"/>
  <c r="B27" i="11"/>
  <c r="B23" i="11"/>
  <c r="B19" i="11"/>
  <c r="B15" i="11"/>
  <c r="B11" i="11"/>
  <c r="B7" i="11"/>
  <c r="C163" i="11"/>
  <c r="C155" i="11"/>
  <c r="C147" i="11"/>
  <c r="C139" i="11"/>
  <c r="C123" i="11"/>
  <c r="C107" i="11"/>
  <c r="C91" i="11"/>
  <c r="C75" i="11"/>
  <c r="C59" i="11"/>
  <c r="C43" i="11"/>
  <c r="C27" i="11"/>
  <c r="C11" i="11"/>
  <c r="D166" i="11"/>
  <c r="C166" i="11"/>
  <c r="D162" i="11"/>
  <c r="C162" i="11"/>
  <c r="D158" i="11"/>
  <c r="C158" i="11"/>
  <c r="D154" i="11"/>
  <c r="C154" i="11"/>
  <c r="D150" i="11"/>
  <c r="C150" i="11"/>
  <c r="D146" i="11"/>
  <c r="C146" i="11"/>
  <c r="D142" i="11"/>
  <c r="C142" i="11"/>
  <c r="D138" i="11"/>
  <c r="C138" i="11"/>
  <c r="D134" i="11"/>
  <c r="C134" i="11"/>
  <c r="D130" i="11"/>
  <c r="C130" i="11"/>
  <c r="D126" i="11"/>
  <c r="C126" i="11"/>
  <c r="D122" i="11"/>
  <c r="C122" i="11"/>
  <c r="D118" i="11"/>
  <c r="C118" i="11"/>
  <c r="D114" i="11"/>
  <c r="C114" i="11"/>
  <c r="D110" i="11"/>
  <c r="C110" i="11"/>
  <c r="D106" i="11"/>
  <c r="C106" i="11"/>
  <c r="D102" i="11"/>
  <c r="C102" i="11"/>
  <c r="D98" i="11"/>
  <c r="C98" i="11"/>
  <c r="D94" i="11"/>
  <c r="C94" i="11"/>
  <c r="D90" i="11"/>
  <c r="C90" i="11"/>
  <c r="D86" i="11"/>
  <c r="C86" i="11"/>
  <c r="D82" i="11"/>
  <c r="C82" i="11"/>
  <c r="D78" i="11"/>
  <c r="C78" i="11"/>
  <c r="D74" i="11"/>
  <c r="C74" i="11"/>
  <c r="D70" i="11"/>
  <c r="C70" i="11"/>
  <c r="D66" i="11"/>
  <c r="C66" i="11"/>
  <c r="D62" i="11"/>
  <c r="C62" i="11"/>
  <c r="D58" i="11"/>
  <c r="C58" i="11"/>
  <c r="D54" i="11"/>
  <c r="C54" i="11"/>
  <c r="D50" i="11"/>
  <c r="C50" i="11"/>
  <c r="D46" i="11"/>
  <c r="C46" i="11"/>
  <c r="D42" i="11"/>
  <c r="C42" i="11"/>
  <c r="D38" i="11"/>
  <c r="C38" i="11"/>
  <c r="D34" i="11"/>
  <c r="C34" i="11"/>
  <c r="D30" i="11"/>
  <c r="C30" i="11"/>
  <c r="D26" i="11"/>
  <c r="C26" i="11"/>
  <c r="D22" i="11"/>
  <c r="C22" i="11"/>
  <c r="D18" i="11"/>
  <c r="C18" i="11"/>
  <c r="D14" i="11"/>
  <c r="C14" i="11"/>
  <c r="D10" i="11"/>
  <c r="C10" i="11"/>
  <c r="D6" i="11"/>
  <c r="C6" i="11"/>
  <c r="B178" i="11"/>
  <c r="B174" i="11"/>
  <c r="B170" i="11"/>
  <c r="B166" i="11"/>
  <c r="B162" i="11"/>
  <c r="B158" i="11"/>
  <c r="B154" i="11"/>
  <c r="B150" i="11"/>
  <c r="B146" i="11"/>
  <c r="B142" i="11"/>
  <c r="B138" i="11"/>
  <c r="B134" i="11"/>
  <c r="B130" i="11"/>
  <c r="B126" i="11"/>
  <c r="B122" i="11"/>
  <c r="B118" i="11"/>
  <c r="B114" i="11"/>
  <c r="B110" i="11"/>
  <c r="B106" i="11"/>
  <c r="B102" i="11"/>
  <c r="B98" i="11"/>
  <c r="B94" i="11"/>
  <c r="B90" i="11"/>
  <c r="B86" i="11"/>
  <c r="B82" i="11"/>
  <c r="B78" i="11"/>
  <c r="B74" i="11"/>
  <c r="B70" i="11"/>
  <c r="B66" i="11"/>
  <c r="B62" i="11"/>
  <c r="B58" i="11"/>
  <c r="B54" i="11"/>
  <c r="B50" i="11"/>
  <c r="B46" i="11"/>
  <c r="B42" i="11"/>
  <c r="B38" i="11"/>
  <c r="B34" i="11"/>
  <c r="B30" i="11"/>
  <c r="B26" i="11"/>
  <c r="B22" i="11"/>
  <c r="B18" i="11"/>
  <c r="B14" i="11"/>
  <c r="B10" i="11"/>
  <c r="B6" i="11"/>
  <c r="C176" i="11"/>
  <c r="C172" i="11"/>
  <c r="C168" i="11"/>
  <c r="C135" i="11"/>
  <c r="C119" i="11"/>
  <c r="C103" i="11"/>
  <c r="C87" i="11"/>
  <c r="C71" i="11"/>
  <c r="C55" i="11"/>
  <c r="C39" i="11"/>
  <c r="C23" i="11"/>
  <c r="C7" i="11"/>
  <c r="H22" i="70"/>
  <c r="G22" i="70"/>
  <c r="F22" i="70"/>
  <c r="G15" i="98" l="1"/>
  <c r="G16" i="98"/>
  <c r="G26" i="98"/>
  <c r="G27" i="98"/>
  <c r="H31" i="87"/>
  <c r="G31" i="87"/>
  <c r="F31" i="87"/>
  <c r="H27" i="87"/>
  <c r="G27" i="87"/>
  <c r="F27" i="87"/>
  <c r="H19" i="87"/>
  <c r="G19" i="87"/>
  <c r="F19" i="87"/>
  <c r="G25" i="86"/>
  <c r="F25" i="86"/>
  <c r="H19" i="86"/>
  <c r="H26" i="86" s="1"/>
  <c r="G19" i="86"/>
  <c r="F19" i="86"/>
  <c r="H22" i="85"/>
  <c r="G22" i="85"/>
  <c r="F22" i="85"/>
  <c r="H18" i="85"/>
  <c r="G18" i="85"/>
  <c r="F18" i="85"/>
  <c r="F43" i="81"/>
  <c r="H29" i="81"/>
  <c r="G29" i="81"/>
  <c r="F29" i="81"/>
  <c r="H23" i="81"/>
  <c r="G23" i="81"/>
  <c r="F23" i="81"/>
  <c r="F14" i="80"/>
  <c r="F15" i="80"/>
  <c r="F16" i="80"/>
  <c r="F17" i="80"/>
  <c r="F13" i="80"/>
  <c r="E18" i="80"/>
  <c r="D18" i="80"/>
  <c r="G47" i="76"/>
  <c r="G48" i="76"/>
  <c r="G49" i="76"/>
  <c r="G51" i="76"/>
  <c r="G52" i="76"/>
  <c r="G53" i="76"/>
  <c r="G54" i="76"/>
  <c r="G46" i="76"/>
  <c r="H23" i="71"/>
  <c r="H25" i="71" s="1"/>
  <c r="G23" i="71"/>
  <c r="G25" i="71" s="1"/>
  <c r="F23" i="71"/>
  <c r="F25" i="71" s="1"/>
  <c r="H29" i="70"/>
  <c r="G29" i="70"/>
  <c r="F29" i="70"/>
  <c r="H24" i="70"/>
  <c r="G24" i="70"/>
  <c r="F24" i="70"/>
  <c r="G32" i="87" l="1"/>
  <c r="F26" i="86"/>
  <c r="G26" i="86"/>
  <c r="H32" i="87"/>
  <c r="F32" i="87"/>
  <c r="F18" i="80"/>
  <c r="H20" i="67"/>
  <c r="H23" i="67" s="1"/>
  <c r="G20" i="67"/>
  <c r="G23" i="67" s="1"/>
  <c r="F20" i="67"/>
  <c r="F23" i="67" s="1"/>
  <c r="F55" i="47" l="1"/>
  <c r="F29" i="40" l="1"/>
  <c r="M22" i="40"/>
  <c r="F19" i="61"/>
  <c r="J27" i="40" l="1"/>
  <c r="I27" i="40"/>
  <c r="G27" i="40"/>
  <c r="F27" i="40"/>
  <c r="E27" i="40"/>
  <c r="C27" i="40"/>
  <c r="B27" i="40"/>
  <c r="M18" i="40"/>
  <c r="J21" i="40"/>
  <c r="I21" i="40"/>
  <c r="G21" i="40"/>
  <c r="F21" i="40"/>
  <c r="E21" i="40"/>
  <c r="C21" i="40"/>
  <c r="B21" i="40"/>
  <c r="H53" i="48" l="1"/>
  <c r="I53" i="48"/>
  <c r="D47" i="39" l="1"/>
  <c r="J47" i="39" l="1"/>
  <c r="I47" i="39"/>
  <c r="H47" i="39"/>
  <c r="E47" i="39"/>
  <c r="F47" i="39"/>
  <c r="G34" i="38"/>
  <c r="E34" i="38"/>
  <c r="D34" i="38"/>
  <c r="F31" i="38"/>
  <c r="H31" i="38" s="1"/>
  <c r="G29" i="38"/>
  <c r="E29" i="38"/>
  <c r="D29" i="38"/>
  <c r="F24" i="38"/>
  <c r="H24" i="38" s="1"/>
  <c r="F25" i="38"/>
  <c r="F26" i="38"/>
  <c r="H26" i="38" s="1"/>
  <c r="F27" i="38"/>
  <c r="H27" i="38" s="1"/>
  <c r="H25" i="38"/>
  <c r="G21" i="38"/>
  <c r="E21" i="38"/>
  <c r="D21" i="38"/>
  <c r="D36" i="38" s="1"/>
  <c r="F18" i="38"/>
  <c r="F19" i="38"/>
  <c r="H19" i="38" s="1"/>
  <c r="F16" i="38"/>
  <c r="H16" i="38" s="1"/>
  <c r="F17" i="38"/>
  <c r="H17" i="38" s="1"/>
  <c r="D32" i="37"/>
  <c r="C32" i="37"/>
  <c r="D22" i="37"/>
  <c r="D34" i="37" s="1"/>
  <c r="C22" i="37"/>
  <c r="C29" i="40"/>
  <c r="I41" i="36"/>
  <c r="H41" i="36"/>
  <c r="F41" i="36"/>
  <c r="E41" i="36"/>
  <c r="D41" i="36"/>
  <c r="C34" i="37" l="1"/>
  <c r="C36" i="37" s="1"/>
  <c r="G36" i="38"/>
  <c r="E36" i="38"/>
  <c r="F21" i="38"/>
  <c r="D2" i="57" l="1"/>
  <c r="C24" i="23"/>
  <c r="C17" i="23"/>
  <c r="R15" i="23"/>
  <c r="D24" i="26" l="1"/>
  <c r="G42" i="26"/>
  <c r="F39" i="26"/>
  <c r="F36" i="26"/>
  <c r="F33" i="26"/>
  <c r="F33" i="1"/>
  <c r="F30" i="26"/>
  <c r="F27" i="26"/>
  <c r="G21" i="26"/>
  <c r="H17" i="26"/>
  <c r="G11" i="26"/>
  <c r="U8" i="59" l="1"/>
  <c r="J7" i="65"/>
  <c r="J8" i="65"/>
  <c r="I5" i="101" l="1"/>
  <c r="F5" i="101"/>
  <c r="B5" i="101"/>
  <c r="I4" i="101"/>
  <c r="F4" i="101"/>
  <c r="D4" i="101"/>
  <c r="B4" i="101"/>
  <c r="B3" i="101"/>
  <c r="B2" i="101"/>
  <c r="E13" i="100" l="1"/>
  <c r="C13" i="100"/>
  <c r="I5" i="100"/>
  <c r="F5" i="100"/>
  <c r="B5" i="100"/>
  <c r="I4" i="100"/>
  <c r="F4" i="100"/>
  <c r="D4" i="100"/>
  <c r="B4" i="100"/>
  <c r="B3" i="100"/>
  <c r="B2" i="100"/>
  <c r="E13" i="98" l="1"/>
  <c r="C13" i="98"/>
  <c r="I5" i="98"/>
  <c r="F5" i="98"/>
  <c r="B5" i="98"/>
  <c r="I4" i="98"/>
  <c r="F4" i="98"/>
  <c r="D4" i="98"/>
  <c r="B4" i="98"/>
  <c r="B3" i="98"/>
  <c r="B2" i="98"/>
  <c r="E13" i="97"/>
  <c r="C13" i="97"/>
  <c r="I5" i="97"/>
  <c r="F5" i="97"/>
  <c r="B5" i="97"/>
  <c r="I4" i="97"/>
  <c r="F4" i="97"/>
  <c r="D4" i="97"/>
  <c r="B4" i="97"/>
  <c r="B3" i="97"/>
  <c r="B2" i="97"/>
  <c r="E13" i="96" l="1"/>
  <c r="C13" i="96"/>
  <c r="I5" i="96"/>
  <c r="F5" i="96"/>
  <c r="B5" i="96"/>
  <c r="I4" i="96"/>
  <c r="F4" i="96"/>
  <c r="D4" i="96"/>
  <c r="B4" i="96"/>
  <c r="B3" i="96"/>
  <c r="B2" i="96"/>
  <c r="E13" i="95"/>
  <c r="C13" i="95"/>
  <c r="I5" i="95"/>
  <c r="F5" i="95"/>
  <c r="B5" i="95"/>
  <c r="I4" i="95"/>
  <c r="F4" i="95"/>
  <c r="D4" i="95"/>
  <c r="B4" i="95"/>
  <c r="B3" i="95"/>
  <c r="B2" i="95"/>
  <c r="E13" i="94" l="1"/>
  <c r="C13" i="94"/>
  <c r="I5" i="94"/>
  <c r="F5" i="94"/>
  <c r="B5" i="94"/>
  <c r="I4" i="94"/>
  <c r="F4" i="94"/>
  <c r="D4" i="94"/>
  <c r="B4" i="94"/>
  <c r="B3" i="94"/>
  <c r="B2" i="94"/>
  <c r="E13" i="93"/>
  <c r="C13" i="93"/>
  <c r="I5" i="93"/>
  <c r="F5" i="93"/>
  <c r="B5" i="93"/>
  <c r="I4" i="93"/>
  <c r="F4" i="93"/>
  <c r="D4" i="93"/>
  <c r="B4" i="93"/>
  <c r="B3" i="93"/>
  <c r="B2" i="93"/>
  <c r="E13" i="92"/>
  <c r="C13" i="92"/>
  <c r="I5" i="92"/>
  <c r="F5" i="92"/>
  <c r="B5" i="92"/>
  <c r="I4" i="92"/>
  <c r="F4" i="92"/>
  <c r="D4" i="92"/>
  <c r="B4" i="92"/>
  <c r="B3" i="92"/>
  <c r="B2" i="92"/>
  <c r="E13" i="91"/>
  <c r="C13" i="91"/>
  <c r="I5" i="91"/>
  <c r="F5" i="91"/>
  <c r="B5" i="91"/>
  <c r="I4" i="91"/>
  <c r="F4" i="91"/>
  <c r="D4" i="91"/>
  <c r="B4" i="91"/>
  <c r="B3" i="91"/>
  <c r="B2" i="91"/>
  <c r="E13" i="90"/>
  <c r="C13" i="90"/>
  <c r="I5" i="90"/>
  <c r="F5" i="90"/>
  <c r="B5" i="90"/>
  <c r="I4" i="90"/>
  <c r="F4" i="90"/>
  <c r="D4" i="90"/>
  <c r="B4" i="90"/>
  <c r="B3" i="90"/>
  <c r="B2" i="90"/>
  <c r="E13" i="89" l="1"/>
  <c r="C13" i="89"/>
  <c r="I5" i="89"/>
  <c r="F5" i="89"/>
  <c r="B5" i="89"/>
  <c r="I4" i="89"/>
  <c r="F4" i="89"/>
  <c r="D4" i="89"/>
  <c r="B4" i="89"/>
  <c r="B3" i="89"/>
  <c r="B2" i="89"/>
  <c r="D12" i="87" l="1"/>
  <c r="B12" i="87"/>
  <c r="I5" i="87"/>
  <c r="F5" i="87"/>
  <c r="B5" i="87"/>
  <c r="I4" i="87"/>
  <c r="F4" i="87"/>
  <c r="D4" i="87"/>
  <c r="B4" i="87"/>
  <c r="B3" i="87"/>
  <c r="B2" i="87"/>
  <c r="D12" i="86" l="1"/>
  <c r="B12" i="86"/>
  <c r="I5" i="86"/>
  <c r="F5" i="86"/>
  <c r="B5" i="86"/>
  <c r="I4" i="86"/>
  <c r="F4" i="86"/>
  <c r="D4" i="86"/>
  <c r="B4" i="86"/>
  <c r="B3" i="86"/>
  <c r="B2" i="86"/>
  <c r="D12" i="85"/>
  <c r="B12" i="85"/>
  <c r="I5" i="85"/>
  <c r="F5" i="85"/>
  <c r="B5" i="85"/>
  <c r="I4" i="85"/>
  <c r="F4" i="85"/>
  <c r="D4" i="85"/>
  <c r="B4" i="85"/>
  <c r="B3" i="85"/>
  <c r="B2" i="85"/>
  <c r="I5" i="84" l="1"/>
  <c r="F5" i="84"/>
  <c r="B5" i="84"/>
  <c r="I4" i="84"/>
  <c r="F4" i="84"/>
  <c r="D4" i="84"/>
  <c r="B4" i="84"/>
  <c r="B3" i="84"/>
  <c r="B2" i="84"/>
  <c r="I5" i="83"/>
  <c r="F5" i="83"/>
  <c r="B5" i="83"/>
  <c r="I4" i="83"/>
  <c r="F4" i="83"/>
  <c r="D4" i="83"/>
  <c r="B4" i="83"/>
  <c r="B3" i="83"/>
  <c r="B2" i="83"/>
  <c r="I5" i="82"/>
  <c r="F5" i="82"/>
  <c r="B5" i="82"/>
  <c r="I4" i="82"/>
  <c r="F4" i="82"/>
  <c r="D4" i="82"/>
  <c r="B4" i="82"/>
  <c r="B3" i="82"/>
  <c r="B2" i="82"/>
  <c r="D12" i="81" l="1"/>
  <c r="G11" i="84" s="1"/>
  <c r="B12" i="81"/>
  <c r="E11" i="84" s="1"/>
  <c r="I5" i="81"/>
  <c r="F5" i="81"/>
  <c r="B5" i="81"/>
  <c r="I4" i="81"/>
  <c r="F4" i="81"/>
  <c r="D4" i="81"/>
  <c r="B4" i="81"/>
  <c r="B3" i="81"/>
  <c r="B2" i="81"/>
  <c r="E50" i="82" l="1"/>
  <c r="E30" i="82"/>
  <c r="E28" i="83"/>
  <c r="E12" i="82"/>
  <c r="E12" i="83"/>
  <c r="G12" i="82"/>
  <c r="G28" i="83"/>
  <c r="G30" i="82"/>
  <c r="G12" i="83"/>
  <c r="G50" i="82"/>
  <c r="E12" i="80"/>
  <c r="D12" i="80"/>
  <c r="I5" i="80"/>
  <c r="F5" i="80"/>
  <c r="B5" i="80"/>
  <c r="I4" i="80"/>
  <c r="F4" i="80"/>
  <c r="D4" i="80"/>
  <c r="B4" i="80"/>
  <c r="B3" i="80"/>
  <c r="B2" i="80"/>
  <c r="D12" i="79"/>
  <c r="E12" i="79"/>
  <c r="I5" i="79"/>
  <c r="F5" i="79"/>
  <c r="B5" i="79"/>
  <c r="I4" i="79"/>
  <c r="F4" i="79"/>
  <c r="D4" i="79"/>
  <c r="B4" i="79"/>
  <c r="B3" i="79"/>
  <c r="B2" i="79"/>
  <c r="E13" i="78" l="1"/>
  <c r="C13" i="78"/>
  <c r="I5" i="78"/>
  <c r="F5" i="78"/>
  <c r="B5" i="78"/>
  <c r="I4" i="78"/>
  <c r="F4" i="78"/>
  <c r="D4" i="78"/>
  <c r="B4" i="78"/>
  <c r="B3" i="78"/>
  <c r="B2" i="78"/>
  <c r="I5" i="77"/>
  <c r="F5" i="77"/>
  <c r="B5" i="77"/>
  <c r="I4" i="77"/>
  <c r="F4" i="77"/>
  <c r="D4" i="77"/>
  <c r="B4" i="77"/>
  <c r="B3" i="77"/>
  <c r="B2" i="77"/>
  <c r="E44" i="76"/>
  <c r="C44" i="76"/>
  <c r="B12" i="71"/>
  <c r="G12" i="76"/>
  <c r="I5" i="76"/>
  <c r="F5" i="76"/>
  <c r="B5" i="76"/>
  <c r="I4" i="76"/>
  <c r="F4" i="76"/>
  <c r="D4" i="76"/>
  <c r="B4" i="76"/>
  <c r="B3" i="76"/>
  <c r="B2" i="76"/>
  <c r="I5" i="75" l="1"/>
  <c r="F5" i="75"/>
  <c r="B5" i="75"/>
  <c r="I4" i="75"/>
  <c r="F4" i="75"/>
  <c r="D4" i="75"/>
  <c r="B4" i="75"/>
  <c r="B3" i="75"/>
  <c r="B2" i="75"/>
  <c r="I5" i="74"/>
  <c r="F5" i="74"/>
  <c r="B5" i="74"/>
  <c r="I4" i="74"/>
  <c r="F4" i="74"/>
  <c r="D4" i="74"/>
  <c r="B4" i="74"/>
  <c r="B3" i="74"/>
  <c r="B2" i="74"/>
  <c r="I5" i="73"/>
  <c r="F5" i="73"/>
  <c r="B5" i="73"/>
  <c r="I4" i="73"/>
  <c r="F4" i="73"/>
  <c r="D4" i="73"/>
  <c r="B4" i="73"/>
  <c r="B3" i="73"/>
  <c r="B2" i="73"/>
  <c r="I5" i="72"/>
  <c r="F5" i="72"/>
  <c r="B5" i="72"/>
  <c r="I4" i="72"/>
  <c r="F4" i="72"/>
  <c r="D4" i="72"/>
  <c r="B4" i="72"/>
  <c r="B3" i="72"/>
  <c r="B2" i="72"/>
  <c r="D12" i="71" l="1"/>
  <c r="I5" i="71"/>
  <c r="F5" i="71"/>
  <c r="B5" i="71"/>
  <c r="I4" i="71"/>
  <c r="F4" i="71"/>
  <c r="D4" i="71"/>
  <c r="B4" i="71"/>
  <c r="B3" i="71"/>
  <c r="B2" i="71"/>
  <c r="D12" i="70" l="1"/>
  <c r="B12" i="70"/>
  <c r="I5" i="70"/>
  <c r="F5" i="70"/>
  <c r="B5" i="70"/>
  <c r="I4" i="70"/>
  <c r="F4" i="70"/>
  <c r="D4" i="70"/>
  <c r="B4" i="70"/>
  <c r="B3" i="70"/>
  <c r="B2" i="70"/>
  <c r="I5" i="69"/>
  <c r="F5" i="69"/>
  <c r="B5" i="69"/>
  <c r="I4" i="69"/>
  <c r="F4" i="69"/>
  <c r="D4" i="69"/>
  <c r="B4" i="69"/>
  <c r="B3" i="69"/>
  <c r="B2" i="69"/>
  <c r="I5" i="68"/>
  <c r="F5" i="68"/>
  <c r="B5" i="68"/>
  <c r="I4" i="68"/>
  <c r="F4" i="68"/>
  <c r="D4" i="68"/>
  <c r="B4" i="68"/>
  <c r="B3" i="68"/>
  <c r="B2" i="68"/>
  <c r="D12" i="67"/>
  <c r="F11" i="68" s="1"/>
  <c r="F31" i="68" s="1"/>
  <c r="B12" i="67"/>
  <c r="D11" i="68" s="1"/>
  <c r="D31" i="68" s="1"/>
  <c r="B10" i="59"/>
  <c r="F4" i="67"/>
  <c r="F5" i="67"/>
  <c r="I5" i="67"/>
  <c r="B5" i="67"/>
  <c r="I4" i="67"/>
  <c r="D4" i="67"/>
  <c r="B4" i="67"/>
  <c r="B3" i="67"/>
  <c r="B2" i="67"/>
  <c r="H5" i="66"/>
  <c r="E5" i="66"/>
  <c r="B5" i="66"/>
  <c r="H4" i="66"/>
  <c r="E4" i="66"/>
  <c r="D4" i="66"/>
  <c r="B4" i="66"/>
  <c r="B3" i="66"/>
  <c r="B2" i="66"/>
  <c r="D11" i="74" l="1"/>
  <c r="D11" i="73"/>
  <c r="D11" i="75"/>
  <c r="D11" i="69"/>
  <c r="F11" i="74"/>
  <c r="F11" i="73"/>
  <c r="F11" i="75"/>
  <c r="F11" i="69"/>
  <c r="B41" i="59"/>
  <c r="D4" i="57" l="1"/>
  <c r="G8" i="65" l="1"/>
  <c r="C8" i="65"/>
  <c r="F7" i="65"/>
  <c r="E7" i="65"/>
  <c r="C7" i="65"/>
  <c r="H6" i="65"/>
  <c r="A6" i="65"/>
  <c r="C5" i="65"/>
  <c r="F48" i="61" l="1"/>
  <c r="E48" i="61"/>
  <c r="F37" i="61"/>
  <c r="D37" i="61"/>
  <c r="E37" i="61"/>
  <c r="C37" i="61"/>
  <c r="F26" i="61"/>
  <c r="D26" i="61"/>
  <c r="E26" i="61"/>
  <c r="C26" i="61"/>
  <c r="F38" i="61"/>
  <c r="E19" i="61"/>
  <c r="E38" i="61" s="1"/>
  <c r="D19" i="61"/>
  <c r="C19" i="61"/>
  <c r="D38" i="61" l="1"/>
  <c r="C38" i="61"/>
  <c r="M25" i="40"/>
  <c r="M26" i="40"/>
  <c r="J29" i="40"/>
  <c r="I29" i="40"/>
  <c r="G29" i="40"/>
  <c r="E29" i="40"/>
  <c r="I4" i="36" l="1"/>
  <c r="G5" i="61" l="1"/>
  <c r="E5" i="61"/>
  <c r="B5" i="61"/>
  <c r="G4" i="61"/>
  <c r="E4" i="61"/>
  <c r="D4" i="61"/>
  <c r="B4" i="61"/>
  <c r="B3" i="61"/>
  <c r="B2" i="61"/>
  <c r="I8" i="57"/>
  <c r="T8" i="59"/>
  <c r="F8" i="57"/>
  <c r="U5" i="59"/>
  <c r="S5" i="59"/>
  <c r="P5" i="59"/>
  <c r="U4" i="59"/>
  <c r="S4" i="59"/>
  <c r="R4" i="59"/>
  <c r="P4" i="59"/>
  <c r="P3" i="59"/>
  <c r="P2" i="59"/>
  <c r="J5" i="58"/>
  <c r="G5" i="58"/>
  <c r="C5" i="58"/>
  <c r="J4" i="58"/>
  <c r="G4" i="58"/>
  <c r="F4" i="58"/>
  <c r="C4" i="58"/>
  <c r="C3" i="58"/>
  <c r="C2" i="58"/>
  <c r="H8" i="58"/>
  <c r="F8" i="58"/>
  <c r="N8" i="57"/>
  <c r="M8" i="57"/>
  <c r="N5" i="57" l="1"/>
  <c r="H5" i="57"/>
  <c r="D5" i="57"/>
  <c r="N4" i="57"/>
  <c r="K4" i="57"/>
  <c r="I4" i="57"/>
  <c r="D3" i="57"/>
  <c r="H5" i="62" l="1"/>
  <c r="E5" i="62"/>
  <c r="B5" i="62"/>
  <c r="H4" i="62"/>
  <c r="E4" i="62"/>
  <c r="D4" i="62"/>
  <c r="B4" i="62"/>
  <c r="B3" i="62"/>
  <c r="B2" i="62"/>
  <c r="N24" i="23" l="1"/>
  <c r="M24" i="23"/>
  <c r="L8" i="23"/>
  <c r="C8" i="23"/>
  <c r="K4" i="15" l="1"/>
  <c r="K5" i="15"/>
  <c r="K6" i="15"/>
  <c r="K7" i="15"/>
  <c r="K8" i="15"/>
  <c r="K9" i="15"/>
  <c r="K10" i="15"/>
  <c r="K11" i="15"/>
  <c r="K12" i="15"/>
  <c r="K13" i="15"/>
  <c r="K14" i="15"/>
  <c r="K15" i="15"/>
  <c r="K16" i="15"/>
  <c r="K17" i="15"/>
  <c r="K18" i="15"/>
  <c r="K19" i="15"/>
  <c r="K20" i="15"/>
  <c r="K21" i="15"/>
  <c r="K22" i="15"/>
  <c r="K23" i="15"/>
  <c r="K24" i="15"/>
  <c r="K25" i="15"/>
  <c r="K26" i="15"/>
  <c r="K27" i="15"/>
  <c r="K28" i="15"/>
  <c r="K29" i="15"/>
  <c r="K30" i="15"/>
  <c r="K31" i="15"/>
  <c r="K32" i="15"/>
  <c r="K33" i="15"/>
  <c r="K34" i="15"/>
  <c r="K35" i="15"/>
  <c r="K36" i="15"/>
  <c r="K37" i="15"/>
  <c r="K38" i="15"/>
  <c r="K39" i="15"/>
  <c r="K40" i="15"/>
  <c r="K41" i="15"/>
  <c r="K42" i="15"/>
  <c r="K43" i="15"/>
  <c r="K44" i="15"/>
  <c r="K45" i="15"/>
  <c r="K46" i="15"/>
  <c r="K47" i="15"/>
  <c r="K48" i="15"/>
  <c r="K49" i="15"/>
  <c r="K50" i="15"/>
  <c r="K51" i="15"/>
  <c r="K52" i="15"/>
  <c r="K53" i="15"/>
  <c r="K54" i="15"/>
  <c r="K55" i="15"/>
  <c r="K56" i="15"/>
  <c r="K57" i="15"/>
  <c r="K58" i="15"/>
  <c r="K59" i="15"/>
  <c r="K60" i="15"/>
  <c r="K61" i="15"/>
  <c r="K62" i="15"/>
  <c r="K63" i="15"/>
  <c r="K64" i="15"/>
  <c r="K65" i="15"/>
  <c r="K66" i="15"/>
  <c r="K67" i="15"/>
  <c r="K68" i="15"/>
  <c r="K69" i="15"/>
  <c r="K70" i="15"/>
  <c r="K71" i="15"/>
  <c r="K72" i="15"/>
  <c r="K73" i="15"/>
  <c r="K74" i="15"/>
  <c r="K75" i="15"/>
  <c r="K76" i="15"/>
  <c r="K77" i="15"/>
  <c r="K78" i="15"/>
  <c r="K79" i="15"/>
  <c r="K80" i="15"/>
  <c r="K81" i="15"/>
  <c r="K82" i="15"/>
  <c r="K83" i="15"/>
  <c r="K84" i="15"/>
  <c r="K85" i="15"/>
  <c r="K86" i="15"/>
  <c r="K87" i="15"/>
  <c r="K88" i="15"/>
  <c r="K89" i="15"/>
  <c r="K90" i="15"/>
  <c r="K91" i="15"/>
  <c r="K92" i="15"/>
  <c r="K93" i="15"/>
  <c r="K94" i="15"/>
  <c r="K95" i="15"/>
  <c r="K96" i="15"/>
  <c r="K97" i="15"/>
  <c r="K98" i="15"/>
  <c r="K99" i="15"/>
  <c r="K100" i="15"/>
  <c r="K101" i="15"/>
  <c r="K102" i="15"/>
  <c r="K103" i="15"/>
  <c r="K104" i="15"/>
  <c r="K105" i="15"/>
  <c r="K106" i="15"/>
  <c r="K107" i="15"/>
  <c r="K108" i="15"/>
  <c r="K109" i="15"/>
  <c r="K110" i="15"/>
  <c r="K111" i="15"/>
  <c r="K112" i="15"/>
  <c r="K113" i="15"/>
  <c r="K114" i="15"/>
  <c r="K115" i="15"/>
  <c r="K116" i="15"/>
  <c r="K117" i="15"/>
  <c r="K118" i="15"/>
  <c r="K119" i="15"/>
  <c r="K120" i="15"/>
  <c r="K121" i="15"/>
  <c r="K122" i="15"/>
  <c r="K123" i="15"/>
  <c r="K124" i="15"/>
  <c r="K125" i="15"/>
  <c r="K126" i="15"/>
  <c r="K127" i="15"/>
  <c r="K128" i="15"/>
  <c r="K129" i="15"/>
  <c r="K130" i="15"/>
  <c r="K131" i="15"/>
  <c r="K132" i="15"/>
  <c r="K133" i="15"/>
  <c r="K134" i="15"/>
  <c r="K135" i="15"/>
  <c r="K136" i="15"/>
  <c r="K137" i="15"/>
  <c r="K138" i="15"/>
  <c r="K139" i="15"/>
  <c r="K140" i="15"/>
  <c r="K141" i="15"/>
  <c r="K142" i="15"/>
  <c r="K143" i="15"/>
  <c r="K144" i="15"/>
  <c r="K145" i="15"/>
  <c r="K146" i="15"/>
  <c r="K147" i="15"/>
  <c r="K148" i="15"/>
  <c r="K149" i="15"/>
  <c r="K150" i="15"/>
  <c r="K151" i="15"/>
  <c r="K152" i="15"/>
  <c r="K153" i="15"/>
  <c r="K154" i="15"/>
  <c r="K155" i="15"/>
  <c r="K156" i="15"/>
  <c r="K157" i="15"/>
  <c r="K158" i="15"/>
  <c r="K159" i="15"/>
  <c r="K160" i="15"/>
  <c r="K161" i="15"/>
  <c r="K162" i="15"/>
  <c r="K163" i="15"/>
  <c r="K164" i="15"/>
  <c r="K165" i="15"/>
  <c r="K166" i="15"/>
  <c r="K167" i="15"/>
  <c r="K168" i="15"/>
  <c r="K169" i="15"/>
  <c r="K170" i="15"/>
  <c r="K171" i="15"/>
  <c r="K172" i="15"/>
  <c r="K173" i="15"/>
  <c r="K174" i="15"/>
  <c r="K175" i="15"/>
  <c r="K176" i="15"/>
  <c r="K177" i="15"/>
  <c r="K178" i="15"/>
  <c r="K179" i="15"/>
  <c r="K180" i="15"/>
  <c r="K181" i="15"/>
  <c r="K182" i="15"/>
  <c r="K183" i="15"/>
  <c r="K184" i="15"/>
  <c r="K185" i="15"/>
  <c r="K186" i="15"/>
  <c r="K187" i="15"/>
  <c r="K188" i="15"/>
  <c r="K189" i="15"/>
  <c r="K190" i="15"/>
  <c r="K191" i="15"/>
  <c r="K192" i="15"/>
  <c r="K193" i="15"/>
  <c r="K194" i="15"/>
  <c r="K195" i="15"/>
  <c r="K196" i="15"/>
  <c r="K197" i="15"/>
  <c r="K198" i="15"/>
  <c r="K199" i="15"/>
  <c r="K200" i="15"/>
  <c r="K201" i="15"/>
  <c r="K202" i="15"/>
  <c r="K203" i="15"/>
  <c r="K204" i="15"/>
  <c r="K205" i="15"/>
  <c r="K206" i="15"/>
  <c r="K207" i="15"/>
  <c r="K208" i="15"/>
  <c r="K209" i="15"/>
  <c r="K210" i="15"/>
  <c r="K211" i="15"/>
  <c r="K212" i="15"/>
  <c r="K213" i="15"/>
  <c r="K214" i="15"/>
  <c r="K215" i="15"/>
  <c r="K216" i="15"/>
  <c r="K217" i="15"/>
  <c r="K218" i="15"/>
  <c r="K219" i="15"/>
  <c r="K220" i="15"/>
  <c r="K221" i="15"/>
  <c r="K222" i="15"/>
  <c r="K223" i="15"/>
  <c r="K224" i="15"/>
  <c r="K225" i="15"/>
  <c r="K226" i="15"/>
  <c r="K227" i="15"/>
  <c r="K228" i="15"/>
  <c r="K229" i="15"/>
  <c r="K230" i="15"/>
  <c r="K231" i="15"/>
  <c r="K232" i="15"/>
  <c r="K233" i="15"/>
  <c r="K234" i="15"/>
  <c r="K235" i="15"/>
  <c r="K236" i="15"/>
  <c r="K237" i="15"/>
  <c r="K238" i="15"/>
  <c r="K239" i="15"/>
  <c r="K240" i="15"/>
  <c r="K241" i="15"/>
  <c r="K242" i="15"/>
  <c r="K243" i="15"/>
  <c r="K244" i="15"/>
  <c r="K245" i="15"/>
  <c r="K246" i="15"/>
  <c r="K247" i="15"/>
  <c r="K248" i="15"/>
  <c r="K249" i="15"/>
  <c r="K250" i="15"/>
  <c r="K251" i="15"/>
  <c r="K252" i="15"/>
  <c r="K253" i="15"/>
  <c r="K254" i="15"/>
  <c r="K255" i="15"/>
  <c r="K256" i="15"/>
  <c r="K257" i="15"/>
  <c r="K258" i="15"/>
  <c r="K259" i="15"/>
  <c r="K260" i="15"/>
  <c r="K261" i="15"/>
  <c r="K262" i="15"/>
  <c r="K263" i="15"/>
  <c r="K264" i="15"/>
  <c r="K265" i="15"/>
  <c r="K266" i="15"/>
  <c r="K267" i="15"/>
  <c r="K268" i="15"/>
  <c r="K269" i="15"/>
  <c r="K270" i="15"/>
  <c r="K271" i="15"/>
  <c r="K272" i="15"/>
  <c r="K273" i="15"/>
  <c r="K274" i="15"/>
  <c r="K275" i="15"/>
  <c r="K276" i="15"/>
  <c r="K277" i="15"/>
  <c r="K278" i="15"/>
  <c r="K279" i="15"/>
  <c r="K280" i="15"/>
  <c r="K281" i="15"/>
  <c r="K282" i="15"/>
  <c r="K283" i="15"/>
  <c r="K284" i="15"/>
  <c r="K285" i="15"/>
  <c r="K286" i="15"/>
  <c r="K287" i="15"/>
  <c r="K288" i="15"/>
  <c r="K289" i="15"/>
  <c r="K290" i="15"/>
  <c r="K291" i="15"/>
  <c r="K292" i="15"/>
  <c r="K293" i="15"/>
  <c r="K294" i="15"/>
  <c r="K295" i="15"/>
  <c r="K296" i="15"/>
  <c r="K297" i="15"/>
  <c r="K298" i="15"/>
  <c r="K299" i="15"/>
  <c r="K300" i="15"/>
  <c r="K301" i="15"/>
  <c r="K302" i="15"/>
  <c r="K303" i="15"/>
  <c r="K304" i="15"/>
  <c r="K305" i="15"/>
  <c r="K306" i="15"/>
  <c r="K307" i="15"/>
  <c r="K308" i="15"/>
  <c r="K309" i="15"/>
  <c r="K310" i="15"/>
  <c r="K311" i="15"/>
  <c r="K312" i="15"/>
  <c r="K313" i="15"/>
  <c r="K314" i="15"/>
  <c r="K315" i="15"/>
  <c r="K316" i="15"/>
  <c r="K317" i="15"/>
  <c r="K318" i="15"/>
  <c r="K319" i="15"/>
  <c r="K320" i="15"/>
  <c r="K321" i="15"/>
  <c r="K322" i="15"/>
  <c r="K323" i="15"/>
  <c r="K324" i="15"/>
  <c r="K325" i="15"/>
  <c r="K326" i="15"/>
  <c r="K327" i="15"/>
  <c r="K328" i="15"/>
  <c r="K329" i="15"/>
  <c r="K330" i="15"/>
  <c r="K331" i="15"/>
  <c r="K332" i="15"/>
  <c r="K333" i="15"/>
  <c r="K334" i="15"/>
  <c r="K335" i="15"/>
  <c r="K336" i="15"/>
  <c r="K337" i="15"/>
  <c r="K338" i="15"/>
  <c r="K339" i="15"/>
  <c r="K340" i="15"/>
  <c r="K341" i="15"/>
  <c r="K342" i="15"/>
  <c r="K343" i="15"/>
  <c r="K344" i="15"/>
  <c r="K345" i="15"/>
  <c r="K346" i="15"/>
  <c r="K347" i="15"/>
  <c r="K348" i="15"/>
  <c r="K349" i="15"/>
  <c r="K350" i="15"/>
  <c r="K351" i="15"/>
  <c r="K352" i="15"/>
  <c r="K353" i="15"/>
  <c r="K354" i="15"/>
  <c r="K355" i="15"/>
  <c r="K356" i="15"/>
  <c r="K357" i="15"/>
  <c r="K358" i="15"/>
  <c r="K359" i="15"/>
  <c r="K360" i="15"/>
  <c r="K361" i="15"/>
  <c r="K362" i="15"/>
  <c r="K363" i="15"/>
  <c r="K364" i="15"/>
  <c r="K365" i="15"/>
  <c r="K366" i="15"/>
  <c r="K367" i="15"/>
  <c r="K368" i="15"/>
  <c r="K369" i="15"/>
  <c r="K370" i="15"/>
  <c r="K371" i="15"/>
  <c r="K372" i="15"/>
  <c r="K373" i="15"/>
  <c r="K374" i="15"/>
  <c r="K375" i="15"/>
  <c r="K376" i="15"/>
  <c r="K377" i="15"/>
  <c r="K378" i="15"/>
  <c r="K379" i="15"/>
  <c r="K380" i="15"/>
  <c r="K381" i="15"/>
  <c r="K382" i="15"/>
  <c r="K383" i="15"/>
  <c r="K384" i="15"/>
  <c r="K385" i="15"/>
  <c r="K386" i="15"/>
  <c r="K387" i="15"/>
  <c r="K388" i="15"/>
  <c r="K389" i="15"/>
  <c r="K390" i="15"/>
  <c r="K391" i="15"/>
  <c r="K392" i="15"/>
  <c r="K393" i="15"/>
  <c r="K394" i="15"/>
  <c r="K395" i="15"/>
  <c r="K396" i="15"/>
  <c r="K397" i="15"/>
  <c r="K398" i="15"/>
  <c r="K399" i="15"/>
  <c r="K400" i="15"/>
  <c r="K401" i="15"/>
  <c r="K402" i="15"/>
  <c r="K403" i="15"/>
  <c r="K404" i="15"/>
  <c r="K405" i="15"/>
  <c r="K406" i="15"/>
  <c r="K407" i="15"/>
  <c r="K408" i="15"/>
  <c r="K409" i="15"/>
  <c r="K410" i="15"/>
  <c r="K411" i="15"/>
  <c r="K412" i="15"/>
  <c r="K413" i="15"/>
  <c r="K414" i="15"/>
  <c r="K415" i="15"/>
  <c r="K416" i="15"/>
  <c r="K417" i="15"/>
  <c r="K418" i="15"/>
  <c r="K419" i="15"/>
  <c r="K420" i="15"/>
  <c r="K421" i="15"/>
  <c r="K422" i="15"/>
  <c r="K423" i="15"/>
  <c r="K424" i="15"/>
  <c r="K425" i="15"/>
  <c r="K426" i="15"/>
  <c r="K427" i="15"/>
  <c r="K428" i="15"/>
  <c r="K429" i="15"/>
  <c r="K430" i="15"/>
  <c r="K431" i="15"/>
  <c r="K432" i="15"/>
  <c r="K433" i="15"/>
  <c r="K434" i="15"/>
  <c r="K435" i="15"/>
  <c r="K436" i="15"/>
  <c r="K437" i="15"/>
  <c r="K438" i="15"/>
  <c r="K439" i="15"/>
  <c r="K440" i="15"/>
  <c r="K441" i="15"/>
  <c r="K442" i="15"/>
  <c r="K443" i="15"/>
  <c r="K444" i="15"/>
  <c r="K445" i="15"/>
  <c r="K446" i="15"/>
  <c r="K447" i="15"/>
  <c r="K448" i="15"/>
  <c r="K449" i="15"/>
  <c r="K450" i="15"/>
  <c r="K451" i="15"/>
  <c r="K452" i="15"/>
  <c r="K453" i="15"/>
  <c r="K454" i="15"/>
  <c r="K455" i="15"/>
  <c r="K456" i="15"/>
  <c r="K457" i="15"/>
  <c r="K458" i="15"/>
  <c r="K459" i="15"/>
  <c r="K460" i="15"/>
  <c r="K461" i="15"/>
  <c r="K462" i="15"/>
  <c r="K463" i="15"/>
  <c r="K464" i="15"/>
  <c r="K465" i="15"/>
  <c r="K466" i="15"/>
  <c r="K467" i="15"/>
  <c r="K468" i="15"/>
  <c r="K469" i="15"/>
  <c r="K470" i="15"/>
  <c r="K471" i="15"/>
  <c r="K472" i="15"/>
  <c r="K473" i="15"/>
  <c r="K474" i="15"/>
  <c r="K475" i="15"/>
  <c r="K476" i="15"/>
  <c r="K477" i="15"/>
  <c r="K478" i="15"/>
  <c r="K479" i="15"/>
  <c r="K480" i="15"/>
  <c r="K481" i="15"/>
  <c r="K482" i="15"/>
  <c r="K483" i="15"/>
  <c r="K484" i="15"/>
  <c r="K485" i="15"/>
  <c r="K486" i="15"/>
  <c r="K487" i="15"/>
  <c r="K488" i="15"/>
  <c r="K489" i="15"/>
  <c r="K490" i="15"/>
  <c r="K491" i="15"/>
  <c r="K492" i="15"/>
  <c r="K493" i="15"/>
  <c r="K494" i="15"/>
  <c r="K495" i="15"/>
  <c r="K496" i="15"/>
  <c r="K497" i="15"/>
  <c r="K498" i="15"/>
  <c r="K499" i="15"/>
  <c r="K500" i="15"/>
  <c r="K501" i="15"/>
  <c r="K502" i="15"/>
  <c r="K503" i="15"/>
  <c r="K504" i="15"/>
  <c r="K505" i="15"/>
  <c r="K506" i="15"/>
  <c r="K507" i="15"/>
  <c r="K508" i="15"/>
  <c r="K509" i="15"/>
  <c r="K510" i="15"/>
  <c r="K511" i="15"/>
  <c r="K512" i="15"/>
  <c r="K513" i="15"/>
  <c r="K514" i="15"/>
  <c r="K515" i="15"/>
  <c r="K516" i="15"/>
  <c r="K517" i="15"/>
  <c r="K518" i="15"/>
  <c r="K519" i="15"/>
  <c r="K520" i="15"/>
  <c r="K521" i="15"/>
  <c r="K522" i="15"/>
  <c r="K523" i="15"/>
  <c r="K524" i="15"/>
  <c r="K525" i="15"/>
  <c r="K526" i="15"/>
  <c r="K527" i="15"/>
  <c r="K528" i="15"/>
  <c r="K529" i="15"/>
  <c r="K530" i="15"/>
  <c r="K531" i="15"/>
  <c r="K532" i="15"/>
  <c r="K533" i="15"/>
  <c r="K534" i="15"/>
  <c r="K535" i="15"/>
  <c r="K536" i="15"/>
  <c r="K537" i="15"/>
  <c r="K538" i="15"/>
  <c r="K539" i="15"/>
  <c r="K540" i="15"/>
  <c r="K541" i="15"/>
  <c r="K542" i="15"/>
  <c r="K543" i="15"/>
  <c r="K544" i="15"/>
  <c r="K545" i="15"/>
  <c r="K546" i="15"/>
  <c r="K547" i="15"/>
  <c r="K548" i="15"/>
  <c r="K549" i="15"/>
  <c r="K550" i="15"/>
  <c r="K551" i="15"/>
  <c r="K552" i="15"/>
  <c r="K553" i="15"/>
  <c r="K554" i="15"/>
  <c r="K555" i="15"/>
  <c r="K556" i="15"/>
  <c r="K557" i="15"/>
  <c r="K558" i="15"/>
  <c r="K559" i="15"/>
  <c r="K560" i="15"/>
  <c r="K561" i="15"/>
  <c r="K562" i="15"/>
  <c r="K563" i="15"/>
  <c r="K564" i="15"/>
  <c r="K565" i="15"/>
  <c r="K566" i="15"/>
  <c r="K567" i="15"/>
  <c r="K568" i="15"/>
  <c r="K569" i="15"/>
  <c r="K570" i="15"/>
  <c r="K571" i="15"/>
  <c r="K572" i="15"/>
  <c r="K573" i="15"/>
  <c r="K574" i="15"/>
  <c r="K575" i="15"/>
  <c r="K576" i="15"/>
  <c r="K577" i="15"/>
  <c r="K578" i="15"/>
  <c r="K579" i="15"/>
  <c r="K580" i="15"/>
  <c r="K581" i="15"/>
  <c r="K582" i="15"/>
  <c r="K583" i="15"/>
  <c r="K584" i="15"/>
  <c r="K585" i="15"/>
  <c r="K586" i="15"/>
  <c r="K587" i="15"/>
  <c r="K588" i="15"/>
  <c r="K589" i="15"/>
  <c r="K590" i="15"/>
  <c r="K591" i="15"/>
  <c r="K592" i="15"/>
  <c r="K593" i="15"/>
  <c r="K594" i="15"/>
  <c r="K595" i="15"/>
  <c r="K596" i="15"/>
  <c r="K597" i="15"/>
  <c r="K598" i="15"/>
  <c r="K599" i="15"/>
  <c r="K600" i="15"/>
  <c r="K601" i="15"/>
  <c r="K602" i="15"/>
  <c r="K603" i="15"/>
  <c r="K604" i="15"/>
  <c r="K605" i="15"/>
  <c r="K606" i="15"/>
  <c r="K607" i="15"/>
  <c r="K608" i="15"/>
  <c r="K609" i="15"/>
  <c r="K610" i="15"/>
  <c r="K611" i="15"/>
  <c r="K612" i="15"/>
  <c r="K613" i="15"/>
  <c r="K614" i="15"/>
  <c r="K615" i="15"/>
  <c r="K616" i="15"/>
  <c r="K617" i="15"/>
  <c r="K618" i="15"/>
  <c r="K619" i="15"/>
  <c r="K620" i="15"/>
  <c r="K621" i="15"/>
  <c r="K622" i="15"/>
  <c r="K623" i="15"/>
  <c r="K624" i="15"/>
  <c r="K625" i="15"/>
  <c r="K626" i="15"/>
  <c r="K627" i="15"/>
  <c r="K628" i="15"/>
  <c r="K629" i="15"/>
  <c r="K630" i="15"/>
  <c r="K631" i="15"/>
  <c r="K632" i="15"/>
  <c r="K633" i="15"/>
  <c r="K634" i="15"/>
  <c r="K635" i="15"/>
  <c r="K636" i="15"/>
  <c r="K637" i="15"/>
  <c r="K638" i="15"/>
  <c r="K639" i="15"/>
  <c r="K640" i="15"/>
  <c r="K641" i="15"/>
  <c r="K642" i="15"/>
  <c r="K643" i="15"/>
  <c r="K644" i="15"/>
  <c r="K645" i="15"/>
  <c r="K646" i="15"/>
  <c r="K647" i="15"/>
  <c r="K648" i="15"/>
  <c r="K649" i="15"/>
  <c r="K650" i="15"/>
  <c r="K651" i="15"/>
  <c r="K652" i="15"/>
  <c r="K653" i="15"/>
  <c r="K654" i="15"/>
  <c r="K655" i="15"/>
  <c r="K656" i="15"/>
  <c r="K657" i="15"/>
  <c r="K658" i="15"/>
  <c r="K659" i="15"/>
  <c r="K660" i="15"/>
  <c r="K661" i="15"/>
  <c r="K662" i="15"/>
  <c r="K663" i="15"/>
  <c r="K664" i="15"/>
  <c r="K665" i="15"/>
  <c r="K666" i="15"/>
  <c r="K667" i="15"/>
  <c r="K668" i="15"/>
  <c r="K669" i="15"/>
  <c r="K670" i="15"/>
  <c r="K671" i="15"/>
  <c r="K672" i="15"/>
  <c r="K673" i="15"/>
  <c r="K674" i="15"/>
  <c r="K675" i="15"/>
  <c r="K676" i="15"/>
  <c r="K677" i="15"/>
  <c r="K678" i="15"/>
  <c r="K679" i="15"/>
  <c r="K680" i="15"/>
  <c r="K681" i="15"/>
  <c r="K682" i="15"/>
  <c r="K683" i="15"/>
  <c r="K684" i="15"/>
  <c r="K685" i="15"/>
  <c r="K686" i="15"/>
  <c r="K687" i="15"/>
  <c r="K688" i="15"/>
  <c r="K689" i="15"/>
  <c r="K690" i="15"/>
  <c r="K691" i="15"/>
  <c r="K692" i="15"/>
  <c r="K693" i="15"/>
  <c r="K694" i="15"/>
  <c r="K695" i="15"/>
  <c r="K696" i="15"/>
  <c r="K697" i="15"/>
  <c r="K698" i="15"/>
  <c r="K699" i="15"/>
  <c r="K700" i="15"/>
  <c r="K701" i="15"/>
  <c r="K702" i="15"/>
  <c r="K703" i="15"/>
  <c r="K704" i="15"/>
  <c r="K705" i="15"/>
  <c r="K706" i="15"/>
  <c r="K707" i="15"/>
  <c r="K708" i="15"/>
  <c r="K709" i="15"/>
  <c r="K710" i="15"/>
  <c r="K711" i="15"/>
  <c r="K712" i="15"/>
  <c r="K713" i="15"/>
  <c r="K714" i="15"/>
  <c r="K715" i="15"/>
  <c r="K716" i="15"/>
  <c r="K717" i="15"/>
  <c r="K718" i="15"/>
  <c r="K719" i="15"/>
  <c r="K720" i="15"/>
  <c r="K721" i="15"/>
  <c r="K722" i="15"/>
  <c r="K723" i="15"/>
  <c r="K724" i="15"/>
  <c r="K725" i="15"/>
  <c r="K726" i="15"/>
  <c r="K727" i="15"/>
  <c r="K728" i="15"/>
  <c r="K729" i="15"/>
  <c r="K730" i="15"/>
  <c r="K731" i="15"/>
  <c r="K732" i="15"/>
  <c r="K733" i="15"/>
  <c r="K734" i="15"/>
  <c r="K735" i="15"/>
  <c r="K736" i="15"/>
  <c r="K737" i="15"/>
  <c r="K738" i="15"/>
  <c r="K739" i="15"/>
  <c r="K740" i="15"/>
  <c r="K741" i="15"/>
  <c r="K742" i="15"/>
  <c r="K743" i="15"/>
  <c r="K744" i="15"/>
  <c r="K745" i="15"/>
  <c r="K746" i="15"/>
  <c r="K747" i="15"/>
  <c r="K748" i="15"/>
  <c r="K749" i="15"/>
  <c r="K750" i="15"/>
  <c r="K751" i="15"/>
  <c r="K752" i="15"/>
  <c r="K753" i="15"/>
  <c r="K754" i="15"/>
  <c r="K755" i="15"/>
  <c r="K756" i="15"/>
  <c r="K757" i="15"/>
  <c r="K758" i="15"/>
  <c r="K759" i="15"/>
  <c r="K760" i="15"/>
  <c r="K761" i="15"/>
  <c r="K762" i="15"/>
  <c r="K763" i="15"/>
  <c r="K764" i="15"/>
  <c r="K765" i="15"/>
  <c r="K766" i="15"/>
  <c r="K767" i="15"/>
  <c r="K768" i="15"/>
  <c r="K769" i="15"/>
  <c r="K770" i="15"/>
  <c r="K771" i="15"/>
  <c r="K772" i="15"/>
  <c r="K773" i="15"/>
  <c r="K774" i="15"/>
  <c r="K775" i="15"/>
  <c r="K776" i="15"/>
  <c r="K777" i="15"/>
  <c r="K778" i="15"/>
  <c r="K779" i="15"/>
  <c r="K780" i="15"/>
  <c r="K781" i="15"/>
  <c r="K782" i="15"/>
  <c r="K783" i="15"/>
  <c r="K784" i="15"/>
  <c r="K785" i="15"/>
  <c r="K786" i="15"/>
  <c r="K787" i="15"/>
  <c r="K788" i="15"/>
  <c r="K789" i="15"/>
  <c r="K790" i="15"/>
  <c r="K791" i="15"/>
  <c r="K792" i="15"/>
  <c r="K793" i="15"/>
  <c r="K794" i="15"/>
  <c r="K795" i="15"/>
  <c r="K796" i="15"/>
  <c r="K797" i="15"/>
  <c r="K798" i="15"/>
  <c r="K799" i="15"/>
  <c r="K800" i="15"/>
  <c r="K801" i="15"/>
  <c r="K802" i="15"/>
  <c r="K803" i="15"/>
  <c r="K804" i="15"/>
  <c r="K805" i="15"/>
  <c r="K806" i="15"/>
  <c r="K807" i="15"/>
  <c r="K808" i="15"/>
  <c r="K809" i="15"/>
  <c r="K810" i="15"/>
  <c r="K811" i="15"/>
  <c r="K812" i="15"/>
  <c r="K813" i="15"/>
  <c r="K814" i="15"/>
  <c r="K815" i="15"/>
  <c r="K816" i="15"/>
  <c r="K817" i="15"/>
  <c r="K818" i="15"/>
  <c r="K819" i="15"/>
  <c r="K820" i="15"/>
  <c r="K821" i="15"/>
  <c r="K822" i="15"/>
  <c r="K823" i="15"/>
  <c r="K824" i="15"/>
  <c r="K825" i="15"/>
  <c r="K826" i="15"/>
  <c r="K827" i="15"/>
  <c r="K828" i="15"/>
  <c r="K829" i="15"/>
  <c r="K830" i="15"/>
  <c r="K831" i="15"/>
  <c r="K832" i="15"/>
  <c r="K833" i="15"/>
  <c r="K834" i="15"/>
  <c r="K835" i="15"/>
  <c r="K836" i="15"/>
  <c r="K837" i="15"/>
  <c r="K838" i="15"/>
  <c r="K839" i="15"/>
  <c r="K840" i="15"/>
  <c r="K841" i="15"/>
  <c r="K842" i="15"/>
  <c r="K843" i="15"/>
  <c r="K844" i="15"/>
  <c r="K845" i="15"/>
  <c r="K846" i="15"/>
  <c r="K847" i="15"/>
  <c r="K848" i="15"/>
  <c r="K849" i="15"/>
  <c r="K850" i="15"/>
  <c r="K851" i="15"/>
  <c r="K852" i="15"/>
  <c r="K853" i="15"/>
  <c r="K854" i="15"/>
  <c r="K855" i="15"/>
  <c r="K856" i="15"/>
  <c r="K857" i="15"/>
  <c r="K858" i="15"/>
  <c r="K859" i="15"/>
  <c r="K860" i="15"/>
  <c r="K861" i="15"/>
  <c r="K862" i="15"/>
  <c r="K863" i="15"/>
  <c r="K864" i="15"/>
  <c r="K865" i="15"/>
  <c r="K866" i="15"/>
  <c r="K867" i="15"/>
  <c r="K868" i="15"/>
  <c r="K869" i="15"/>
  <c r="K870" i="15"/>
  <c r="K871" i="15"/>
  <c r="K872" i="15"/>
  <c r="K873" i="15"/>
  <c r="K874" i="15"/>
  <c r="K875" i="15"/>
  <c r="K876" i="15"/>
  <c r="K877" i="15"/>
  <c r="K878" i="15"/>
  <c r="K879" i="15"/>
  <c r="K880" i="15"/>
  <c r="K881" i="15"/>
  <c r="K882" i="15"/>
  <c r="K883" i="15"/>
  <c r="K884" i="15"/>
  <c r="K885" i="15"/>
  <c r="K886" i="15"/>
  <c r="K887" i="15"/>
  <c r="K888" i="15"/>
  <c r="K889" i="15"/>
  <c r="K890" i="15"/>
  <c r="K891" i="15"/>
  <c r="K892" i="15"/>
  <c r="K893" i="15"/>
  <c r="K894" i="15"/>
  <c r="K895" i="15"/>
  <c r="K896" i="15"/>
  <c r="K897" i="15"/>
  <c r="K898" i="15"/>
  <c r="K899" i="15"/>
  <c r="K900" i="15"/>
  <c r="K901" i="15"/>
  <c r="K902" i="15"/>
  <c r="K903" i="15"/>
  <c r="K904" i="15"/>
  <c r="K905" i="15"/>
  <c r="K906" i="15"/>
  <c r="K907" i="15"/>
  <c r="K908" i="15"/>
  <c r="K909" i="15"/>
  <c r="K910" i="15"/>
  <c r="K911" i="15"/>
  <c r="K912" i="15"/>
  <c r="K913" i="15"/>
  <c r="K914" i="15"/>
  <c r="K915" i="15"/>
  <c r="K916" i="15"/>
  <c r="K917" i="15"/>
  <c r="K918" i="15"/>
  <c r="K919" i="15"/>
  <c r="K920" i="15"/>
  <c r="K921" i="15"/>
  <c r="K922" i="15"/>
  <c r="K923" i="15"/>
  <c r="K924" i="15"/>
  <c r="K925" i="15"/>
  <c r="K926" i="15"/>
  <c r="K927" i="15"/>
  <c r="K928" i="15"/>
  <c r="K929" i="15"/>
  <c r="K930" i="15"/>
  <c r="K931" i="15"/>
  <c r="K932" i="15"/>
  <c r="K933" i="15"/>
  <c r="K934" i="15"/>
  <c r="K935" i="15"/>
  <c r="K936" i="15"/>
  <c r="K937" i="15"/>
  <c r="K938" i="15"/>
  <c r="K939" i="15"/>
  <c r="K940" i="15"/>
  <c r="K941" i="15"/>
  <c r="K942" i="15"/>
  <c r="K943" i="15"/>
  <c r="K944" i="15"/>
  <c r="K945" i="15"/>
  <c r="K946" i="15"/>
  <c r="K947" i="15"/>
  <c r="K948" i="15"/>
  <c r="K949" i="15"/>
  <c r="K950" i="15"/>
  <c r="K951" i="15"/>
  <c r="K952" i="15"/>
  <c r="K953" i="15"/>
  <c r="K954" i="15"/>
  <c r="K955" i="15"/>
  <c r="K956" i="15"/>
  <c r="K957" i="15"/>
  <c r="K958" i="15"/>
  <c r="K959" i="15"/>
  <c r="K960" i="15"/>
  <c r="K961" i="15"/>
  <c r="K962" i="15"/>
  <c r="K963" i="15"/>
  <c r="K964" i="15"/>
  <c r="K965" i="15"/>
  <c r="K966" i="15"/>
  <c r="K967" i="15"/>
  <c r="K968" i="15"/>
  <c r="K969" i="15"/>
  <c r="K970" i="15"/>
  <c r="K971" i="15"/>
  <c r="K972" i="15"/>
  <c r="K973" i="15"/>
  <c r="K974" i="15"/>
  <c r="K975" i="15"/>
  <c r="K976" i="15"/>
  <c r="K977" i="15"/>
  <c r="K978" i="15"/>
  <c r="K979" i="15"/>
  <c r="K980" i="15"/>
  <c r="K981" i="15"/>
  <c r="K982" i="15"/>
  <c r="K983" i="15"/>
  <c r="K984" i="15"/>
  <c r="K985" i="15"/>
  <c r="K986" i="15"/>
  <c r="K987" i="15"/>
  <c r="K988" i="15"/>
  <c r="K989" i="15"/>
  <c r="K990" i="15"/>
  <c r="K991" i="15"/>
  <c r="K992" i="15"/>
  <c r="K993" i="15"/>
  <c r="K994" i="15"/>
  <c r="K995" i="15"/>
  <c r="K996" i="15"/>
  <c r="K997" i="15"/>
  <c r="K998" i="15"/>
  <c r="K999" i="15"/>
  <c r="K1000" i="15"/>
  <c r="K3" i="15"/>
  <c r="J4" i="15"/>
  <c r="J5" i="15"/>
  <c r="J6" i="15"/>
  <c r="J7" i="15"/>
  <c r="J8" i="15"/>
  <c r="J9" i="15"/>
  <c r="J10" i="15"/>
  <c r="J11" i="15"/>
  <c r="J12" i="15"/>
  <c r="J13" i="15"/>
  <c r="J14" i="15"/>
  <c r="J15" i="15"/>
  <c r="J16" i="15"/>
  <c r="J17" i="15"/>
  <c r="J18" i="15"/>
  <c r="J19" i="15"/>
  <c r="J20" i="15"/>
  <c r="J21" i="15"/>
  <c r="J22" i="15"/>
  <c r="J23" i="15"/>
  <c r="J24" i="15"/>
  <c r="J25" i="15"/>
  <c r="J26" i="15"/>
  <c r="J27" i="15"/>
  <c r="J28" i="15"/>
  <c r="J29" i="15"/>
  <c r="J30" i="15"/>
  <c r="J31" i="15"/>
  <c r="J32" i="15"/>
  <c r="J33" i="15"/>
  <c r="J34" i="15"/>
  <c r="J35" i="15"/>
  <c r="J36" i="15"/>
  <c r="J37" i="15"/>
  <c r="J38" i="15"/>
  <c r="J39" i="15"/>
  <c r="J40" i="15"/>
  <c r="J41" i="15"/>
  <c r="J42" i="15"/>
  <c r="J43" i="15"/>
  <c r="J44" i="15"/>
  <c r="J45" i="15"/>
  <c r="J46" i="15"/>
  <c r="J47" i="15"/>
  <c r="J48" i="15"/>
  <c r="J49" i="15"/>
  <c r="J50" i="15"/>
  <c r="J51" i="15"/>
  <c r="J52" i="15"/>
  <c r="J53" i="15"/>
  <c r="J54" i="15"/>
  <c r="J55" i="15"/>
  <c r="J56" i="15"/>
  <c r="J57" i="15"/>
  <c r="J58" i="15"/>
  <c r="J59" i="15"/>
  <c r="J60" i="15"/>
  <c r="J61" i="15"/>
  <c r="J62" i="15"/>
  <c r="J63" i="15"/>
  <c r="J64" i="15"/>
  <c r="J65" i="15"/>
  <c r="J66" i="15"/>
  <c r="J67" i="15"/>
  <c r="J68" i="15"/>
  <c r="J69" i="15"/>
  <c r="J70" i="15"/>
  <c r="J71" i="15"/>
  <c r="J72" i="15"/>
  <c r="J73" i="15"/>
  <c r="J74" i="15"/>
  <c r="J75" i="15"/>
  <c r="J76" i="15"/>
  <c r="J77" i="15"/>
  <c r="J78" i="15"/>
  <c r="J79" i="15"/>
  <c r="J80" i="15"/>
  <c r="J81" i="15"/>
  <c r="J82" i="15"/>
  <c r="J83" i="15"/>
  <c r="J84" i="15"/>
  <c r="J85" i="15"/>
  <c r="J86" i="15"/>
  <c r="J87" i="15"/>
  <c r="J88" i="15"/>
  <c r="J89" i="15"/>
  <c r="J90" i="15"/>
  <c r="J91" i="15"/>
  <c r="J92" i="15"/>
  <c r="J93" i="15"/>
  <c r="J94" i="15"/>
  <c r="J95" i="15"/>
  <c r="J96" i="15"/>
  <c r="J97" i="15"/>
  <c r="J98" i="15"/>
  <c r="J99" i="15"/>
  <c r="J100" i="15"/>
  <c r="J101" i="15"/>
  <c r="J102" i="15"/>
  <c r="J103" i="15"/>
  <c r="J104" i="15"/>
  <c r="J105" i="15"/>
  <c r="J106" i="15"/>
  <c r="J107" i="15"/>
  <c r="J108" i="15"/>
  <c r="J109" i="15"/>
  <c r="J110" i="15"/>
  <c r="J111" i="15"/>
  <c r="J112" i="15"/>
  <c r="J113" i="15"/>
  <c r="J114" i="15"/>
  <c r="J115" i="15"/>
  <c r="J116" i="15"/>
  <c r="J117" i="15"/>
  <c r="J118" i="15"/>
  <c r="J119" i="15"/>
  <c r="J120" i="15"/>
  <c r="J121" i="15"/>
  <c r="J122" i="15"/>
  <c r="J123" i="15"/>
  <c r="J124" i="15"/>
  <c r="J125" i="15"/>
  <c r="J126" i="15"/>
  <c r="J127" i="15"/>
  <c r="J128" i="15"/>
  <c r="J129" i="15"/>
  <c r="J130" i="15"/>
  <c r="J131" i="15"/>
  <c r="J132" i="15"/>
  <c r="J133" i="15"/>
  <c r="J134" i="15"/>
  <c r="J135" i="15"/>
  <c r="J136" i="15"/>
  <c r="J137" i="15"/>
  <c r="J138" i="15"/>
  <c r="J139" i="15"/>
  <c r="J140" i="15"/>
  <c r="J141" i="15"/>
  <c r="J142" i="15"/>
  <c r="J143" i="15"/>
  <c r="J144" i="15"/>
  <c r="J145" i="15"/>
  <c r="J146" i="15"/>
  <c r="J147" i="15"/>
  <c r="J148" i="15"/>
  <c r="J149" i="15"/>
  <c r="J150" i="15"/>
  <c r="J151" i="15"/>
  <c r="J152" i="15"/>
  <c r="J153" i="15"/>
  <c r="J154" i="15"/>
  <c r="J155" i="15"/>
  <c r="J156" i="15"/>
  <c r="J157" i="15"/>
  <c r="J158" i="15"/>
  <c r="J159" i="15"/>
  <c r="J160" i="15"/>
  <c r="J161" i="15"/>
  <c r="J162" i="15"/>
  <c r="J163" i="15"/>
  <c r="J164" i="15"/>
  <c r="J165" i="15"/>
  <c r="J166" i="15"/>
  <c r="J167" i="15"/>
  <c r="J168" i="15"/>
  <c r="J169" i="15"/>
  <c r="J170" i="15"/>
  <c r="J171" i="15"/>
  <c r="J172" i="15"/>
  <c r="J173" i="15"/>
  <c r="J174" i="15"/>
  <c r="J175" i="15"/>
  <c r="J176" i="15"/>
  <c r="J177" i="15"/>
  <c r="J178" i="15"/>
  <c r="J179" i="15"/>
  <c r="J180" i="15"/>
  <c r="J181" i="15"/>
  <c r="J182" i="15"/>
  <c r="J183" i="15"/>
  <c r="J184" i="15"/>
  <c r="J185" i="15"/>
  <c r="J186" i="15"/>
  <c r="J187" i="15"/>
  <c r="J188" i="15"/>
  <c r="J189" i="15"/>
  <c r="J190" i="15"/>
  <c r="J191" i="15"/>
  <c r="J192" i="15"/>
  <c r="J193" i="15"/>
  <c r="J194" i="15"/>
  <c r="J195" i="15"/>
  <c r="J196" i="15"/>
  <c r="J197" i="15"/>
  <c r="J198" i="15"/>
  <c r="J199" i="15"/>
  <c r="J200" i="15"/>
  <c r="J201" i="15"/>
  <c r="J202" i="15"/>
  <c r="J203" i="15"/>
  <c r="J204" i="15"/>
  <c r="J205" i="15"/>
  <c r="J206" i="15"/>
  <c r="J207" i="15"/>
  <c r="J208" i="15"/>
  <c r="J209" i="15"/>
  <c r="J210" i="15"/>
  <c r="J211" i="15"/>
  <c r="J212" i="15"/>
  <c r="J213" i="15"/>
  <c r="J214" i="15"/>
  <c r="J215" i="15"/>
  <c r="J216" i="15"/>
  <c r="J217" i="15"/>
  <c r="J218" i="15"/>
  <c r="J219" i="15"/>
  <c r="J220" i="15"/>
  <c r="J221" i="15"/>
  <c r="J222" i="15"/>
  <c r="J223" i="15"/>
  <c r="J224" i="15"/>
  <c r="J225" i="15"/>
  <c r="J226" i="15"/>
  <c r="J227" i="15"/>
  <c r="J228" i="15"/>
  <c r="J229" i="15"/>
  <c r="J230" i="15"/>
  <c r="J231" i="15"/>
  <c r="J232" i="15"/>
  <c r="J233" i="15"/>
  <c r="J234" i="15"/>
  <c r="J235" i="15"/>
  <c r="J236" i="15"/>
  <c r="J237" i="15"/>
  <c r="J238" i="15"/>
  <c r="J239" i="15"/>
  <c r="J240" i="15"/>
  <c r="J241" i="15"/>
  <c r="J242" i="15"/>
  <c r="J243" i="15"/>
  <c r="J244" i="15"/>
  <c r="J245" i="15"/>
  <c r="J246" i="15"/>
  <c r="J247" i="15"/>
  <c r="J248" i="15"/>
  <c r="J249" i="15"/>
  <c r="J250" i="15"/>
  <c r="J251" i="15"/>
  <c r="J252" i="15"/>
  <c r="J253" i="15"/>
  <c r="J254" i="15"/>
  <c r="J255" i="15"/>
  <c r="J256" i="15"/>
  <c r="J257" i="15"/>
  <c r="J258" i="15"/>
  <c r="J259" i="15"/>
  <c r="J260" i="15"/>
  <c r="J261" i="15"/>
  <c r="J262" i="15"/>
  <c r="J263" i="15"/>
  <c r="J264" i="15"/>
  <c r="J265" i="15"/>
  <c r="J266" i="15"/>
  <c r="J267" i="15"/>
  <c r="J268" i="15"/>
  <c r="J269" i="15"/>
  <c r="J270" i="15"/>
  <c r="J271" i="15"/>
  <c r="J272" i="15"/>
  <c r="J273" i="15"/>
  <c r="J274" i="15"/>
  <c r="J275" i="15"/>
  <c r="J276" i="15"/>
  <c r="J277" i="15"/>
  <c r="J278" i="15"/>
  <c r="J279" i="15"/>
  <c r="J280" i="15"/>
  <c r="J281" i="15"/>
  <c r="J282" i="15"/>
  <c r="J283" i="15"/>
  <c r="J284" i="15"/>
  <c r="J285" i="15"/>
  <c r="J286" i="15"/>
  <c r="J287" i="15"/>
  <c r="J288" i="15"/>
  <c r="J289" i="15"/>
  <c r="J290" i="15"/>
  <c r="J291" i="15"/>
  <c r="J292" i="15"/>
  <c r="J293" i="15"/>
  <c r="J294" i="15"/>
  <c r="J295" i="15"/>
  <c r="J296" i="15"/>
  <c r="J297" i="15"/>
  <c r="J298" i="15"/>
  <c r="J299" i="15"/>
  <c r="J300" i="15"/>
  <c r="J301" i="15"/>
  <c r="J302" i="15"/>
  <c r="J303" i="15"/>
  <c r="J304" i="15"/>
  <c r="J305" i="15"/>
  <c r="J306" i="15"/>
  <c r="J307" i="15"/>
  <c r="J308" i="15"/>
  <c r="J309" i="15"/>
  <c r="J310" i="15"/>
  <c r="J311" i="15"/>
  <c r="J312" i="15"/>
  <c r="J313" i="15"/>
  <c r="J314" i="15"/>
  <c r="J315" i="15"/>
  <c r="J316" i="15"/>
  <c r="J317" i="15"/>
  <c r="J318" i="15"/>
  <c r="J319" i="15"/>
  <c r="J320" i="15"/>
  <c r="J321" i="15"/>
  <c r="J322" i="15"/>
  <c r="J323" i="15"/>
  <c r="J324" i="15"/>
  <c r="J325" i="15"/>
  <c r="J326" i="15"/>
  <c r="J327" i="15"/>
  <c r="J328" i="15"/>
  <c r="J329" i="15"/>
  <c r="J330" i="15"/>
  <c r="J331" i="15"/>
  <c r="J332" i="15"/>
  <c r="J333" i="15"/>
  <c r="J334" i="15"/>
  <c r="J335" i="15"/>
  <c r="J336" i="15"/>
  <c r="J337" i="15"/>
  <c r="J338" i="15"/>
  <c r="J339" i="15"/>
  <c r="J340" i="15"/>
  <c r="J341" i="15"/>
  <c r="J342" i="15"/>
  <c r="J343" i="15"/>
  <c r="J344" i="15"/>
  <c r="J345" i="15"/>
  <c r="J346" i="15"/>
  <c r="J347" i="15"/>
  <c r="J348" i="15"/>
  <c r="J349" i="15"/>
  <c r="J350" i="15"/>
  <c r="J351" i="15"/>
  <c r="J352" i="15"/>
  <c r="J353" i="15"/>
  <c r="J354" i="15"/>
  <c r="J355" i="15"/>
  <c r="J356" i="15"/>
  <c r="J357" i="15"/>
  <c r="J358" i="15"/>
  <c r="J359" i="15"/>
  <c r="J360" i="15"/>
  <c r="J361" i="15"/>
  <c r="J362" i="15"/>
  <c r="J363" i="15"/>
  <c r="J364" i="15"/>
  <c r="J365" i="15"/>
  <c r="J366" i="15"/>
  <c r="J367" i="15"/>
  <c r="J368" i="15"/>
  <c r="J369" i="15"/>
  <c r="J370" i="15"/>
  <c r="J371" i="15"/>
  <c r="J372" i="15"/>
  <c r="J373" i="15"/>
  <c r="J374" i="15"/>
  <c r="J375" i="15"/>
  <c r="J376" i="15"/>
  <c r="J377" i="15"/>
  <c r="J378" i="15"/>
  <c r="J379" i="15"/>
  <c r="J380" i="15"/>
  <c r="J381" i="15"/>
  <c r="J382" i="15"/>
  <c r="J383" i="15"/>
  <c r="J384" i="15"/>
  <c r="J385" i="15"/>
  <c r="J386" i="15"/>
  <c r="J387" i="15"/>
  <c r="J388" i="15"/>
  <c r="J389" i="15"/>
  <c r="J390" i="15"/>
  <c r="J391" i="15"/>
  <c r="J392" i="15"/>
  <c r="J393" i="15"/>
  <c r="J394" i="15"/>
  <c r="J395" i="15"/>
  <c r="J396" i="15"/>
  <c r="J397" i="15"/>
  <c r="J398" i="15"/>
  <c r="J399" i="15"/>
  <c r="J400" i="15"/>
  <c r="J401" i="15"/>
  <c r="J402" i="15"/>
  <c r="J403" i="15"/>
  <c r="J404" i="15"/>
  <c r="J405" i="15"/>
  <c r="J406" i="15"/>
  <c r="J407" i="15"/>
  <c r="J408" i="15"/>
  <c r="J409" i="15"/>
  <c r="J410" i="15"/>
  <c r="J411" i="15"/>
  <c r="J412" i="15"/>
  <c r="J413" i="15"/>
  <c r="J414" i="15"/>
  <c r="J415" i="15"/>
  <c r="J416" i="15"/>
  <c r="J417" i="15"/>
  <c r="J418" i="15"/>
  <c r="J419" i="15"/>
  <c r="J420" i="15"/>
  <c r="J421" i="15"/>
  <c r="J422" i="15"/>
  <c r="J423" i="15"/>
  <c r="J424" i="15"/>
  <c r="J425" i="15"/>
  <c r="J426" i="15"/>
  <c r="J427" i="15"/>
  <c r="J428" i="15"/>
  <c r="J429" i="15"/>
  <c r="J430" i="15"/>
  <c r="J431" i="15"/>
  <c r="J432" i="15"/>
  <c r="J433" i="15"/>
  <c r="J434" i="15"/>
  <c r="J435" i="15"/>
  <c r="J436" i="15"/>
  <c r="J437" i="15"/>
  <c r="J438" i="15"/>
  <c r="J439" i="15"/>
  <c r="J440" i="15"/>
  <c r="J441" i="15"/>
  <c r="J442" i="15"/>
  <c r="J443" i="15"/>
  <c r="J444" i="15"/>
  <c r="J445" i="15"/>
  <c r="J446" i="15"/>
  <c r="J447" i="15"/>
  <c r="J448" i="15"/>
  <c r="J449" i="15"/>
  <c r="J450" i="15"/>
  <c r="J451" i="15"/>
  <c r="J452" i="15"/>
  <c r="J453" i="15"/>
  <c r="J454" i="15"/>
  <c r="J455" i="15"/>
  <c r="J456" i="15"/>
  <c r="J457" i="15"/>
  <c r="J458" i="15"/>
  <c r="J459" i="15"/>
  <c r="J460" i="15"/>
  <c r="J461" i="15"/>
  <c r="J462" i="15"/>
  <c r="J463" i="15"/>
  <c r="J464" i="15"/>
  <c r="J465" i="15"/>
  <c r="J466" i="15"/>
  <c r="J467" i="15"/>
  <c r="J468" i="15"/>
  <c r="J469" i="15"/>
  <c r="J470" i="15"/>
  <c r="J471" i="15"/>
  <c r="J472" i="15"/>
  <c r="J473" i="15"/>
  <c r="J474" i="15"/>
  <c r="J475" i="15"/>
  <c r="J476" i="15"/>
  <c r="J477" i="15"/>
  <c r="J478" i="15"/>
  <c r="J479" i="15"/>
  <c r="J480" i="15"/>
  <c r="J481" i="15"/>
  <c r="J482" i="15"/>
  <c r="J483" i="15"/>
  <c r="J484" i="15"/>
  <c r="J485" i="15"/>
  <c r="J486" i="15"/>
  <c r="J487" i="15"/>
  <c r="J488" i="15"/>
  <c r="J489" i="15"/>
  <c r="J490" i="15"/>
  <c r="J491" i="15"/>
  <c r="J492" i="15"/>
  <c r="J493" i="15"/>
  <c r="J494" i="15"/>
  <c r="J495" i="15"/>
  <c r="J496" i="15"/>
  <c r="J497" i="15"/>
  <c r="J498" i="15"/>
  <c r="J499" i="15"/>
  <c r="J500" i="15"/>
  <c r="J501" i="15"/>
  <c r="J502" i="15"/>
  <c r="J503" i="15"/>
  <c r="J504" i="15"/>
  <c r="J505" i="15"/>
  <c r="J506" i="15"/>
  <c r="J507" i="15"/>
  <c r="J508" i="15"/>
  <c r="J509" i="15"/>
  <c r="J510" i="15"/>
  <c r="J511" i="15"/>
  <c r="J512" i="15"/>
  <c r="J513" i="15"/>
  <c r="J514" i="15"/>
  <c r="J515" i="15"/>
  <c r="J516" i="15"/>
  <c r="J517" i="15"/>
  <c r="J518" i="15"/>
  <c r="J519" i="15"/>
  <c r="J520" i="15"/>
  <c r="J521" i="15"/>
  <c r="J522" i="15"/>
  <c r="J523" i="15"/>
  <c r="J524" i="15"/>
  <c r="J525" i="15"/>
  <c r="J526" i="15"/>
  <c r="J527" i="15"/>
  <c r="J528" i="15"/>
  <c r="J529" i="15"/>
  <c r="J530" i="15"/>
  <c r="J531" i="15"/>
  <c r="J532" i="15"/>
  <c r="J533" i="15"/>
  <c r="J534" i="15"/>
  <c r="J535" i="15"/>
  <c r="J536" i="15"/>
  <c r="J537" i="15"/>
  <c r="J538" i="15"/>
  <c r="J539" i="15"/>
  <c r="J540" i="15"/>
  <c r="J541" i="15"/>
  <c r="J542" i="15"/>
  <c r="J543" i="15"/>
  <c r="J544" i="15"/>
  <c r="J545" i="15"/>
  <c r="J546" i="15"/>
  <c r="J547" i="15"/>
  <c r="J548" i="15"/>
  <c r="J549" i="15"/>
  <c r="J550" i="15"/>
  <c r="J551" i="15"/>
  <c r="J552" i="15"/>
  <c r="J553" i="15"/>
  <c r="J554" i="15"/>
  <c r="J555" i="15"/>
  <c r="J556" i="15"/>
  <c r="J557" i="15"/>
  <c r="J558" i="15"/>
  <c r="J559" i="15"/>
  <c r="J560" i="15"/>
  <c r="J561" i="15"/>
  <c r="J562" i="15"/>
  <c r="J563" i="15"/>
  <c r="J564" i="15"/>
  <c r="J565" i="15"/>
  <c r="J566" i="15"/>
  <c r="J567" i="15"/>
  <c r="J568" i="15"/>
  <c r="J569" i="15"/>
  <c r="J570" i="15"/>
  <c r="J571" i="15"/>
  <c r="J572" i="15"/>
  <c r="J573" i="15"/>
  <c r="J574" i="15"/>
  <c r="J575" i="15"/>
  <c r="J576" i="15"/>
  <c r="J577" i="15"/>
  <c r="J578" i="15"/>
  <c r="J579" i="15"/>
  <c r="J580" i="15"/>
  <c r="J581" i="15"/>
  <c r="J582" i="15"/>
  <c r="J583" i="15"/>
  <c r="J584" i="15"/>
  <c r="J585" i="15"/>
  <c r="J586" i="15"/>
  <c r="J587" i="15"/>
  <c r="J588" i="15"/>
  <c r="J589" i="15"/>
  <c r="J590" i="15"/>
  <c r="J591" i="15"/>
  <c r="J592" i="15"/>
  <c r="J593" i="15"/>
  <c r="J594" i="15"/>
  <c r="J595" i="15"/>
  <c r="J596" i="15"/>
  <c r="J597" i="15"/>
  <c r="J598" i="15"/>
  <c r="J599" i="15"/>
  <c r="J600" i="15"/>
  <c r="J601" i="15"/>
  <c r="J602" i="15"/>
  <c r="J603" i="15"/>
  <c r="J604" i="15"/>
  <c r="J605" i="15"/>
  <c r="J606" i="15"/>
  <c r="J607" i="15"/>
  <c r="J608" i="15"/>
  <c r="J609" i="15"/>
  <c r="J610" i="15"/>
  <c r="J611" i="15"/>
  <c r="J612" i="15"/>
  <c r="J613" i="15"/>
  <c r="J614" i="15"/>
  <c r="J615" i="15"/>
  <c r="J616" i="15"/>
  <c r="J617" i="15"/>
  <c r="J618" i="15"/>
  <c r="J619" i="15"/>
  <c r="J620" i="15"/>
  <c r="J621" i="15"/>
  <c r="J622" i="15"/>
  <c r="J623" i="15"/>
  <c r="J624" i="15"/>
  <c r="J625" i="15"/>
  <c r="J626" i="15"/>
  <c r="J627" i="15"/>
  <c r="J628" i="15"/>
  <c r="J629" i="15"/>
  <c r="J630" i="15"/>
  <c r="J631" i="15"/>
  <c r="J632" i="15"/>
  <c r="J633" i="15"/>
  <c r="J634" i="15"/>
  <c r="J635" i="15"/>
  <c r="J636" i="15"/>
  <c r="J637" i="15"/>
  <c r="J638" i="15"/>
  <c r="J639" i="15"/>
  <c r="J640" i="15"/>
  <c r="J641" i="15"/>
  <c r="J642" i="15"/>
  <c r="J643" i="15"/>
  <c r="J644" i="15"/>
  <c r="J645" i="15"/>
  <c r="J646" i="15"/>
  <c r="J647" i="15"/>
  <c r="J648" i="15"/>
  <c r="J649" i="15"/>
  <c r="J650" i="15"/>
  <c r="J651" i="15"/>
  <c r="J652" i="15"/>
  <c r="J653" i="15"/>
  <c r="J654" i="15"/>
  <c r="J655" i="15"/>
  <c r="J656" i="15"/>
  <c r="J657" i="15"/>
  <c r="J658" i="15"/>
  <c r="J659" i="15"/>
  <c r="J660" i="15"/>
  <c r="J661" i="15"/>
  <c r="J662" i="15"/>
  <c r="J663" i="15"/>
  <c r="J664" i="15"/>
  <c r="J665" i="15"/>
  <c r="J666" i="15"/>
  <c r="J667" i="15"/>
  <c r="J668" i="15"/>
  <c r="J669" i="15"/>
  <c r="J670" i="15"/>
  <c r="J671" i="15"/>
  <c r="J672" i="15"/>
  <c r="J673" i="15"/>
  <c r="J674" i="15"/>
  <c r="J675" i="15"/>
  <c r="J676" i="15"/>
  <c r="J677" i="15"/>
  <c r="J678" i="15"/>
  <c r="J679" i="15"/>
  <c r="J680" i="15"/>
  <c r="J681" i="15"/>
  <c r="J682" i="15"/>
  <c r="J683" i="15"/>
  <c r="J684" i="15"/>
  <c r="J685" i="15"/>
  <c r="J686" i="15"/>
  <c r="J687" i="15"/>
  <c r="J688" i="15"/>
  <c r="J689" i="15"/>
  <c r="J690" i="15"/>
  <c r="J691" i="15"/>
  <c r="J692" i="15"/>
  <c r="J693" i="15"/>
  <c r="J694" i="15"/>
  <c r="J695" i="15"/>
  <c r="J696" i="15"/>
  <c r="J697" i="15"/>
  <c r="J698" i="15"/>
  <c r="J699" i="15"/>
  <c r="J700" i="15"/>
  <c r="J701" i="15"/>
  <c r="J702" i="15"/>
  <c r="J703" i="15"/>
  <c r="J704" i="15"/>
  <c r="J705" i="15"/>
  <c r="J706" i="15"/>
  <c r="J707" i="15"/>
  <c r="J708" i="15"/>
  <c r="J709" i="15"/>
  <c r="J710" i="15"/>
  <c r="J711" i="15"/>
  <c r="J712" i="15"/>
  <c r="J713" i="15"/>
  <c r="J714" i="15"/>
  <c r="J715" i="15"/>
  <c r="J716" i="15"/>
  <c r="J717" i="15"/>
  <c r="J718" i="15"/>
  <c r="J719" i="15"/>
  <c r="J720" i="15"/>
  <c r="J721" i="15"/>
  <c r="J722" i="15"/>
  <c r="J723" i="15"/>
  <c r="J724" i="15"/>
  <c r="J725" i="15"/>
  <c r="J726" i="15"/>
  <c r="J727" i="15"/>
  <c r="J728" i="15"/>
  <c r="J729" i="15"/>
  <c r="J730" i="15"/>
  <c r="J731" i="15"/>
  <c r="J732" i="15"/>
  <c r="J733" i="15"/>
  <c r="J734" i="15"/>
  <c r="J735" i="15"/>
  <c r="J736" i="15"/>
  <c r="J737" i="15"/>
  <c r="J738" i="15"/>
  <c r="J739" i="15"/>
  <c r="J740" i="15"/>
  <c r="J741" i="15"/>
  <c r="J742" i="15"/>
  <c r="J743" i="15"/>
  <c r="J744" i="15"/>
  <c r="J745" i="15"/>
  <c r="J746" i="15"/>
  <c r="J747" i="15"/>
  <c r="J748" i="15"/>
  <c r="J749" i="15"/>
  <c r="J750" i="15"/>
  <c r="J751" i="15"/>
  <c r="J752" i="15"/>
  <c r="J753" i="15"/>
  <c r="J754" i="15"/>
  <c r="J755" i="15"/>
  <c r="J756" i="15"/>
  <c r="J757" i="15"/>
  <c r="J758" i="15"/>
  <c r="J759" i="15"/>
  <c r="J760" i="15"/>
  <c r="J761" i="15"/>
  <c r="J762" i="15"/>
  <c r="J763" i="15"/>
  <c r="J764" i="15"/>
  <c r="J765" i="15"/>
  <c r="J766" i="15"/>
  <c r="J767" i="15"/>
  <c r="J768" i="15"/>
  <c r="J769" i="15"/>
  <c r="J770" i="15"/>
  <c r="J771" i="15"/>
  <c r="J772" i="15"/>
  <c r="J773" i="15"/>
  <c r="J774" i="15"/>
  <c r="J775" i="15"/>
  <c r="J776" i="15"/>
  <c r="J777" i="15"/>
  <c r="J778" i="15"/>
  <c r="J779" i="15"/>
  <c r="J780" i="15"/>
  <c r="J781" i="15"/>
  <c r="J782" i="15"/>
  <c r="J783" i="15"/>
  <c r="J784" i="15"/>
  <c r="J785" i="15"/>
  <c r="J786" i="15"/>
  <c r="J787" i="15"/>
  <c r="J788" i="15"/>
  <c r="J789" i="15"/>
  <c r="J790" i="15"/>
  <c r="J791" i="15"/>
  <c r="J792" i="15"/>
  <c r="J793" i="15"/>
  <c r="J794" i="15"/>
  <c r="J795" i="15"/>
  <c r="J796" i="15"/>
  <c r="J797" i="15"/>
  <c r="J798" i="15"/>
  <c r="J799" i="15"/>
  <c r="J800" i="15"/>
  <c r="J801" i="15"/>
  <c r="J802" i="15"/>
  <c r="J803" i="15"/>
  <c r="J804" i="15"/>
  <c r="J805" i="15"/>
  <c r="J806" i="15"/>
  <c r="J807" i="15"/>
  <c r="J808" i="15"/>
  <c r="J809" i="15"/>
  <c r="J810" i="15"/>
  <c r="J811" i="15"/>
  <c r="J812" i="15"/>
  <c r="J813" i="15"/>
  <c r="J814" i="15"/>
  <c r="J815" i="15"/>
  <c r="J816" i="15"/>
  <c r="J817" i="15"/>
  <c r="J818" i="15"/>
  <c r="J819" i="15"/>
  <c r="J820" i="15"/>
  <c r="J821" i="15"/>
  <c r="J822" i="15"/>
  <c r="J823" i="15"/>
  <c r="J824" i="15"/>
  <c r="J825" i="15"/>
  <c r="J826" i="15"/>
  <c r="J827" i="15"/>
  <c r="J828" i="15"/>
  <c r="J829" i="15"/>
  <c r="J830" i="15"/>
  <c r="J831" i="15"/>
  <c r="J832" i="15"/>
  <c r="J833" i="15"/>
  <c r="J834" i="15"/>
  <c r="J835" i="15"/>
  <c r="J836" i="15"/>
  <c r="J837" i="15"/>
  <c r="J838" i="15"/>
  <c r="J839" i="15"/>
  <c r="J840" i="15"/>
  <c r="J841" i="15"/>
  <c r="J842" i="15"/>
  <c r="J843" i="15"/>
  <c r="J844" i="15"/>
  <c r="J845" i="15"/>
  <c r="J846" i="15"/>
  <c r="J847" i="15"/>
  <c r="J848" i="15"/>
  <c r="J849" i="15"/>
  <c r="J850" i="15"/>
  <c r="J851" i="15"/>
  <c r="J852" i="15"/>
  <c r="J853" i="15"/>
  <c r="J854" i="15"/>
  <c r="J855" i="15"/>
  <c r="J856" i="15"/>
  <c r="J857" i="15"/>
  <c r="J858" i="15"/>
  <c r="J859" i="15"/>
  <c r="J860" i="15"/>
  <c r="J861" i="15"/>
  <c r="J862" i="15"/>
  <c r="J863" i="15"/>
  <c r="J864" i="15"/>
  <c r="J865" i="15"/>
  <c r="J866" i="15"/>
  <c r="J867" i="15"/>
  <c r="J868" i="15"/>
  <c r="J869" i="15"/>
  <c r="J870" i="15"/>
  <c r="J871" i="15"/>
  <c r="J872" i="15"/>
  <c r="J873" i="15"/>
  <c r="J874" i="15"/>
  <c r="J875" i="15"/>
  <c r="J876" i="15"/>
  <c r="J877" i="15"/>
  <c r="J878" i="15"/>
  <c r="J879" i="15"/>
  <c r="J880" i="15"/>
  <c r="J881" i="15"/>
  <c r="J882" i="15"/>
  <c r="J883" i="15"/>
  <c r="J884" i="15"/>
  <c r="J885" i="15"/>
  <c r="J886" i="15"/>
  <c r="J887" i="15"/>
  <c r="J888" i="15"/>
  <c r="J889" i="15"/>
  <c r="J890" i="15"/>
  <c r="J891" i="15"/>
  <c r="J892" i="15"/>
  <c r="J893" i="15"/>
  <c r="J894" i="15"/>
  <c r="J895" i="15"/>
  <c r="J896" i="15"/>
  <c r="J897" i="15"/>
  <c r="J898" i="15"/>
  <c r="J899" i="15"/>
  <c r="J900" i="15"/>
  <c r="J901" i="15"/>
  <c r="J902" i="15"/>
  <c r="J903" i="15"/>
  <c r="J904" i="15"/>
  <c r="J905" i="15"/>
  <c r="J906" i="15"/>
  <c r="J907" i="15"/>
  <c r="J908" i="15"/>
  <c r="J909" i="15"/>
  <c r="J910" i="15"/>
  <c r="J911" i="15"/>
  <c r="J912" i="15"/>
  <c r="J913" i="15"/>
  <c r="J914" i="15"/>
  <c r="J915" i="15"/>
  <c r="J916" i="15"/>
  <c r="J917" i="15"/>
  <c r="J918" i="15"/>
  <c r="J919" i="15"/>
  <c r="J920" i="15"/>
  <c r="J921" i="15"/>
  <c r="J922" i="15"/>
  <c r="J923" i="15"/>
  <c r="J924" i="15"/>
  <c r="J925" i="15"/>
  <c r="J926" i="15"/>
  <c r="J927" i="15"/>
  <c r="J928" i="15"/>
  <c r="J929" i="15"/>
  <c r="J930" i="15"/>
  <c r="J931" i="15"/>
  <c r="J932" i="15"/>
  <c r="J933" i="15"/>
  <c r="J934" i="15"/>
  <c r="J935" i="15"/>
  <c r="J936" i="15"/>
  <c r="J937" i="15"/>
  <c r="J938" i="15"/>
  <c r="J939" i="15"/>
  <c r="J940" i="15"/>
  <c r="J941" i="15"/>
  <c r="J942" i="15"/>
  <c r="J943" i="15"/>
  <c r="J944" i="15"/>
  <c r="J945" i="15"/>
  <c r="J946" i="15"/>
  <c r="J947" i="15"/>
  <c r="J948" i="15"/>
  <c r="J949" i="15"/>
  <c r="J950" i="15"/>
  <c r="J951" i="15"/>
  <c r="J952" i="15"/>
  <c r="J953" i="15"/>
  <c r="J954" i="15"/>
  <c r="J955" i="15"/>
  <c r="J956" i="15"/>
  <c r="J957" i="15"/>
  <c r="J958" i="15"/>
  <c r="J959" i="15"/>
  <c r="J960" i="15"/>
  <c r="J961" i="15"/>
  <c r="J962" i="15"/>
  <c r="J963" i="15"/>
  <c r="J964" i="15"/>
  <c r="J965" i="15"/>
  <c r="J966" i="15"/>
  <c r="J967" i="15"/>
  <c r="J968" i="15"/>
  <c r="J969" i="15"/>
  <c r="J970" i="15"/>
  <c r="J971" i="15"/>
  <c r="J972" i="15"/>
  <c r="J973" i="15"/>
  <c r="J974" i="15"/>
  <c r="J975" i="15"/>
  <c r="J976" i="15"/>
  <c r="J977" i="15"/>
  <c r="J978" i="15"/>
  <c r="J979" i="15"/>
  <c r="J980" i="15"/>
  <c r="J981" i="15"/>
  <c r="J982" i="15"/>
  <c r="J983" i="15"/>
  <c r="J984" i="15"/>
  <c r="J985" i="15"/>
  <c r="J986" i="15"/>
  <c r="J987" i="15"/>
  <c r="J988" i="15"/>
  <c r="J989" i="15"/>
  <c r="J990" i="15"/>
  <c r="J991" i="15"/>
  <c r="J992" i="15"/>
  <c r="J993" i="15"/>
  <c r="J994" i="15"/>
  <c r="J995" i="15"/>
  <c r="J996" i="15"/>
  <c r="J997" i="15"/>
  <c r="J998" i="15"/>
  <c r="J999" i="15"/>
  <c r="J1000" i="15"/>
  <c r="J3" i="15"/>
  <c r="I4" i="15"/>
  <c r="I5" i="15"/>
  <c r="I6" i="15"/>
  <c r="I7" i="15"/>
  <c r="I8" i="15"/>
  <c r="I9" i="15"/>
  <c r="I10" i="15"/>
  <c r="I11" i="15"/>
  <c r="I12" i="15"/>
  <c r="I13" i="15"/>
  <c r="I14" i="15"/>
  <c r="I15" i="15"/>
  <c r="I16" i="15"/>
  <c r="I17" i="15"/>
  <c r="I18" i="15"/>
  <c r="I19" i="15"/>
  <c r="I20" i="15"/>
  <c r="I21" i="15"/>
  <c r="I22" i="15"/>
  <c r="I23" i="15"/>
  <c r="I24" i="15"/>
  <c r="I25" i="15"/>
  <c r="I26" i="15"/>
  <c r="I27" i="15"/>
  <c r="I28" i="15"/>
  <c r="I29" i="15"/>
  <c r="I30" i="15"/>
  <c r="I31" i="15"/>
  <c r="I32" i="15"/>
  <c r="I33" i="15"/>
  <c r="I34" i="15"/>
  <c r="I35" i="15"/>
  <c r="I36" i="15"/>
  <c r="I37" i="15"/>
  <c r="I38" i="15"/>
  <c r="I39" i="15"/>
  <c r="I40" i="15"/>
  <c r="I41" i="15"/>
  <c r="I42" i="15"/>
  <c r="I43" i="15"/>
  <c r="I44" i="15"/>
  <c r="I45" i="15"/>
  <c r="I46" i="15"/>
  <c r="I47" i="15"/>
  <c r="I48" i="15"/>
  <c r="I49" i="15"/>
  <c r="I50" i="15"/>
  <c r="I51" i="15"/>
  <c r="I52" i="15"/>
  <c r="I53" i="15"/>
  <c r="I54" i="15"/>
  <c r="I55" i="15"/>
  <c r="I56" i="15"/>
  <c r="I57" i="15"/>
  <c r="I58" i="15"/>
  <c r="I59" i="15"/>
  <c r="I60" i="15"/>
  <c r="I61" i="15"/>
  <c r="I62" i="15"/>
  <c r="I63" i="15"/>
  <c r="I64" i="15"/>
  <c r="I65" i="15"/>
  <c r="I66" i="15"/>
  <c r="I67" i="15"/>
  <c r="I68" i="15"/>
  <c r="I69" i="15"/>
  <c r="I70" i="15"/>
  <c r="I71" i="15"/>
  <c r="I72" i="15"/>
  <c r="I73" i="15"/>
  <c r="I74" i="15"/>
  <c r="I75" i="15"/>
  <c r="I76" i="15"/>
  <c r="I77" i="15"/>
  <c r="I78" i="15"/>
  <c r="I79" i="15"/>
  <c r="I80" i="15"/>
  <c r="I81" i="15"/>
  <c r="I82" i="15"/>
  <c r="I83" i="15"/>
  <c r="I84" i="15"/>
  <c r="I85" i="15"/>
  <c r="I86" i="15"/>
  <c r="I87" i="15"/>
  <c r="I88" i="15"/>
  <c r="I89" i="15"/>
  <c r="I90" i="15"/>
  <c r="I91" i="15"/>
  <c r="I92" i="15"/>
  <c r="I93" i="15"/>
  <c r="I94" i="15"/>
  <c r="I95" i="15"/>
  <c r="I96" i="15"/>
  <c r="I97" i="15"/>
  <c r="I98" i="15"/>
  <c r="I99" i="15"/>
  <c r="I100" i="15"/>
  <c r="I101" i="15"/>
  <c r="I102" i="15"/>
  <c r="I103" i="15"/>
  <c r="I104" i="15"/>
  <c r="I105" i="15"/>
  <c r="I106" i="15"/>
  <c r="I107" i="15"/>
  <c r="I108" i="15"/>
  <c r="I109" i="15"/>
  <c r="I110" i="15"/>
  <c r="I111" i="15"/>
  <c r="I112" i="15"/>
  <c r="I113" i="15"/>
  <c r="I114" i="15"/>
  <c r="I115" i="15"/>
  <c r="I116" i="15"/>
  <c r="I117" i="15"/>
  <c r="I118" i="15"/>
  <c r="I119" i="15"/>
  <c r="I120" i="15"/>
  <c r="I121" i="15"/>
  <c r="I122" i="15"/>
  <c r="I123" i="15"/>
  <c r="I124" i="15"/>
  <c r="I125" i="15"/>
  <c r="I126" i="15"/>
  <c r="I127" i="15"/>
  <c r="I128" i="15"/>
  <c r="I129" i="15"/>
  <c r="I130" i="15"/>
  <c r="I131" i="15"/>
  <c r="I132" i="15"/>
  <c r="I133" i="15"/>
  <c r="I134" i="15"/>
  <c r="I135" i="15"/>
  <c r="I136" i="15"/>
  <c r="I137" i="15"/>
  <c r="I138" i="15"/>
  <c r="I139" i="15"/>
  <c r="I140" i="15"/>
  <c r="I141" i="15"/>
  <c r="I142" i="15"/>
  <c r="I143" i="15"/>
  <c r="I144" i="15"/>
  <c r="I145" i="15"/>
  <c r="I146" i="15"/>
  <c r="I147" i="15"/>
  <c r="I148" i="15"/>
  <c r="I149" i="15"/>
  <c r="I150" i="15"/>
  <c r="I151" i="15"/>
  <c r="I152" i="15"/>
  <c r="I153" i="15"/>
  <c r="I154" i="15"/>
  <c r="I155" i="15"/>
  <c r="I156" i="15"/>
  <c r="I157" i="15"/>
  <c r="I158" i="15"/>
  <c r="I159" i="15"/>
  <c r="I160" i="15"/>
  <c r="I161" i="15"/>
  <c r="I162" i="15"/>
  <c r="I163" i="15"/>
  <c r="I164" i="15"/>
  <c r="I165" i="15"/>
  <c r="I166" i="15"/>
  <c r="I167" i="15"/>
  <c r="I168" i="15"/>
  <c r="I169" i="15"/>
  <c r="I170" i="15"/>
  <c r="I171" i="15"/>
  <c r="I172" i="15"/>
  <c r="I173" i="15"/>
  <c r="I174" i="15"/>
  <c r="I175" i="15"/>
  <c r="I176" i="15"/>
  <c r="I177" i="15"/>
  <c r="I178" i="15"/>
  <c r="I179" i="15"/>
  <c r="I180" i="15"/>
  <c r="I181" i="15"/>
  <c r="I182" i="15"/>
  <c r="I183" i="15"/>
  <c r="I184" i="15"/>
  <c r="I185" i="15"/>
  <c r="I186" i="15"/>
  <c r="I187" i="15"/>
  <c r="I188" i="15"/>
  <c r="I189" i="15"/>
  <c r="I190" i="15"/>
  <c r="I191" i="15"/>
  <c r="I192" i="15"/>
  <c r="I193" i="15"/>
  <c r="I194" i="15"/>
  <c r="I195" i="15"/>
  <c r="I196" i="15"/>
  <c r="I197" i="15"/>
  <c r="I198" i="15"/>
  <c r="I199" i="15"/>
  <c r="I200" i="15"/>
  <c r="I201" i="15"/>
  <c r="I202" i="15"/>
  <c r="I203" i="15"/>
  <c r="I204" i="15"/>
  <c r="I205" i="15"/>
  <c r="I206" i="15"/>
  <c r="I207" i="15"/>
  <c r="I208" i="15"/>
  <c r="I209" i="15"/>
  <c r="I210" i="15"/>
  <c r="I211" i="15"/>
  <c r="I212" i="15"/>
  <c r="I213" i="15"/>
  <c r="I214" i="15"/>
  <c r="I215" i="15"/>
  <c r="I216" i="15"/>
  <c r="I217" i="15"/>
  <c r="I218" i="15"/>
  <c r="I219" i="15"/>
  <c r="I220" i="15"/>
  <c r="I221" i="15"/>
  <c r="I222" i="15"/>
  <c r="I223" i="15"/>
  <c r="I224" i="15"/>
  <c r="I225" i="15"/>
  <c r="I226" i="15"/>
  <c r="I227" i="15"/>
  <c r="I228" i="15"/>
  <c r="I229" i="15"/>
  <c r="I230" i="15"/>
  <c r="I231" i="15"/>
  <c r="I232" i="15"/>
  <c r="I233" i="15"/>
  <c r="I234" i="15"/>
  <c r="I235" i="15"/>
  <c r="I236" i="15"/>
  <c r="I237" i="15"/>
  <c r="I238" i="15"/>
  <c r="I239" i="15"/>
  <c r="I240" i="15"/>
  <c r="I241" i="15"/>
  <c r="I242" i="15"/>
  <c r="I243" i="15"/>
  <c r="I244" i="15"/>
  <c r="I245" i="15"/>
  <c r="I246" i="15"/>
  <c r="I247" i="15"/>
  <c r="I248" i="15"/>
  <c r="I249" i="15"/>
  <c r="I250" i="15"/>
  <c r="I251" i="15"/>
  <c r="I252" i="15"/>
  <c r="I253" i="15"/>
  <c r="I254" i="15"/>
  <c r="I255" i="15"/>
  <c r="I256" i="15"/>
  <c r="I257" i="15"/>
  <c r="I258" i="15"/>
  <c r="I259" i="15"/>
  <c r="I260" i="15"/>
  <c r="I261" i="15"/>
  <c r="I262" i="15"/>
  <c r="I263" i="15"/>
  <c r="I264" i="15"/>
  <c r="I265" i="15"/>
  <c r="I266" i="15"/>
  <c r="I267" i="15"/>
  <c r="I268" i="15"/>
  <c r="I269" i="15"/>
  <c r="I270" i="15"/>
  <c r="I271" i="15"/>
  <c r="I272" i="15"/>
  <c r="I273" i="15"/>
  <c r="I274" i="15"/>
  <c r="I275" i="15"/>
  <c r="I276" i="15"/>
  <c r="I277" i="15"/>
  <c r="I278" i="15"/>
  <c r="I279" i="15"/>
  <c r="I280" i="15"/>
  <c r="I281" i="15"/>
  <c r="I282" i="15"/>
  <c r="I283" i="15"/>
  <c r="I284" i="15"/>
  <c r="I285" i="15"/>
  <c r="I286" i="15"/>
  <c r="I287" i="15"/>
  <c r="I288" i="15"/>
  <c r="I289" i="15"/>
  <c r="I290" i="15"/>
  <c r="I291" i="15"/>
  <c r="I292" i="15"/>
  <c r="I293" i="15"/>
  <c r="I294" i="15"/>
  <c r="I295" i="15"/>
  <c r="I296" i="15"/>
  <c r="I297" i="15"/>
  <c r="I298" i="15"/>
  <c r="I299" i="15"/>
  <c r="I300" i="15"/>
  <c r="I301" i="15"/>
  <c r="I302" i="15"/>
  <c r="I303" i="15"/>
  <c r="I304" i="15"/>
  <c r="I305" i="15"/>
  <c r="I306" i="15"/>
  <c r="I307" i="15"/>
  <c r="I308" i="15"/>
  <c r="I309" i="15"/>
  <c r="I310" i="15"/>
  <c r="I311" i="15"/>
  <c r="I312" i="15"/>
  <c r="I313" i="15"/>
  <c r="I314" i="15"/>
  <c r="I315" i="15"/>
  <c r="I316" i="15"/>
  <c r="I317" i="15"/>
  <c r="I318" i="15"/>
  <c r="I319" i="15"/>
  <c r="I320" i="15"/>
  <c r="I321" i="15"/>
  <c r="I322" i="15"/>
  <c r="I323" i="15"/>
  <c r="I324" i="15"/>
  <c r="I325" i="15"/>
  <c r="I326" i="15"/>
  <c r="I327" i="15"/>
  <c r="I328" i="15"/>
  <c r="I329" i="15"/>
  <c r="I330" i="15"/>
  <c r="I331" i="15"/>
  <c r="I332" i="15"/>
  <c r="I333" i="15"/>
  <c r="I334" i="15"/>
  <c r="I335" i="15"/>
  <c r="I336" i="15"/>
  <c r="I337" i="15"/>
  <c r="I338" i="15"/>
  <c r="I339" i="15"/>
  <c r="I340" i="15"/>
  <c r="I341" i="15"/>
  <c r="I342" i="15"/>
  <c r="I343" i="15"/>
  <c r="I344" i="15"/>
  <c r="I345" i="15"/>
  <c r="I346" i="15"/>
  <c r="I347" i="15"/>
  <c r="I348" i="15"/>
  <c r="I349" i="15"/>
  <c r="I350" i="15"/>
  <c r="I351" i="15"/>
  <c r="I352" i="15"/>
  <c r="I353" i="15"/>
  <c r="I354" i="15"/>
  <c r="I355" i="15"/>
  <c r="I356" i="15"/>
  <c r="I357" i="15"/>
  <c r="I358" i="15"/>
  <c r="I359" i="15"/>
  <c r="I360" i="15"/>
  <c r="I361" i="15"/>
  <c r="I362" i="15"/>
  <c r="I363" i="15"/>
  <c r="I364" i="15"/>
  <c r="I365" i="15"/>
  <c r="I366" i="15"/>
  <c r="I367" i="15"/>
  <c r="I368" i="15"/>
  <c r="I369" i="15"/>
  <c r="I370" i="15"/>
  <c r="I371" i="15"/>
  <c r="I372" i="15"/>
  <c r="I373" i="15"/>
  <c r="I374" i="15"/>
  <c r="I375" i="15"/>
  <c r="I376" i="15"/>
  <c r="I377" i="15"/>
  <c r="I378" i="15"/>
  <c r="I379" i="15"/>
  <c r="I380" i="15"/>
  <c r="I381" i="15"/>
  <c r="I382" i="15"/>
  <c r="I383" i="15"/>
  <c r="I384" i="15"/>
  <c r="I385" i="15"/>
  <c r="I386" i="15"/>
  <c r="I387" i="15"/>
  <c r="I388" i="15"/>
  <c r="I389" i="15"/>
  <c r="I390" i="15"/>
  <c r="I391" i="15"/>
  <c r="I392" i="15"/>
  <c r="I393" i="15"/>
  <c r="I394" i="15"/>
  <c r="I395" i="15"/>
  <c r="I396" i="15"/>
  <c r="I397" i="15"/>
  <c r="I398" i="15"/>
  <c r="I399" i="15"/>
  <c r="I400" i="15"/>
  <c r="I401" i="15"/>
  <c r="I402" i="15"/>
  <c r="I403" i="15"/>
  <c r="I404" i="15"/>
  <c r="I405" i="15"/>
  <c r="I406" i="15"/>
  <c r="I407" i="15"/>
  <c r="I408" i="15"/>
  <c r="I409" i="15"/>
  <c r="I410" i="15"/>
  <c r="I411" i="15"/>
  <c r="I412" i="15"/>
  <c r="I413" i="15"/>
  <c r="I414" i="15"/>
  <c r="I415" i="15"/>
  <c r="I416" i="15"/>
  <c r="I417" i="15"/>
  <c r="I418" i="15"/>
  <c r="I419" i="15"/>
  <c r="I420" i="15"/>
  <c r="I421" i="15"/>
  <c r="I422" i="15"/>
  <c r="I423" i="15"/>
  <c r="I424" i="15"/>
  <c r="I425" i="15"/>
  <c r="I426" i="15"/>
  <c r="I427" i="15"/>
  <c r="I428" i="15"/>
  <c r="I429" i="15"/>
  <c r="I430" i="15"/>
  <c r="I431" i="15"/>
  <c r="I432" i="15"/>
  <c r="I433" i="15"/>
  <c r="I434" i="15"/>
  <c r="I435" i="15"/>
  <c r="I436" i="15"/>
  <c r="I437" i="15"/>
  <c r="I438" i="15"/>
  <c r="I439" i="15"/>
  <c r="I440" i="15"/>
  <c r="I441" i="15"/>
  <c r="I442" i="15"/>
  <c r="I443" i="15"/>
  <c r="I444" i="15"/>
  <c r="I445" i="15"/>
  <c r="I446" i="15"/>
  <c r="I447" i="15"/>
  <c r="I448" i="15"/>
  <c r="I449" i="15"/>
  <c r="I450" i="15"/>
  <c r="I451" i="15"/>
  <c r="I452" i="15"/>
  <c r="I453" i="15"/>
  <c r="I454" i="15"/>
  <c r="I455" i="15"/>
  <c r="I456" i="15"/>
  <c r="I457" i="15"/>
  <c r="I458" i="15"/>
  <c r="I459" i="15"/>
  <c r="I460" i="15"/>
  <c r="I461" i="15"/>
  <c r="I462" i="15"/>
  <c r="I463" i="15"/>
  <c r="I464" i="15"/>
  <c r="I465" i="15"/>
  <c r="I466" i="15"/>
  <c r="I467" i="15"/>
  <c r="I468" i="15"/>
  <c r="I469" i="15"/>
  <c r="I470" i="15"/>
  <c r="I471" i="15"/>
  <c r="I472" i="15"/>
  <c r="I473" i="15"/>
  <c r="I474" i="15"/>
  <c r="I475" i="15"/>
  <c r="I476" i="15"/>
  <c r="I477" i="15"/>
  <c r="I478" i="15"/>
  <c r="I479" i="15"/>
  <c r="I480" i="15"/>
  <c r="I481" i="15"/>
  <c r="I482" i="15"/>
  <c r="I483" i="15"/>
  <c r="I484" i="15"/>
  <c r="I485" i="15"/>
  <c r="I486" i="15"/>
  <c r="I487" i="15"/>
  <c r="I488" i="15"/>
  <c r="I489" i="15"/>
  <c r="I490" i="15"/>
  <c r="I491" i="15"/>
  <c r="I492" i="15"/>
  <c r="I493" i="15"/>
  <c r="I494" i="15"/>
  <c r="I495" i="15"/>
  <c r="I496" i="15"/>
  <c r="I497" i="15"/>
  <c r="I498" i="15"/>
  <c r="I499" i="15"/>
  <c r="I500" i="15"/>
  <c r="I501" i="15"/>
  <c r="I502" i="15"/>
  <c r="I503" i="15"/>
  <c r="I504" i="15"/>
  <c r="I505" i="15"/>
  <c r="I506" i="15"/>
  <c r="I507" i="15"/>
  <c r="I508" i="15"/>
  <c r="I509" i="15"/>
  <c r="I510" i="15"/>
  <c r="I511" i="15"/>
  <c r="I512" i="15"/>
  <c r="I513" i="15"/>
  <c r="I514" i="15"/>
  <c r="I515" i="15"/>
  <c r="I516" i="15"/>
  <c r="I517" i="15"/>
  <c r="I518" i="15"/>
  <c r="I519" i="15"/>
  <c r="I520" i="15"/>
  <c r="I521" i="15"/>
  <c r="I522" i="15"/>
  <c r="I523" i="15"/>
  <c r="I524" i="15"/>
  <c r="I525" i="15"/>
  <c r="I526" i="15"/>
  <c r="I527" i="15"/>
  <c r="I528" i="15"/>
  <c r="I529" i="15"/>
  <c r="I530" i="15"/>
  <c r="I531" i="15"/>
  <c r="I532" i="15"/>
  <c r="I533" i="15"/>
  <c r="I534" i="15"/>
  <c r="I535" i="15"/>
  <c r="I536" i="15"/>
  <c r="I537" i="15"/>
  <c r="I538" i="15"/>
  <c r="I539" i="15"/>
  <c r="I540" i="15"/>
  <c r="I541" i="15"/>
  <c r="I542" i="15"/>
  <c r="I543" i="15"/>
  <c r="I544" i="15"/>
  <c r="I545" i="15"/>
  <c r="I546" i="15"/>
  <c r="I547" i="15"/>
  <c r="I548" i="15"/>
  <c r="I549" i="15"/>
  <c r="I550" i="15"/>
  <c r="I551" i="15"/>
  <c r="I552" i="15"/>
  <c r="I553" i="15"/>
  <c r="I554" i="15"/>
  <c r="I555" i="15"/>
  <c r="I556" i="15"/>
  <c r="I557" i="15"/>
  <c r="I558" i="15"/>
  <c r="I559" i="15"/>
  <c r="I560" i="15"/>
  <c r="I561" i="15"/>
  <c r="I562" i="15"/>
  <c r="I563" i="15"/>
  <c r="I564" i="15"/>
  <c r="I565" i="15"/>
  <c r="I566" i="15"/>
  <c r="I567" i="15"/>
  <c r="I568" i="15"/>
  <c r="I569" i="15"/>
  <c r="I570" i="15"/>
  <c r="I571" i="15"/>
  <c r="I572" i="15"/>
  <c r="I573" i="15"/>
  <c r="I574" i="15"/>
  <c r="I575" i="15"/>
  <c r="I576" i="15"/>
  <c r="I577" i="15"/>
  <c r="I578" i="15"/>
  <c r="I579" i="15"/>
  <c r="I580" i="15"/>
  <c r="I581" i="15"/>
  <c r="I582" i="15"/>
  <c r="I583" i="15"/>
  <c r="I584" i="15"/>
  <c r="I585" i="15"/>
  <c r="I586" i="15"/>
  <c r="I587" i="15"/>
  <c r="I588" i="15"/>
  <c r="I589" i="15"/>
  <c r="I590" i="15"/>
  <c r="I591" i="15"/>
  <c r="I592" i="15"/>
  <c r="I593" i="15"/>
  <c r="I594" i="15"/>
  <c r="I595" i="15"/>
  <c r="I596" i="15"/>
  <c r="I597" i="15"/>
  <c r="I598" i="15"/>
  <c r="I599" i="15"/>
  <c r="I600" i="15"/>
  <c r="I601" i="15"/>
  <c r="I602" i="15"/>
  <c r="I603" i="15"/>
  <c r="I604" i="15"/>
  <c r="I605" i="15"/>
  <c r="I606" i="15"/>
  <c r="I607" i="15"/>
  <c r="I608" i="15"/>
  <c r="I609" i="15"/>
  <c r="I610" i="15"/>
  <c r="I611" i="15"/>
  <c r="I612" i="15"/>
  <c r="I613" i="15"/>
  <c r="I614" i="15"/>
  <c r="I615" i="15"/>
  <c r="I616" i="15"/>
  <c r="I617" i="15"/>
  <c r="I618" i="15"/>
  <c r="I619" i="15"/>
  <c r="I620" i="15"/>
  <c r="I621" i="15"/>
  <c r="I622" i="15"/>
  <c r="I623" i="15"/>
  <c r="I624" i="15"/>
  <c r="I625" i="15"/>
  <c r="I626" i="15"/>
  <c r="I627" i="15"/>
  <c r="I628" i="15"/>
  <c r="I629" i="15"/>
  <c r="I630" i="15"/>
  <c r="I631" i="15"/>
  <c r="I632" i="15"/>
  <c r="I633" i="15"/>
  <c r="I634" i="15"/>
  <c r="I635" i="15"/>
  <c r="I636" i="15"/>
  <c r="I637" i="15"/>
  <c r="I638" i="15"/>
  <c r="I639" i="15"/>
  <c r="I640" i="15"/>
  <c r="I641" i="15"/>
  <c r="I642" i="15"/>
  <c r="I643" i="15"/>
  <c r="I644" i="15"/>
  <c r="I645" i="15"/>
  <c r="I646" i="15"/>
  <c r="I647" i="15"/>
  <c r="I648" i="15"/>
  <c r="I649" i="15"/>
  <c r="I650" i="15"/>
  <c r="I651" i="15"/>
  <c r="I652" i="15"/>
  <c r="I653" i="15"/>
  <c r="I654" i="15"/>
  <c r="I655" i="15"/>
  <c r="I656" i="15"/>
  <c r="I657" i="15"/>
  <c r="I658" i="15"/>
  <c r="I659" i="15"/>
  <c r="I660" i="15"/>
  <c r="I661" i="15"/>
  <c r="I662" i="15"/>
  <c r="I663" i="15"/>
  <c r="I664" i="15"/>
  <c r="I665" i="15"/>
  <c r="I666" i="15"/>
  <c r="I667" i="15"/>
  <c r="I668" i="15"/>
  <c r="I669" i="15"/>
  <c r="I670" i="15"/>
  <c r="I671" i="15"/>
  <c r="I672" i="15"/>
  <c r="I673" i="15"/>
  <c r="I674" i="15"/>
  <c r="I675" i="15"/>
  <c r="I676" i="15"/>
  <c r="I677" i="15"/>
  <c r="I678" i="15"/>
  <c r="I679" i="15"/>
  <c r="I680" i="15"/>
  <c r="I681" i="15"/>
  <c r="I682" i="15"/>
  <c r="I683" i="15"/>
  <c r="I684" i="15"/>
  <c r="I685" i="15"/>
  <c r="I686" i="15"/>
  <c r="I687" i="15"/>
  <c r="I688" i="15"/>
  <c r="I689" i="15"/>
  <c r="I690" i="15"/>
  <c r="I691" i="15"/>
  <c r="I692" i="15"/>
  <c r="I693" i="15"/>
  <c r="I694" i="15"/>
  <c r="I695" i="15"/>
  <c r="I696" i="15"/>
  <c r="I697" i="15"/>
  <c r="I698" i="15"/>
  <c r="I699" i="15"/>
  <c r="I700" i="15"/>
  <c r="I701" i="15"/>
  <c r="I702" i="15"/>
  <c r="I703" i="15"/>
  <c r="I704" i="15"/>
  <c r="I705" i="15"/>
  <c r="I706" i="15"/>
  <c r="I707" i="15"/>
  <c r="I708" i="15"/>
  <c r="I709" i="15"/>
  <c r="I710" i="15"/>
  <c r="I711" i="15"/>
  <c r="I712" i="15"/>
  <c r="I713" i="15"/>
  <c r="I714" i="15"/>
  <c r="I715" i="15"/>
  <c r="I716" i="15"/>
  <c r="I717" i="15"/>
  <c r="I718" i="15"/>
  <c r="I719" i="15"/>
  <c r="I720" i="15"/>
  <c r="I721" i="15"/>
  <c r="I722" i="15"/>
  <c r="I723" i="15"/>
  <c r="I724" i="15"/>
  <c r="I725" i="15"/>
  <c r="I726" i="15"/>
  <c r="I727" i="15"/>
  <c r="I728" i="15"/>
  <c r="I729" i="15"/>
  <c r="I730" i="15"/>
  <c r="I731" i="15"/>
  <c r="I732" i="15"/>
  <c r="I733" i="15"/>
  <c r="I734" i="15"/>
  <c r="I735" i="15"/>
  <c r="I736" i="15"/>
  <c r="I737" i="15"/>
  <c r="I738" i="15"/>
  <c r="I739" i="15"/>
  <c r="I740" i="15"/>
  <c r="I741" i="15"/>
  <c r="I742" i="15"/>
  <c r="I743" i="15"/>
  <c r="I744" i="15"/>
  <c r="I745" i="15"/>
  <c r="I746" i="15"/>
  <c r="I747" i="15"/>
  <c r="I748" i="15"/>
  <c r="I749" i="15"/>
  <c r="I750" i="15"/>
  <c r="I751" i="15"/>
  <c r="I752" i="15"/>
  <c r="I753" i="15"/>
  <c r="I754" i="15"/>
  <c r="I755" i="15"/>
  <c r="I756" i="15"/>
  <c r="I757" i="15"/>
  <c r="I758" i="15"/>
  <c r="I759" i="15"/>
  <c r="I760" i="15"/>
  <c r="I761" i="15"/>
  <c r="I762" i="15"/>
  <c r="I763" i="15"/>
  <c r="I764" i="15"/>
  <c r="I765" i="15"/>
  <c r="I766" i="15"/>
  <c r="I767" i="15"/>
  <c r="I768" i="15"/>
  <c r="I769" i="15"/>
  <c r="I770" i="15"/>
  <c r="I771" i="15"/>
  <c r="I772" i="15"/>
  <c r="I773" i="15"/>
  <c r="I774" i="15"/>
  <c r="I775" i="15"/>
  <c r="I776" i="15"/>
  <c r="I777" i="15"/>
  <c r="I778" i="15"/>
  <c r="I779" i="15"/>
  <c r="I780" i="15"/>
  <c r="I781" i="15"/>
  <c r="I782" i="15"/>
  <c r="I783" i="15"/>
  <c r="I784" i="15"/>
  <c r="I785" i="15"/>
  <c r="I786" i="15"/>
  <c r="I787" i="15"/>
  <c r="I788" i="15"/>
  <c r="I789" i="15"/>
  <c r="I790" i="15"/>
  <c r="I791" i="15"/>
  <c r="I792" i="15"/>
  <c r="I793" i="15"/>
  <c r="I794" i="15"/>
  <c r="I795" i="15"/>
  <c r="I796" i="15"/>
  <c r="I797" i="15"/>
  <c r="I798" i="15"/>
  <c r="I799" i="15"/>
  <c r="I800" i="15"/>
  <c r="I801" i="15"/>
  <c r="I802" i="15"/>
  <c r="I803" i="15"/>
  <c r="I804" i="15"/>
  <c r="I805" i="15"/>
  <c r="I806" i="15"/>
  <c r="I807" i="15"/>
  <c r="I808" i="15"/>
  <c r="I809" i="15"/>
  <c r="I810" i="15"/>
  <c r="I811" i="15"/>
  <c r="I812" i="15"/>
  <c r="I813" i="15"/>
  <c r="I814" i="15"/>
  <c r="I815" i="15"/>
  <c r="I816" i="15"/>
  <c r="I817" i="15"/>
  <c r="I818" i="15"/>
  <c r="I819" i="15"/>
  <c r="I820" i="15"/>
  <c r="I821" i="15"/>
  <c r="I822" i="15"/>
  <c r="I823" i="15"/>
  <c r="I824" i="15"/>
  <c r="I825" i="15"/>
  <c r="I826" i="15"/>
  <c r="I827" i="15"/>
  <c r="I828" i="15"/>
  <c r="I829" i="15"/>
  <c r="I830" i="15"/>
  <c r="I831" i="15"/>
  <c r="I832" i="15"/>
  <c r="I833" i="15"/>
  <c r="I834" i="15"/>
  <c r="I835" i="15"/>
  <c r="I836" i="15"/>
  <c r="I837" i="15"/>
  <c r="I838" i="15"/>
  <c r="I839" i="15"/>
  <c r="I840" i="15"/>
  <c r="I841" i="15"/>
  <c r="I842" i="15"/>
  <c r="I843" i="15"/>
  <c r="I844" i="15"/>
  <c r="I845" i="15"/>
  <c r="I846" i="15"/>
  <c r="I847" i="15"/>
  <c r="I848" i="15"/>
  <c r="I849" i="15"/>
  <c r="I850" i="15"/>
  <c r="I851" i="15"/>
  <c r="I852" i="15"/>
  <c r="I853" i="15"/>
  <c r="I854" i="15"/>
  <c r="I855" i="15"/>
  <c r="I856" i="15"/>
  <c r="I857" i="15"/>
  <c r="I858" i="15"/>
  <c r="I859" i="15"/>
  <c r="I860" i="15"/>
  <c r="I861" i="15"/>
  <c r="I862" i="15"/>
  <c r="I863" i="15"/>
  <c r="I864" i="15"/>
  <c r="I865" i="15"/>
  <c r="I866" i="15"/>
  <c r="I867" i="15"/>
  <c r="I868" i="15"/>
  <c r="I869" i="15"/>
  <c r="I870" i="15"/>
  <c r="I871" i="15"/>
  <c r="I872" i="15"/>
  <c r="I873" i="15"/>
  <c r="I874" i="15"/>
  <c r="I875" i="15"/>
  <c r="I876" i="15"/>
  <c r="I877" i="15"/>
  <c r="I878" i="15"/>
  <c r="I879" i="15"/>
  <c r="I880" i="15"/>
  <c r="I881" i="15"/>
  <c r="I882" i="15"/>
  <c r="I883" i="15"/>
  <c r="I884" i="15"/>
  <c r="I885" i="15"/>
  <c r="I886" i="15"/>
  <c r="I887" i="15"/>
  <c r="I888" i="15"/>
  <c r="I889" i="15"/>
  <c r="I890" i="15"/>
  <c r="I891" i="15"/>
  <c r="I892" i="15"/>
  <c r="I893" i="15"/>
  <c r="I894" i="15"/>
  <c r="I895" i="15"/>
  <c r="I896" i="15"/>
  <c r="I897" i="15"/>
  <c r="I898" i="15"/>
  <c r="I899" i="15"/>
  <c r="I900" i="15"/>
  <c r="I901" i="15"/>
  <c r="I902" i="15"/>
  <c r="I903" i="15"/>
  <c r="I904" i="15"/>
  <c r="I905" i="15"/>
  <c r="I906" i="15"/>
  <c r="I907" i="15"/>
  <c r="I908" i="15"/>
  <c r="I909" i="15"/>
  <c r="I910" i="15"/>
  <c r="I911" i="15"/>
  <c r="I912" i="15"/>
  <c r="I913" i="15"/>
  <c r="I914" i="15"/>
  <c r="I915" i="15"/>
  <c r="I916" i="15"/>
  <c r="I917" i="15"/>
  <c r="I918" i="15"/>
  <c r="I919" i="15"/>
  <c r="I920" i="15"/>
  <c r="I921" i="15"/>
  <c r="I922" i="15"/>
  <c r="I923" i="15"/>
  <c r="I924" i="15"/>
  <c r="I925" i="15"/>
  <c r="I926" i="15"/>
  <c r="I927" i="15"/>
  <c r="I928" i="15"/>
  <c r="I929" i="15"/>
  <c r="I930" i="15"/>
  <c r="I931" i="15"/>
  <c r="I932" i="15"/>
  <c r="I933" i="15"/>
  <c r="I934" i="15"/>
  <c r="I935" i="15"/>
  <c r="I936" i="15"/>
  <c r="I937" i="15"/>
  <c r="I938" i="15"/>
  <c r="I939" i="15"/>
  <c r="I940" i="15"/>
  <c r="I941" i="15"/>
  <c r="I942" i="15"/>
  <c r="I943" i="15"/>
  <c r="I944" i="15"/>
  <c r="I945" i="15"/>
  <c r="I946" i="15"/>
  <c r="I947" i="15"/>
  <c r="I948" i="15"/>
  <c r="I949" i="15"/>
  <c r="I950" i="15"/>
  <c r="I951" i="15"/>
  <c r="I952" i="15"/>
  <c r="I953" i="15"/>
  <c r="I954" i="15"/>
  <c r="I955" i="15"/>
  <c r="I956" i="15"/>
  <c r="I957" i="15"/>
  <c r="I958" i="15"/>
  <c r="I959" i="15"/>
  <c r="I960" i="15"/>
  <c r="I961" i="15"/>
  <c r="I962" i="15"/>
  <c r="I963" i="15"/>
  <c r="I964" i="15"/>
  <c r="I965" i="15"/>
  <c r="I966" i="15"/>
  <c r="I967" i="15"/>
  <c r="I968" i="15"/>
  <c r="I969" i="15"/>
  <c r="I970" i="15"/>
  <c r="I971" i="15"/>
  <c r="I972" i="15"/>
  <c r="I973" i="15"/>
  <c r="I974" i="15"/>
  <c r="I975" i="15"/>
  <c r="I976" i="15"/>
  <c r="I977" i="15"/>
  <c r="I978" i="15"/>
  <c r="I979" i="15"/>
  <c r="I980" i="15"/>
  <c r="I981" i="15"/>
  <c r="I982" i="15"/>
  <c r="I983" i="15"/>
  <c r="I984" i="15"/>
  <c r="I985" i="15"/>
  <c r="I986" i="15"/>
  <c r="I987" i="15"/>
  <c r="I988" i="15"/>
  <c r="I989" i="15"/>
  <c r="I990" i="15"/>
  <c r="I991" i="15"/>
  <c r="I992" i="15"/>
  <c r="I993" i="15"/>
  <c r="I994" i="15"/>
  <c r="I995" i="15"/>
  <c r="I996" i="15"/>
  <c r="I997" i="15"/>
  <c r="I998" i="15"/>
  <c r="I999" i="15"/>
  <c r="I1000" i="15"/>
  <c r="I3" i="15"/>
  <c r="H4" i="15"/>
  <c r="H5" i="15"/>
  <c r="H6" i="15"/>
  <c r="H7" i="15"/>
  <c r="H8" i="15"/>
  <c r="H9" i="15"/>
  <c r="H10" i="15"/>
  <c r="H11" i="15"/>
  <c r="H12" i="15"/>
  <c r="H13" i="15"/>
  <c r="H14" i="15"/>
  <c r="H15" i="15"/>
  <c r="H16" i="15"/>
  <c r="H17" i="15"/>
  <c r="H18" i="15"/>
  <c r="H19" i="15"/>
  <c r="H20" i="15"/>
  <c r="H21" i="15"/>
  <c r="H22" i="15"/>
  <c r="H23" i="15"/>
  <c r="H24" i="15"/>
  <c r="H25" i="15"/>
  <c r="H26" i="15"/>
  <c r="H27" i="15"/>
  <c r="H28" i="15"/>
  <c r="H29" i="15"/>
  <c r="H30" i="15"/>
  <c r="H31" i="15"/>
  <c r="H32" i="15"/>
  <c r="H33" i="15"/>
  <c r="H34" i="15"/>
  <c r="H35" i="15"/>
  <c r="H36" i="15"/>
  <c r="H37" i="15"/>
  <c r="H38" i="15"/>
  <c r="H39" i="15"/>
  <c r="H40" i="15"/>
  <c r="H41" i="15"/>
  <c r="H42" i="15"/>
  <c r="H43" i="15"/>
  <c r="H44" i="15"/>
  <c r="H45" i="15"/>
  <c r="H46" i="15"/>
  <c r="H47" i="15"/>
  <c r="H48" i="15"/>
  <c r="H49" i="15"/>
  <c r="H50" i="15"/>
  <c r="H51" i="15"/>
  <c r="H52" i="15"/>
  <c r="H53" i="15"/>
  <c r="H54" i="15"/>
  <c r="H55" i="15"/>
  <c r="H56" i="15"/>
  <c r="H57" i="15"/>
  <c r="H58" i="15"/>
  <c r="H59" i="15"/>
  <c r="H60" i="15"/>
  <c r="H61" i="15"/>
  <c r="H62" i="15"/>
  <c r="H63" i="15"/>
  <c r="H64" i="15"/>
  <c r="H65" i="15"/>
  <c r="H66" i="15"/>
  <c r="H67" i="15"/>
  <c r="H68" i="15"/>
  <c r="H69" i="15"/>
  <c r="H70" i="15"/>
  <c r="H71" i="15"/>
  <c r="H72" i="15"/>
  <c r="H73" i="15"/>
  <c r="H74" i="15"/>
  <c r="H75" i="15"/>
  <c r="H76" i="15"/>
  <c r="H77" i="15"/>
  <c r="H78" i="15"/>
  <c r="H79" i="15"/>
  <c r="H80" i="15"/>
  <c r="H81" i="15"/>
  <c r="H82" i="15"/>
  <c r="H83" i="15"/>
  <c r="H84" i="15"/>
  <c r="H85" i="15"/>
  <c r="H86" i="15"/>
  <c r="H87" i="15"/>
  <c r="H88" i="15"/>
  <c r="H89" i="15"/>
  <c r="H90" i="15"/>
  <c r="H91" i="15"/>
  <c r="H92" i="15"/>
  <c r="H93" i="15"/>
  <c r="H94" i="15"/>
  <c r="H95" i="15"/>
  <c r="H96" i="15"/>
  <c r="H97" i="15"/>
  <c r="H98" i="15"/>
  <c r="H99" i="15"/>
  <c r="H100" i="15"/>
  <c r="H101" i="15"/>
  <c r="H102" i="15"/>
  <c r="H103" i="15"/>
  <c r="H104" i="15"/>
  <c r="H105" i="15"/>
  <c r="H106" i="15"/>
  <c r="H107" i="15"/>
  <c r="H108" i="15"/>
  <c r="H109" i="15"/>
  <c r="H110" i="15"/>
  <c r="H111" i="15"/>
  <c r="H112" i="15"/>
  <c r="H113" i="15"/>
  <c r="H114" i="15"/>
  <c r="H115" i="15"/>
  <c r="H116" i="15"/>
  <c r="H117" i="15"/>
  <c r="H118" i="15"/>
  <c r="H119" i="15"/>
  <c r="H120" i="15"/>
  <c r="H121" i="15"/>
  <c r="H122" i="15"/>
  <c r="H123" i="15"/>
  <c r="H124" i="15"/>
  <c r="H125" i="15"/>
  <c r="H126" i="15"/>
  <c r="H127" i="15"/>
  <c r="H128" i="15"/>
  <c r="H129" i="15"/>
  <c r="H130" i="15"/>
  <c r="H131" i="15"/>
  <c r="H132" i="15"/>
  <c r="H133" i="15"/>
  <c r="H134" i="15"/>
  <c r="H135" i="15"/>
  <c r="H136" i="15"/>
  <c r="H137" i="15"/>
  <c r="H138" i="15"/>
  <c r="H139" i="15"/>
  <c r="H140" i="15"/>
  <c r="H141" i="15"/>
  <c r="H142" i="15"/>
  <c r="H143" i="15"/>
  <c r="H144" i="15"/>
  <c r="H145" i="15"/>
  <c r="H146" i="15"/>
  <c r="H147" i="15"/>
  <c r="H148" i="15"/>
  <c r="H149" i="15"/>
  <c r="H150" i="15"/>
  <c r="H151" i="15"/>
  <c r="H152" i="15"/>
  <c r="H153" i="15"/>
  <c r="H154" i="15"/>
  <c r="H155" i="15"/>
  <c r="H156" i="15"/>
  <c r="H157" i="15"/>
  <c r="H158" i="15"/>
  <c r="H159" i="15"/>
  <c r="H160" i="15"/>
  <c r="H161" i="15"/>
  <c r="H162" i="15"/>
  <c r="H163" i="15"/>
  <c r="H164" i="15"/>
  <c r="H165" i="15"/>
  <c r="H166" i="15"/>
  <c r="H167" i="15"/>
  <c r="H168" i="15"/>
  <c r="H169" i="15"/>
  <c r="H170" i="15"/>
  <c r="H171" i="15"/>
  <c r="H172" i="15"/>
  <c r="H173" i="15"/>
  <c r="H174" i="15"/>
  <c r="H175" i="15"/>
  <c r="H176" i="15"/>
  <c r="H177" i="15"/>
  <c r="H178" i="15"/>
  <c r="H179" i="15"/>
  <c r="H180" i="15"/>
  <c r="H181" i="15"/>
  <c r="H182" i="15"/>
  <c r="H183" i="15"/>
  <c r="H184" i="15"/>
  <c r="H185" i="15"/>
  <c r="H186" i="15"/>
  <c r="H187" i="15"/>
  <c r="H188" i="15"/>
  <c r="H189" i="15"/>
  <c r="H190" i="15"/>
  <c r="H191" i="15"/>
  <c r="H192" i="15"/>
  <c r="H193" i="15"/>
  <c r="H194" i="15"/>
  <c r="H195" i="15"/>
  <c r="H196" i="15"/>
  <c r="H197" i="15"/>
  <c r="H198" i="15"/>
  <c r="H199" i="15"/>
  <c r="H200" i="15"/>
  <c r="H201" i="15"/>
  <c r="H202" i="15"/>
  <c r="H203" i="15"/>
  <c r="H204" i="15"/>
  <c r="H205" i="15"/>
  <c r="H206" i="15"/>
  <c r="H207" i="15"/>
  <c r="H208" i="15"/>
  <c r="H209" i="15"/>
  <c r="H210" i="15"/>
  <c r="H211" i="15"/>
  <c r="H212" i="15"/>
  <c r="H213" i="15"/>
  <c r="H214" i="15"/>
  <c r="H215" i="15"/>
  <c r="H216" i="15"/>
  <c r="H217" i="15"/>
  <c r="H218" i="15"/>
  <c r="H219" i="15"/>
  <c r="H220" i="15"/>
  <c r="H221" i="15"/>
  <c r="H222" i="15"/>
  <c r="H223" i="15"/>
  <c r="H224" i="15"/>
  <c r="H225" i="15"/>
  <c r="H226" i="15"/>
  <c r="H227" i="15"/>
  <c r="H228" i="15"/>
  <c r="H229" i="15"/>
  <c r="H230" i="15"/>
  <c r="H231" i="15"/>
  <c r="H232" i="15"/>
  <c r="H233" i="15"/>
  <c r="H234" i="15"/>
  <c r="H235" i="15"/>
  <c r="H236" i="15"/>
  <c r="H237" i="15"/>
  <c r="H238" i="15"/>
  <c r="H239" i="15"/>
  <c r="H240" i="15"/>
  <c r="H241" i="15"/>
  <c r="H242" i="15"/>
  <c r="H243" i="15"/>
  <c r="H244" i="15"/>
  <c r="H245" i="15"/>
  <c r="H246" i="15"/>
  <c r="H247" i="15"/>
  <c r="H248" i="15"/>
  <c r="H249" i="15"/>
  <c r="H250" i="15"/>
  <c r="H251" i="15"/>
  <c r="H252" i="15"/>
  <c r="H253" i="15"/>
  <c r="H254" i="15"/>
  <c r="H255" i="15"/>
  <c r="H256" i="15"/>
  <c r="H257" i="15"/>
  <c r="H258" i="15"/>
  <c r="H259" i="15"/>
  <c r="H260" i="15"/>
  <c r="H261" i="15"/>
  <c r="H262" i="15"/>
  <c r="H263" i="15"/>
  <c r="H264" i="15"/>
  <c r="H265" i="15"/>
  <c r="H266" i="15"/>
  <c r="H267" i="15"/>
  <c r="H268" i="15"/>
  <c r="H269" i="15"/>
  <c r="H270" i="15"/>
  <c r="H271" i="15"/>
  <c r="H272" i="15"/>
  <c r="H273" i="15"/>
  <c r="H274" i="15"/>
  <c r="H275" i="15"/>
  <c r="H276" i="15"/>
  <c r="H277" i="15"/>
  <c r="H278" i="15"/>
  <c r="H279" i="15"/>
  <c r="H280" i="15"/>
  <c r="H281" i="15"/>
  <c r="H282" i="15"/>
  <c r="H283" i="15"/>
  <c r="H284" i="15"/>
  <c r="H285" i="15"/>
  <c r="H286" i="15"/>
  <c r="H287" i="15"/>
  <c r="H288" i="15"/>
  <c r="H289" i="15"/>
  <c r="H290" i="15"/>
  <c r="H291" i="15"/>
  <c r="H292" i="15"/>
  <c r="H293" i="15"/>
  <c r="H294" i="15"/>
  <c r="H295" i="15"/>
  <c r="H296" i="15"/>
  <c r="H297" i="15"/>
  <c r="H298" i="15"/>
  <c r="H299" i="15"/>
  <c r="H300" i="15"/>
  <c r="H301" i="15"/>
  <c r="H302" i="15"/>
  <c r="H303" i="15"/>
  <c r="H304" i="15"/>
  <c r="H305" i="15"/>
  <c r="H306" i="15"/>
  <c r="H307" i="15"/>
  <c r="H308" i="15"/>
  <c r="H309" i="15"/>
  <c r="H310" i="15"/>
  <c r="H311" i="15"/>
  <c r="H312" i="15"/>
  <c r="H313" i="15"/>
  <c r="H314" i="15"/>
  <c r="H315" i="15"/>
  <c r="H316" i="15"/>
  <c r="H317" i="15"/>
  <c r="H318" i="15"/>
  <c r="H319" i="15"/>
  <c r="H320" i="15"/>
  <c r="H321" i="15"/>
  <c r="H322" i="15"/>
  <c r="H323" i="15"/>
  <c r="H324" i="15"/>
  <c r="H325" i="15"/>
  <c r="H326" i="15"/>
  <c r="H327" i="15"/>
  <c r="H328" i="15"/>
  <c r="H329" i="15"/>
  <c r="H330" i="15"/>
  <c r="H331" i="15"/>
  <c r="H332" i="15"/>
  <c r="H333" i="15"/>
  <c r="H334" i="15"/>
  <c r="H335" i="15"/>
  <c r="H336" i="15"/>
  <c r="H337" i="15"/>
  <c r="H338" i="15"/>
  <c r="H339" i="15"/>
  <c r="H340" i="15"/>
  <c r="H341" i="15"/>
  <c r="H342" i="15"/>
  <c r="H343" i="15"/>
  <c r="H344" i="15"/>
  <c r="H345" i="15"/>
  <c r="H346" i="15"/>
  <c r="H347" i="15"/>
  <c r="H348" i="15"/>
  <c r="H349" i="15"/>
  <c r="H350" i="15"/>
  <c r="H351" i="15"/>
  <c r="H352" i="15"/>
  <c r="H353" i="15"/>
  <c r="H354" i="15"/>
  <c r="H355" i="15"/>
  <c r="H356" i="15"/>
  <c r="H357" i="15"/>
  <c r="H358" i="15"/>
  <c r="H359" i="15"/>
  <c r="H360" i="15"/>
  <c r="H361" i="15"/>
  <c r="H362" i="15"/>
  <c r="H363" i="15"/>
  <c r="H364" i="15"/>
  <c r="H365" i="15"/>
  <c r="H366" i="15"/>
  <c r="H367" i="15"/>
  <c r="H368" i="15"/>
  <c r="H369" i="15"/>
  <c r="H370" i="15"/>
  <c r="H371" i="15"/>
  <c r="H372" i="15"/>
  <c r="H373" i="15"/>
  <c r="H374" i="15"/>
  <c r="H375" i="15"/>
  <c r="H376" i="15"/>
  <c r="H377" i="15"/>
  <c r="H378" i="15"/>
  <c r="H379" i="15"/>
  <c r="H380" i="15"/>
  <c r="H381" i="15"/>
  <c r="H382" i="15"/>
  <c r="H383" i="15"/>
  <c r="H384" i="15"/>
  <c r="H385" i="15"/>
  <c r="H386" i="15"/>
  <c r="H387" i="15"/>
  <c r="H388" i="15"/>
  <c r="H389" i="15"/>
  <c r="H390" i="15"/>
  <c r="H391" i="15"/>
  <c r="H392" i="15"/>
  <c r="H393" i="15"/>
  <c r="H394" i="15"/>
  <c r="H395" i="15"/>
  <c r="H396" i="15"/>
  <c r="H397" i="15"/>
  <c r="H398" i="15"/>
  <c r="H399" i="15"/>
  <c r="H400" i="15"/>
  <c r="H401" i="15"/>
  <c r="H402" i="15"/>
  <c r="H403" i="15"/>
  <c r="H404" i="15"/>
  <c r="H405" i="15"/>
  <c r="H406" i="15"/>
  <c r="H407" i="15"/>
  <c r="H408" i="15"/>
  <c r="H409" i="15"/>
  <c r="H410" i="15"/>
  <c r="H411" i="15"/>
  <c r="H412" i="15"/>
  <c r="H413" i="15"/>
  <c r="H414" i="15"/>
  <c r="H415" i="15"/>
  <c r="H416" i="15"/>
  <c r="H417" i="15"/>
  <c r="H418" i="15"/>
  <c r="H419" i="15"/>
  <c r="H420" i="15"/>
  <c r="H421" i="15"/>
  <c r="H422" i="15"/>
  <c r="H423" i="15"/>
  <c r="H424" i="15"/>
  <c r="H425" i="15"/>
  <c r="H426" i="15"/>
  <c r="H427" i="15"/>
  <c r="H428" i="15"/>
  <c r="H429" i="15"/>
  <c r="H430" i="15"/>
  <c r="H431" i="15"/>
  <c r="H432" i="15"/>
  <c r="H433" i="15"/>
  <c r="H434" i="15"/>
  <c r="H435" i="15"/>
  <c r="H436" i="15"/>
  <c r="H437" i="15"/>
  <c r="H438" i="15"/>
  <c r="H439" i="15"/>
  <c r="H440" i="15"/>
  <c r="H441" i="15"/>
  <c r="H442" i="15"/>
  <c r="H443" i="15"/>
  <c r="H444" i="15"/>
  <c r="H445" i="15"/>
  <c r="H446" i="15"/>
  <c r="H447" i="15"/>
  <c r="H448" i="15"/>
  <c r="H449" i="15"/>
  <c r="H450" i="15"/>
  <c r="H451" i="15"/>
  <c r="H452" i="15"/>
  <c r="H453" i="15"/>
  <c r="H454" i="15"/>
  <c r="H455" i="15"/>
  <c r="H456" i="15"/>
  <c r="H457" i="15"/>
  <c r="H458" i="15"/>
  <c r="H459" i="15"/>
  <c r="H460" i="15"/>
  <c r="H461" i="15"/>
  <c r="H462" i="15"/>
  <c r="H463" i="15"/>
  <c r="H464" i="15"/>
  <c r="H465" i="15"/>
  <c r="H466" i="15"/>
  <c r="H467" i="15"/>
  <c r="H468" i="15"/>
  <c r="H469" i="15"/>
  <c r="H470" i="15"/>
  <c r="H471" i="15"/>
  <c r="H472" i="15"/>
  <c r="H473" i="15"/>
  <c r="H474" i="15"/>
  <c r="H475" i="15"/>
  <c r="H476" i="15"/>
  <c r="H477" i="15"/>
  <c r="H478" i="15"/>
  <c r="H479" i="15"/>
  <c r="H480" i="15"/>
  <c r="H481" i="15"/>
  <c r="H482" i="15"/>
  <c r="H483" i="15"/>
  <c r="H484" i="15"/>
  <c r="H485" i="15"/>
  <c r="H486" i="15"/>
  <c r="H487" i="15"/>
  <c r="H488" i="15"/>
  <c r="H489" i="15"/>
  <c r="H490" i="15"/>
  <c r="H491" i="15"/>
  <c r="H492" i="15"/>
  <c r="H493" i="15"/>
  <c r="H494" i="15"/>
  <c r="H495" i="15"/>
  <c r="H496" i="15"/>
  <c r="H497" i="15"/>
  <c r="H498" i="15"/>
  <c r="H499" i="15"/>
  <c r="H500" i="15"/>
  <c r="H501" i="15"/>
  <c r="H502" i="15"/>
  <c r="H503" i="15"/>
  <c r="H504" i="15"/>
  <c r="H505" i="15"/>
  <c r="H506" i="15"/>
  <c r="H507" i="15"/>
  <c r="H508" i="15"/>
  <c r="H509" i="15"/>
  <c r="H510" i="15"/>
  <c r="H511" i="15"/>
  <c r="H512" i="15"/>
  <c r="H513" i="15"/>
  <c r="H514" i="15"/>
  <c r="H515" i="15"/>
  <c r="H516" i="15"/>
  <c r="H517" i="15"/>
  <c r="H518" i="15"/>
  <c r="H519" i="15"/>
  <c r="H520" i="15"/>
  <c r="H521" i="15"/>
  <c r="H522" i="15"/>
  <c r="H523" i="15"/>
  <c r="H524" i="15"/>
  <c r="H525" i="15"/>
  <c r="H526" i="15"/>
  <c r="H527" i="15"/>
  <c r="H528" i="15"/>
  <c r="H529" i="15"/>
  <c r="H530" i="15"/>
  <c r="H531" i="15"/>
  <c r="H532" i="15"/>
  <c r="H533" i="15"/>
  <c r="H534" i="15"/>
  <c r="H535" i="15"/>
  <c r="H536" i="15"/>
  <c r="H537" i="15"/>
  <c r="H538" i="15"/>
  <c r="H539" i="15"/>
  <c r="H540" i="15"/>
  <c r="H541" i="15"/>
  <c r="H542" i="15"/>
  <c r="H543" i="15"/>
  <c r="H544" i="15"/>
  <c r="H545" i="15"/>
  <c r="H546" i="15"/>
  <c r="H547" i="15"/>
  <c r="H548" i="15"/>
  <c r="H549" i="15"/>
  <c r="H550" i="15"/>
  <c r="H551" i="15"/>
  <c r="H552" i="15"/>
  <c r="H553" i="15"/>
  <c r="H554" i="15"/>
  <c r="H555" i="15"/>
  <c r="H556" i="15"/>
  <c r="H557" i="15"/>
  <c r="H558" i="15"/>
  <c r="H559" i="15"/>
  <c r="H560" i="15"/>
  <c r="H561" i="15"/>
  <c r="H562" i="15"/>
  <c r="H563" i="15"/>
  <c r="H564" i="15"/>
  <c r="H565" i="15"/>
  <c r="H566" i="15"/>
  <c r="H567" i="15"/>
  <c r="H568" i="15"/>
  <c r="H569" i="15"/>
  <c r="H570" i="15"/>
  <c r="H571" i="15"/>
  <c r="H572" i="15"/>
  <c r="H573" i="15"/>
  <c r="H574" i="15"/>
  <c r="H575" i="15"/>
  <c r="H576" i="15"/>
  <c r="H577" i="15"/>
  <c r="H578" i="15"/>
  <c r="H579" i="15"/>
  <c r="H580" i="15"/>
  <c r="H581" i="15"/>
  <c r="H582" i="15"/>
  <c r="H583" i="15"/>
  <c r="H584" i="15"/>
  <c r="H585" i="15"/>
  <c r="H586" i="15"/>
  <c r="H587" i="15"/>
  <c r="H588" i="15"/>
  <c r="H589" i="15"/>
  <c r="H590" i="15"/>
  <c r="H591" i="15"/>
  <c r="H592" i="15"/>
  <c r="H593" i="15"/>
  <c r="H594" i="15"/>
  <c r="H595" i="15"/>
  <c r="H596" i="15"/>
  <c r="H597" i="15"/>
  <c r="H598" i="15"/>
  <c r="H599" i="15"/>
  <c r="H600" i="15"/>
  <c r="H601" i="15"/>
  <c r="H602" i="15"/>
  <c r="H603" i="15"/>
  <c r="H604" i="15"/>
  <c r="H605" i="15"/>
  <c r="H606" i="15"/>
  <c r="H607" i="15"/>
  <c r="H608" i="15"/>
  <c r="H609" i="15"/>
  <c r="H610" i="15"/>
  <c r="H611" i="15"/>
  <c r="H612" i="15"/>
  <c r="H613" i="15"/>
  <c r="H614" i="15"/>
  <c r="H615" i="15"/>
  <c r="H616" i="15"/>
  <c r="H617" i="15"/>
  <c r="H618" i="15"/>
  <c r="H619" i="15"/>
  <c r="H620" i="15"/>
  <c r="H621" i="15"/>
  <c r="H622" i="15"/>
  <c r="H623" i="15"/>
  <c r="H624" i="15"/>
  <c r="H625" i="15"/>
  <c r="H626" i="15"/>
  <c r="H627" i="15"/>
  <c r="H628" i="15"/>
  <c r="H629" i="15"/>
  <c r="H630" i="15"/>
  <c r="H631" i="15"/>
  <c r="H632" i="15"/>
  <c r="H633" i="15"/>
  <c r="H634" i="15"/>
  <c r="H635" i="15"/>
  <c r="H636" i="15"/>
  <c r="H637" i="15"/>
  <c r="H638" i="15"/>
  <c r="H639" i="15"/>
  <c r="H640" i="15"/>
  <c r="H641" i="15"/>
  <c r="H642" i="15"/>
  <c r="H643" i="15"/>
  <c r="H644" i="15"/>
  <c r="H645" i="15"/>
  <c r="H646" i="15"/>
  <c r="H647" i="15"/>
  <c r="H648" i="15"/>
  <c r="H649" i="15"/>
  <c r="H650" i="15"/>
  <c r="H651" i="15"/>
  <c r="H652" i="15"/>
  <c r="H653" i="15"/>
  <c r="H654" i="15"/>
  <c r="H655" i="15"/>
  <c r="H656" i="15"/>
  <c r="H657" i="15"/>
  <c r="H658" i="15"/>
  <c r="H659" i="15"/>
  <c r="H660" i="15"/>
  <c r="H661" i="15"/>
  <c r="H662" i="15"/>
  <c r="H663" i="15"/>
  <c r="H664" i="15"/>
  <c r="H665" i="15"/>
  <c r="H666" i="15"/>
  <c r="H667" i="15"/>
  <c r="H668" i="15"/>
  <c r="H669" i="15"/>
  <c r="H670" i="15"/>
  <c r="H671" i="15"/>
  <c r="H672" i="15"/>
  <c r="H673" i="15"/>
  <c r="H674" i="15"/>
  <c r="H675" i="15"/>
  <c r="H676" i="15"/>
  <c r="H677" i="15"/>
  <c r="H678" i="15"/>
  <c r="H679" i="15"/>
  <c r="H680" i="15"/>
  <c r="H681" i="15"/>
  <c r="H682" i="15"/>
  <c r="H683" i="15"/>
  <c r="H684" i="15"/>
  <c r="H685" i="15"/>
  <c r="H686" i="15"/>
  <c r="H687" i="15"/>
  <c r="H688" i="15"/>
  <c r="H689" i="15"/>
  <c r="H690" i="15"/>
  <c r="H691" i="15"/>
  <c r="H692" i="15"/>
  <c r="H693" i="15"/>
  <c r="H694" i="15"/>
  <c r="H695" i="15"/>
  <c r="H696" i="15"/>
  <c r="H697" i="15"/>
  <c r="H698" i="15"/>
  <c r="H699" i="15"/>
  <c r="H700" i="15"/>
  <c r="H701" i="15"/>
  <c r="H702" i="15"/>
  <c r="H703" i="15"/>
  <c r="H704" i="15"/>
  <c r="H705" i="15"/>
  <c r="H706" i="15"/>
  <c r="H707" i="15"/>
  <c r="H708" i="15"/>
  <c r="H709" i="15"/>
  <c r="H710" i="15"/>
  <c r="H711" i="15"/>
  <c r="H712" i="15"/>
  <c r="H713" i="15"/>
  <c r="H714" i="15"/>
  <c r="H715" i="15"/>
  <c r="H716" i="15"/>
  <c r="H717" i="15"/>
  <c r="H718" i="15"/>
  <c r="H719" i="15"/>
  <c r="H720" i="15"/>
  <c r="H721" i="15"/>
  <c r="H722" i="15"/>
  <c r="H723" i="15"/>
  <c r="H724" i="15"/>
  <c r="H725" i="15"/>
  <c r="H726" i="15"/>
  <c r="H727" i="15"/>
  <c r="H728" i="15"/>
  <c r="H729" i="15"/>
  <c r="H730" i="15"/>
  <c r="H731" i="15"/>
  <c r="H732" i="15"/>
  <c r="H733" i="15"/>
  <c r="H734" i="15"/>
  <c r="H735" i="15"/>
  <c r="H736" i="15"/>
  <c r="H737" i="15"/>
  <c r="H738" i="15"/>
  <c r="H739" i="15"/>
  <c r="H740" i="15"/>
  <c r="H741" i="15"/>
  <c r="H742" i="15"/>
  <c r="H743" i="15"/>
  <c r="H744" i="15"/>
  <c r="H745" i="15"/>
  <c r="H746" i="15"/>
  <c r="H747" i="15"/>
  <c r="H748" i="15"/>
  <c r="H749" i="15"/>
  <c r="H750" i="15"/>
  <c r="H751" i="15"/>
  <c r="H752" i="15"/>
  <c r="H753" i="15"/>
  <c r="H754" i="15"/>
  <c r="H755" i="15"/>
  <c r="H756" i="15"/>
  <c r="H757" i="15"/>
  <c r="H758" i="15"/>
  <c r="H759" i="15"/>
  <c r="H760" i="15"/>
  <c r="H761" i="15"/>
  <c r="H762" i="15"/>
  <c r="H763" i="15"/>
  <c r="H764" i="15"/>
  <c r="H765" i="15"/>
  <c r="H766" i="15"/>
  <c r="H767" i="15"/>
  <c r="H768" i="15"/>
  <c r="H769" i="15"/>
  <c r="H770" i="15"/>
  <c r="H771" i="15"/>
  <c r="H772" i="15"/>
  <c r="H773" i="15"/>
  <c r="H774" i="15"/>
  <c r="H775" i="15"/>
  <c r="H776" i="15"/>
  <c r="H777" i="15"/>
  <c r="H778" i="15"/>
  <c r="H779" i="15"/>
  <c r="H780" i="15"/>
  <c r="H781" i="15"/>
  <c r="H782" i="15"/>
  <c r="H783" i="15"/>
  <c r="H784" i="15"/>
  <c r="H785" i="15"/>
  <c r="H786" i="15"/>
  <c r="H787" i="15"/>
  <c r="H788" i="15"/>
  <c r="H789" i="15"/>
  <c r="H790" i="15"/>
  <c r="H791" i="15"/>
  <c r="H792" i="15"/>
  <c r="H793" i="15"/>
  <c r="H794" i="15"/>
  <c r="H795" i="15"/>
  <c r="H796" i="15"/>
  <c r="H797" i="15"/>
  <c r="H798" i="15"/>
  <c r="H799" i="15"/>
  <c r="H800" i="15"/>
  <c r="H801" i="15"/>
  <c r="H802" i="15"/>
  <c r="H803" i="15"/>
  <c r="H804" i="15"/>
  <c r="H805" i="15"/>
  <c r="H806" i="15"/>
  <c r="H807" i="15"/>
  <c r="H808" i="15"/>
  <c r="H809" i="15"/>
  <c r="H810" i="15"/>
  <c r="H811" i="15"/>
  <c r="H812" i="15"/>
  <c r="H813" i="15"/>
  <c r="H814" i="15"/>
  <c r="H815" i="15"/>
  <c r="H816" i="15"/>
  <c r="H817" i="15"/>
  <c r="H818" i="15"/>
  <c r="H819" i="15"/>
  <c r="H820" i="15"/>
  <c r="H821" i="15"/>
  <c r="H822" i="15"/>
  <c r="H823" i="15"/>
  <c r="H824" i="15"/>
  <c r="H825" i="15"/>
  <c r="H826" i="15"/>
  <c r="H827" i="15"/>
  <c r="H828" i="15"/>
  <c r="H829" i="15"/>
  <c r="H830" i="15"/>
  <c r="H831" i="15"/>
  <c r="H832" i="15"/>
  <c r="H833" i="15"/>
  <c r="H834" i="15"/>
  <c r="H835" i="15"/>
  <c r="H836" i="15"/>
  <c r="H837" i="15"/>
  <c r="H838" i="15"/>
  <c r="H839" i="15"/>
  <c r="H840" i="15"/>
  <c r="H841" i="15"/>
  <c r="H842" i="15"/>
  <c r="H843" i="15"/>
  <c r="H844" i="15"/>
  <c r="H845" i="15"/>
  <c r="H846" i="15"/>
  <c r="H847" i="15"/>
  <c r="H848" i="15"/>
  <c r="H849" i="15"/>
  <c r="H850" i="15"/>
  <c r="H851" i="15"/>
  <c r="H852" i="15"/>
  <c r="H853" i="15"/>
  <c r="H854" i="15"/>
  <c r="H855" i="15"/>
  <c r="H856" i="15"/>
  <c r="H857" i="15"/>
  <c r="H858" i="15"/>
  <c r="H859" i="15"/>
  <c r="H860" i="15"/>
  <c r="H861" i="15"/>
  <c r="H862" i="15"/>
  <c r="H863" i="15"/>
  <c r="H864" i="15"/>
  <c r="H865" i="15"/>
  <c r="H866" i="15"/>
  <c r="H867" i="15"/>
  <c r="H868" i="15"/>
  <c r="H869" i="15"/>
  <c r="H870" i="15"/>
  <c r="H871" i="15"/>
  <c r="H872" i="15"/>
  <c r="H873" i="15"/>
  <c r="H874" i="15"/>
  <c r="H875" i="15"/>
  <c r="H876" i="15"/>
  <c r="H877" i="15"/>
  <c r="H878" i="15"/>
  <c r="H879" i="15"/>
  <c r="H880" i="15"/>
  <c r="H881" i="15"/>
  <c r="H882" i="15"/>
  <c r="H883" i="15"/>
  <c r="H884" i="15"/>
  <c r="H885" i="15"/>
  <c r="H886" i="15"/>
  <c r="H887" i="15"/>
  <c r="H888" i="15"/>
  <c r="H889" i="15"/>
  <c r="H890" i="15"/>
  <c r="H891" i="15"/>
  <c r="H892" i="15"/>
  <c r="H893" i="15"/>
  <c r="H894" i="15"/>
  <c r="H895" i="15"/>
  <c r="H896" i="15"/>
  <c r="H897" i="15"/>
  <c r="H898" i="15"/>
  <c r="H899" i="15"/>
  <c r="H900" i="15"/>
  <c r="H901" i="15"/>
  <c r="H902" i="15"/>
  <c r="H903" i="15"/>
  <c r="H904" i="15"/>
  <c r="H905" i="15"/>
  <c r="H906" i="15"/>
  <c r="H907" i="15"/>
  <c r="H908" i="15"/>
  <c r="H909" i="15"/>
  <c r="H910" i="15"/>
  <c r="H911" i="15"/>
  <c r="H912" i="15"/>
  <c r="H913" i="15"/>
  <c r="H914" i="15"/>
  <c r="H915" i="15"/>
  <c r="H916" i="15"/>
  <c r="H917" i="15"/>
  <c r="H918" i="15"/>
  <c r="H919" i="15"/>
  <c r="H920" i="15"/>
  <c r="H921" i="15"/>
  <c r="H922" i="15"/>
  <c r="H923" i="15"/>
  <c r="H924" i="15"/>
  <c r="H925" i="15"/>
  <c r="H926" i="15"/>
  <c r="H927" i="15"/>
  <c r="H928" i="15"/>
  <c r="H929" i="15"/>
  <c r="H930" i="15"/>
  <c r="H931" i="15"/>
  <c r="H932" i="15"/>
  <c r="H933" i="15"/>
  <c r="H934" i="15"/>
  <c r="H935" i="15"/>
  <c r="H936" i="15"/>
  <c r="H937" i="15"/>
  <c r="H938" i="15"/>
  <c r="H939" i="15"/>
  <c r="H940" i="15"/>
  <c r="H941" i="15"/>
  <c r="H942" i="15"/>
  <c r="H943" i="15"/>
  <c r="H944" i="15"/>
  <c r="H945" i="15"/>
  <c r="H946" i="15"/>
  <c r="H947" i="15"/>
  <c r="H948" i="15"/>
  <c r="H949" i="15"/>
  <c r="H950" i="15"/>
  <c r="H951" i="15"/>
  <c r="H952" i="15"/>
  <c r="H953" i="15"/>
  <c r="H954" i="15"/>
  <c r="H955" i="15"/>
  <c r="H956" i="15"/>
  <c r="H957" i="15"/>
  <c r="H958" i="15"/>
  <c r="H959" i="15"/>
  <c r="H960" i="15"/>
  <c r="H961" i="15"/>
  <c r="H962" i="15"/>
  <c r="H963" i="15"/>
  <c r="H964" i="15"/>
  <c r="H965" i="15"/>
  <c r="H966" i="15"/>
  <c r="H967" i="15"/>
  <c r="H968" i="15"/>
  <c r="H969" i="15"/>
  <c r="H970" i="15"/>
  <c r="H971" i="15"/>
  <c r="H972" i="15"/>
  <c r="H973" i="15"/>
  <c r="H974" i="15"/>
  <c r="H975" i="15"/>
  <c r="H976" i="15"/>
  <c r="H977" i="15"/>
  <c r="H978" i="15"/>
  <c r="H979" i="15"/>
  <c r="H980" i="15"/>
  <c r="H981" i="15"/>
  <c r="H982" i="15"/>
  <c r="H983" i="15"/>
  <c r="H984" i="15"/>
  <c r="H985" i="15"/>
  <c r="H986" i="15"/>
  <c r="H987" i="15"/>
  <c r="H988" i="15"/>
  <c r="H989" i="15"/>
  <c r="H990" i="15"/>
  <c r="H991" i="15"/>
  <c r="H992" i="15"/>
  <c r="H993" i="15"/>
  <c r="H994" i="15"/>
  <c r="H995" i="15"/>
  <c r="H996" i="15"/>
  <c r="H997" i="15"/>
  <c r="H998" i="15"/>
  <c r="H999" i="15"/>
  <c r="H1000" i="15"/>
  <c r="H3" i="15"/>
  <c r="G4" i="15"/>
  <c r="G5" i="15"/>
  <c r="G6" i="15"/>
  <c r="G7" i="15"/>
  <c r="G8" i="15"/>
  <c r="G9" i="15"/>
  <c r="G10" i="15"/>
  <c r="G11" i="15"/>
  <c r="G12" i="15"/>
  <c r="G13" i="15"/>
  <c r="G14" i="15"/>
  <c r="G15" i="15"/>
  <c r="G16" i="15"/>
  <c r="G17" i="15"/>
  <c r="G18" i="15"/>
  <c r="G19" i="15"/>
  <c r="G20" i="15"/>
  <c r="G21" i="15"/>
  <c r="G22" i="15"/>
  <c r="G23" i="15"/>
  <c r="G24" i="15"/>
  <c r="G25" i="15"/>
  <c r="G26" i="15"/>
  <c r="G27" i="15"/>
  <c r="G28" i="15"/>
  <c r="G29" i="15"/>
  <c r="G30" i="15"/>
  <c r="G31" i="15"/>
  <c r="G32" i="15"/>
  <c r="G33" i="15"/>
  <c r="G34" i="15"/>
  <c r="G35" i="15"/>
  <c r="G36" i="15"/>
  <c r="G37" i="15"/>
  <c r="G38" i="15"/>
  <c r="G39" i="15"/>
  <c r="G40" i="15"/>
  <c r="G41" i="15"/>
  <c r="G42" i="15"/>
  <c r="G43" i="15"/>
  <c r="G44" i="15"/>
  <c r="G45" i="15"/>
  <c r="G46" i="15"/>
  <c r="G47" i="15"/>
  <c r="G48" i="15"/>
  <c r="G49" i="15"/>
  <c r="G50" i="15"/>
  <c r="G51" i="15"/>
  <c r="G52" i="15"/>
  <c r="G53" i="15"/>
  <c r="G54" i="15"/>
  <c r="G55" i="15"/>
  <c r="G56" i="15"/>
  <c r="G57" i="15"/>
  <c r="G58" i="15"/>
  <c r="G59" i="15"/>
  <c r="G60" i="15"/>
  <c r="G61" i="15"/>
  <c r="G62" i="15"/>
  <c r="G63" i="15"/>
  <c r="G64" i="15"/>
  <c r="G65" i="15"/>
  <c r="G66" i="15"/>
  <c r="G67" i="15"/>
  <c r="G68" i="15"/>
  <c r="G69" i="15"/>
  <c r="G70" i="15"/>
  <c r="G71" i="15"/>
  <c r="G72" i="15"/>
  <c r="G73" i="15"/>
  <c r="G74" i="15"/>
  <c r="G75" i="15"/>
  <c r="G76" i="15"/>
  <c r="G77" i="15"/>
  <c r="G78" i="15"/>
  <c r="G79" i="15"/>
  <c r="G80" i="15"/>
  <c r="G81" i="15"/>
  <c r="G82" i="15"/>
  <c r="G83" i="15"/>
  <c r="G84" i="15"/>
  <c r="G85" i="15"/>
  <c r="G86" i="15"/>
  <c r="G87" i="15"/>
  <c r="G88" i="15"/>
  <c r="G89" i="15"/>
  <c r="G90" i="15"/>
  <c r="G91" i="15"/>
  <c r="G92" i="15"/>
  <c r="G93" i="15"/>
  <c r="G94" i="15"/>
  <c r="G95" i="15"/>
  <c r="G96" i="15"/>
  <c r="G97" i="15"/>
  <c r="G98" i="15"/>
  <c r="G99" i="15"/>
  <c r="G100" i="15"/>
  <c r="G101" i="15"/>
  <c r="G102" i="15"/>
  <c r="G103" i="15"/>
  <c r="G104" i="15"/>
  <c r="G105" i="15"/>
  <c r="G106" i="15"/>
  <c r="G107" i="15"/>
  <c r="G108" i="15"/>
  <c r="G109" i="15"/>
  <c r="G110" i="15"/>
  <c r="G111" i="15"/>
  <c r="G112" i="15"/>
  <c r="G113" i="15"/>
  <c r="G114" i="15"/>
  <c r="G115" i="15"/>
  <c r="G116" i="15"/>
  <c r="G117" i="15"/>
  <c r="G118" i="15"/>
  <c r="G119" i="15"/>
  <c r="G120" i="15"/>
  <c r="G121" i="15"/>
  <c r="G122" i="15"/>
  <c r="G123" i="15"/>
  <c r="G124" i="15"/>
  <c r="G125" i="15"/>
  <c r="G126" i="15"/>
  <c r="G127" i="15"/>
  <c r="G128" i="15"/>
  <c r="G129" i="15"/>
  <c r="G130" i="15"/>
  <c r="G131" i="15"/>
  <c r="G132" i="15"/>
  <c r="G133" i="15"/>
  <c r="G134" i="15"/>
  <c r="G135" i="15"/>
  <c r="G136" i="15"/>
  <c r="G137" i="15"/>
  <c r="G138" i="15"/>
  <c r="G139" i="15"/>
  <c r="G140" i="15"/>
  <c r="G141" i="15"/>
  <c r="G142" i="15"/>
  <c r="G143" i="15"/>
  <c r="G144" i="15"/>
  <c r="G145" i="15"/>
  <c r="G146" i="15"/>
  <c r="G147" i="15"/>
  <c r="G148" i="15"/>
  <c r="G149" i="15"/>
  <c r="G150" i="15"/>
  <c r="G151" i="15"/>
  <c r="G152" i="15"/>
  <c r="G153" i="15"/>
  <c r="G154" i="15"/>
  <c r="G155" i="15"/>
  <c r="G156" i="15"/>
  <c r="G157" i="15"/>
  <c r="G158" i="15"/>
  <c r="G159" i="15"/>
  <c r="G160" i="15"/>
  <c r="G161" i="15"/>
  <c r="G162" i="15"/>
  <c r="G163" i="15"/>
  <c r="G164" i="15"/>
  <c r="G165" i="15"/>
  <c r="G166" i="15"/>
  <c r="G167" i="15"/>
  <c r="G168" i="15"/>
  <c r="G169" i="15"/>
  <c r="G170" i="15"/>
  <c r="G171" i="15"/>
  <c r="G172" i="15"/>
  <c r="G173" i="15"/>
  <c r="G174" i="15"/>
  <c r="G175" i="15"/>
  <c r="G176" i="15"/>
  <c r="G177" i="15"/>
  <c r="G178" i="15"/>
  <c r="G179" i="15"/>
  <c r="G180" i="15"/>
  <c r="G181" i="15"/>
  <c r="G182" i="15"/>
  <c r="G183" i="15"/>
  <c r="G184" i="15"/>
  <c r="G185" i="15"/>
  <c r="G186" i="15"/>
  <c r="G187" i="15"/>
  <c r="G188" i="15"/>
  <c r="G189" i="15"/>
  <c r="G190" i="15"/>
  <c r="G191" i="15"/>
  <c r="G192" i="15"/>
  <c r="G193" i="15"/>
  <c r="G194" i="15"/>
  <c r="G195" i="15"/>
  <c r="G196" i="15"/>
  <c r="G197" i="15"/>
  <c r="G198" i="15"/>
  <c r="G199" i="15"/>
  <c r="G200" i="15"/>
  <c r="G201" i="15"/>
  <c r="G202" i="15"/>
  <c r="G203" i="15"/>
  <c r="G204" i="15"/>
  <c r="G205" i="15"/>
  <c r="G206" i="15"/>
  <c r="G207" i="15"/>
  <c r="G208" i="15"/>
  <c r="G209" i="15"/>
  <c r="G210" i="15"/>
  <c r="G211" i="15"/>
  <c r="G212" i="15"/>
  <c r="G213" i="15"/>
  <c r="G214" i="15"/>
  <c r="G215" i="15"/>
  <c r="G216" i="15"/>
  <c r="G217" i="15"/>
  <c r="G218" i="15"/>
  <c r="G219" i="15"/>
  <c r="G220" i="15"/>
  <c r="G221" i="15"/>
  <c r="G222" i="15"/>
  <c r="G223" i="15"/>
  <c r="G224" i="15"/>
  <c r="G225" i="15"/>
  <c r="G226" i="15"/>
  <c r="G227" i="15"/>
  <c r="G228" i="15"/>
  <c r="G229" i="15"/>
  <c r="G230" i="15"/>
  <c r="G231" i="15"/>
  <c r="G232" i="15"/>
  <c r="G233" i="15"/>
  <c r="G234" i="15"/>
  <c r="G235" i="15"/>
  <c r="G236" i="15"/>
  <c r="G237" i="15"/>
  <c r="G238" i="15"/>
  <c r="G239" i="15"/>
  <c r="G240" i="15"/>
  <c r="G241" i="15"/>
  <c r="G242" i="15"/>
  <c r="G243" i="15"/>
  <c r="G244" i="15"/>
  <c r="G245" i="15"/>
  <c r="G246" i="15"/>
  <c r="G247" i="15"/>
  <c r="G248" i="15"/>
  <c r="G249" i="15"/>
  <c r="G250" i="15"/>
  <c r="G251" i="15"/>
  <c r="G252" i="15"/>
  <c r="G253" i="15"/>
  <c r="G254" i="15"/>
  <c r="G255" i="15"/>
  <c r="G256" i="15"/>
  <c r="G257" i="15"/>
  <c r="G258" i="15"/>
  <c r="G259" i="15"/>
  <c r="G260" i="15"/>
  <c r="G261" i="15"/>
  <c r="G262" i="15"/>
  <c r="G263" i="15"/>
  <c r="G264" i="15"/>
  <c r="G265" i="15"/>
  <c r="G266" i="15"/>
  <c r="G267" i="15"/>
  <c r="G268" i="15"/>
  <c r="G269" i="15"/>
  <c r="G270" i="15"/>
  <c r="G271" i="15"/>
  <c r="G272" i="15"/>
  <c r="G273" i="15"/>
  <c r="G274" i="15"/>
  <c r="G275" i="15"/>
  <c r="G276" i="15"/>
  <c r="G277" i="15"/>
  <c r="G278" i="15"/>
  <c r="G279" i="15"/>
  <c r="G280" i="15"/>
  <c r="G281" i="15"/>
  <c r="G282" i="15"/>
  <c r="G283" i="15"/>
  <c r="G284" i="15"/>
  <c r="G285" i="15"/>
  <c r="G286" i="15"/>
  <c r="G287" i="15"/>
  <c r="G288" i="15"/>
  <c r="G289" i="15"/>
  <c r="G290" i="15"/>
  <c r="G291" i="15"/>
  <c r="G292" i="15"/>
  <c r="G293" i="15"/>
  <c r="G294" i="15"/>
  <c r="G295" i="15"/>
  <c r="G296" i="15"/>
  <c r="G297" i="15"/>
  <c r="G298" i="15"/>
  <c r="G299" i="15"/>
  <c r="G300" i="15"/>
  <c r="G301" i="15"/>
  <c r="G302" i="15"/>
  <c r="G303" i="15"/>
  <c r="G304" i="15"/>
  <c r="G305" i="15"/>
  <c r="G306" i="15"/>
  <c r="G307" i="15"/>
  <c r="G308" i="15"/>
  <c r="G309" i="15"/>
  <c r="G310" i="15"/>
  <c r="G311" i="15"/>
  <c r="G312" i="15"/>
  <c r="G313" i="15"/>
  <c r="G314" i="15"/>
  <c r="G315" i="15"/>
  <c r="G316" i="15"/>
  <c r="G317" i="15"/>
  <c r="G318" i="15"/>
  <c r="G319" i="15"/>
  <c r="G320" i="15"/>
  <c r="G321" i="15"/>
  <c r="G322" i="15"/>
  <c r="G323" i="15"/>
  <c r="G324" i="15"/>
  <c r="G325" i="15"/>
  <c r="G326" i="15"/>
  <c r="G327" i="15"/>
  <c r="G328" i="15"/>
  <c r="G329" i="15"/>
  <c r="G330" i="15"/>
  <c r="G331" i="15"/>
  <c r="G332" i="15"/>
  <c r="G333" i="15"/>
  <c r="G334" i="15"/>
  <c r="G335" i="15"/>
  <c r="G336" i="15"/>
  <c r="G337" i="15"/>
  <c r="G338" i="15"/>
  <c r="G339" i="15"/>
  <c r="G340" i="15"/>
  <c r="G341" i="15"/>
  <c r="G342" i="15"/>
  <c r="G343" i="15"/>
  <c r="G344" i="15"/>
  <c r="G345" i="15"/>
  <c r="G346" i="15"/>
  <c r="G347" i="15"/>
  <c r="G348" i="15"/>
  <c r="G349" i="15"/>
  <c r="G350" i="15"/>
  <c r="G351" i="15"/>
  <c r="G352" i="15"/>
  <c r="G353" i="15"/>
  <c r="G354" i="15"/>
  <c r="G355" i="15"/>
  <c r="G356" i="15"/>
  <c r="G357" i="15"/>
  <c r="G358" i="15"/>
  <c r="G359" i="15"/>
  <c r="G360" i="15"/>
  <c r="G361" i="15"/>
  <c r="G362" i="15"/>
  <c r="G363" i="15"/>
  <c r="G364" i="15"/>
  <c r="G365" i="15"/>
  <c r="G366" i="15"/>
  <c r="G367" i="15"/>
  <c r="G368" i="15"/>
  <c r="G369" i="15"/>
  <c r="G370" i="15"/>
  <c r="G371" i="15"/>
  <c r="G372" i="15"/>
  <c r="G373" i="15"/>
  <c r="G374" i="15"/>
  <c r="G375" i="15"/>
  <c r="G376" i="15"/>
  <c r="G377" i="15"/>
  <c r="G378" i="15"/>
  <c r="G379" i="15"/>
  <c r="G380" i="15"/>
  <c r="G381" i="15"/>
  <c r="G382" i="15"/>
  <c r="G383" i="15"/>
  <c r="G384" i="15"/>
  <c r="G385" i="15"/>
  <c r="G386" i="15"/>
  <c r="G387" i="15"/>
  <c r="G388" i="15"/>
  <c r="G389" i="15"/>
  <c r="G390" i="15"/>
  <c r="G391" i="15"/>
  <c r="G392" i="15"/>
  <c r="G393" i="15"/>
  <c r="G394" i="15"/>
  <c r="G395" i="15"/>
  <c r="G396" i="15"/>
  <c r="G397" i="15"/>
  <c r="G398" i="15"/>
  <c r="G399" i="15"/>
  <c r="G400" i="15"/>
  <c r="G401" i="15"/>
  <c r="G402" i="15"/>
  <c r="G403" i="15"/>
  <c r="G404" i="15"/>
  <c r="G405" i="15"/>
  <c r="G406" i="15"/>
  <c r="G407" i="15"/>
  <c r="G408" i="15"/>
  <c r="G409" i="15"/>
  <c r="G410" i="15"/>
  <c r="G411" i="15"/>
  <c r="G412" i="15"/>
  <c r="G413" i="15"/>
  <c r="G414" i="15"/>
  <c r="G415" i="15"/>
  <c r="G416" i="15"/>
  <c r="G417" i="15"/>
  <c r="G418" i="15"/>
  <c r="G419" i="15"/>
  <c r="G420" i="15"/>
  <c r="G421" i="15"/>
  <c r="G422" i="15"/>
  <c r="G423" i="15"/>
  <c r="G424" i="15"/>
  <c r="G425" i="15"/>
  <c r="G426" i="15"/>
  <c r="G427" i="15"/>
  <c r="G428" i="15"/>
  <c r="G429" i="15"/>
  <c r="G430" i="15"/>
  <c r="G431" i="15"/>
  <c r="G432" i="15"/>
  <c r="G433" i="15"/>
  <c r="G434" i="15"/>
  <c r="G435" i="15"/>
  <c r="G436" i="15"/>
  <c r="G437" i="15"/>
  <c r="G438" i="15"/>
  <c r="G439" i="15"/>
  <c r="G440" i="15"/>
  <c r="G441" i="15"/>
  <c r="G442" i="15"/>
  <c r="G443" i="15"/>
  <c r="G444" i="15"/>
  <c r="G445" i="15"/>
  <c r="G446" i="15"/>
  <c r="G447" i="15"/>
  <c r="G448" i="15"/>
  <c r="G449" i="15"/>
  <c r="G450" i="15"/>
  <c r="G451" i="15"/>
  <c r="G452" i="15"/>
  <c r="G453" i="15"/>
  <c r="G454" i="15"/>
  <c r="G455" i="15"/>
  <c r="G456" i="15"/>
  <c r="G457" i="15"/>
  <c r="G458" i="15"/>
  <c r="G459" i="15"/>
  <c r="G460" i="15"/>
  <c r="G461" i="15"/>
  <c r="G462" i="15"/>
  <c r="G463" i="15"/>
  <c r="G464" i="15"/>
  <c r="G465" i="15"/>
  <c r="G466" i="15"/>
  <c r="G467" i="15"/>
  <c r="G468" i="15"/>
  <c r="G469" i="15"/>
  <c r="G470" i="15"/>
  <c r="G471" i="15"/>
  <c r="G472" i="15"/>
  <c r="G473" i="15"/>
  <c r="G474" i="15"/>
  <c r="G475" i="15"/>
  <c r="G476" i="15"/>
  <c r="G477" i="15"/>
  <c r="G478" i="15"/>
  <c r="G479" i="15"/>
  <c r="G480" i="15"/>
  <c r="G481" i="15"/>
  <c r="G482" i="15"/>
  <c r="G483" i="15"/>
  <c r="G484" i="15"/>
  <c r="G485" i="15"/>
  <c r="G486" i="15"/>
  <c r="G487" i="15"/>
  <c r="G488" i="15"/>
  <c r="G489" i="15"/>
  <c r="G490" i="15"/>
  <c r="G491" i="15"/>
  <c r="G492" i="15"/>
  <c r="G493" i="15"/>
  <c r="G494" i="15"/>
  <c r="G495" i="15"/>
  <c r="G496" i="15"/>
  <c r="G497" i="15"/>
  <c r="G498" i="15"/>
  <c r="G499" i="15"/>
  <c r="G500" i="15"/>
  <c r="G501" i="15"/>
  <c r="G502" i="15"/>
  <c r="G503" i="15"/>
  <c r="G504" i="15"/>
  <c r="G505" i="15"/>
  <c r="G506" i="15"/>
  <c r="G507" i="15"/>
  <c r="G508" i="15"/>
  <c r="G509" i="15"/>
  <c r="G510" i="15"/>
  <c r="G511" i="15"/>
  <c r="G512" i="15"/>
  <c r="G513" i="15"/>
  <c r="G514" i="15"/>
  <c r="G515" i="15"/>
  <c r="G516" i="15"/>
  <c r="G517" i="15"/>
  <c r="G518" i="15"/>
  <c r="G519" i="15"/>
  <c r="G520" i="15"/>
  <c r="G521" i="15"/>
  <c r="G522" i="15"/>
  <c r="G523" i="15"/>
  <c r="G524" i="15"/>
  <c r="G525" i="15"/>
  <c r="G526" i="15"/>
  <c r="G527" i="15"/>
  <c r="G528" i="15"/>
  <c r="G529" i="15"/>
  <c r="G530" i="15"/>
  <c r="G531" i="15"/>
  <c r="G532" i="15"/>
  <c r="G533" i="15"/>
  <c r="G534" i="15"/>
  <c r="G535" i="15"/>
  <c r="G536" i="15"/>
  <c r="G537" i="15"/>
  <c r="G538" i="15"/>
  <c r="G539" i="15"/>
  <c r="G540" i="15"/>
  <c r="G541" i="15"/>
  <c r="G542" i="15"/>
  <c r="G543" i="15"/>
  <c r="G544" i="15"/>
  <c r="G545" i="15"/>
  <c r="G546" i="15"/>
  <c r="G547" i="15"/>
  <c r="G548" i="15"/>
  <c r="G549" i="15"/>
  <c r="G550" i="15"/>
  <c r="G551" i="15"/>
  <c r="G552" i="15"/>
  <c r="G553" i="15"/>
  <c r="G554" i="15"/>
  <c r="G555" i="15"/>
  <c r="G556" i="15"/>
  <c r="G557" i="15"/>
  <c r="G558" i="15"/>
  <c r="G559" i="15"/>
  <c r="G560" i="15"/>
  <c r="G561" i="15"/>
  <c r="G562" i="15"/>
  <c r="G563" i="15"/>
  <c r="G564" i="15"/>
  <c r="G565" i="15"/>
  <c r="G566" i="15"/>
  <c r="G567" i="15"/>
  <c r="G568" i="15"/>
  <c r="G569" i="15"/>
  <c r="G570" i="15"/>
  <c r="G571" i="15"/>
  <c r="G572" i="15"/>
  <c r="G573" i="15"/>
  <c r="G574" i="15"/>
  <c r="G575" i="15"/>
  <c r="G576" i="15"/>
  <c r="G577" i="15"/>
  <c r="G578" i="15"/>
  <c r="G579" i="15"/>
  <c r="G580" i="15"/>
  <c r="G581" i="15"/>
  <c r="G582" i="15"/>
  <c r="G583" i="15"/>
  <c r="G584" i="15"/>
  <c r="G585" i="15"/>
  <c r="G586" i="15"/>
  <c r="G587" i="15"/>
  <c r="G588" i="15"/>
  <c r="G589" i="15"/>
  <c r="G590" i="15"/>
  <c r="G591" i="15"/>
  <c r="G592" i="15"/>
  <c r="G593" i="15"/>
  <c r="G594" i="15"/>
  <c r="G595" i="15"/>
  <c r="G596" i="15"/>
  <c r="G597" i="15"/>
  <c r="G598" i="15"/>
  <c r="G599" i="15"/>
  <c r="G600" i="15"/>
  <c r="G601" i="15"/>
  <c r="G602" i="15"/>
  <c r="G603" i="15"/>
  <c r="G604" i="15"/>
  <c r="G605" i="15"/>
  <c r="G606" i="15"/>
  <c r="G607" i="15"/>
  <c r="G608" i="15"/>
  <c r="G609" i="15"/>
  <c r="G610" i="15"/>
  <c r="G611" i="15"/>
  <c r="G612" i="15"/>
  <c r="G613" i="15"/>
  <c r="G614" i="15"/>
  <c r="G615" i="15"/>
  <c r="G616" i="15"/>
  <c r="G617" i="15"/>
  <c r="G618" i="15"/>
  <c r="G619" i="15"/>
  <c r="G620" i="15"/>
  <c r="G621" i="15"/>
  <c r="G622" i="15"/>
  <c r="G623" i="15"/>
  <c r="G624" i="15"/>
  <c r="G625" i="15"/>
  <c r="G626" i="15"/>
  <c r="G627" i="15"/>
  <c r="G628" i="15"/>
  <c r="G629" i="15"/>
  <c r="G630" i="15"/>
  <c r="G631" i="15"/>
  <c r="G632" i="15"/>
  <c r="G633" i="15"/>
  <c r="G634" i="15"/>
  <c r="G635" i="15"/>
  <c r="G636" i="15"/>
  <c r="G637" i="15"/>
  <c r="G638" i="15"/>
  <c r="G639" i="15"/>
  <c r="G640" i="15"/>
  <c r="G641" i="15"/>
  <c r="G642" i="15"/>
  <c r="G643" i="15"/>
  <c r="G644" i="15"/>
  <c r="G645" i="15"/>
  <c r="G646" i="15"/>
  <c r="G647" i="15"/>
  <c r="G648" i="15"/>
  <c r="G649" i="15"/>
  <c r="G650" i="15"/>
  <c r="G651" i="15"/>
  <c r="G652" i="15"/>
  <c r="G653" i="15"/>
  <c r="G654" i="15"/>
  <c r="G655" i="15"/>
  <c r="G656" i="15"/>
  <c r="G657" i="15"/>
  <c r="G658" i="15"/>
  <c r="G659" i="15"/>
  <c r="G660" i="15"/>
  <c r="G661" i="15"/>
  <c r="G662" i="15"/>
  <c r="G663" i="15"/>
  <c r="G664" i="15"/>
  <c r="G665" i="15"/>
  <c r="G666" i="15"/>
  <c r="G667" i="15"/>
  <c r="G668" i="15"/>
  <c r="G669" i="15"/>
  <c r="G670" i="15"/>
  <c r="G671" i="15"/>
  <c r="G672" i="15"/>
  <c r="G673" i="15"/>
  <c r="G674" i="15"/>
  <c r="G675" i="15"/>
  <c r="G676" i="15"/>
  <c r="G677" i="15"/>
  <c r="G678" i="15"/>
  <c r="G679" i="15"/>
  <c r="G680" i="15"/>
  <c r="G681" i="15"/>
  <c r="G682" i="15"/>
  <c r="G683" i="15"/>
  <c r="G684" i="15"/>
  <c r="G685" i="15"/>
  <c r="G686" i="15"/>
  <c r="G687" i="15"/>
  <c r="G688" i="15"/>
  <c r="G689" i="15"/>
  <c r="G690" i="15"/>
  <c r="G691" i="15"/>
  <c r="G692" i="15"/>
  <c r="G693" i="15"/>
  <c r="G694" i="15"/>
  <c r="G695" i="15"/>
  <c r="G696" i="15"/>
  <c r="G697" i="15"/>
  <c r="G698" i="15"/>
  <c r="G699" i="15"/>
  <c r="G700" i="15"/>
  <c r="G701" i="15"/>
  <c r="G702" i="15"/>
  <c r="G703" i="15"/>
  <c r="G704" i="15"/>
  <c r="G705" i="15"/>
  <c r="G706" i="15"/>
  <c r="G707" i="15"/>
  <c r="G708" i="15"/>
  <c r="G709" i="15"/>
  <c r="G710" i="15"/>
  <c r="G711" i="15"/>
  <c r="G712" i="15"/>
  <c r="G713" i="15"/>
  <c r="G714" i="15"/>
  <c r="G715" i="15"/>
  <c r="G716" i="15"/>
  <c r="G717" i="15"/>
  <c r="G718" i="15"/>
  <c r="G719" i="15"/>
  <c r="G720" i="15"/>
  <c r="G721" i="15"/>
  <c r="G722" i="15"/>
  <c r="G723" i="15"/>
  <c r="G724" i="15"/>
  <c r="G725" i="15"/>
  <c r="G726" i="15"/>
  <c r="G727" i="15"/>
  <c r="G728" i="15"/>
  <c r="G729" i="15"/>
  <c r="G730" i="15"/>
  <c r="G731" i="15"/>
  <c r="G732" i="15"/>
  <c r="G733" i="15"/>
  <c r="G734" i="15"/>
  <c r="G735" i="15"/>
  <c r="G736" i="15"/>
  <c r="G737" i="15"/>
  <c r="G738" i="15"/>
  <c r="G739" i="15"/>
  <c r="G740" i="15"/>
  <c r="G741" i="15"/>
  <c r="G742" i="15"/>
  <c r="G743" i="15"/>
  <c r="G744" i="15"/>
  <c r="G745" i="15"/>
  <c r="G746" i="15"/>
  <c r="G747" i="15"/>
  <c r="G748" i="15"/>
  <c r="G749" i="15"/>
  <c r="G750" i="15"/>
  <c r="G751" i="15"/>
  <c r="G752" i="15"/>
  <c r="G753" i="15"/>
  <c r="G754" i="15"/>
  <c r="G755" i="15"/>
  <c r="G756" i="15"/>
  <c r="G757" i="15"/>
  <c r="G758" i="15"/>
  <c r="G759" i="15"/>
  <c r="G760" i="15"/>
  <c r="G761" i="15"/>
  <c r="G762" i="15"/>
  <c r="G763" i="15"/>
  <c r="G764" i="15"/>
  <c r="G765" i="15"/>
  <c r="G766" i="15"/>
  <c r="G767" i="15"/>
  <c r="G768" i="15"/>
  <c r="G769" i="15"/>
  <c r="G770" i="15"/>
  <c r="G771" i="15"/>
  <c r="G772" i="15"/>
  <c r="G773" i="15"/>
  <c r="G774" i="15"/>
  <c r="G775" i="15"/>
  <c r="G776" i="15"/>
  <c r="G777" i="15"/>
  <c r="G778" i="15"/>
  <c r="G779" i="15"/>
  <c r="G780" i="15"/>
  <c r="G781" i="15"/>
  <c r="G782" i="15"/>
  <c r="G783" i="15"/>
  <c r="G784" i="15"/>
  <c r="G785" i="15"/>
  <c r="G786" i="15"/>
  <c r="G787" i="15"/>
  <c r="G788" i="15"/>
  <c r="G789" i="15"/>
  <c r="G790" i="15"/>
  <c r="G791" i="15"/>
  <c r="G792" i="15"/>
  <c r="G793" i="15"/>
  <c r="G794" i="15"/>
  <c r="G795" i="15"/>
  <c r="G796" i="15"/>
  <c r="G797" i="15"/>
  <c r="G798" i="15"/>
  <c r="G799" i="15"/>
  <c r="G800" i="15"/>
  <c r="G801" i="15"/>
  <c r="G802" i="15"/>
  <c r="G803" i="15"/>
  <c r="G804" i="15"/>
  <c r="G805" i="15"/>
  <c r="G806" i="15"/>
  <c r="G807" i="15"/>
  <c r="G808" i="15"/>
  <c r="G809" i="15"/>
  <c r="G810" i="15"/>
  <c r="G811" i="15"/>
  <c r="G812" i="15"/>
  <c r="G813" i="15"/>
  <c r="G814" i="15"/>
  <c r="G815" i="15"/>
  <c r="G816" i="15"/>
  <c r="G817" i="15"/>
  <c r="G818" i="15"/>
  <c r="G819" i="15"/>
  <c r="G820" i="15"/>
  <c r="G821" i="15"/>
  <c r="G822" i="15"/>
  <c r="G823" i="15"/>
  <c r="G824" i="15"/>
  <c r="G825" i="15"/>
  <c r="G826" i="15"/>
  <c r="G827" i="15"/>
  <c r="G828" i="15"/>
  <c r="G829" i="15"/>
  <c r="G830" i="15"/>
  <c r="G831" i="15"/>
  <c r="G832" i="15"/>
  <c r="G833" i="15"/>
  <c r="G834" i="15"/>
  <c r="G835" i="15"/>
  <c r="G836" i="15"/>
  <c r="G837" i="15"/>
  <c r="G838" i="15"/>
  <c r="G839" i="15"/>
  <c r="G840" i="15"/>
  <c r="G841" i="15"/>
  <c r="G842" i="15"/>
  <c r="G843" i="15"/>
  <c r="G844" i="15"/>
  <c r="G845" i="15"/>
  <c r="G846" i="15"/>
  <c r="G847" i="15"/>
  <c r="G848" i="15"/>
  <c r="G849" i="15"/>
  <c r="G850" i="15"/>
  <c r="G851" i="15"/>
  <c r="G852" i="15"/>
  <c r="G853" i="15"/>
  <c r="G854" i="15"/>
  <c r="G855" i="15"/>
  <c r="G856" i="15"/>
  <c r="G857" i="15"/>
  <c r="G858" i="15"/>
  <c r="G859" i="15"/>
  <c r="G860" i="15"/>
  <c r="G861" i="15"/>
  <c r="G862" i="15"/>
  <c r="G863" i="15"/>
  <c r="G864" i="15"/>
  <c r="G865" i="15"/>
  <c r="G866" i="15"/>
  <c r="G867" i="15"/>
  <c r="G868" i="15"/>
  <c r="G869" i="15"/>
  <c r="G870" i="15"/>
  <c r="G871" i="15"/>
  <c r="G872" i="15"/>
  <c r="G873" i="15"/>
  <c r="G874" i="15"/>
  <c r="G875" i="15"/>
  <c r="G876" i="15"/>
  <c r="G877" i="15"/>
  <c r="G878" i="15"/>
  <c r="G879" i="15"/>
  <c r="G880" i="15"/>
  <c r="G881" i="15"/>
  <c r="G882" i="15"/>
  <c r="G883" i="15"/>
  <c r="G884" i="15"/>
  <c r="G885" i="15"/>
  <c r="G886" i="15"/>
  <c r="G887" i="15"/>
  <c r="G888" i="15"/>
  <c r="G889" i="15"/>
  <c r="G890" i="15"/>
  <c r="G891" i="15"/>
  <c r="G892" i="15"/>
  <c r="G893" i="15"/>
  <c r="G894" i="15"/>
  <c r="G895" i="15"/>
  <c r="G896" i="15"/>
  <c r="G897" i="15"/>
  <c r="G898" i="15"/>
  <c r="G899" i="15"/>
  <c r="G900" i="15"/>
  <c r="G901" i="15"/>
  <c r="G902" i="15"/>
  <c r="G903" i="15"/>
  <c r="G904" i="15"/>
  <c r="G905" i="15"/>
  <c r="G906" i="15"/>
  <c r="G907" i="15"/>
  <c r="G908" i="15"/>
  <c r="G909" i="15"/>
  <c r="G910" i="15"/>
  <c r="G911" i="15"/>
  <c r="G912" i="15"/>
  <c r="G913" i="15"/>
  <c r="G914" i="15"/>
  <c r="G915" i="15"/>
  <c r="G916" i="15"/>
  <c r="G917" i="15"/>
  <c r="G918" i="15"/>
  <c r="G919" i="15"/>
  <c r="G920" i="15"/>
  <c r="G921" i="15"/>
  <c r="G922" i="15"/>
  <c r="G923" i="15"/>
  <c r="G924" i="15"/>
  <c r="G925" i="15"/>
  <c r="G926" i="15"/>
  <c r="G927" i="15"/>
  <c r="G928" i="15"/>
  <c r="G929" i="15"/>
  <c r="G930" i="15"/>
  <c r="G931" i="15"/>
  <c r="G932" i="15"/>
  <c r="G933" i="15"/>
  <c r="G934" i="15"/>
  <c r="G935" i="15"/>
  <c r="G936" i="15"/>
  <c r="G937" i="15"/>
  <c r="G938" i="15"/>
  <c r="G939" i="15"/>
  <c r="G940" i="15"/>
  <c r="G941" i="15"/>
  <c r="G942" i="15"/>
  <c r="G943" i="15"/>
  <c r="G944" i="15"/>
  <c r="G945" i="15"/>
  <c r="G946" i="15"/>
  <c r="G947" i="15"/>
  <c r="G948" i="15"/>
  <c r="G949" i="15"/>
  <c r="G950" i="15"/>
  <c r="G951" i="15"/>
  <c r="G952" i="15"/>
  <c r="G953" i="15"/>
  <c r="G954" i="15"/>
  <c r="G955" i="15"/>
  <c r="G956" i="15"/>
  <c r="G957" i="15"/>
  <c r="G958" i="15"/>
  <c r="G959" i="15"/>
  <c r="G960" i="15"/>
  <c r="G961" i="15"/>
  <c r="G962" i="15"/>
  <c r="G963" i="15"/>
  <c r="G964" i="15"/>
  <c r="G965" i="15"/>
  <c r="G966" i="15"/>
  <c r="G967" i="15"/>
  <c r="G968" i="15"/>
  <c r="G969" i="15"/>
  <c r="G970" i="15"/>
  <c r="G971" i="15"/>
  <c r="G972" i="15"/>
  <c r="G973" i="15"/>
  <c r="G974" i="15"/>
  <c r="G975" i="15"/>
  <c r="G976" i="15"/>
  <c r="G977" i="15"/>
  <c r="G978" i="15"/>
  <c r="G979" i="15"/>
  <c r="G980" i="15"/>
  <c r="G981" i="15"/>
  <c r="G982" i="15"/>
  <c r="G983" i="15"/>
  <c r="G984" i="15"/>
  <c r="G985" i="15"/>
  <c r="G986" i="15"/>
  <c r="G987" i="15"/>
  <c r="G988" i="15"/>
  <c r="G989" i="15"/>
  <c r="G990" i="15"/>
  <c r="G991" i="15"/>
  <c r="G992" i="15"/>
  <c r="G993" i="15"/>
  <c r="G994" i="15"/>
  <c r="G995" i="15"/>
  <c r="G996" i="15"/>
  <c r="G997" i="15"/>
  <c r="G998" i="15"/>
  <c r="G999" i="15"/>
  <c r="G1000" i="15"/>
  <c r="G3" i="15"/>
  <c r="F363" i="15"/>
  <c r="F364" i="15"/>
  <c r="F365" i="15"/>
  <c r="F366" i="15"/>
  <c r="F367" i="15"/>
  <c r="F368" i="15"/>
  <c r="F369" i="15"/>
  <c r="F370" i="15"/>
  <c r="F371" i="15"/>
  <c r="F372" i="15"/>
  <c r="F373" i="15"/>
  <c r="F374" i="15"/>
  <c r="F375" i="15"/>
  <c r="F376" i="15"/>
  <c r="F377" i="15"/>
  <c r="F378" i="15"/>
  <c r="F379" i="15"/>
  <c r="F380" i="15"/>
  <c r="F381" i="15"/>
  <c r="F382" i="15"/>
  <c r="F383" i="15"/>
  <c r="F384" i="15"/>
  <c r="F385" i="15"/>
  <c r="F386" i="15"/>
  <c r="F387" i="15"/>
  <c r="F388" i="15"/>
  <c r="F389" i="15"/>
  <c r="F390" i="15"/>
  <c r="F391" i="15"/>
  <c r="F392" i="15"/>
  <c r="F393" i="15"/>
  <c r="F394" i="15"/>
  <c r="F395" i="15"/>
  <c r="F396" i="15"/>
  <c r="F397" i="15"/>
  <c r="F398" i="15"/>
  <c r="F399" i="15"/>
  <c r="F400" i="15"/>
  <c r="F401" i="15"/>
  <c r="F402" i="15"/>
  <c r="F403" i="15"/>
  <c r="F404" i="15"/>
  <c r="F405" i="15"/>
  <c r="F406" i="15"/>
  <c r="F407" i="15"/>
  <c r="F408" i="15"/>
  <c r="F409" i="15"/>
  <c r="F410" i="15"/>
  <c r="F411" i="15"/>
  <c r="F412" i="15"/>
  <c r="F413" i="15"/>
  <c r="F414" i="15"/>
  <c r="F415" i="15"/>
  <c r="F416" i="15"/>
  <c r="F417" i="15"/>
  <c r="F418" i="15"/>
  <c r="F419" i="15"/>
  <c r="F420" i="15"/>
  <c r="F421" i="15"/>
  <c r="F422" i="15"/>
  <c r="F423" i="15"/>
  <c r="F424" i="15"/>
  <c r="F425" i="15"/>
  <c r="F426" i="15"/>
  <c r="F427" i="15"/>
  <c r="F428" i="15"/>
  <c r="F429" i="15"/>
  <c r="F430" i="15"/>
  <c r="F431" i="15"/>
  <c r="F432" i="15"/>
  <c r="F433" i="15"/>
  <c r="F434" i="15"/>
  <c r="F435" i="15"/>
  <c r="F436" i="15"/>
  <c r="F437" i="15"/>
  <c r="F438" i="15"/>
  <c r="F439" i="15"/>
  <c r="F440" i="15"/>
  <c r="F441" i="15"/>
  <c r="F442" i="15"/>
  <c r="F443" i="15"/>
  <c r="F444" i="15"/>
  <c r="F445" i="15"/>
  <c r="F446" i="15"/>
  <c r="F447" i="15"/>
  <c r="F448" i="15"/>
  <c r="F449" i="15"/>
  <c r="F450" i="15"/>
  <c r="F451" i="15"/>
  <c r="F452" i="15"/>
  <c r="F453" i="15"/>
  <c r="F454" i="15"/>
  <c r="F455" i="15"/>
  <c r="F456" i="15"/>
  <c r="F457" i="15"/>
  <c r="F458" i="15"/>
  <c r="F459" i="15"/>
  <c r="F460" i="15"/>
  <c r="F461" i="15"/>
  <c r="F462" i="15"/>
  <c r="F463" i="15"/>
  <c r="F464" i="15"/>
  <c r="F465" i="15"/>
  <c r="F466" i="15"/>
  <c r="F467" i="15"/>
  <c r="F468" i="15"/>
  <c r="F469" i="15"/>
  <c r="F470" i="15"/>
  <c r="F471" i="15"/>
  <c r="F472" i="15"/>
  <c r="F473" i="15"/>
  <c r="F474" i="15"/>
  <c r="F475" i="15"/>
  <c r="F476" i="15"/>
  <c r="F477" i="15"/>
  <c r="F478" i="15"/>
  <c r="F479" i="15"/>
  <c r="F480" i="15"/>
  <c r="F481" i="15"/>
  <c r="F482" i="15"/>
  <c r="F483" i="15"/>
  <c r="F484" i="15"/>
  <c r="F485" i="15"/>
  <c r="F486" i="15"/>
  <c r="F487" i="15"/>
  <c r="F488" i="15"/>
  <c r="F489" i="15"/>
  <c r="F490" i="15"/>
  <c r="F491" i="15"/>
  <c r="F492" i="15"/>
  <c r="F493" i="15"/>
  <c r="F494" i="15"/>
  <c r="F495" i="15"/>
  <c r="F496" i="15"/>
  <c r="F497" i="15"/>
  <c r="F498" i="15"/>
  <c r="F499" i="15"/>
  <c r="F500" i="15"/>
  <c r="F501" i="15"/>
  <c r="F502" i="15"/>
  <c r="F503" i="15"/>
  <c r="F504" i="15"/>
  <c r="F505" i="15"/>
  <c r="F506" i="15"/>
  <c r="F507" i="15"/>
  <c r="F508" i="15"/>
  <c r="F509" i="15"/>
  <c r="F510" i="15"/>
  <c r="F511" i="15"/>
  <c r="F512" i="15"/>
  <c r="F513" i="15"/>
  <c r="F514" i="15"/>
  <c r="F515" i="15"/>
  <c r="F516" i="15"/>
  <c r="F517" i="15"/>
  <c r="F518" i="15"/>
  <c r="F519" i="15"/>
  <c r="F520" i="15"/>
  <c r="F521" i="15"/>
  <c r="F522" i="15"/>
  <c r="F523" i="15"/>
  <c r="F524" i="15"/>
  <c r="F525" i="15"/>
  <c r="F526" i="15"/>
  <c r="F527" i="15"/>
  <c r="F528" i="15"/>
  <c r="F529" i="15"/>
  <c r="F530" i="15"/>
  <c r="F531" i="15"/>
  <c r="F532" i="15"/>
  <c r="F533" i="15"/>
  <c r="F534" i="15"/>
  <c r="F535" i="15"/>
  <c r="F536" i="15"/>
  <c r="F537" i="15"/>
  <c r="F538" i="15"/>
  <c r="F539" i="15"/>
  <c r="F540" i="15"/>
  <c r="F541" i="15"/>
  <c r="F542" i="15"/>
  <c r="F543" i="15"/>
  <c r="F544" i="15"/>
  <c r="F545" i="15"/>
  <c r="F546" i="15"/>
  <c r="F547" i="15"/>
  <c r="F548" i="15"/>
  <c r="F549" i="15"/>
  <c r="F550" i="15"/>
  <c r="F551" i="15"/>
  <c r="F552" i="15"/>
  <c r="F553" i="15"/>
  <c r="F554" i="15"/>
  <c r="F555" i="15"/>
  <c r="F556" i="15"/>
  <c r="F557" i="15"/>
  <c r="F558" i="15"/>
  <c r="F559" i="15"/>
  <c r="F560" i="15"/>
  <c r="F561" i="15"/>
  <c r="F562" i="15"/>
  <c r="F563" i="15"/>
  <c r="F564" i="15"/>
  <c r="F565" i="15"/>
  <c r="F566" i="15"/>
  <c r="F567" i="15"/>
  <c r="F568" i="15"/>
  <c r="F569" i="15"/>
  <c r="F570" i="15"/>
  <c r="F571" i="15"/>
  <c r="F572" i="15"/>
  <c r="F573" i="15"/>
  <c r="F574" i="15"/>
  <c r="F575" i="15"/>
  <c r="F576" i="15"/>
  <c r="F577" i="15"/>
  <c r="F578" i="15"/>
  <c r="F579" i="15"/>
  <c r="F580" i="15"/>
  <c r="F581" i="15"/>
  <c r="F582" i="15"/>
  <c r="F583" i="15"/>
  <c r="F584" i="15"/>
  <c r="F585" i="15"/>
  <c r="F586" i="15"/>
  <c r="F587" i="15"/>
  <c r="F588" i="15"/>
  <c r="F589" i="15"/>
  <c r="F590" i="15"/>
  <c r="F591" i="15"/>
  <c r="F592" i="15"/>
  <c r="F593" i="15"/>
  <c r="F594" i="15"/>
  <c r="F595" i="15"/>
  <c r="F596" i="15"/>
  <c r="F597" i="15"/>
  <c r="F598" i="15"/>
  <c r="F599" i="15"/>
  <c r="F600" i="15"/>
  <c r="F601" i="15"/>
  <c r="F602" i="15"/>
  <c r="F603" i="15"/>
  <c r="F604" i="15"/>
  <c r="F605" i="15"/>
  <c r="F606" i="15"/>
  <c r="F607" i="15"/>
  <c r="F608" i="15"/>
  <c r="F609" i="15"/>
  <c r="F610" i="15"/>
  <c r="F611" i="15"/>
  <c r="F612" i="15"/>
  <c r="F613" i="15"/>
  <c r="F614" i="15"/>
  <c r="F615" i="15"/>
  <c r="F616" i="15"/>
  <c r="F617" i="15"/>
  <c r="F618" i="15"/>
  <c r="F619" i="15"/>
  <c r="F620" i="15"/>
  <c r="F621" i="15"/>
  <c r="F622" i="15"/>
  <c r="F623" i="15"/>
  <c r="F624" i="15"/>
  <c r="F625" i="15"/>
  <c r="F626" i="15"/>
  <c r="F627" i="15"/>
  <c r="F628" i="15"/>
  <c r="F629" i="15"/>
  <c r="F630" i="15"/>
  <c r="F631" i="15"/>
  <c r="F632" i="15"/>
  <c r="F633" i="15"/>
  <c r="F634" i="15"/>
  <c r="F635" i="15"/>
  <c r="F636" i="15"/>
  <c r="F637" i="15"/>
  <c r="F638" i="15"/>
  <c r="F639" i="15"/>
  <c r="F640" i="15"/>
  <c r="F641" i="15"/>
  <c r="F642" i="15"/>
  <c r="F643" i="15"/>
  <c r="F644" i="15"/>
  <c r="F645" i="15"/>
  <c r="F646" i="15"/>
  <c r="F647" i="15"/>
  <c r="F648" i="15"/>
  <c r="F649" i="15"/>
  <c r="F650" i="15"/>
  <c r="F651" i="15"/>
  <c r="F652" i="15"/>
  <c r="F653" i="15"/>
  <c r="F654" i="15"/>
  <c r="F655" i="15"/>
  <c r="F656" i="15"/>
  <c r="F657" i="15"/>
  <c r="F658" i="15"/>
  <c r="F659" i="15"/>
  <c r="F660" i="15"/>
  <c r="F661" i="15"/>
  <c r="F662" i="15"/>
  <c r="F663" i="15"/>
  <c r="F664" i="15"/>
  <c r="F665" i="15"/>
  <c r="F666" i="15"/>
  <c r="F667" i="15"/>
  <c r="F668" i="15"/>
  <c r="F669" i="15"/>
  <c r="F670" i="15"/>
  <c r="F671" i="15"/>
  <c r="F672" i="15"/>
  <c r="F673" i="15"/>
  <c r="F674" i="15"/>
  <c r="F675" i="15"/>
  <c r="F676" i="15"/>
  <c r="F677" i="15"/>
  <c r="F678" i="15"/>
  <c r="F679" i="15"/>
  <c r="F680" i="15"/>
  <c r="F681" i="15"/>
  <c r="F682" i="15"/>
  <c r="F683" i="15"/>
  <c r="F684" i="15"/>
  <c r="F685" i="15"/>
  <c r="F686" i="15"/>
  <c r="F687" i="15"/>
  <c r="F688" i="15"/>
  <c r="F689" i="15"/>
  <c r="F690" i="15"/>
  <c r="F691" i="15"/>
  <c r="F692" i="15"/>
  <c r="F693" i="15"/>
  <c r="F694" i="15"/>
  <c r="F695" i="15"/>
  <c r="F696" i="15"/>
  <c r="F697" i="15"/>
  <c r="F698" i="15"/>
  <c r="F699" i="15"/>
  <c r="F700" i="15"/>
  <c r="F701" i="15"/>
  <c r="F702" i="15"/>
  <c r="F703" i="15"/>
  <c r="F704" i="15"/>
  <c r="F705" i="15"/>
  <c r="F706" i="15"/>
  <c r="F707" i="15"/>
  <c r="F708" i="15"/>
  <c r="F709" i="15"/>
  <c r="F710" i="15"/>
  <c r="F711" i="15"/>
  <c r="F712" i="15"/>
  <c r="F713" i="15"/>
  <c r="F714" i="15"/>
  <c r="F715" i="15"/>
  <c r="F716" i="15"/>
  <c r="F717" i="15"/>
  <c r="F718" i="15"/>
  <c r="F719" i="15"/>
  <c r="F720" i="15"/>
  <c r="F721" i="15"/>
  <c r="F722" i="15"/>
  <c r="F723" i="15"/>
  <c r="F724" i="15"/>
  <c r="F725" i="15"/>
  <c r="F726" i="15"/>
  <c r="F727" i="15"/>
  <c r="F728" i="15"/>
  <c r="F729" i="15"/>
  <c r="F730" i="15"/>
  <c r="F731" i="15"/>
  <c r="F732" i="15"/>
  <c r="F733" i="15"/>
  <c r="F734" i="15"/>
  <c r="F735" i="15"/>
  <c r="F736" i="15"/>
  <c r="F737" i="15"/>
  <c r="F738" i="15"/>
  <c r="F739" i="15"/>
  <c r="F740" i="15"/>
  <c r="F741" i="15"/>
  <c r="F742" i="15"/>
  <c r="F743" i="15"/>
  <c r="F744" i="15"/>
  <c r="F745" i="15"/>
  <c r="F746" i="15"/>
  <c r="F747" i="15"/>
  <c r="F748" i="15"/>
  <c r="F749" i="15"/>
  <c r="F750" i="15"/>
  <c r="F751" i="15"/>
  <c r="F752" i="15"/>
  <c r="F753" i="15"/>
  <c r="F754" i="15"/>
  <c r="F755" i="15"/>
  <c r="F756" i="15"/>
  <c r="F757" i="15"/>
  <c r="F758" i="15"/>
  <c r="F759" i="15"/>
  <c r="F760" i="15"/>
  <c r="F761" i="15"/>
  <c r="F762" i="15"/>
  <c r="F763" i="15"/>
  <c r="F764" i="15"/>
  <c r="F765" i="15"/>
  <c r="F766" i="15"/>
  <c r="F767" i="15"/>
  <c r="F768" i="15"/>
  <c r="F769" i="15"/>
  <c r="F770" i="15"/>
  <c r="F771" i="15"/>
  <c r="F772" i="15"/>
  <c r="F773" i="15"/>
  <c r="F774" i="15"/>
  <c r="F775" i="15"/>
  <c r="F776" i="15"/>
  <c r="F777" i="15"/>
  <c r="F778" i="15"/>
  <c r="F779" i="15"/>
  <c r="F780" i="15"/>
  <c r="F781" i="15"/>
  <c r="F782" i="15"/>
  <c r="F783" i="15"/>
  <c r="F784" i="15"/>
  <c r="F785" i="15"/>
  <c r="F786" i="15"/>
  <c r="F787" i="15"/>
  <c r="F788" i="15"/>
  <c r="F789" i="15"/>
  <c r="F790" i="15"/>
  <c r="F791" i="15"/>
  <c r="F792" i="15"/>
  <c r="F793" i="15"/>
  <c r="F794" i="15"/>
  <c r="F795" i="15"/>
  <c r="F796" i="15"/>
  <c r="F797" i="15"/>
  <c r="F798" i="15"/>
  <c r="F799" i="15"/>
  <c r="F800" i="15"/>
  <c r="F801" i="15"/>
  <c r="F802" i="15"/>
  <c r="F803" i="15"/>
  <c r="F804" i="15"/>
  <c r="F805" i="15"/>
  <c r="F806" i="15"/>
  <c r="F807" i="15"/>
  <c r="F808" i="15"/>
  <c r="F809" i="15"/>
  <c r="F810" i="15"/>
  <c r="F811" i="15"/>
  <c r="F812" i="15"/>
  <c r="F813" i="15"/>
  <c r="F814" i="15"/>
  <c r="F815" i="15"/>
  <c r="F816" i="15"/>
  <c r="F817" i="15"/>
  <c r="F818" i="15"/>
  <c r="F819" i="15"/>
  <c r="F820" i="15"/>
  <c r="F821" i="15"/>
  <c r="F822" i="15"/>
  <c r="F823" i="15"/>
  <c r="F824" i="15"/>
  <c r="F825" i="15"/>
  <c r="F826" i="15"/>
  <c r="F827" i="15"/>
  <c r="F828" i="15"/>
  <c r="F829" i="15"/>
  <c r="F830" i="15"/>
  <c r="F831" i="15"/>
  <c r="F832" i="15"/>
  <c r="F833" i="15"/>
  <c r="F834" i="15"/>
  <c r="F835" i="15"/>
  <c r="F836" i="15"/>
  <c r="F837" i="15"/>
  <c r="F838" i="15"/>
  <c r="F839" i="15"/>
  <c r="F840" i="15"/>
  <c r="F841" i="15"/>
  <c r="F842" i="15"/>
  <c r="F843" i="15"/>
  <c r="F844" i="15"/>
  <c r="F845" i="15"/>
  <c r="F846" i="15"/>
  <c r="F847" i="15"/>
  <c r="F848" i="15"/>
  <c r="F849" i="15"/>
  <c r="F850" i="15"/>
  <c r="F851" i="15"/>
  <c r="F852" i="15"/>
  <c r="F853" i="15"/>
  <c r="F854" i="15"/>
  <c r="F855" i="15"/>
  <c r="F856" i="15"/>
  <c r="F857" i="15"/>
  <c r="F858" i="15"/>
  <c r="F859" i="15"/>
  <c r="F860" i="15"/>
  <c r="F861" i="15"/>
  <c r="F862" i="15"/>
  <c r="F863" i="15"/>
  <c r="F864" i="15"/>
  <c r="F865" i="15"/>
  <c r="F866" i="15"/>
  <c r="F867" i="15"/>
  <c r="F868" i="15"/>
  <c r="F869" i="15"/>
  <c r="F870" i="15"/>
  <c r="F871" i="15"/>
  <c r="F872" i="15"/>
  <c r="F873" i="15"/>
  <c r="F874" i="15"/>
  <c r="F875" i="15"/>
  <c r="F876" i="15"/>
  <c r="F877" i="15"/>
  <c r="F878" i="15"/>
  <c r="F879" i="15"/>
  <c r="F880" i="15"/>
  <c r="F881" i="15"/>
  <c r="F882" i="15"/>
  <c r="F883" i="15"/>
  <c r="F884" i="15"/>
  <c r="F885" i="15"/>
  <c r="F886" i="15"/>
  <c r="F887" i="15"/>
  <c r="F888" i="15"/>
  <c r="F889" i="15"/>
  <c r="F890" i="15"/>
  <c r="F891" i="15"/>
  <c r="F892" i="15"/>
  <c r="F893" i="15"/>
  <c r="F894" i="15"/>
  <c r="F895" i="15"/>
  <c r="F896" i="15"/>
  <c r="F897" i="15"/>
  <c r="F898" i="15"/>
  <c r="F899" i="15"/>
  <c r="F900" i="15"/>
  <c r="F901" i="15"/>
  <c r="F902" i="15"/>
  <c r="F903" i="15"/>
  <c r="F904" i="15"/>
  <c r="F905" i="15"/>
  <c r="F906" i="15"/>
  <c r="F907" i="15"/>
  <c r="F908" i="15"/>
  <c r="F909" i="15"/>
  <c r="F910" i="15"/>
  <c r="F911" i="15"/>
  <c r="F912" i="15"/>
  <c r="F913" i="15"/>
  <c r="F914" i="15"/>
  <c r="F915" i="15"/>
  <c r="F916" i="15"/>
  <c r="F917" i="15"/>
  <c r="F918" i="15"/>
  <c r="F919" i="15"/>
  <c r="F920" i="15"/>
  <c r="F921" i="15"/>
  <c r="F922" i="15"/>
  <c r="F923" i="15"/>
  <c r="F924" i="15"/>
  <c r="F925" i="15"/>
  <c r="F926" i="15"/>
  <c r="F927" i="15"/>
  <c r="F928" i="15"/>
  <c r="F929" i="15"/>
  <c r="F930" i="15"/>
  <c r="F931" i="15"/>
  <c r="F932" i="15"/>
  <c r="F933" i="15"/>
  <c r="F934" i="15"/>
  <c r="F935" i="15"/>
  <c r="F936" i="15"/>
  <c r="F937" i="15"/>
  <c r="F938" i="15"/>
  <c r="F939" i="15"/>
  <c r="F940" i="15"/>
  <c r="F941" i="15"/>
  <c r="F942" i="15"/>
  <c r="F943" i="15"/>
  <c r="F944" i="15"/>
  <c r="F945" i="15"/>
  <c r="F946" i="15"/>
  <c r="F947" i="15"/>
  <c r="F948" i="15"/>
  <c r="F949" i="15"/>
  <c r="F950" i="15"/>
  <c r="F951" i="15"/>
  <c r="F952" i="15"/>
  <c r="F953" i="15"/>
  <c r="F954" i="15"/>
  <c r="F955" i="15"/>
  <c r="F956" i="15"/>
  <c r="F957" i="15"/>
  <c r="F958" i="15"/>
  <c r="F959" i="15"/>
  <c r="F960" i="15"/>
  <c r="F961" i="15"/>
  <c r="F962" i="15"/>
  <c r="F963" i="15"/>
  <c r="F964" i="15"/>
  <c r="F965" i="15"/>
  <c r="F966" i="15"/>
  <c r="F967" i="15"/>
  <c r="F968" i="15"/>
  <c r="F969" i="15"/>
  <c r="F970" i="15"/>
  <c r="F971" i="15"/>
  <c r="F972" i="15"/>
  <c r="F973" i="15"/>
  <c r="F974" i="15"/>
  <c r="F975" i="15"/>
  <c r="F976" i="15"/>
  <c r="F977" i="15"/>
  <c r="F978" i="15"/>
  <c r="F979" i="15"/>
  <c r="F980" i="15"/>
  <c r="F981" i="15"/>
  <c r="F982" i="15"/>
  <c r="F983" i="15"/>
  <c r="F984" i="15"/>
  <c r="F985" i="15"/>
  <c r="F986" i="15"/>
  <c r="F987" i="15"/>
  <c r="F988" i="15"/>
  <c r="F989" i="15"/>
  <c r="F990" i="15"/>
  <c r="F991" i="15"/>
  <c r="F992" i="15"/>
  <c r="F993" i="15"/>
  <c r="F994" i="15"/>
  <c r="F995" i="15"/>
  <c r="F996" i="15"/>
  <c r="F997" i="15"/>
  <c r="F998" i="15"/>
  <c r="F999" i="15"/>
  <c r="F1000" i="15"/>
  <c r="F4" i="15"/>
  <c r="F5" i="15"/>
  <c r="F6" i="15"/>
  <c r="F7" i="15"/>
  <c r="F8" i="15"/>
  <c r="F9" i="15"/>
  <c r="F10" i="15"/>
  <c r="F11" i="15"/>
  <c r="F12" i="15"/>
  <c r="F13" i="15"/>
  <c r="F14" i="15"/>
  <c r="F15" i="15"/>
  <c r="F16" i="15"/>
  <c r="F17" i="15"/>
  <c r="F18" i="15"/>
  <c r="F19" i="15"/>
  <c r="F20" i="15"/>
  <c r="F21" i="15"/>
  <c r="F22" i="15"/>
  <c r="F23" i="15"/>
  <c r="F24" i="15"/>
  <c r="F25" i="15"/>
  <c r="F26" i="15"/>
  <c r="F27" i="15"/>
  <c r="F28" i="15"/>
  <c r="F29" i="15"/>
  <c r="F30" i="15"/>
  <c r="F31" i="15"/>
  <c r="F32" i="15"/>
  <c r="F33" i="15"/>
  <c r="F34" i="15"/>
  <c r="F35" i="15"/>
  <c r="F36" i="15"/>
  <c r="F37" i="15"/>
  <c r="F38" i="15"/>
  <c r="F39" i="15"/>
  <c r="F40" i="15"/>
  <c r="F41" i="15"/>
  <c r="F42" i="15"/>
  <c r="F43" i="15"/>
  <c r="F44" i="15"/>
  <c r="F45" i="15"/>
  <c r="F46" i="15"/>
  <c r="F47" i="15"/>
  <c r="F48" i="15"/>
  <c r="F49" i="15"/>
  <c r="F50" i="15"/>
  <c r="F51" i="15"/>
  <c r="F52" i="15"/>
  <c r="F53" i="15"/>
  <c r="F54" i="15"/>
  <c r="F55" i="15"/>
  <c r="F56" i="15"/>
  <c r="F57" i="15"/>
  <c r="F58" i="15"/>
  <c r="F59" i="15"/>
  <c r="F60" i="15"/>
  <c r="F61" i="15"/>
  <c r="F62" i="15"/>
  <c r="F63" i="15"/>
  <c r="F64" i="15"/>
  <c r="F65" i="15"/>
  <c r="F66" i="15"/>
  <c r="F67" i="15"/>
  <c r="F68" i="15"/>
  <c r="F69" i="15"/>
  <c r="F70" i="15"/>
  <c r="F71" i="15"/>
  <c r="F72" i="15"/>
  <c r="F73" i="15"/>
  <c r="F74" i="15"/>
  <c r="F75" i="15"/>
  <c r="F76" i="15"/>
  <c r="F77" i="15"/>
  <c r="F78" i="15"/>
  <c r="F79" i="15"/>
  <c r="F80" i="15"/>
  <c r="F81" i="15"/>
  <c r="F82" i="15"/>
  <c r="F83" i="15"/>
  <c r="F84" i="15"/>
  <c r="F85" i="15"/>
  <c r="F86" i="15"/>
  <c r="F87" i="15"/>
  <c r="F88" i="15"/>
  <c r="F89" i="15"/>
  <c r="F90" i="15"/>
  <c r="F91" i="15"/>
  <c r="F92" i="15"/>
  <c r="F93" i="15"/>
  <c r="F94" i="15"/>
  <c r="F95" i="15"/>
  <c r="F96" i="15"/>
  <c r="F97" i="15"/>
  <c r="F98" i="15"/>
  <c r="F99" i="15"/>
  <c r="F100" i="15"/>
  <c r="F101" i="15"/>
  <c r="F102" i="15"/>
  <c r="F103" i="15"/>
  <c r="F104" i="15"/>
  <c r="F105" i="15"/>
  <c r="F106" i="15"/>
  <c r="F107" i="15"/>
  <c r="F108" i="15"/>
  <c r="F109" i="15"/>
  <c r="F110" i="15"/>
  <c r="F111" i="15"/>
  <c r="F112" i="15"/>
  <c r="F113" i="15"/>
  <c r="F114" i="15"/>
  <c r="F115" i="15"/>
  <c r="F116" i="15"/>
  <c r="F117" i="15"/>
  <c r="F118" i="15"/>
  <c r="F119" i="15"/>
  <c r="F120" i="15"/>
  <c r="F121" i="15"/>
  <c r="F122" i="15"/>
  <c r="F123" i="15"/>
  <c r="F124" i="15"/>
  <c r="F125" i="15"/>
  <c r="F126" i="15"/>
  <c r="F127" i="15"/>
  <c r="F128" i="15"/>
  <c r="F129" i="15"/>
  <c r="F130" i="15"/>
  <c r="F131" i="15"/>
  <c r="F132" i="15"/>
  <c r="F133" i="15"/>
  <c r="F134" i="15"/>
  <c r="F135" i="15"/>
  <c r="F136" i="15"/>
  <c r="F137" i="15"/>
  <c r="F138" i="15"/>
  <c r="F139" i="15"/>
  <c r="F140" i="15"/>
  <c r="F141" i="15"/>
  <c r="F142" i="15"/>
  <c r="F143" i="15"/>
  <c r="F144" i="15"/>
  <c r="F145" i="15"/>
  <c r="F146" i="15"/>
  <c r="F147" i="15"/>
  <c r="F148" i="15"/>
  <c r="F149" i="15"/>
  <c r="F150" i="15"/>
  <c r="F151" i="15"/>
  <c r="F152" i="15"/>
  <c r="F153" i="15"/>
  <c r="F154" i="15"/>
  <c r="F155" i="15"/>
  <c r="F156" i="15"/>
  <c r="F157" i="15"/>
  <c r="F158" i="15"/>
  <c r="F159" i="15"/>
  <c r="F160" i="15"/>
  <c r="F161" i="15"/>
  <c r="F162" i="15"/>
  <c r="F163" i="15"/>
  <c r="F164" i="15"/>
  <c r="F165" i="15"/>
  <c r="F166" i="15"/>
  <c r="F167" i="15"/>
  <c r="F168" i="15"/>
  <c r="F169" i="15"/>
  <c r="F170" i="15"/>
  <c r="F171" i="15"/>
  <c r="F172" i="15"/>
  <c r="F173" i="15"/>
  <c r="F174" i="15"/>
  <c r="F175" i="15"/>
  <c r="F176" i="15"/>
  <c r="F177" i="15"/>
  <c r="F178" i="15"/>
  <c r="F179" i="15"/>
  <c r="F180" i="15"/>
  <c r="F181" i="15"/>
  <c r="F182" i="15"/>
  <c r="F183" i="15"/>
  <c r="F184" i="15"/>
  <c r="F185" i="15"/>
  <c r="F186" i="15"/>
  <c r="F187" i="15"/>
  <c r="F188" i="15"/>
  <c r="F189" i="15"/>
  <c r="F190" i="15"/>
  <c r="F191" i="15"/>
  <c r="F192" i="15"/>
  <c r="F193" i="15"/>
  <c r="F194" i="15"/>
  <c r="F195" i="15"/>
  <c r="F196" i="15"/>
  <c r="F197" i="15"/>
  <c r="F198" i="15"/>
  <c r="F199" i="15"/>
  <c r="F200" i="15"/>
  <c r="F201" i="15"/>
  <c r="F202" i="15"/>
  <c r="F203" i="15"/>
  <c r="F204" i="15"/>
  <c r="F205" i="15"/>
  <c r="F206" i="15"/>
  <c r="F207" i="15"/>
  <c r="F208" i="15"/>
  <c r="F209" i="15"/>
  <c r="F210" i="15"/>
  <c r="F211" i="15"/>
  <c r="F212" i="15"/>
  <c r="F213" i="15"/>
  <c r="F214" i="15"/>
  <c r="F215" i="15"/>
  <c r="F216" i="15"/>
  <c r="F217" i="15"/>
  <c r="F218" i="15"/>
  <c r="F219" i="15"/>
  <c r="F220" i="15"/>
  <c r="F221" i="15"/>
  <c r="F222" i="15"/>
  <c r="F223" i="15"/>
  <c r="F224" i="15"/>
  <c r="F225" i="15"/>
  <c r="F226" i="15"/>
  <c r="F227" i="15"/>
  <c r="F228" i="15"/>
  <c r="F229" i="15"/>
  <c r="F230" i="15"/>
  <c r="F231" i="15"/>
  <c r="F232" i="15"/>
  <c r="F233" i="15"/>
  <c r="F234" i="15"/>
  <c r="F235" i="15"/>
  <c r="F236" i="15"/>
  <c r="F237" i="15"/>
  <c r="F238" i="15"/>
  <c r="F239" i="15"/>
  <c r="F240" i="15"/>
  <c r="F241" i="15"/>
  <c r="F242" i="15"/>
  <c r="F243" i="15"/>
  <c r="F244" i="15"/>
  <c r="F245" i="15"/>
  <c r="F246" i="15"/>
  <c r="F247" i="15"/>
  <c r="F248" i="15"/>
  <c r="F249" i="15"/>
  <c r="F250" i="15"/>
  <c r="F251" i="15"/>
  <c r="F252" i="15"/>
  <c r="F253" i="15"/>
  <c r="F254" i="15"/>
  <c r="F255" i="15"/>
  <c r="F256" i="15"/>
  <c r="F257" i="15"/>
  <c r="F258" i="15"/>
  <c r="F259" i="15"/>
  <c r="F260" i="15"/>
  <c r="F261" i="15"/>
  <c r="F262" i="15"/>
  <c r="F263" i="15"/>
  <c r="F264" i="15"/>
  <c r="F265" i="15"/>
  <c r="F266" i="15"/>
  <c r="F267" i="15"/>
  <c r="F268" i="15"/>
  <c r="F269" i="15"/>
  <c r="F270" i="15"/>
  <c r="F271" i="15"/>
  <c r="F272" i="15"/>
  <c r="F273" i="15"/>
  <c r="F274" i="15"/>
  <c r="F275" i="15"/>
  <c r="F276" i="15"/>
  <c r="F277" i="15"/>
  <c r="F278" i="15"/>
  <c r="F279" i="15"/>
  <c r="F280" i="15"/>
  <c r="F281" i="15"/>
  <c r="F282" i="15"/>
  <c r="F283" i="15"/>
  <c r="F284" i="15"/>
  <c r="F285" i="15"/>
  <c r="F286" i="15"/>
  <c r="F287" i="15"/>
  <c r="F288" i="15"/>
  <c r="F289" i="15"/>
  <c r="F290" i="15"/>
  <c r="F291" i="15"/>
  <c r="F292" i="15"/>
  <c r="F293" i="15"/>
  <c r="F294" i="15"/>
  <c r="F295" i="15"/>
  <c r="F296" i="15"/>
  <c r="F297" i="15"/>
  <c r="F298" i="15"/>
  <c r="F299" i="15"/>
  <c r="F300" i="15"/>
  <c r="F301" i="15"/>
  <c r="F302" i="15"/>
  <c r="F303" i="15"/>
  <c r="F304" i="15"/>
  <c r="F305" i="15"/>
  <c r="F306" i="15"/>
  <c r="F307" i="15"/>
  <c r="F308" i="15"/>
  <c r="F309" i="15"/>
  <c r="F310" i="15"/>
  <c r="F311" i="15"/>
  <c r="F312" i="15"/>
  <c r="F313" i="15"/>
  <c r="F314" i="15"/>
  <c r="F315" i="15"/>
  <c r="F316" i="15"/>
  <c r="F317" i="15"/>
  <c r="F318" i="15"/>
  <c r="F319" i="15"/>
  <c r="F320" i="15"/>
  <c r="F321" i="15"/>
  <c r="F322" i="15"/>
  <c r="F323" i="15"/>
  <c r="F324" i="15"/>
  <c r="F325" i="15"/>
  <c r="F326" i="15"/>
  <c r="F327" i="15"/>
  <c r="F328" i="15"/>
  <c r="F329" i="15"/>
  <c r="F330" i="15"/>
  <c r="F331" i="15"/>
  <c r="F332" i="15"/>
  <c r="F333" i="15"/>
  <c r="F334" i="15"/>
  <c r="F335" i="15"/>
  <c r="F336" i="15"/>
  <c r="F337" i="15"/>
  <c r="F338" i="15"/>
  <c r="F339" i="15"/>
  <c r="F340" i="15"/>
  <c r="F341" i="15"/>
  <c r="F342" i="15"/>
  <c r="F343" i="15"/>
  <c r="F344" i="15"/>
  <c r="F345" i="15"/>
  <c r="F346" i="15"/>
  <c r="F347" i="15"/>
  <c r="F348" i="15"/>
  <c r="F349" i="15"/>
  <c r="F350" i="15"/>
  <c r="F351" i="15"/>
  <c r="F352" i="15"/>
  <c r="F353" i="15"/>
  <c r="F354" i="15"/>
  <c r="F355" i="15"/>
  <c r="F356" i="15"/>
  <c r="F357" i="15"/>
  <c r="F358" i="15"/>
  <c r="F359" i="15"/>
  <c r="F360" i="15"/>
  <c r="F361" i="15"/>
  <c r="F362" i="15"/>
  <c r="F3" i="15"/>
  <c r="K4" i="11"/>
  <c r="K5" i="11"/>
  <c r="K6" i="11"/>
  <c r="K7" i="11"/>
  <c r="K8" i="11"/>
  <c r="K9" i="11"/>
  <c r="K10" i="11"/>
  <c r="K11" i="11"/>
  <c r="K12" i="11"/>
  <c r="K13" i="11"/>
  <c r="K14" i="11"/>
  <c r="K15" i="11"/>
  <c r="K16" i="11"/>
  <c r="K17" i="11"/>
  <c r="K18" i="11"/>
  <c r="K19" i="11"/>
  <c r="K20" i="11"/>
  <c r="K21" i="11"/>
  <c r="K22" i="11"/>
  <c r="K23" i="11"/>
  <c r="K24" i="11"/>
  <c r="K25" i="11"/>
  <c r="K26" i="11"/>
  <c r="K27" i="11"/>
  <c r="K28" i="11"/>
  <c r="K29" i="11"/>
  <c r="K30" i="11"/>
  <c r="K31" i="11"/>
  <c r="K32" i="11"/>
  <c r="K33" i="11"/>
  <c r="K34" i="11"/>
  <c r="K35" i="11"/>
  <c r="K36" i="11"/>
  <c r="K37" i="11"/>
  <c r="K38" i="11"/>
  <c r="K39" i="11"/>
  <c r="K40" i="11"/>
  <c r="K41" i="11"/>
  <c r="K42" i="11"/>
  <c r="K43" i="11"/>
  <c r="K44" i="11"/>
  <c r="K45" i="11"/>
  <c r="K46" i="11"/>
  <c r="K47" i="11"/>
  <c r="K48" i="11"/>
  <c r="K49" i="11"/>
  <c r="K50" i="11"/>
  <c r="K51" i="11"/>
  <c r="K52" i="11"/>
  <c r="K53" i="11"/>
  <c r="K54" i="11"/>
  <c r="K55" i="11"/>
  <c r="K56" i="11"/>
  <c r="K57" i="11"/>
  <c r="K58" i="11"/>
  <c r="K59" i="11"/>
  <c r="K60" i="11"/>
  <c r="K61" i="11"/>
  <c r="K62" i="11"/>
  <c r="K63" i="11"/>
  <c r="K64" i="11"/>
  <c r="K65" i="11"/>
  <c r="K66" i="11"/>
  <c r="K67" i="11"/>
  <c r="K68" i="11"/>
  <c r="K69" i="11"/>
  <c r="K70" i="11"/>
  <c r="K71" i="11"/>
  <c r="K72" i="11"/>
  <c r="K73" i="11"/>
  <c r="K74" i="11"/>
  <c r="K75" i="11"/>
  <c r="K76" i="11"/>
  <c r="K77" i="11"/>
  <c r="K78" i="11"/>
  <c r="K79" i="11"/>
  <c r="K80" i="11"/>
  <c r="K81" i="11"/>
  <c r="K82" i="11"/>
  <c r="K83" i="11"/>
  <c r="K84" i="11"/>
  <c r="K85" i="11"/>
  <c r="K86" i="11"/>
  <c r="K87" i="11"/>
  <c r="K88" i="11"/>
  <c r="K89" i="11"/>
  <c r="K90" i="11"/>
  <c r="K91" i="11"/>
  <c r="K92" i="11"/>
  <c r="K93" i="11"/>
  <c r="K94" i="11"/>
  <c r="K95" i="11"/>
  <c r="K96" i="11"/>
  <c r="K97" i="11"/>
  <c r="K98" i="11"/>
  <c r="K99" i="11"/>
  <c r="K100" i="11"/>
  <c r="K101" i="11"/>
  <c r="K102" i="11"/>
  <c r="K103" i="11"/>
  <c r="K104" i="11"/>
  <c r="K105" i="11"/>
  <c r="K106" i="11"/>
  <c r="K107" i="11"/>
  <c r="K108" i="11"/>
  <c r="K109" i="11"/>
  <c r="K110" i="11"/>
  <c r="K111" i="11"/>
  <c r="K112" i="11"/>
  <c r="K113" i="11"/>
  <c r="K114" i="11"/>
  <c r="K115" i="11"/>
  <c r="K116" i="11"/>
  <c r="K117" i="11"/>
  <c r="K118" i="11"/>
  <c r="K119" i="11"/>
  <c r="K120" i="11"/>
  <c r="K121" i="11"/>
  <c r="K122" i="11"/>
  <c r="K123" i="11"/>
  <c r="K124" i="11"/>
  <c r="K125" i="11"/>
  <c r="K126" i="11"/>
  <c r="K127" i="11"/>
  <c r="K128" i="11"/>
  <c r="K129" i="11"/>
  <c r="K130" i="11"/>
  <c r="K131" i="11"/>
  <c r="K132" i="11"/>
  <c r="K133" i="11"/>
  <c r="K134" i="11"/>
  <c r="K135" i="11"/>
  <c r="K136" i="11"/>
  <c r="K137" i="11"/>
  <c r="K138" i="11"/>
  <c r="K139" i="11"/>
  <c r="K140" i="11"/>
  <c r="K141" i="11"/>
  <c r="K142" i="11"/>
  <c r="K143" i="11"/>
  <c r="K144" i="11"/>
  <c r="K145" i="11"/>
  <c r="K146" i="11"/>
  <c r="K147" i="11"/>
  <c r="K148" i="11"/>
  <c r="K149" i="11"/>
  <c r="K150" i="11"/>
  <c r="K151" i="11"/>
  <c r="K152" i="11"/>
  <c r="K153" i="11"/>
  <c r="K154" i="11"/>
  <c r="K155" i="11"/>
  <c r="K156" i="11"/>
  <c r="K157" i="11"/>
  <c r="K158" i="11"/>
  <c r="K159" i="11"/>
  <c r="K160" i="11"/>
  <c r="K161" i="11"/>
  <c r="K162" i="11"/>
  <c r="K163" i="11"/>
  <c r="K164" i="11"/>
  <c r="K165" i="11"/>
  <c r="K166" i="11"/>
  <c r="K167" i="11"/>
  <c r="K168" i="11"/>
  <c r="K169" i="11"/>
  <c r="K170" i="11"/>
  <c r="K171" i="11"/>
  <c r="K172" i="11"/>
  <c r="K173" i="11"/>
  <c r="K174" i="11"/>
  <c r="K175" i="11"/>
  <c r="K176" i="11"/>
  <c r="K177" i="11"/>
  <c r="K178" i="11"/>
  <c r="K179" i="11"/>
  <c r="K180" i="11"/>
  <c r="K181" i="11"/>
  <c r="K182" i="11"/>
  <c r="K183" i="11"/>
  <c r="K184" i="11"/>
  <c r="K185" i="11"/>
  <c r="K186" i="11"/>
  <c r="K187" i="11"/>
  <c r="K188" i="11"/>
  <c r="K189" i="11"/>
  <c r="K190" i="11"/>
  <c r="K191" i="11"/>
  <c r="K192" i="11"/>
  <c r="K193" i="11"/>
  <c r="K194" i="11"/>
  <c r="K195" i="11"/>
  <c r="K196" i="11"/>
  <c r="K197" i="11"/>
  <c r="K198" i="11"/>
  <c r="K199" i="11"/>
  <c r="K200" i="11"/>
  <c r="K201" i="11"/>
  <c r="K202" i="11"/>
  <c r="K203" i="11"/>
  <c r="K204" i="11"/>
  <c r="K205" i="11"/>
  <c r="K206" i="11"/>
  <c r="K207" i="11"/>
  <c r="K208" i="11"/>
  <c r="K209" i="11"/>
  <c r="K210" i="11"/>
  <c r="K211" i="11"/>
  <c r="K212" i="11"/>
  <c r="K213" i="11"/>
  <c r="K214" i="11"/>
  <c r="K215" i="11"/>
  <c r="K216" i="11"/>
  <c r="K217" i="11"/>
  <c r="K218" i="11"/>
  <c r="K219" i="11"/>
  <c r="K220" i="11"/>
  <c r="K221" i="11"/>
  <c r="K222" i="11"/>
  <c r="K223" i="11"/>
  <c r="K224" i="11"/>
  <c r="K225" i="11"/>
  <c r="K226" i="11"/>
  <c r="K227" i="11"/>
  <c r="K228" i="11"/>
  <c r="K229" i="11"/>
  <c r="K230" i="11"/>
  <c r="K231" i="11"/>
  <c r="K232" i="11"/>
  <c r="K233" i="11"/>
  <c r="K234" i="11"/>
  <c r="K235" i="11"/>
  <c r="K236" i="11"/>
  <c r="K237" i="11"/>
  <c r="K238" i="11"/>
  <c r="K239" i="11"/>
  <c r="K240" i="11"/>
  <c r="K241" i="11"/>
  <c r="K242" i="11"/>
  <c r="K243" i="11"/>
  <c r="K244" i="11"/>
  <c r="K245" i="11"/>
  <c r="K246" i="11"/>
  <c r="K247" i="11"/>
  <c r="K248" i="11"/>
  <c r="K249" i="11"/>
  <c r="K250" i="11"/>
  <c r="K251" i="11"/>
  <c r="K252" i="11"/>
  <c r="K253" i="11"/>
  <c r="K254" i="11"/>
  <c r="K255" i="11"/>
  <c r="K256" i="11"/>
  <c r="K257" i="11"/>
  <c r="K258" i="11"/>
  <c r="K259" i="11"/>
  <c r="K260" i="11"/>
  <c r="K261" i="11"/>
  <c r="K262" i="11"/>
  <c r="K263" i="11"/>
  <c r="K264" i="11"/>
  <c r="K265" i="11"/>
  <c r="K266" i="11"/>
  <c r="K267" i="11"/>
  <c r="K268" i="11"/>
  <c r="K269" i="11"/>
  <c r="K270" i="11"/>
  <c r="K271" i="11"/>
  <c r="K272" i="11"/>
  <c r="K273" i="11"/>
  <c r="K274" i="11"/>
  <c r="K275" i="11"/>
  <c r="K276" i="11"/>
  <c r="K277" i="11"/>
  <c r="K278" i="11"/>
  <c r="K279" i="11"/>
  <c r="K280" i="11"/>
  <c r="K281" i="11"/>
  <c r="K282" i="11"/>
  <c r="K283" i="11"/>
  <c r="K284" i="11"/>
  <c r="K285" i="11"/>
  <c r="K286" i="11"/>
  <c r="K287" i="11"/>
  <c r="K288" i="11"/>
  <c r="K289" i="11"/>
  <c r="K290" i="11"/>
  <c r="K291" i="11"/>
  <c r="K292" i="11"/>
  <c r="K293" i="11"/>
  <c r="K294" i="11"/>
  <c r="K295" i="11"/>
  <c r="K296" i="11"/>
  <c r="K297" i="11"/>
  <c r="K298" i="11"/>
  <c r="K299" i="11"/>
  <c r="K300" i="11"/>
  <c r="K301" i="11"/>
  <c r="K302" i="11"/>
  <c r="K303" i="11"/>
  <c r="K304" i="11"/>
  <c r="K305" i="11"/>
  <c r="K306" i="11"/>
  <c r="K307" i="11"/>
  <c r="K308" i="11"/>
  <c r="K309" i="11"/>
  <c r="K310" i="11"/>
  <c r="K311" i="11"/>
  <c r="K312" i="11"/>
  <c r="K313" i="11"/>
  <c r="K314" i="11"/>
  <c r="K315" i="11"/>
  <c r="K316" i="11"/>
  <c r="K317" i="11"/>
  <c r="K318" i="11"/>
  <c r="K319" i="11"/>
  <c r="K320" i="11"/>
  <c r="K321" i="11"/>
  <c r="K322" i="11"/>
  <c r="K323" i="11"/>
  <c r="K324" i="11"/>
  <c r="K325" i="11"/>
  <c r="K326" i="11"/>
  <c r="K327" i="11"/>
  <c r="K328" i="11"/>
  <c r="K329" i="11"/>
  <c r="K330" i="11"/>
  <c r="K331" i="11"/>
  <c r="K332" i="11"/>
  <c r="K333" i="11"/>
  <c r="K334" i="11"/>
  <c r="K335" i="11"/>
  <c r="K336" i="11"/>
  <c r="K337" i="11"/>
  <c r="K338" i="11"/>
  <c r="K339" i="11"/>
  <c r="K340" i="11"/>
  <c r="K341" i="11"/>
  <c r="K342" i="11"/>
  <c r="K343" i="11"/>
  <c r="K344" i="11"/>
  <c r="K345" i="11"/>
  <c r="K346" i="11"/>
  <c r="K347" i="11"/>
  <c r="K348" i="11"/>
  <c r="K349" i="11"/>
  <c r="K350" i="11"/>
  <c r="K351" i="11"/>
  <c r="K352" i="11"/>
  <c r="K353" i="11"/>
  <c r="K354" i="11"/>
  <c r="K355" i="11"/>
  <c r="K356" i="11"/>
  <c r="K357" i="11"/>
  <c r="K358" i="11"/>
  <c r="K359" i="11"/>
  <c r="K360" i="11"/>
  <c r="K361" i="11"/>
  <c r="K362" i="11"/>
  <c r="K363" i="11"/>
  <c r="K364" i="11"/>
  <c r="K365" i="11"/>
  <c r="K366" i="11"/>
  <c r="K367" i="11"/>
  <c r="K368" i="11"/>
  <c r="K369" i="11"/>
  <c r="K370" i="11"/>
  <c r="K371" i="11"/>
  <c r="K372" i="11"/>
  <c r="K373" i="11"/>
  <c r="K374" i="11"/>
  <c r="K375" i="11"/>
  <c r="K376" i="11"/>
  <c r="K377" i="11"/>
  <c r="K378" i="11"/>
  <c r="K379" i="11"/>
  <c r="K380" i="11"/>
  <c r="K381" i="11"/>
  <c r="K382" i="11"/>
  <c r="K383" i="11"/>
  <c r="K384" i="11"/>
  <c r="K385" i="11"/>
  <c r="K386" i="11"/>
  <c r="K387" i="11"/>
  <c r="K388" i="11"/>
  <c r="K389" i="11"/>
  <c r="K390" i="11"/>
  <c r="K391" i="11"/>
  <c r="K392" i="11"/>
  <c r="K393" i="11"/>
  <c r="K394" i="11"/>
  <c r="K395" i="11"/>
  <c r="K396" i="11"/>
  <c r="K397" i="11"/>
  <c r="K398" i="11"/>
  <c r="K399" i="11"/>
  <c r="K400" i="11"/>
  <c r="K401" i="11"/>
  <c r="K402" i="11"/>
  <c r="K403" i="11"/>
  <c r="K404" i="11"/>
  <c r="K405" i="11"/>
  <c r="K406" i="11"/>
  <c r="K407" i="11"/>
  <c r="K408" i="11"/>
  <c r="K409" i="11"/>
  <c r="K410" i="11"/>
  <c r="K411" i="11"/>
  <c r="K412" i="11"/>
  <c r="K413" i="11"/>
  <c r="K414" i="11"/>
  <c r="K415" i="11"/>
  <c r="K416" i="11"/>
  <c r="K417" i="11"/>
  <c r="K418" i="11"/>
  <c r="K419" i="11"/>
  <c r="K420" i="11"/>
  <c r="K421" i="11"/>
  <c r="K422" i="11"/>
  <c r="K423" i="11"/>
  <c r="K424" i="11"/>
  <c r="K425" i="11"/>
  <c r="K426" i="11"/>
  <c r="K427" i="11"/>
  <c r="K428" i="11"/>
  <c r="K429" i="11"/>
  <c r="K430" i="11"/>
  <c r="K431" i="11"/>
  <c r="K432" i="11"/>
  <c r="K433" i="11"/>
  <c r="K434" i="11"/>
  <c r="K435" i="11"/>
  <c r="K436" i="11"/>
  <c r="K437" i="11"/>
  <c r="K438" i="11"/>
  <c r="K439" i="11"/>
  <c r="K440" i="11"/>
  <c r="K441" i="11"/>
  <c r="K442" i="11"/>
  <c r="K443" i="11"/>
  <c r="K444" i="11"/>
  <c r="K445" i="11"/>
  <c r="K446" i="11"/>
  <c r="K447" i="11"/>
  <c r="K448" i="11"/>
  <c r="K449" i="11"/>
  <c r="K450" i="11"/>
  <c r="K451" i="11"/>
  <c r="K452" i="11"/>
  <c r="K453" i="11"/>
  <c r="K454" i="11"/>
  <c r="K455" i="11"/>
  <c r="K456" i="11"/>
  <c r="K457" i="11"/>
  <c r="K458" i="11"/>
  <c r="K459" i="11"/>
  <c r="K460" i="11"/>
  <c r="K461" i="11"/>
  <c r="K462" i="11"/>
  <c r="K463" i="11"/>
  <c r="K464" i="11"/>
  <c r="K465" i="11"/>
  <c r="K466" i="11"/>
  <c r="K467" i="11"/>
  <c r="K468" i="11"/>
  <c r="K469" i="11"/>
  <c r="K470" i="11"/>
  <c r="K471" i="11"/>
  <c r="K472" i="11"/>
  <c r="K473" i="11"/>
  <c r="K474" i="11"/>
  <c r="K475" i="11"/>
  <c r="K476" i="11"/>
  <c r="K477" i="11"/>
  <c r="K478" i="11"/>
  <c r="K479" i="11"/>
  <c r="K480" i="11"/>
  <c r="K481" i="11"/>
  <c r="K482" i="11"/>
  <c r="K483" i="11"/>
  <c r="K484" i="11"/>
  <c r="K485" i="11"/>
  <c r="K486" i="11"/>
  <c r="K487" i="11"/>
  <c r="K488" i="11"/>
  <c r="K489" i="11"/>
  <c r="K490" i="11"/>
  <c r="K491" i="11"/>
  <c r="K492" i="11"/>
  <c r="K493" i="11"/>
  <c r="K494" i="11"/>
  <c r="K495" i="11"/>
  <c r="K496" i="11"/>
  <c r="K497" i="11"/>
  <c r="K498" i="11"/>
  <c r="K499" i="11"/>
  <c r="K500" i="11"/>
  <c r="K501" i="11"/>
  <c r="K502" i="11"/>
  <c r="K503" i="11"/>
  <c r="K504" i="11"/>
  <c r="K505" i="11"/>
  <c r="K506" i="11"/>
  <c r="K507" i="11"/>
  <c r="K508" i="11"/>
  <c r="K509" i="11"/>
  <c r="K510" i="11"/>
  <c r="K511" i="11"/>
  <c r="K512" i="11"/>
  <c r="K513" i="11"/>
  <c r="K514" i="11"/>
  <c r="K515" i="11"/>
  <c r="K516" i="11"/>
  <c r="K517" i="11"/>
  <c r="K518" i="11"/>
  <c r="K519" i="11"/>
  <c r="K520" i="11"/>
  <c r="K521" i="11"/>
  <c r="K522" i="11"/>
  <c r="K523" i="11"/>
  <c r="K524" i="11"/>
  <c r="K525" i="11"/>
  <c r="K526" i="11"/>
  <c r="K527" i="11"/>
  <c r="K528" i="11"/>
  <c r="K529" i="11"/>
  <c r="K530" i="11"/>
  <c r="K531" i="11"/>
  <c r="K532" i="11"/>
  <c r="K533" i="11"/>
  <c r="K534" i="11"/>
  <c r="K535" i="11"/>
  <c r="K536" i="11"/>
  <c r="K537" i="11"/>
  <c r="K538" i="11"/>
  <c r="K539" i="11"/>
  <c r="K540" i="11"/>
  <c r="K541" i="11"/>
  <c r="K542" i="11"/>
  <c r="K543" i="11"/>
  <c r="K544" i="11"/>
  <c r="K545" i="11"/>
  <c r="K546" i="11"/>
  <c r="K547" i="11"/>
  <c r="K548" i="11"/>
  <c r="K549" i="11"/>
  <c r="K550" i="11"/>
  <c r="K551" i="11"/>
  <c r="K552" i="11"/>
  <c r="K553" i="11"/>
  <c r="K554" i="11"/>
  <c r="K555" i="11"/>
  <c r="K556" i="11"/>
  <c r="K557" i="11"/>
  <c r="K558" i="11"/>
  <c r="K559" i="11"/>
  <c r="K560" i="11"/>
  <c r="K561" i="11"/>
  <c r="K562" i="11"/>
  <c r="K563" i="11"/>
  <c r="K564" i="11"/>
  <c r="K565" i="11"/>
  <c r="K566" i="11"/>
  <c r="K567" i="11"/>
  <c r="K568" i="11"/>
  <c r="K569" i="11"/>
  <c r="K570" i="11"/>
  <c r="K571" i="11"/>
  <c r="K572" i="11"/>
  <c r="K573" i="11"/>
  <c r="K574" i="11"/>
  <c r="K575" i="11"/>
  <c r="K576" i="11"/>
  <c r="K577" i="11"/>
  <c r="K578" i="11"/>
  <c r="K579" i="11"/>
  <c r="K580" i="11"/>
  <c r="K581" i="11"/>
  <c r="K582" i="11"/>
  <c r="K583" i="11"/>
  <c r="K584" i="11"/>
  <c r="K585" i="11"/>
  <c r="K586" i="11"/>
  <c r="K587" i="11"/>
  <c r="K588" i="11"/>
  <c r="K589" i="11"/>
  <c r="K590" i="11"/>
  <c r="K591" i="11"/>
  <c r="K592" i="11"/>
  <c r="K593" i="11"/>
  <c r="K594" i="11"/>
  <c r="K595" i="11"/>
  <c r="K596" i="11"/>
  <c r="K597" i="11"/>
  <c r="K598" i="11"/>
  <c r="K599" i="11"/>
  <c r="K600" i="11"/>
  <c r="K601" i="11"/>
  <c r="K602" i="11"/>
  <c r="K603" i="11"/>
  <c r="K604" i="11"/>
  <c r="K605" i="11"/>
  <c r="K606" i="11"/>
  <c r="K607" i="11"/>
  <c r="K608" i="11"/>
  <c r="K609" i="11"/>
  <c r="K610" i="11"/>
  <c r="K611" i="11"/>
  <c r="K612" i="11"/>
  <c r="K613" i="11"/>
  <c r="K614" i="11"/>
  <c r="K615" i="11"/>
  <c r="K616" i="11"/>
  <c r="K617" i="11"/>
  <c r="K618" i="11"/>
  <c r="K619" i="11"/>
  <c r="K620" i="11"/>
  <c r="K621" i="11"/>
  <c r="K622" i="11"/>
  <c r="K623" i="11"/>
  <c r="K624" i="11"/>
  <c r="K625" i="11"/>
  <c r="K626" i="11"/>
  <c r="K627" i="11"/>
  <c r="K628" i="11"/>
  <c r="K629" i="11"/>
  <c r="K630" i="11"/>
  <c r="K631" i="11"/>
  <c r="K632" i="11"/>
  <c r="K633" i="11"/>
  <c r="K634" i="11"/>
  <c r="K635" i="11"/>
  <c r="K636" i="11"/>
  <c r="K637" i="11"/>
  <c r="K638" i="11"/>
  <c r="K639" i="11"/>
  <c r="K640" i="11"/>
  <c r="K641" i="11"/>
  <c r="K642" i="11"/>
  <c r="K643" i="11"/>
  <c r="K644" i="11"/>
  <c r="K645" i="11"/>
  <c r="K646" i="11"/>
  <c r="K647" i="11"/>
  <c r="K648" i="11"/>
  <c r="K649" i="11"/>
  <c r="K650" i="11"/>
  <c r="K651" i="11"/>
  <c r="K652" i="11"/>
  <c r="K653" i="11"/>
  <c r="K654" i="11"/>
  <c r="K655" i="11"/>
  <c r="K656" i="11"/>
  <c r="K657" i="11"/>
  <c r="K658" i="11"/>
  <c r="K659" i="11"/>
  <c r="K660" i="11"/>
  <c r="K661" i="11"/>
  <c r="K662" i="11"/>
  <c r="K663" i="11"/>
  <c r="K664" i="11"/>
  <c r="K665" i="11"/>
  <c r="K666" i="11"/>
  <c r="K667" i="11"/>
  <c r="K668" i="11"/>
  <c r="K669" i="11"/>
  <c r="K670" i="11"/>
  <c r="K671" i="11"/>
  <c r="K672" i="11"/>
  <c r="K673" i="11"/>
  <c r="K674" i="11"/>
  <c r="K675" i="11"/>
  <c r="K676" i="11"/>
  <c r="K677" i="11"/>
  <c r="K678" i="11"/>
  <c r="K679" i="11"/>
  <c r="K680" i="11"/>
  <c r="K681" i="11"/>
  <c r="K682" i="11"/>
  <c r="K683" i="11"/>
  <c r="K684" i="11"/>
  <c r="K685" i="11"/>
  <c r="K686" i="11"/>
  <c r="K687" i="11"/>
  <c r="K688" i="11"/>
  <c r="K689" i="11"/>
  <c r="K690" i="11"/>
  <c r="K691" i="11"/>
  <c r="K692" i="11"/>
  <c r="K693" i="11"/>
  <c r="K694" i="11"/>
  <c r="K695" i="11"/>
  <c r="K696" i="11"/>
  <c r="K697" i="11"/>
  <c r="K698" i="11"/>
  <c r="K699" i="11"/>
  <c r="K700" i="11"/>
  <c r="K701" i="11"/>
  <c r="K702" i="11"/>
  <c r="K703" i="11"/>
  <c r="K704" i="11"/>
  <c r="K705" i="11"/>
  <c r="K706" i="11"/>
  <c r="K707" i="11"/>
  <c r="K708" i="11"/>
  <c r="K709" i="11"/>
  <c r="K710" i="11"/>
  <c r="K711" i="11"/>
  <c r="K712" i="11"/>
  <c r="K713" i="11"/>
  <c r="K714" i="11"/>
  <c r="K715" i="11"/>
  <c r="K716" i="11"/>
  <c r="K717" i="11"/>
  <c r="K718" i="11"/>
  <c r="K719" i="11"/>
  <c r="K720" i="11"/>
  <c r="K721" i="11"/>
  <c r="K722" i="11"/>
  <c r="K723" i="11"/>
  <c r="K724" i="11"/>
  <c r="K725" i="11"/>
  <c r="K726" i="11"/>
  <c r="K727" i="11"/>
  <c r="K728" i="11"/>
  <c r="K729" i="11"/>
  <c r="K730" i="11"/>
  <c r="K731" i="11"/>
  <c r="K732" i="11"/>
  <c r="K733" i="11"/>
  <c r="K734" i="11"/>
  <c r="K735" i="11"/>
  <c r="K736" i="11"/>
  <c r="K737" i="11"/>
  <c r="K738" i="11"/>
  <c r="K739" i="11"/>
  <c r="K740" i="11"/>
  <c r="K741" i="11"/>
  <c r="K742" i="11"/>
  <c r="K743" i="11"/>
  <c r="K744" i="11"/>
  <c r="K745" i="11"/>
  <c r="K746" i="11"/>
  <c r="K747" i="11"/>
  <c r="K748" i="11"/>
  <c r="K749" i="11"/>
  <c r="K750" i="11"/>
  <c r="K751" i="11"/>
  <c r="K752" i="11"/>
  <c r="K753" i="11"/>
  <c r="K754" i="11"/>
  <c r="K755" i="11"/>
  <c r="K756" i="11"/>
  <c r="K757" i="11"/>
  <c r="K758" i="11"/>
  <c r="K759" i="11"/>
  <c r="K760" i="11"/>
  <c r="K761" i="11"/>
  <c r="K762" i="11"/>
  <c r="K763" i="11"/>
  <c r="K764" i="11"/>
  <c r="K765" i="11"/>
  <c r="K766" i="11"/>
  <c r="K767" i="11"/>
  <c r="K768" i="11"/>
  <c r="K769" i="11"/>
  <c r="K770" i="11"/>
  <c r="K771" i="11"/>
  <c r="K772" i="11"/>
  <c r="K773" i="11"/>
  <c r="K774" i="11"/>
  <c r="K775" i="11"/>
  <c r="K776" i="11"/>
  <c r="K777" i="11"/>
  <c r="K778" i="11"/>
  <c r="K779" i="11"/>
  <c r="K780" i="11"/>
  <c r="K781" i="11"/>
  <c r="K782" i="11"/>
  <c r="K783" i="11"/>
  <c r="K784" i="11"/>
  <c r="K785" i="11"/>
  <c r="K786" i="11"/>
  <c r="K787" i="11"/>
  <c r="K788" i="11"/>
  <c r="K789" i="11"/>
  <c r="K790" i="11"/>
  <c r="K791" i="11"/>
  <c r="K792" i="11"/>
  <c r="K793" i="11"/>
  <c r="K794" i="11"/>
  <c r="K795" i="11"/>
  <c r="K796" i="11"/>
  <c r="K797" i="11"/>
  <c r="K798" i="11"/>
  <c r="K799" i="11"/>
  <c r="K800" i="11"/>
  <c r="K801" i="11"/>
  <c r="K802" i="11"/>
  <c r="K803" i="11"/>
  <c r="K804" i="11"/>
  <c r="K805" i="11"/>
  <c r="K806" i="11"/>
  <c r="K807" i="11"/>
  <c r="K808" i="11"/>
  <c r="K809" i="11"/>
  <c r="K810" i="11"/>
  <c r="K811" i="11"/>
  <c r="K812" i="11"/>
  <c r="K813" i="11"/>
  <c r="K814" i="11"/>
  <c r="K815" i="11"/>
  <c r="K816" i="11"/>
  <c r="K817" i="11"/>
  <c r="K818" i="11"/>
  <c r="K819" i="11"/>
  <c r="K820" i="11"/>
  <c r="K821" i="11"/>
  <c r="K822" i="11"/>
  <c r="K823" i="11"/>
  <c r="K824" i="11"/>
  <c r="K825" i="11"/>
  <c r="K826" i="11"/>
  <c r="K827" i="11"/>
  <c r="K828" i="11"/>
  <c r="K829" i="11"/>
  <c r="K830" i="11"/>
  <c r="K831" i="11"/>
  <c r="K832" i="11"/>
  <c r="K833" i="11"/>
  <c r="K834" i="11"/>
  <c r="K835" i="11"/>
  <c r="K836" i="11"/>
  <c r="K837" i="11"/>
  <c r="K838" i="11"/>
  <c r="K839" i="11"/>
  <c r="K840" i="11"/>
  <c r="K841" i="11"/>
  <c r="K842" i="11"/>
  <c r="K843" i="11"/>
  <c r="K844" i="11"/>
  <c r="K845" i="11"/>
  <c r="K846" i="11"/>
  <c r="K847" i="11"/>
  <c r="K848" i="11"/>
  <c r="K849" i="11"/>
  <c r="K850" i="11"/>
  <c r="K851" i="11"/>
  <c r="K852" i="11"/>
  <c r="K853" i="11"/>
  <c r="K854" i="11"/>
  <c r="K855" i="11"/>
  <c r="K856" i="11"/>
  <c r="K857" i="11"/>
  <c r="K858" i="11"/>
  <c r="K859" i="11"/>
  <c r="K860" i="11"/>
  <c r="K861" i="11"/>
  <c r="K862" i="11"/>
  <c r="K863" i="11"/>
  <c r="K864" i="11"/>
  <c r="K865" i="11"/>
  <c r="K866" i="11"/>
  <c r="K867" i="11"/>
  <c r="K868" i="11"/>
  <c r="K869" i="11"/>
  <c r="K870" i="11"/>
  <c r="K871" i="11"/>
  <c r="K872" i="11"/>
  <c r="K873" i="11"/>
  <c r="K874" i="11"/>
  <c r="K875" i="11"/>
  <c r="K876" i="11"/>
  <c r="K877" i="11"/>
  <c r="K878" i="11"/>
  <c r="K879" i="11"/>
  <c r="K880" i="11"/>
  <c r="K881" i="11"/>
  <c r="K882" i="11"/>
  <c r="K883" i="11"/>
  <c r="K884" i="11"/>
  <c r="K885" i="11"/>
  <c r="K886" i="11"/>
  <c r="K887" i="11"/>
  <c r="K888" i="11"/>
  <c r="K889" i="11"/>
  <c r="K890" i="11"/>
  <c r="K891" i="11"/>
  <c r="K892" i="11"/>
  <c r="K893" i="11"/>
  <c r="K894" i="11"/>
  <c r="K895" i="11"/>
  <c r="K896" i="11"/>
  <c r="K897" i="11"/>
  <c r="K898" i="11"/>
  <c r="K899" i="11"/>
  <c r="K900" i="11"/>
  <c r="K901" i="11"/>
  <c r="K902" i="11"/>
  <c r="K903" i="11"/>
  <c r="K904" i="11"/>
  <c r="K905" i="11"/>
  <c r="K906" i="11"/>
  <c r="K907" i="11"/>
  <c r="K908" i="11"/>
  <c r="K909" i="11"/>
  <c r="K910" i="11"/>
  <c r="K911" i="11"/>
  <c r="K912" i="11"/>
  <c r="K913" i="11"/>
  <c r="K914" i="11"/>
  <c r="K915" i="11"/>
  <c r="K916" i="11"/>
  <c r="K917" i="11"/>
  <c r="K918" i="11"/>
  <c r="K919" i="11"/>
  <c r="K920" i="11"/>
  <c r="K921" i="11"/>
  <c r="K922" i="11"/>
  <c r="K923" i="11"/>
  <c r="K924" i="11"/>
  <c r="K925" i="11"/>
  <c r="K926" i="11"/>
  <c r="K927" i="11"/>
  <c r="K928" i="11"/>
  <c r="K929" i="11"/>
  <c r="K930" i="11"/>
  <c r="K931" i="11"/>
  <c r="K932" i="11"/>
  <c r="K933" i="11"/>
  <c r="K934" i="11"/>
  <c r="K935" i="11"/>
  <c r="K936" i="11"/>
  <c r="K937" i="11"/>
  <c r="K938" i="11"/>
  <c r="K939" i="11"/>
  <c r="K940" i="11"/>
  <c r="K941" i="11"/>
  <c r="K942" i="11"/>
  <c r="K943" i="11"/>
  <c r="K944" i="11"/>
  <c r="K945" i="11"/>
  <c r="K946" i="11"/>
  <c r="K947" i="11"/>
  <c r="K948" i="11"/>
  <c r="K949" i="11"/>
  <c r="K950" i="11"/>
  <c r="K951" i="11"/>
  <c r="K952" i="11"/>
  <c r="K953" i="11"/>
  <c r="K954" i="11"/>
  <c r="K955" i="11"/>
  <c r="K956" i="11"/>
  <c r="K957" i="11"/>
  <c r="K958" i="11"/>
  <c r="K959" i="11"/>
  <c r="K960" i="11"/>
  <c r="K961" i="11"/>
  <c r="K962" i="11"/>
  <c r="K963" i="11"/>
  <c r="K964" i="11"/>
  <c r="K965" i="11"/>
  <c r="K966" i="11"/>
  <c r="K967" i="11"/>
  <c r="K968" i="11"/>
  <c r="K969" i="11"/>
  <c r="K970" i="11"/>
  <c r="K971" i="11"/>
  <c r="K972" i="11"/>
  <c r="K973" i="11"/>
  <c r="K974" i="11"/>
  <c r="K975" i="11"/>
  <c r="K976" i="11"/>
  <c r="K977" i="11"/>
  <c r="K978" i="11"/>
  <c r="K979" i="11"/>
  <c r="K980" i="11"/>
  <c r="K981" i="11"/>
  <c r="K982" i="11"/>
  <c r="K983" i="11"/>
  <c r="K984" i="11"/>
  <c r="K985" i="11"/>
  <c r="K986" i="11"/>
  <c r="K987" i="11"/>
  <c r="K988" i="11"/>
  <c r="K989" i="11"/>
  <c r="K990" i="11"/>
  <c r="K991" i="11"/>
  <c r="K992" i="11"/>
  <c r="K993" i="11"/>
  <c r="K994" i="11"/>
  <c r="K995" i="11"/>
  <c r="K996" i="11"/>
  <c r="K997" i="11"/>
  <c r="K998" i="11"/>
  <c r="K999" i="11"/>
  <c r="K1000" i="11"/>
  <c r="J4" i="11"/>
  <c r="J5" i="11"/>
  <c r="J6" i="11"/>
  <c r="J7" i="11"/>
  <c r="J8" i="11"/>
  <c r="J9" i="11"/>
  <c r="J10" i="11"/>
  <c r="J11" i="11"/>
  <c r="J12" i="11"/>
  <c r="J13" i="11"/>
  <c r="J14" i="11"/>
  <c r="J15" i="11"/>
  <c r="J16" i="11"/>
  <c r="J17" i="11"/>
  <c r="J18" i="11"/>
  <c r="J19" i="11"/>
  <c r="J20" i="11"/>
  <c r="J21" i="11"/>
  <c r="J22" i="11"/>
  <c r="J23" i="11"/>
  <c r="J24" i="11"/>
  <c r="J25" i="11"/>
  <c r="J26" i="11"/>
  <c r="J27" i="11"/>
  <c r="J28" i="11"/>
  <c r="J29" i="11"/>
  <c r="J30" i="11"/>
  <c r="J31" i="11"/>
  <c r="J32" i="11"/>
  <c r="J33" i="11"/>
  <c r="J34" i="11"/>
  <c r="J35" i="11"/>
  <c r="J36" i="11"/>
  <c r="J37" i="11"/>
  <c r="J38" i="11"/>
  <c r="J39" i="11"/>
  <c r="J40" i="11"/>
  <c r="J41" i="11"/>
  <c r="J42" i="11"/>
  <c r="J43" i="11"/>
  <c r="J44" i="11"/>
  <c r="J45" i="11"/>
  <c r="J46" i="11"/>
  <c r="J47" i="11"/>
  <c r="J48" i="11"/>
  <c r="J49" i="11"/>
  <c r="J50" i="11"/>
  <c r="J51" i="11"/>
  <c r="J52" i="11"/>
  <c r="J53" i="11"/>
  <c r="J54" i="11"/>
  <c r="J55" i="11"/>
  <c r="J56" i="11"/>
  <c r="J57" i="11"/>
  <c r="J58" i="11"/>
  <c r="J59" i="11"/>
  <c r="J60" i="11"/>
  <c r="J61" i="11"/>
  <c r="J62" i="11"/>
  <c r="J63" i="11"/>
  <c r="J64" i="11"/>
  <c r="J65" i="11"/>
  <c r="J66" i="11"/>
  <c r="J67" i="11"/>
  <c r="J68" i="11"/>
  <c r="J69" i="11"/>
  <c r="J70" i="11"/>
  <c r="J71" i="11"/>
  <c r="J72" i="11"/>
  <c r="J73" i="11"/>
  <c r="J74" i="11"/>
  <c r="J75" i="11"/>
  <c r="J76" i="11"/>
  <c r="J77" i="11"/>
  <c r="J78" i="11"/>
  <c r="J79" i="11"/>
  <c r="J80" i="11"/>
  <c r="J81" i="11"/>
  <c r="J82" i="11"/>
  <c r="J83" i="11"/>
  <c r="J84" i="11"/>
  <c r="J85" i="11"/>
  <c r="J86" i="11"/>
  <c r="J87" i="11"/>
  <c r="J88" i="11"/>
  <c r="J89" i="11"/>
  <c r="J90" i="11"/>
  <c r="J91" i="11"/>
  <c r="J92" i="11"/>
  <c r="J93" i="11"/>
  <c r="J94" i="11"/>
  <c r="J95" i="11"/>
  <c r="J96" i="11"/>
  <c r="J97" i="11"/>
  <c r="J98" i="11"/>
  <c r="J99" i="11"/>
  <c r="J100" i="11"/>
  <c r="J101" i="11"/>
  <c r="J102" i="11"/>
  <c r="J103" i="11"/>
  <c r="J104" i="11"/>
  <c r="J105" i="11"/>
  <c r="J106" i="11"/>
  <c r="J107" i="11"/>
  <c r="J108" i="11"/>
  <c r="J109" i="11"/>
  <c r="J110" i="11"/>
  <c r="J111" i="11"/>
  <c r="J112" i="11"/>
  <c r="J113" i="11"/>
  <c r="J114" i="11"/>
  <c r="J115" i="11"/>
  <c r="J116" i="11"/>
  <c r="J117" i="11"/>
  <c r="J118" i="11"/>
  <c r="J119" i="11"/>
  <c r="J120" i="11"/>
  <c r="J121" i="11"/>
  <c r="J122" i="11"/>
  <c r="J123" i="11"/>
  <c r="J124" i="11"/>
  <c r="J125" i="11"/>
  <c r="J126" i="11"/>
  <c r="J127" i="11"/>
  <c r="J128" i="11"/>
  <c r="J129" i="11"/>
  <c r="J130" i="11"/>
  <c r="J131" i="11"/>
  <c r="J132" i="11"/>
  <c r="J133" i="11"/>
  <c r="J134" i="11"/>
  <c r="J135" i="11"/>
  <c r="J136" i="11"/>
  <c r="J137" i="11"/>
  <c r="J138" i="11"/>
  <c r="J139" i="11"/>
  <c r="J140" i="11"/>
  <c r="J141" i="11"/>
  <c r="J142" i="11"/>
  <c r="J143" i="11"/>
  <c r="J144" i="11"/>
  <c r="J145" i="11"/>
  <c r="J146" i="11"/>
  <c r="J147" i="11"/>
  <c r="J148" i="11"/>
  <c r="J149" i="11"/>
  <c r="J150" i="11"/>
  <c r="J151" i="11"/>
  <c r="J152" i="11"/>
  <c r="J153" i="11"/>
  <c r="J154" i="11"/>
  <c r="J155" i="11"/>
  <c r="J156" i="11"/>
  <c r="J157" i="11"/>
  <c r="J158" i="11"/>
  <c r="J159" i="11"/>
  <c r="J160" i="11"/>
  <c r="J161" i="11"/>
  <c r="J162" i="11"/>
  <c r="J163" i="11"/>
  <c r="J164" i="11"/>
  <c r="J165" i="11"/>
  <c r="J166" i="11"/>
  <c r="J167" i="11"/>
  <c r="J168" i="11"/>
  <c r="J169" i="11"/>
  <c r="J170" i="11"/>
  <c r="J171" i="11"/>
  <c r="J172" i="11"/>
  <c r="J173" i="11"/>
  <c r="J174" i="11"/>
  <c r="J175" i="11"/>
  <c r="J176" i="11"/>
  <c r="J177" i="11"/>
  <c r="J178" i="11"/>
  <c r="J179" i="11"/>
  <c r="J180" i="11"/>
  <c r="J181" i="11"/>
  <c r="J182" i="11"/>
  <c r="J183" i="11"/>
  <c r="J184" i="11"/>
  <c r="J185" i="11"/>
  <c r="J186" i="11"/>
  <c r="J187" i="11"/>
  <c r="J188" i="11"/>
  <c r="J189" i="11"/>
  <c r="J190" i="11"/>
  <c r="J191" i="11"/>
  <c r="J192" i="11"/>
  <c r="J193" i="11"/>
  <c r="J194" i="11"/>
  <c r="J195" i="11"/>
  <c r="J196" i="11"/>
  <c r="J197" i="11"/>
  <c r="J198" i="11"/>
  <c r="J199" i="11"/>
  <c r="J200" i="11"/>
  <c r="J201" i="11"/>
  <c r="J202" i="11"/>
  <c r="J203" i="11"/>
  <c r="J204" i="11"/>
  <c r="J205" i="11"/>
  <c r="J206" i="11"/>
  <c r="J207" i="11"/>
  <c r="J208" i="11"/>
  <c r="J209" i="11"/>
  <c r="J210" i="11"/>
  <c r="J211" i="11"/>
  <c r="J212" i="11"/>
  <c r="J213" i="11"/>
  <c r="J214" i="11"/>
  <c r="J215" i="11"/>
  <c r="J216" i="11"/>
  <c r="J217" i="11"/>
  <c r="J218" i="11"/>
  <c r="J219" i="11"/>
  <c r="J220" i="11"/>
  <c r="J221" i="11"/>
  <c r="J222" i="11"/>
  <c r="J223" i="11"/>
  <c r="J224" i="11"/>
  <c r="J225" i="11"/>
  <c r="J226" i="11"/>
  <c r="J227" i="11"/>
  <c r="J228" i="11"/>
  <c r="J229" i="11"/>
  <c r="J230" i="11"/>
  <c r="J231" i="11"/>
  <c r="J232" i="11"/>
  <c r="J233" i="11"/>
  <c r="J234" i="11"/>
  <c r="J235" i="11"/>
  <c r="J236" i="11"/>
  <c r="J237" i="11"/>
  <c r="J238" i="11"/>
  <c r="J239" i="11"/>
  <c r="J240" i="11"/>
  <c r="J241" i="11"/>
  <c r="J242" i="11"/>
  <c r="J243" i="11"/>
  <c r="J244" i="11"/>
  <c r="J245" i="11"/>
  <c r="J246" i="11"/>
  <c r="J247" i="11"/>
  <c r="J248" i="11"/>
  <c r="J249" i="11"/>
  <c r="J250" i="11"/>
  <c r="J251" i="11"/>
  <c r="J252" i="11"/>
  <c r="J253" i="11"/>
  <c r="J254" i="11"/>
  <c r="J255" i="11"/>
  <c r="J256" i="11"/>
  <c r="J257" i="11"/>
  <c r="J258" i="11"/>
  <c r="J259" i="11"/>
  <c r="J260" i="11"/>
  <c r="J261" i="11"/>
  <c r="J262" i="11"/>
  <c r="J263" i="11"/>
  <c r="J264" i="11"/>
  <c r="J265" i="11"/>
  <c r="J266" i="11"/>
  <c r="J267" i="11"/>
  <c r="J268" i="11"/>
  <c r="J269" i="11"/>
  <c r="J270" i="11"/>
  <c r="J271" i="11"/>
  <c r="J272" i="11"/>
  <c r="J273" i="11"/>
  <c r="J274" i="11"/>
  <c r="J275" i="11"/>
  <c r="J276" i="11"/>
  <c r="J277" i="11"/>
  <c r="J278" i="11"/>
  <c r="J279" i="11"/>
  <c r="J280" i="11"/>
  <c r="J281" i="11"/>
  <c r="J282" i="11"/>
  <c r="J283" i="11"/>
  <c r="J284" i="11"/>
  <c r="J285" i="11"/>
  <c r="J286" i="11"/>
  <c r="J287" i="11"/>
  <c r="J288" i="11"/>
  <c r="J289" i="11"/>
  <c r="J290" i="11"/>
  <c r="J291" i="11"/>
  <c r="J292" i="11"/>
  <c r="J293" i="11"/>
  <c r="J294" i="11"/>
  <c r="J295" i="11"/>
  <c r="J296" i="11"/>
  <c r="J297" i="11"/>
  <c r="J298" i="11"/>
  <c r="J299" i="11"/>
  <c r="J300" i="11"/>
  <c r="J301" i="11"/>
  <c r="J302" i="11"/>
  <c r="J303" i="11"/>
  <c r="J304" i="11"/>
  <c r="J305" i="11"/>
  <c r="J306" i="11"/>
  <c r="J307" i="11"/>
  <c r="J308" i="11"/>
  <c r="J309" i="11"/>
  <c r="J310" i="11"/>
  <c r="J311" i="11"/>
  <c r="J312" i="11"/>
  <c r="J313" i="11"/>
  <c r="J314" i="11"/>
  <c r="J315" i="11"/>
  <c r="J316" i="11"/>
  <c r="J317" i="11"/>
  <c r="J318" i="11"/>
  <c r="J319" i="11"/>
  <c r="J320" i="11"/>
  <c r="J321" i="11"/>
  <c r="J322" i="11"/>
  <c r="J323" i="11"/>
  <c r="J324" i="11"/>
  <c r="J325" i="11"/>
  <c r="J326" i="11"/>
  <c r="J327" i="11"/>
  <c r="J328" i="11"/>
  <c r="J329" i="11"/>
  <c r="J330" i="11"/>
  <c r="J331" i="11"/>
  <c r="J332" i="11"/>
  <c r="J333" i="11"/>
  <c r="J334" i="11"/>
  <c r="J335" i="11"/>
  <c r="J336" i="11"/>
  <c r="J337" i="11"/>
  <c r="J338" i="11"/>
  <c r="J339" i="11"/>
  <c r="J340" i="11"/>
  <c r="J341" i="11"/>
  <c r="J342" i="11"/>
  <c r="J343" i="11"/>
  <c r="J344" i="11"/>
  <c r="J345" i="11"/>
  <c r="J346" i="11"/>
  <c r="J347" i="11"/>
  <c r="J348" i="11"/>
  <c r="J349" i="11"/>
  <c r="J350" i="11"/>
  <c r="J351" i="11"/>
  <c r="J352" i="11"/>
  <c r="J353" i="11"/>
  <c r="J354" i="11"/>
  <c r="J355" i="11"/>
  <c r="J356" i="11"/>
  <c r="J357" i="11"/>
  <c r="J358" i="11"/>
  <c r="J359" i="11"/>
  <c r="J360" i="11"/>
  <c r="J361" i="11"/>
  <c r="J362" i="11"/>
  <c r="J363" i="11"/>
  <c r="J364" i="11"/>
  <c r="J365" i="11"/>
  <c r="J366" i="11"/>
  <c r="J367" i="11"/>
  <c r="J368" i="11"/>
  <c r="J369" i="11"/>
  <c r="J370" i="11"/>
  <c r="J371" i="11"/>
  <c r="J372" i="11"/>
  <c r="J373" i="11"/>
  <c r="J374" i="11"/>
  <c r="J375" i="11"/>
  <c r="J376" i="11"/>
  <c r="J377" i="11"/>
  <c r="J378" i="11"/>
  <c r="J379" i="11"/>
  <c r="J380" i="11"/>
  <c r="J381" i="11"/>
  <c r="J382" i="11"/>
  <c r="J383" i="11"/>
  <c r="J384" i="11"/>
  <c r="J385" i="11"/>
  <c r="J386" i="11"/>
  <c r="J387" i="11"/>
  <c r="J388" i="11"/>
  <c r="J389" i="11"/>
  <c r="J390" i="11"/>
  <c r="J391" i="11"/>
  <c r="J392" i="11"/>
  <c r="J393" i="11"/>
  <c r="J394" i="11"/>
  <c r="J395" i="11"/>
  <c r="J396" i="11"/>
  <c r="J397" i="11"/>
  <c r="J398" i="11"/>
  <c r="J399" i="11"/>
  <c r="J400" i="11"/>
  <c r="J401" i="11"/>
  <c r="J402" i="11"/>
  <c r="J403" i="11"/>
  <c r="J404" i="11"/>
  <c r="J405" i="11"/>
  <c r="J406" i="11"/>
  <c r="J407" i="11"/>
  <c r="J408" i="11"/>
  <c r="J409" i="11"/>
  <c r="J410" i="11"/>
  <c r="J411" i="11"/>
  <c r="J412" i="11"/>
  <c r="J413" i="11"/>
  <c r="J414" i="11"/>
  <c r="J415" i="11"/>
  <c r="J416" i="11"/>
  <c r="J417" i="11"/>
  <c r="J418" i="11"/>
  <c r="J419" i="11"/>
  <c r="J420" i="11"/>
  <c r="J421" i="11"/>
  <c r="J422" i="11"/>
  <c r="J423" i="11"/>
  <c r="J424" i="11"/>
  <c r="J425" i="11"/>
  <c r="J426" i="11"/>
  <c r="J427" i="11"/>
  <c r="J428" i="11"/>
  <c r="J429" i="11"/>
  <c r="J430" i="11"/>
  <c r="J431" i="11"/>
  <c r="J432" i="11"/>
  <c r="J433" i="11"/>
  <c r="J434" i="11"/>
  <c r="J435" i="11"/>
  <c r="J436" i="11"/>
  <c r="J437" i="11"/>
  <c r="J438" i="11"/>
  <c r="J439" i="11"/>
  <c r="J440" i="11"/>
  <c r="J441" i="11"/>
  <c r="J442" i="11"/>
  <c r="J443" i="11"/>
  <c r="J444" i="11"/>
  <c r="J445" i="11"/>
  <c r="J446" i="11"/>
  <c r="J447" i="11"/>
  <c r="J448" i="11"/>
  <c r="J449" i="11"/>
  <c r="J450" i="11"/>
  <c r="J451" i="11"/>
  <c r="J452" i="11"/>
  <c r="J453" i="11"/>
  <c r="J454" i="11"/>
  <c r="J455" i="11"/>
  <c r="J456" i="11"/>
  <c r="J457" i="11"/>
  <c r="J458" i="11"/>
  <c r="J459" i="11"/>
  <c r="J460" i="11"/>
  <c r="J461" i="11"/>
  <c r="J462" i="11"/>
  <c r="J463" i="11"/>
  <c r="J464" i="11"/>
  <c r="J465" i="11"/>
  <c r="J466" i="11"/>
  <c r="J467" i="11"/>
  <c r="J468" i="11"/>
  <c r="J469" i="11"/>
  <c r="J470" i="11"/>
  <c r="J471" i="11"/>
  <c r="J472" i="11"/>
  <c r="J473" i="11"/>
  <c r="J474" i="11"/>
  <c r="J475" i="11"/>
  <c r="J476" i="11"/>
  <c r="J477" i="11"/>
  <c r="J478" i="11"/>
  <c r="J479" i="11"/>
  <c r="J480" i="11"/>
  <c r="J481" i="11"/>
  <c r="J482" i="11"/>
  <c r="J483" i="11"/>
  <c r="J484" i="11"/>
  <c r="J485" i="11"/>
  <c r="J486" i="11"/>
  <c r="J487" i="11"/>
  <c r="J488" i="11"/>
  <c r="J489" i="11"/>
  <c r="J490" i="11"/>
  <c r="J491" i="11"/>
  <c r="J492" i="11"/>
  <c r="J493" i="11"/>
  <c r="J494" i="11"/>
  <c r="J495" i="11"/>
  <c r="J496" i="11"/>
  <c r="J497" i="11"/>
  <c r="J498" i="11"/>
  <c r="J499" i="11"/>
  <c r="J500" i="11"/>
  <c r="J501" i="11"/>
  <c r="J502" i="11"/>
  <c r="J503" i="11"/>
  <c r="J504" i="11"/>
  <c r="J505" i="11"/>
  <c r="J506" i="11"/>
  <c r="J507" i="11"/>
  <c r="J508" i="11"/>
  <c r="J509" i="11"/>
  <c r="J510" i="11"/>
  <c r="J511" i="11"/>
  <c r="J512" i="11"/>
  <c r="J513" i="11"/>
  <c r="J514" i="11"/>
  <c r="J515" i="11"/>
  <c r="J516" i="11"/>
  <c r="J517" i="11"/>
  <c r="J518" i="11"/>
  <c r="J519" i="11"/>
  <c r="J520" i="11"/>
  <c r="J521" i="11"/>
  <c r="J522" i="11"/>
  <c r="J523" i="11"/>
  <c r="J524" i="11"/>
  <c r="J525" i="11"/>
  <c r="J526" i="11"/>
  <c r="J527" i="11"/>
  <c r="J528" i="11"/>
  <c r="J529" i="11"/>
  <c r="J530" i="11"/>
  <c r="J531" i="11"/>
  <c r="J532" i="11"/>
  <c r="J533" i="11"/>
  <c r="J534" i="11"/>
  <c r="J535" i="11"/>
  <c r="J536" i="11"/>
  <c r="J537" i="11"/>
  <c r="J538" i="11"/>
  <c r="J539" i="11"/>
  <c r="J540" i="11"/>
  <c r="J541" i="11"/>
  <c r="J542" i="11"/>
  <c r="J543" i="11"/>
  <c r="J544" i="11"/>
  <c r="J545" i="11"/>
  <c r="J546" i="11"/>
  <c r="J547" i="11"/>
  <c r="J548" i="11"/>
  <c r="J549" i="11"/>
  <c r="J550" i="11"/>
  <c r="J551" i="11"/>
  <c r="J552" i="11"/>
  <c r="J553" i="11"/>
  <c r="J554" i="11"/>
  <c r="J555" i="11"/>
  <c r="J556" i="11"/>
  <c r="J557" i="11"/>
  <c r="J558" i="11"/>
  <c r="J559" i="11"/>
  <c r="J560" i="11"/>
  <c r="J561" i="11"/>
  <c r="J562" i="11"/>
  <c r="J563" i="11"/>
  <c r="J564" i="11"/>
  <c r="J565" i="11"/>
  <c r="J566" i="11"/>
  <c r="J567" i="11"/>
  <c r="J568" i="11"/>
  <c r="J569" i="11"/>
  <c r="J570" i="11"/>
  <c r="J571" i="11"/>
  <c r="J572" i="11"/>
  <c r="J573" i="11"/>
  <c r="J574" i="11"/>
  <c r="J575" i="11"/>
  <c r="J576" i="11"/>
  <c r="J577" i="11"/>
  <c r="J578" i="11"/>
  <c r="J579" i="11"/>
  <c r="J580" i="11"/>
  <c r="J581" i="11"/>
  <c r="J582" i="11"/>
  <c r="J583" i="11"/>
  <c r="J584" i="11"/>
  <c r="J585" i="11"/>
  <c r="J586" i="11"/>
  <c r="J587" i="11"/>
  <c r="J588" i="11"/>
  <c r="J589" i="11"/>
  <c r="J590" i="11"/>
  <c r="J591" i="11"/>
  <c r="J592" i="11"/>
  <c r="J593" i="11"/>
  <c r="J594" i="11"/>
  <c r="J595" i="11"/>
  <c r="J596" i="11"/>
  <c r="J597" i="11"/>
  <c r="J598" i="11"/>
  <c r="J599" i="11"/>
  <c r="J600" i="11"/>
  <c r="J601" i="11"/>
  <c r="J602" i="11"/>
  <c r="J603" i="11"/>
  <c r="J604" i="11"/>
  <c r="J605" i="11"/>
  <c r="J606" i="11"/>
  <c r="J607" i="11"/>
  <c r="J608" i="11"/>
  <c r="J609" i="11"/>
  <c r="J610" i="11"/>
  <c r="J611" i="11"/>
  <c r="J612" i="11"/>
  <c r="J613" i="11"/>
  <c r="J614" i="11"/>
  <c r="J615" i="11"/>
  <c r="J616" i="11"/>
  <c r="J617" i="11"/>
  <c r="J618" i="11"/>
  <c r="J619" i="11"/>
  <c r="J620" i="11"/>
  <c r="J621" i="11"/>
  <c r="J622" i="11"/>
  <c r="J623" i="11"/>
  <c r="J624" i="11"/>
  <c r="J625" i="11"/>
  <c r="J626" i="11"/>
  <c r="J627" i="11"/>
  <c r="J628" i="11"/>
  <c r="J629" i="11"/>
  <c r="J630" i="11"/>
  <c r="J631" i="11"/>
  <c r="J632" i="11"/>
  <c r="J633" i="11"/>
  <c r="J634" i="11"/>
  <c r="J635" i="11"/>
  <c r="J636" i="11"/>
  <c r="J637" i="11"/>
  <c r="J638" i="11"/>
  <c r="J639" i="11"/>
  <c r="J640" i="11"/>
  <c r="J641" i="11"/>
  <c r="J642" i="11"/>
  <c r="J643" i="11"/>
  <c r="J644" i="11"/>
  <c r="J645" i="11"/>
  <c r="J646" i="11"/>
  <c r="J647" i="11"/>
  <c r="J648" i="11"/>
  <c r="J649" i="11"/>
  <c r="J650" i="11"/>
  <c r="J651" i="11"/>
  <c r="J652" i="11"/>
  <c r="J653" i="11"/>
  <c r="J654" i="11"/>
  <c r="J655" i="11"/>
  <c r="J656" i="11"/>
  <c r="J657" i="11"/>
  <c r="J658" i="11"/>
  <c r="J659" i="11"/>
  <c r="J660" i="11"/>
  <c r="J661" i="11"/>
  <c r="J662" i="11"/>
  <c r="J663" i="11"/>
  <c r="J664" i="11"/>
  <c r="J665" i="11"/>
  <c r="J666" i="11"/>
  <c r="J667" i="11"/>
  <c r="J668" i="11"/>
  <c r="J669" i="11"/>
  <c r="J670" i="11"/>
  <c r="J671" i="11"/>
  <c r="J672" i="11"/>
  <c r="J673" i="11"/>
  <c r="J674" i="11"/>
  <c r="J675" i="11"/>
  <c r="J676" i="11"/>
  <c r="J677" i="11"/>
  <c r="J678" i="11"/>
  <c r="J679" i="11"/>
  <c r="J680" i="11"/>
  <c r="J681" i="11"/>
  <c r="J682" i="11"/>
  <c r="J683" i="11"/>
  <c r="J684" i="11"/>
  <c r="J685" i="11"/>
  <c r="J686" i="11"/>
  <c r="J687" i="11"/>
  <c r="J688" i="11"/>
  <c r="J689" i="11"/>
  <c r="J690" i="11"/>
  <c r="J691" i="11"/>
  <c r="J692" i="11"/>
  <c r="J693" i="11"/>
  <c r="J694" i="11"/>
  <c r="J695" i="11"/>
  <c r="J696" i="11"/>
  <c r="J697" i="11"/>
  <c r="J698" i="11"/>
  <c r="J699" i="11"/>
  <c r="J700" i="11"/>
  <c r="J701" i="11"/>
  <c r="J702" i="11"/>
  <c r="J703" i="11"/>
  <c r="J704" i="11"/>
  <c r="J705" i="11"/>
  <c r="J706" i="11"/>
  <c r="J707" i="11"/>
  <c r="J708" i="11"/>
  <c r="J709" i="11"/>
  <c r="J710" i="11"/>
  <c r="J711" i="11"/>
  <c r="J712" i="11"/>
  <c r="J713" i="11"/>
  <c r="J714" i="11"/>
  <c r="J715" i="11"/>
  <c r="J716" i="11"/>
  <c r="J717" i="11"/>
  <c r="J718" i="11"/>
  <c r="J719" i="11"/>
  <c r="J720" i="11"/>
  <c r="J721" i="11"/>
  <c r="J722" i="11"/>
  <c r="J723" i="11"/>
  <c r="J724" i="11"/>
  <c r="J725" i="11"/>
  <c r="J726" i="11"/>
  <c r="J727" i="11"/>
  <c r="J728" i="11"/>
  <c r="J729" i="11"/>
  <c r="J730" i="11"/>
  <c r="J731" i="11"/>
  <c r="J732" i="11"/>
  <c r="J733" i="11"/>
  <c r="J734" i="11"/>
  <c r="J735" i="11"/>
  <c r="J736" i="11"/>
  <c r="J737" i="11"/>
  <c r="J738" i="11"/>
  <c r="J739" i="11"/>
  <c r="J740" i="11"/>
  <c r="J741" i="11"/>
  <c r="J742" i="11"/>
  <c r="J743" i="11"/>
  <c r="J744" i="11"/>
  <c r="J745" i="11"/>
  <c r="J746" i="11"/>
  <c r="J747" i="11"/>
  <c r="J748" i="11"/>
  <c r="J749" i="11"/>
  <c r="J750" i="11"/>
  <c r="J751" i="11"/>
  <c r="J752" i="11"/>
  <c r="J753" i="11"/>
  <c r="J754" i="11"/>
  <c r="J755" i="11"/>
  <c r="J756" i="11"/>
  <c r="J757" i="11"/>
  <c r="J758" i="11"/>
  <c r="J759" i="11"/>
  <c r="J760" i="11"/>
  <c r="J761" i="11"/>
  <c r="J762" i="11"/>
  <c r="J763" i="11"/>
  <c r="J764" i="11"/>
  <c r="J765" i="11"/>
  <c r="J766" i="11"/>
  <c r="J767" i="11"/>
  <c r="J768" i="11"/>
  <c r="J769" i="11"/>
  <c r="J770" i="11"/>
  <c r="J771" i="11"/>
  <c r="J772" i="11"/>
  <c r="J773" i="11"/>
  <c r="J774" i="11"/>
  <c r="J775" i="11"/>
  <c r="J776" i="11"/>
  <c r="J777" i="11"/>
  <c r="J778" i="11"/>
  <c r="J779" i="11"/>
  <c r="J780" i="11"/>
  <c r="J781" i="11"/>
  <c r="J782" i="11"/>
  <c r="J783" i="11"/>
  <c r="J784" i="11"/>
  <c r="J785" i="11"/>
  <c r="J786" i="11"/>
  <c r="J787" i="11"/>
  <c r="J788" i="11"/>
  <c r="J789" i="11"/>
  <c r="J790" i="11"/>
  <c r="J791" i="11"/>
  <c r="J792" i="11"/>
  <c r="J793" i="11"/>
  <c r="J794" i="11"/>
  <c r="J795" i="11"/>
  <c r="J796" i="11"/>
  <c r="J797" i="11"/>
  <c r="J798" i="11"/>
  <c r="J799" i="11"/>
  <c r="J800" i="11"/>
  <c r="J801" i="11"/>
  <c r="J802" i="11"/>
  <c r="J803" i="11"/>
  <c r="J804" i="11"/>
  <c r="J805" i="11"/>
  <c r="J806" i="11"/>
  <c r="J807" i="11"/>
  <c r="J808" i="11"/>
  <c r="J809" i="11"/>
  <c r="J810" i="11"/>
  <c r="J811" i="11"/>
  <c r="J812" i="11"/>
  <c r="J813" i="11"/>
  <c r="J814" i="11"/>
  <c r="J815" i="11"/>
  <c r="J816" i="11"/>
  <c r="J817" i="11"/>
  <c r="J818" i="11"/>
  <c r="J819" i="11"/>
  <c r="J820" i="11"/>
  <c r="J821" i="11"/>
  <c r="J822" i="11"/>
  <c r="J823" i="11"/>
  <c r="J824" i="11"/>
  <c r="J825" i="11"/>
  <c r="J826" i="11"/>
  <c r="J827" i="11"/>
  <c r="J828" i="11"/>
  <c r="J829" i="11"/>
  <c r="J830" i="11"/>
  <c r="J831" i="11"/>
  <c r="J832" i="11"/>
  <c r="J833" i="11"/>
  <c r="J834" i="11"/>
  <c r="J835" i="11"/>
  <c r="J836" i="11"/>
  <c r="J837" i="11"/>
  <c r="J838" i="11"/>
  <c r="J839" i="11"/>
  <c r="J840" i="11"/>
  <c r="J841" i="11"/>
  <c r="J842" i="11"/>
  <c r="J843" i="11"/>
  <c r="J844" i="11"/>
  <c r="J845" i="11"/>
  <c r="J846" i="11"/>
  <c r="J847" i="11"/>
  <c r="J848" i="11"/>
  <c r="J849" i="11"/>
  <c r="J850" i="11"/>
  <c r="J851" i="11"/>
  <c r="J852" i="11"/>
  <c r="J853" i="11"/>
  <c r="J854" i="11"/>
  <c r="J855" i="11"/>
  <c r="J856" i="11"/>
  <c r="J857" i="11"/>
  <c r="J858" i="11"/>
  <c r="J859" i="11"/>
  <c r="J860" i="11"/>
  <c r="J861" i="11"/>
  <c r="J862" i="11"/>
  <c r="J863" i="11"/>
  <c r="J864" i="11"/>
  <c r="J865" i="11"/>
  <c r="J866" i="11"/>
  <c r="J867" i="11"/>
  <c r="J868" i="11"/>
  <c r="J869" i="11"/>
  <c r="J870" i="11"/>
  <c r="J871" i="11"/>
  <c r="J872" i="11"/>
  <c r="J873" i="11"/>
  <c r="J874" i="11"/>
  <c r="J875" i="11"/>
  <c r="J876" i="11"/>
  <c r="J877" i="11"/>
  <c r="J878" i="11"/>
  <c r="J879" i="11"/>
  <c r="J880" i="11"/>
  <c r="J881" i="11"/>
  <c r="J882" i="11"/>
  <c r="J883" i="11"/>
  <c r="J884" i="11"/>
  <c r="J885" i="11"/>
  <c r="J886" i="11"/>
  <c r="J887" i="11"/>
  <c r="J888" i="11"/>
  <c r="J889" i="11"/>
  <c r="J890" i="11"/>
  <c r="J891" i="11"/>
  <c r="J892" i="11"/>
  <c r="J893" i="11"/>
  <c r="J894" i="11"/>
  <c r="J895" i="11"/>
  <c r="J896" i="11"/>
  <c r="J897" i="11"/>
  <c r="J898" i="11"/>
  <c r="J899" i="11"/>
  <c r="J900" i="11"/>
  <c r="J901" i="11"/>
  <c r="J902" i="11"/>
  <c r="J903" i="11"/>
  <c r="J904" i="11"/>
  <c r="J905" i="11"/>
  <c r="J906" i="11"/>
  <c r="J907" i="11"/>
  <c r="J908" i="11"/>
  <c r="J909" i="11"/>
  <c r="J910" i="11"/>
  <c r="J911" i="11"/>
  <c r="J912" i="11"/>
  <c r="J913" i="11"/>
  <c r="J914" i="11"/>
  <c r="J915" i="11"/>
  <c r="J916" i="11"/>
  <c r="J917" i="11"/>
  <c r="J918" i="11"/>
  <c r="J919" i="11"/>
  <c r="J920" i="11"/>
  <c r="J921" i="11"/>
  <c r="J922" i="11"/>
  <c r="J923" i="11"/>
  <c r="J924" i="11"/>
  <c r="J925" i="11"/>
  <c r="J926" i="11"/>
  <c r="J927" i="11"/>
  <c r="J928" i="11"/>
  <c r="J929" i="11"/>
  <c r="J930" i="11"/>
  <c r="J931" i="11"/>
  <c r="J932" i="11"/>
  <c r="J933" i="11"/>
  <c r="J934" i="11"/>
  <c r="J935" i="11"/>
  <c r="J936" i="11"/>
  <c r="J937" i="11"/>
  <c r="J938" i="11"/>
  <c r="J939" i="11"/>
  <c r="J940" i="11"/>
  <c r="J941" i="11"/>
  <c r="J942" i="11"/>
  <c r="J943" i="11"/>
  <c r="J944" i="11"/>
  <c r="J945" i="11"/>
  <c r="J946" i="11"/>
  <c r="J947" i="11"/>
  <c r="J948" i="11"/>
  <c r="J949" i="11"/>
  <c r="J950" i="11"/>
  <c r="J951" i="11"/>
  <c r="J952" i="11"/>
  <c r="J953" i="11"/>
  <c r="J954" i="11"/>
  <c r="J955" i="11"/>
  <c r="J956" i="11"/>
  <c r="J957" i="11"/>
  <c r="J958" i="11"/>
  <c r="J959" i="11"/>
  <c r="J960" i="11"/>
  <c r="J961" i="11"/>
  <c r="J962" i="11"/>
  <c r="J963" i="11"/>
  <c r="J964" i="11"/>
  <c r="J965" i="11"/>
  <c r="J966" i="11"/>
  <c r="J967" i="11"/>
  <c r="J968" i="11"/>
  <c r="J969" i="11"/>
  <c r="J970" i="11"/>
  <c r="J971" i="11"/>
  <c r="J972" i="11"/>
  <c r="J973" i="11"/>
  <c r="J974" i="11"/>
  <c r="J975" i="11"/>
  <c r="J976" i="11"/>
  <c r="J977" i="11"/>
  <c r="J978" i="11"/>
  <c r="J979" i="11"/>
  <c r="J980" i="11"/>
  <c r="J981" i="11"/>
  <c r="J982" i="11"/>
  <c r="J983" i="11"/>
  <c r="J984" i="11"/>
  <c r="J985" i="11"/>
  <c r="J986" i="11"/>
  <c r="J987" i="11"/>
  <c r="J988" i="11"/>
  <c r="J989" i="11"/>
  <c r="J990" i="11"/>
  <c r="J991" i="11"/>
  <c r="J992" i="11"/>
  <c r="J993" i="11"/>
  <c r="J994" i="11"/>
  <c r="J995" i="11"/>
  <c r="J996" i="11"/>
  <c r="J997" i="11"/>
  <c r="J998" i="11"/>
  <c r="J999" i="11"/>
  <c r="J1000" i="11"/>
  <c r="I4" i="11"/>
  <c r="I5" i="11"/>
  <c r="I6" i="11"/>
  <c r="I7" i="11"/>
  <c r="I8" i="11"/>
  <c r="I9" i="11"/>
  <c r="I10" i="11"/>
  <c r="I11" i="11"/>
  <c r="I12" i="11"/>
  <c r="I13" i="11"/>
  <c r="I14" i="11"/>
  <c r="I15" i="11"/>
  <c r="I16" i="11"/>
  <c r="I17" i="11"/>
  <c r="I18" i="11"/>
  <c r="I19" i="11"/>
  <c r="I20" i="11"/>
  <c r="I21" i="11"/>
  <c r="I22" i="11"/>
  <c r="I23" i="11"/>
  <c r="I24" i="11"/>
  <c r="I25" i="11"/>
  <c r="I26" i="11"/>
  <c r="I27" i="11"/>
  <c r="I28" i="11"/>
  <c r="I29" i="11"/>
  <c r="I30" i="11"/>
  <c r="I31" i="11"/>
  <c r="I32" i="11"/>
  <c r="I33" i="11"/>
  <c r="I34" i="11"/>
  <c r="I35" i="11"/>
  <c r="I36" i="11"/>
  <c r="I37" i="11"/>
  <c r="I38" i="11"/>
  <c r="I39" i="11"/>
  <c r="I40" i="11"/>
  <c r="I41" i="11"/>
  <c r="I42" i="11"/>
  <c r="I43" i="11"/>
  <c r="I44" i="11"/>
  <c r="I45" i="11"/>
  <c r="I46" i="11"/>
  <c r="I47" i="11"/>
  <c r="I48" i="11"/>
  <c r="I49" i="11"/>
  <c r="I50" i="11"/>
  <c r="I51" i="11"/>
  <c r="I52" i="11"/>
  <c r="I53" i="11"/>
  <c r="I54" i="11"/>
  <c r="I55" i="11"/>
  <c r="I56" i="11"/>
  <c r="I57" i="11"/>
  <c r="I58" i="11"/>
  <c r="I59" i="11"/>
  <c r="I60" i="11"/>
  <c r="I61" i="11"/>
  <c r="I62" i="11"/>
  <c r="I63" i="11"/>
  <c r="I64" i="11"/>
  <c r="I65" i="11"/>
  <c r="I66" i="11"/>
  <c r="I67" i="11"/>
  <c r="I68" i="11"/>
  <c r="I69" i="11"/>
  <c r="I70" i="11"/>
  <c r="I71" i="11"/>
  <c r="I72" i="11"/>
  <c r="I73" i="11"/>
  <c r="I74" i="11"/>
  <c r="I75" i="11"/>
  <c r="I76" i="11"/>
  <c r="I77" i="11"/>
  <c r="I78" i="11"/>
  <c r="I79" i="11"/>
  <c r="I80" i="11"/>
  <c r="I81" i="11"/>
  <c r="I82" i="11"/>
  <c r="I83" i="11"/>
  <c r="I84" i="11"/>
  <c r="I85" i="11"/>
  <c r="I86" i="11"/>
  <c r="I87" i="11"/>
  <c r="I88" i="11"/>
  <c r="I89" i="11"/>
  <c r="I90" i="11"/>
  <c r="I91" i="11"/>
  <c r="I92" i="11"/>
  <c r="I93" i="11"/>
  <c r="I94" i="11"/>
  <c r="I95" i="11"/>
  <c r="I96" i="11"/>
  <c r="I97" i="11"/>
  <c r="I98" i="11"/>
  <c r="I99" i="11"/>
  <c r="I100" i="11"/>
  <c r="I101" i="11"/>
  <c r="I102" i="11"/>
  <c r="I103" i="11"/>
  <c r="I104" i="11"/>
  <c r="I105" i="11"/>
  <c r="I106" i="11"/>
  <c r="I107" i="11"/>
  <c r="I108" i="11"/>
  <c r="I109" i="11"/>
  <c r="I110" i="11"/>
  <c r="I111" i="11"/>
  <c r="I112" i="11"/>
  <c r="I113" i="11"/>
  <c r="I114" i="11"/>
  <c r="I115" i="11"/>
  <c r="I116" i="11"/>
  <c r="I117" i="11"/>
  <c r="I118" i="11"/>
  <c r="I119" i="11"/>
  <c r="I120" i="11"/>
  <c r="I121" i="11"/>
  <c r="I122" i="11"/>
  <c r="I123" i="11"/>
  <c r="I124" i="11"/>
  <c r="I125" i="11"/>
  <c r="I126" i="11"/>
  <c r="I127" i="11"/>
  <c r="I128" i="11"/>
  <c r="I129" i="11"/>
  <c r="I130" i="11"/>
  <c r="I131" i="11"/>
  <c r="I132" i="11"/>
  <c r="I133" i="11"/>
  <c r="I134" i="11"/>
  <c r="I135" i="11"/>
  <c r="I136" i="11"/>
  <c r="I137" i="11"/>
  <c r="I138" i="11"/>
  <c r="I139" i="11"/>
  <c r="I140" i="11"/>
  <c r="I141" i="11"/>
  <c r="I142" i="11"/>
  <c r="I143" i="11"/>
  <c r="I144" i="11"/>
  <c r="I145" i="11"/>
  <c r="I146" i="11"/>
  <c r="I147" i="11"/>
  <c r="I148" i="11"/>
  <c r="I149" i="11"/>
  <c r="I150" i="11"/>
  <c r="I151" i="11"/>
  <c r="I152" i="11"/>
  <c r="I153" i="11"/>
  <c r="I154" i="11"/>
  <c r="I155" i="11"/>
  <c r="I156" i="11"/>
  <c r="I157" i="11"/>
  <c r="I158" i="11"/>
  <c r="I159" i="11"/>
  <c r="I160" i="11"/>
  <c r="I161" i="11"/>
  <c r="I162" i="11"/>
  <c r="I163" i="11"/>
  <c r="I164" i="11"/>
  <c r="I165" i="11"/>
  <c r="I166" i="11"/>
  <c r="I167" i="11"/>
  <c r="I168" i="11"/>
  <c r="I169" i="11"/>
  <c r="I170" i="11"/>
  <c r="I171" i="11"/>
  <c r="I172" i="11"/>
  <c r="I173" i="11"/>
  <c r="I174" i="11"/>
  <c r="I175" i="11"/>
  <c r="I176" i="11"/>
  <c r="I177" i="11"/>
  <c r="I178" i="11"/>
  <c r="I179" i="11"/>
  <c r="I180" i="11"/>
  <c r="I181" i="11"/>
  <c r="I182" i="11"/>
  <c r="I183" i="11"/>
  <c r="I184" i="11"/>
  <c r="I185" i="11"/>
  <c r="I186" i="11"/>
  <c r="I187" i="11"/>
  <c r="I188" i="11"/>
  <c r="I189" i="11"/>
  <c r="I190" i="11"/>
  <c r="I191" i="11"/>
  <c r="I192" i="11"/>
  <c r="I193" i="11"/>
  <c r="I194" i="11"/>
  <c r="I195" i="11"/>
  <c r="I196" i="11"/>
  <c r="I197" i="11"/>
  <c r="I198" i="11"/>
  <c r="I199" i="11"/>
  <c r="I200" i="11"/>
  <c r="I201" i="11"/>
  <c r="I202" i="11"/>
  <c r="I203" i="11"/>
  <c r="I204" i="11"/>
  <c r="I205" i="11"/>
  <c r="I206" i="11"/>
  <c r="I207" i="11"/>
  <c r="I208" i="11"/>
  <c r="I209" i="11"/>
  <c r="I210" i="11"/>
  <c r="I211" i="11"/>
  <c r="I212" i="11"/>
  <c r="I213" i="11"/>
  <c r="I214" i="11"/>
  <c r="I215" i="11"/>
  <c r="I216" i="11"/>
  <c r="I217" i="11"/>
  <c r="I218" i="11"/>
  <c r="I219" i="11"/>
  <c r="I220" i="11"/>
  <c r="I221" i="11"/>
  <c r="I222" i="11"/>
  <c r="I223" i="11"/>
  <c r="I224" i="11"/>
  <c r="I225" i="11"/>
  <c r="I226" i="11"/>
  <c r="I227" i="11"/>
  <c r="I228" i="11"/>
  <c r="I229" i="11"/>
  <c r="I230" i="11"/>
  <c r="I231" i="11"/>
  <c r="I232" i="11"/>
  <c r="I233" i="11"/>
  <c r="I234" i="11"/>
  <c r="I235" i="11"/>
  <c r="I236" i="11"/>
  <c r="I237" i="11"/>
  <c r="I238" i="11"/>
  <c r="I239" i="11"/>
  <c r="I240" i="11"/>
  <c r="I241" i="11"/>
  <c r="I242" i="11"/>
  <c r="I243" i="11"/>
  <c r="I244" i="11"/>
  <c r="I245" i="11"/>
  <c r="I246" i="11"/>
  <c r="I247" i="11"/>
  <c r="I248" i="11"/>
  <c r="I249" i="11"/>
  <c r="I250" i="11"/>
  <c r="I251" i="11"/>
  <c r="I252" i="11"/>
  <c r="I253" i="11"/>
  <c r="I254" i="11"/>
  <c r="I255" i="11"/>
  <c r="I256" i="11"/>
  <c r="I257" i="11"/>
  <c r="I258" i="11"/>
  <c r="I259" i="11"/>
  <c r="I260" i="11"/>
  <c r="I261" i="11"/>
  <c r="I262" i="11"/>
  <c r="I263" i="11"/>
  <c r="I264" i="11"/>
  <c r="I265" i="11"/>
  <c r="I266" i="11"/>
  <c r="I267" i="11"/>
  <c r="I268" i="11"/>
  <c r="I269" i="11"/>
  <c r="I270" i="11"/>
  <c r="I271" i="11"/>
  <c r="I272" i="11"/>
  <c r="I273" i="11"/>
  <c r="I274" i="11"/>
  <c r="I275" i="11"/>
  <c r="I276" i="11"/>
  <c r="I277" i="11"/>
  <c r="I278" i="11"/>
  <c r="I279" i="11"/>
  <c r="I280" i="11"/>
  <c r="I281" i="11"/>
  <c r="I282" i="11"/>
  <c r="I283" i="11"/>
  <c r="I284" i="11"/>
  <c r="I285" i="11"/>
  <c r="I286" i="11"/>
  <c r="I287" i="11"/>
  <c r="I288" i="11"/>
  <c r="I289" i="11"/>
  <c r="I290" i="11"/>
  <c r="I291" i="11"/>
  <c r="I292" i="11"/>
  <c r="I293" i="11"/>
  <c r="I294" i="11"/>
  <c r="I295" i="11"/>
  <c r="I296" i="11"/>
  <c r="I297" i="11"/>
  <c r="I298" i="11"/>
  <c r="I299" i="11"/>
  <c r="I300" i="11"/>
  <c r="I301" i="11"/>
  <c r="I302" i="11"/>
  <c r="I303" i="11"/>
  <c r="I304" i="11"/>
  <c r="I305" i="11"/>
  <c r="I306" i="11"/>
  <c r="I307" i="11"/>
  <c r="I308" i="11"/>
  <c r="I309" i="11"/>
  <c r="I310" i="11"/>
  <c r="I311" i="11"/>
  <c r="I312" i="11"/>
  <c r="I313" i="11"/>
  <c r="I314" i="11"/>
  <c r="I315" i="11"/>
  <c r="I316" i="11"/>
  <c r="I317" i="11"/>
  <c r="I318" i="11"/>
  <c r="I319" i="11"/>
  <c r="I320" i="11"/>
  <c r="I321" i="11"/>
  <c r="I322" i="11"/>
  <c r="I323" i="11"/>
  <c r="I324" i="11"/>
  <c r="I325" i="11"/>
  <c r="I326" i="11"/>
  <c r="I327" i="11"/>
  <c r="I328" i="11"/>
  <c r="I329" i="11"/>
  <c r="I330" i="11"/>
  <c r="I331" i="11"/>
  <c r="I332" i="11"/>
  <c r="I333" i="11"/>
  <c r="I334" i="11"/>
  <c r="I335" i="11"/>
  <c r="I336" i="11"/>
  <c r="I337" i="11"/>
  <c r="I338" i="11"/>
  <c r="I339" i="11"/>
  <c r="I340" i="11"/>
  <c r="I341" i="11"/>
  <c r="I342" i="11"/>
  <c r="I343" i="11"/>
  <c r="I344" i="11"/>
  <c r="I345" i="11"/>
  <c r="I346" i="11"/>
  <c r="I347" i="11"/>
  <c r="I348" i="11"/>
  <c r="I349" i="11"/>
  <c r="I350" i="11"/>
  <c r="I351" i="11"/>
  <c r="I352" i="11"/>
  <c r="I353" i="11"/>
  <c r="I354" i="11"/>
  <c r="I355" i="11"/>
  <c r="I356" i="11"/>
  <c r="I357" i="11"/>
  <c r="I358" i="11"/>
  <c r="I359" i="11"/>
  <c r="I360" i="11"/>
  <c r="I361" i="11"/>
  <c r="I362" i="11"/>
  <c r="I363" i="11"/>
  <c r="I364" i="11"/>
  <c r="I365" i="11"/>
  <c r="I366" i="11"/>
  <c r="I367" i="11"/>
  <c r="I368" i="11"/>
  <c r="I369" i="11"/>
  <c r="I370" i="11"/>
  <c r="I371" i="11"/>
  <c r="I372" i="11"/>
  <c r="I373" i="11"/>
  <c r="I374" i="11"/>
  <c r="I375" i="11"/>
  <c r="I376" i="11"/>
  <c r="I377" i="11"/>
  <c r="I378" i="11"/>
  <c r="I379" i="11"/>
  <c r="I380" i="11"/>
  <c r="I381" i="11"/>
  <c r="I382" i="11"/>
  <c r="I383" i="11"/>
  <c r="I384" i="11"/>
  <c r="I385" i="11"/>
  <c r="I386" i="11"/>
  <c r="I387" i="11"/>
  <c r="I388" i="11"/>
  <c r="I389" i="11"/>
  <c r="I390" i="11"/>
  <c r="I391" i="11"/>
  <c r="I392" i="11"/>
  <c r="I393" i="11"/>
  <c r="I394" i="11"/>
  <c r="I395" i="11"/>
  <c r="I396" i="11"/>
  <c r="I397" i="11"/>
  <c r="I398" i="11"/>
  <c r="I399" i="11"/>
  <c r="I400" i="11"/>
  <c r="I401" i="11"/>
  <c r="I402" i="11"/>
  <c r="I403" i="11"/>
  <c r="I404" i="11"/>
  <c r="I405" i="11"/>
  <c r="I406" i="11"/>
  <c r="I407" i="11"/>
  <c r="I408" i="11"/>
  <c r="I409" i="11"/>
  <c r="I410" i="11"/>
  <c r="I411" i="11"/>
  <c r="I412" i="11"/>
  <c r="I413" i="11"/>
  <c r="I414" i="11"/>
  <c r="I415" i="11"/>
  <c r="I416" i="11"/>
  <c r="I417" i="11"/>
  <c r="I418" i="11"/>
  <c r="I419" i="11"/>
  <c r="I420" i="11"/>
  <c r="I421" i="11"/>
  <c r="I422" i="11"/>
  <c r="I423" i="11"/>
  <c r="I424" i="11"/>
  <c r="I425" i="11"/>
  <c r="I426" i="11"/>
  <c r="I427" i="11"/>
  <c r="I428" i="11"/>
  <c r="I429" i="11"/>
  <c r="I430" i="11"/>
  <c r="I431" i="11"/>
  <c r="I432" i="11"/>
  <c r="I433" i="11"/>
  <c r="I434" i="11"/>
  <c r="I435" i="11"/>
  <c r="I436" i="11"/>
  <c r="I437" i="11"/>
  <c r="I438" i="11"/>
  <c r="I439" i="11"/>
  <c r="I440" i="11"/>
  <c r="I441" i="11"/>
  <c r="I442" i="11"/>
  <c r="I443" i="11"/>
  <c r="I444" i="11"/>
  <c r="I445" i="11"/>
  <c r="I446" i="11"/>
  <c r="I447" i="11"/>
  <c r="I448" i="11"/>
  <c r="I449" i="11"/>
  <c r="I450" i="11"/>
  <c r="I451" i="11"/>
  <c r="I452" i="11"/>
  <c r="I453" i="11"/>
  <c r="I454" i="11"/>
  <c r="I455" i="11"/>
  <c r="I456" i="11"/>
  <c r="I457" i="11"/>
  <c r="I458" i="11"/>
  <c r="I459" i="11"/>
  <c r="I460" i="11"/>
  <c r="I461" i="11"/>
  <c r="I462" i="11"/>
  <c r="I463" i="11"/>
  <c r="I464" i="11"/>
  <c r="I465" i="11"/>
  <c r="I466" i="11"/>
  <c r="I467" i="11"/>
  <c r="I468" i="11"/>
  <c r="I469" i="11"/>
  <c r="I470" i="11"/>
  <c r="I471" i="11"/>
  <c r="I472" i="11"/>
  <c r="I473" i="11"/>
  <c r="I474" i="11"/>
  <c r="I475" i="11"/>
  <c r="I476" i="11"/>
  <c r="I477" i="11"/>
  <c r="I478" i="11"/>
  <c r="I479" i="11"/>
  <c r="I480" i="11"/>
  <c r="I481" i="11"/>
  <c r="I482" i="11"/>
  <c r="I483" i="11"/>
  <c r="I484" i="11"/>
  <c r="I485" i="11"/>
  <c r="I486" i="11"/>
  <c r="I487" i="11"/>
  <c r="I488" i="11"/>
  <c r="I489" i="11"/>
  <c r="I490" i="11"/>
  <c r="I491" i="11"/>
  <c r="I492" i="11"/>
  <c r="I493" i="11"/>
  <c r="I494" i="11"/>
  <c r="I495" i="11"/>
  <c r="I496" i="11"/>
  <c r="I497" i="11"/>
  <c r="I498" i="11"/>
  <c r="I499" i="11"/>
  <c r="I500" i="11"/>
  <c r="I501" i="11"/>
  <c r="I502" i="11"/>
  <c r="I503" i="11"/>
  <c r="I504" i="11"/>
  <c r="I505" i="11"/>
  <c r="I506" i="11"/>
  <c r="I507" i="11"/>
  <c r="I508" i="11"/>
  <c r="I509" i="11"/>
  <c r="I510" i="11"/>
  <c r="I511" i="11"/>
  <c r="I512" i="11"/>
  <c r="I513" i="11"/>
  <c r="I514" i="11"/>
  <c r="I515" i="11"/>
  <c r="I516" i="11"/>
  <c r="I517" i="11"/>
  <c r="I518" i="11"/>
  <c r="I519" i="11"/>
  <c r="I520" i="11"/>
  <c r="I521" i="11"/>
  <c r="I522" i="11"/>
  <c r="I523" i="11"/>
  <c r="I524" i="11"/>
  <c r="I525" i="11"/>
  <c r="I526" i="11"/>
  <c r="I527" i="11"/>
  <c r="I528" i="11"/>
  <c r="I529" i="11"/>
  <c r="I530" i="11"/>
  <c r="I531" i="11"/>
  <c r="I532" i="11"/>
  <c r="I533" i="11"/>
  <c r="I534" i="11"/>
  <c r="I535" i="11"/>
  <c r="I536" i="11"/>
  <c r="I537" i="11"/>
  <c r="I538" i="11"/>
  <c r="I539" i="11"/>
  <c r="I540" i="11"/>
  <c r="I541" i="11"/>
  <c r="I542" i="11"/>
  <c r="I543" i="11"/>
  <c r="I544" i="11"/>
  <c r="I545" i="11"/>
  <c r="I546" i="11"/>
  <c r="I547" i="11"/>
  <c r="I548" i="11"/>
  <c r="I549" i="11"/>
  <c r="I550" i="11"/>
  <c r="I551" i="11"/>
  <c r="I552" i="11"/>
  <c r="I553" i="11"/>
  <c r="I554" i="11"/>
  <c r="I555" i="11"/>
  <c r="I556" i="11"/>
  <c r="I557" i="11"/>
  <c r="I558" i="11"/>
  <c r="I559" i="11"/>
  <c r="I560" i="11"/>
  <c r="I561" i="11"/>
  <c r="I562" i="11"/>
  <c r="I563" i="11"/>
  <c r="I564" i="11"/>
  <c r="I565" i="11"/>
  <c r="I566" i="11"/>
  <c r="I567" i="11"/>
  <c r="I568" i="11"/>
  <c r="I569" i="11"/>
  <c r="I570" i="11"/>
  <c r="I571" i="11"/>
  <c r="I572" i="11"/>
  <c r="I573" i="11"/>
  <c r="I574" i="11"/>
  <c r="I575" i="11"/>
  <c r="I576" i="11"/>
  <c r="I577" i="11"/>
  <c r="I578" i="11"/>
  <c r="I579" i="11"/>
  <c r="I580" i="11"/>
  <c r="I581" i="11"/>
  <c r="I582" i="11"/>
  <c r="I583" i="11"/>
  <c r="I584" i="11"/>
  <c r="I585" i="11"/>
  <c r="I586" i="11"/>
  <c r="I587" i="11"/>
  <c r="I588" i="11"/>
  <c r="I589" i="11"/>
  <c r="I590" i="11"/>
  <c r="I591" i="11"/>
  <c r="I592" i="11"/>
  <c r="I593" i="11"/>
  <c r="I594" i="11"/>
  <c r="I595" i="11"/>
  <c r="I596" i="11"/>
  <c r="I597" i="11"/>
  <c r="I598" i="11"/>
  <c r="I599" i="11"/>
  <c r="I600" i="11"/>
  <c r="I601" i="11"/>
  <c r="I602" i="11"/>
  <c r="I603" i="11"/>
  <c r="I604" i="11"/>
  <c r="I605" i="11"/>
  <c r="I606" i="11"/>
  <c r="I607" i="11"/>
  <c r="I608" i="11"/>
  <c r="I609" i="11"/>
  <c r="I610" i="11"/>
  <c r="I611" i="11"/>
  <c r="I612" i="11"/>
  <c r="I613" i="11"/>
  <c r="I614" i="11"/>
  <c r="I615" i="11"/>
  <c r="I616" i="11"/>
  <c r="I617" i="11"/>
  <c r="I618" i="11"/>
  <c r="I619" i="11"/>
  <c r="I620" i="11"/>
  <c r="I621" i="11"/>
  <c r="I622" i="11"/>
  <c r="I623" i="11"/>
  <c r="I624" i="11"/>
  <c r="I625" i="11"/>
  <c r="I626" i="11"/>
  <c r="I627" i="11"/>
  <c r="I628" i="11"/>
  <c r="I629" i="11"/>
  <c r="I630" i="11"/>
  <c r="I631" i="11"/>
  <c r="I632" i="11"/>
  <c r="I633" i="11"/>
  <c r="I634" i="11"/>
  <c r="I635" i="11"/>
  <c r="I636" i="11"/>
  <c r="I637" i="11"/>
  <c r="I638" i="11"/>
  <c r="I639" i="11"/>
  <c r="I640" i="11"/>
  <c r="I641" i="11"/>
  <c r="I642" i="11"/>
  <c r="I643" i="11"/>
  <c r="I644" i="11"/>
  <c r="I645" i="11"/>
  <c r="I646" i="11"/>
  <c r="I647" i="11"/>
  <c r="I648" i="11"/>
  <c r="I649" i="11"/>
  <c r="I650" i="11"/>
  <c r="I651" i="11"/>
  <c r="I652" i="11"/>
  <c r="I653" i="11"/>
  <c r="I654" i="11"/>
  <c r="I655" i="11"/>
  <c r="I656" i="11"/>
  <c r="I657" i="11"/>
  <c r="I658" i="11"/>
  <c r="I659" i="11"/>
  <c r="I660" i="11"/>
  <c r="I661" i="11"/>
  <c r="I662" i="11"/>
  <c r="I663" i="11"/>
  <c r="I664" i="11"/>
  <c r="I665" i="11"/>
  <c r="I666" i="11"/>
  <c r="I667" i="11"/>
  <c r="I668" i="11"/>
  <c r="I669" i="11"/>
  <c r="I670" i="11"/>
  <c r="I671" i="11"/>
  <c r="I672" i="11"/>
  <c r="I673" i="11"/>
  <c r="I674" i="11"/>
  <c r="I675" i="11"/>
  <c r="I676" i="11"/>
  <c r="I677" i="11"/>
  <c r="I678" i="11"/>
  <c r="I679" i="11"/>
  <c r="I680" i="11"/>
  <c r="I681" i="11"/>
  <c r="I682" i="11"/>
  <c r="I683" i="11"/>
  <c r="I684" i="11"/>
  <c r="I685" i="11"/>
  <c r="I686" i="11"/>
  <c r="I687" i="11"/>
  <c r="I688" i="11"/>
  <c r="I689" i="11"/>
  <c r="I690" i="11"/>
  <c r="I691" i="11"/>
  <c r="I692" i="11"/>
  <c r="I693" i="11"/>
  <c r="I694" i="11"/>
  <c r="I695" i="11"/>
  <c r="I696" i="11"/>
  <c r="I697" i="11"/>
  <c r="I698" i="11"/>
  <c r="I699" i="11"/>
  <c r="I700" i="11"/>
  <c r="I701" i="11"/>
  <c r="I702" i="11"/>
  <c r="I703" i="11"/>
  <c r="I704" i="11"/>
  <c r="I705" i="11"/>
  <c r="I706" i="11"/>
  <c r="I707" i="11"/>
  <c r="I708" i="11"/>
  <c r="I709" i="11"/>
  <c r="I710" i="11"/>
  <c r="I711" i="11"/>
  <c r="I712" i="11"/>
  <c r="I713" i="11"/>
  <c r="I714" i="11"/>
  <c r="I715" i="11"/>
  <c r="I716" i="11"/>
  <c r="I717" i="11"/>
  <c r="I718" i="11"/>
  <c r="I719" i="11"/>
  <c r="I720" i="11"/>
  <c r="I721" i="11"/>
  <c r="I722" i="11"/>
  <c r="I723" i="11"/>
  <c r="I724" i="11"/>
  <c r="I725" i="11"/>
  <c r="I726" i="11"/>
  <c r="I727" i="11"/>
  <c r="I728" i="11"/>
  <c r="I729" i="11"/>
  <c r="I730" i="11"/>
  <c r="I731" i="11"/>
  <c r="I732" i="11"/>
  <c r="I733" i="11"/>
  <c r="I734" i="11"/>
  <c r="I735" i="11"/>
  <c r="I736" i="11"/>
  <c r="I737" i="11"/>
  <c r="I738" i="11"/>
  <c r="I739" i="11"/>
  <c r="I740" i="11"/>
  <c r="I741" i="11"/>
  <c r="I742" i="11"/>
  <c r="I743" i="11"/>
  <c r="I744" i="11"/>
  <c r="I745" i="11"/>
  <c r="I746" i="11"/>
  <c r="I747" i="11"/>
  <c r="I748" i="11"/>
  <c r="I749" i="11"/>
  <c r="I750" i="11"/>
  <c r="I751" i="11"/>
  <c r="I752" i="11"/>
  <c r="I753" i="11"/>
  <c r="I754" i="11"/>
  <c r="I755" i="11"/>
  <c r="I756" i="11"/>
  <c r="I757" i="11"/>
  <c r="I758" i="11"/>
  <c r="I759" i="11"/>
  <c r="I760" i="11"/>
  <c r="I761" i="11"/>
  <c r="I762" i="11"/>
  <c r="I763" i="11"/>
  <c r="I764" i="11"/>
  <c r="I765" i="11"/>
  <c r="I766" i="11"/>
  <c r="I767" i="11"/>
  <c r="I768" i="11"/>
  <c r="I769" i="11"/>
  <c r="I770" i="11"/>
  <c r="I771" i="11"/>
  <c r="I772" i="11"/>
  <c r="I773" i="11"/>
  <c r="I774" i="11"/>
  <c r="I775" i="11"/>
  <c r="I776" i="11"/>
  <c r="I777" i="11"/>
  <c r="I778" i="11"/>
  <c r="I779" i="11"/>
  <c r="I780" i="11"/>
  <c r="I781" i="11"/>
  <c r="I782" i="11"/>
  <c r="I783" i="11"/>
  <c r="I784" i="11"/>
  <c r="I785" i="11"/>
  <c r="I786" i="11"/>
  <c r="I787" i="11"/>
  <c r="I788" i="11"/>
  <c r="I789" i="11"/>
  <c r="I790" i="11"/>
  <c r="I791" i="11"/>
  <c r="I792" i="11"/>
  <c r="I793" i="11"/>
  <c r="I794" i="11"/>
  <c r="I795" i="11"/>
  <c r="I796" i="11"/>
  <c r="I797" i="11"/>
  <c r="I798" i="11"/>
  <c r="I799" i="11"/>
  <c r="I800" i="11"/>
  <c r="I801" i="11"/>
  <c r="I802" i="11"/>
  <c r="I803" i="11"/>
  <c r="I804" i="11"/>
  <c r="I805" i="11"/>
  <c r="I806" i="11"/>
  <c r="I807" i="11"/>
  <c r="I808" i="11"/>
  <c r="I809" i="11"/>
  <c r="I810" i="11"/>
  <c r="I811" i="11"/>
  <c r="I812" i="11"/>
  <c r="I813" i="11"/>
  <c r="I814" i="11"/>
  <c r="I815" i="11"/>
  <c r="I816" i="11"/>
  <c r="I817" i="11"/>
  <c r="I818" i="11"/>
  <c r="I819" i="11"/>
  <c r="I820" i="11"/>
  <c r="I821" i="11"/>
  <c r="I822" i="11"/>
  <c r="I823" i="11"/>
  <c r="I824" i="11"/>
  <c r="I825" i="11"/>
  <c r="I826" i="11"/>
  <c r="I827" i="11"/>
  <c r="I828" i="11"/>
  <c r="I829" i="11"/>
  <c r="I830" i="11"/>
  <c r="I831" i="11"/>
  <c r="I832" i="11"/>
  <c r="I833" i="11"/>
  <c r="I834" i="11"/>
  <c r="I835" i="11"/>
  <c r="I836" i="11"/>
  <c r="I837" i="11"/>
  <c r="I838" i="11"/>
  <c r="I839" i="11"/>
  <c r="I840" i="11"/>
  <c r="I841" i="11"/>
  <c r="I842" i="11"/>
  <c r="I843" i="11"/>
  <c r="I844" i="11"/>
  <c r="I845" i="11"/>
  <c r="I846" i="11"/>
  <c r="I847" i="11"/>
  <c r="I848" i="11"/>
  <c r="I849" i="11"/>
  <c r="I850" i="11"/>
  <c r="I851" i="11"/>
  <c r="I852" i="11"/>
  <c r="I853" i="11"/>
  <c r="I854" i="11"/>
  <c r="I855" i="11"/>
  <c r="I856" i="11"/>
  <c r="I857" i="11"/>
  <c r="I858" i="11"/>
  <c r="I859" i="11"/>
  <c r="I860" i="11"/>
  <c r="I861" i="11"/>
  <c r="I862" i="11"/>
  <c r="I863" i="11"/>
  <c r="I864" i="11"/>
  <c r="I865" i="11"/>
  <c r="I866" i="11"/>
  <c r="I867" i="11"/>
  <c r="I868" i="11"/>
  <c r="I869" i="11"/>
  <c r="I870" i="11"/>
  <c r="I871" i="11"/>
  <c r="I872" i="11"/>
  <c r="I873" i="11"/>
  <c r="I874" i="11"/>
  <c r="I875" i="11"/>
  <c r="I876" i="11"/>
  <c r="I877" i="11"/>
  <c r="I878" i="11"/>
  <c r="I879" i="11"/>
  <c r="I880" i="11"/>
  <c r="I881" i="11"/>
  <c r="I882" i="11"/>
  <c r="I883" i="11"/>
  <c r="I884" i="11"/>
  <c r="I885" i="11"/>
  <c r="I886" i="11"/>
  <c r="I887" i="11"/>
  <c r="I888" i="11"/>
  <c r="I889" i="11"/>
  <c r="I890" i="11"/>
  <c r="I891" i="11"/>
  <c r="I892" i="11"/>
  <c r="I893" i="11"/>
  <c r="I894" i="11"/>
  <c r="I895" i="11"/>
  <c r="I896" i="11"/>
  <c r="I897" i="11"/>
  <c r="I898" i="11"/>
  <c r="I899" i="11"/>
  <c r="I900" i="11"/>
  <c r="I901" i="11"/>
  <c r="I902" i="11"/>
  <c r="I903" i="11"/>
  <c r="I904" i="11"/>
  <c r="I905" i="11"/>
  <c r="I906" i="11"/>
  <c r="I907" i="11"/>
  <c r="I908" i="11"/>
  <c r="I909" i="11"/>
  <c r="I910" i="11"/>
  <c r="I911" i="11"/>
  <c r="I912" i="11"/>
  <c r="I913" i="11"/>
  <c r="I914" i="11"/>
  <c r="I915" i="11"/>
  <c r="I916" i="11"/>
  <c r="I917" i="11"/>
  <c r="I918" i="11"/>
  <c r="I919" i="11"/>
  <c r="I920" i="11"/>
  <c r="I921" i="11"/>
  <c r="I922" i="11"/>
  <c r="I923" i="11"/>
  <c r="I924" i="11"/>
  <c r="I925" i="11"/>
  <c r="I926" i="11"/>
  <c r="I927" i="11"/>
  <c r="I928" i="11"/>
  <c r="I929" i="11"/>
  <c r="I930" i="11"/>
  <c r="I931" i="11"/>
  <c r="I932" i="11"/>
  <c r="I933" i="11"/>
  <c r="I934" i="11"/>
  <c r="I935" i="11"/>
  <c r="I936" i="11"/>
  <c r="I937" i="11"/>
  <c r="I938" i="11"/>
  <c r="I939" i="11"/>
  <c r="I940" i="11"/>
  <c r="I941" i="11"/>
  <c r="I942" i="11"/>
  <c r="I943" i="11"/>
  <c r="I944" i="11"/>
  <c r="I945" i="11"/>
  <c r="I946" i="11"/>
  <c r="I947" i="11"/>
  <c r="I948" i="11"/>
  <c r="I949" i="11"/>
  <c r="I950" i="11"/>
  <c r="I951" i="11"/>
  <c r="I952" i="11"/>
  <c r="I953" i="11"/>
  <c r="I954" i="11"/>
  <c r="I955" i="11"/>
  <c r="I956" i="11"/>
  <c r="I957" i="11"/>
  <c r="I958" i="11"/>
  <c r="I959" i="11"/>
  <c r="I960" i="11"/>
  <c r="I961" i="11"/>
  <c r="I962" i="11"/>
  <c r="I963" i="11"/>
  <c r="I964" i="11"/>
  <c r="I965" i="11"/>
  <c r="I966" i="11"/>
  <c r="I967" i="11"/>
  <c r="I968" i="11"/>
  <c r="I969" i="11"/>
  <c r="I970" i="11"/>
  <c r="I971" i="11"/>
  <c r="I972" i="11"/>
  <c r="I973" i="11"/>
  <c r="I974" i="11"/>
  <c r="I975" i="11"/>
  <c r="I976" i="11"/>
  <c r="I977" i="11"/>
  <c r="I978" i="11"/>
  <c r="I979" i="11"/>
  <c r="I980" i="11"/>
  <c r="I981" i="11"/>
  <c r="I982" i="11"/>
  <c r="I983" i="11"/>
  <c r="I984" i="11"/>
  <c r="I985" i="11"/>
  <c r="I986" i="11"/>
  <c r="I987" i="11"/>
  <c r="I988" i="11"/>
  <c r="I989" i="11"/>
  <c r="I990" i="11"/>
  <c r="I991" i="11"/>
  <c r="I992" i="11"/>
  <c r="I993" i="11"/>
  <c r="I994" i="11"/>
  <c r="I995" i="11"/>
  <c r="I996" i="11"/>
  <c r="I997" i="11"/>
  <c r="I998" i="11"/>
  <c r="I999" i="11"/>
  <c r="I1000" i="11"/>
  <c r="H4" i="11"/>
  <c r="H5" i="11"/>
  <c r="H6" i="11"/>
  <c r="H7" i="11"/>
  <c r="H8" i="11"/>
  <c r="H9" i="11"/>
  <c r="H10" i="11"/>
  <c r="H11" i="11"/>
  <c r="H12" i="11"/>
  <c r="H13" i="11"/>
  <c r="H14" i="11"/>
  <c r="H15" i="11"/>
  <c r="H16" i="11"/>
  <c r="H17" i="11"/>
  <c r="H18" i="11"/>
  <c r="H19" i="11"/>
  <c r="H20" i="11"/>
  <c r="H21" i="11"/>
  <c r="H22" i="11"/>
  <c r="H23" i="11"/>
  <c r="H24" i="11"/>
  <c r="H25" i="11"/>
  <c r="H26" i="11"/>
  <c r="H27" i="11"/>
  <c r="H28" i="11"/>
  <c r="H29" i="11"/>
  <c r="H30" i="11"/>
  <c r="H31" i="11"/>
  <c r="H32" i="11"/>
  <c r="H33" i="11"/>
  <c r="H34" i="11"/>
  <c r="H35" i="11"/>
  <c r="H36" i="11"/>
  <c r="H37" i="11"/>
  <c r="H38" i="11"/>
  <c r="H39" i="11"/>
  <c r="H40" i="11"/>
  <c r="H41" i="11"/>
  <c r="H42" i="11"/>
  <c r="H43" i="11"/>
  <c r="H44" i="11"/>
  <c r="H45" i="11"/>
  <c r="H46" i="11"/>
  <c r="H47" i="11"/>
  <c r="H48" i="11"/>
  <c r="H49" i="11"/>
  <c r="H50" i="11"/>
  <c r="H51" i="11"/>
  <c r="H52" i="11"/>
  <c r="H53" i="11"/>
  <c r="H54" i="11"/>
  <c r="H55" i="11"/>
  <c r="H56" i="11"/>
  <c r="H57" i="11"/>
  <c r="H58" i="11"/>
  <c r="H59" i="11"/>
  <c r="H60" i="11"/>
  <c r="H61" i="11"/>
  <c r="H62" i="11"/>
  <c r="H63" i="11"/>
  <c r="H64" i="11"/>
  <c r="H65" i="11"/>
  <c r="H66" i="11"/>
  <c r="H67" i="11"/>
  <c r="H68" i="11"/>
  <c r="H69" i="11"/>
  <c r="H70" i="11"/>
  <c r="H71" i="11"/>
  <c r="H72" i="11"/>
  <c r="H73" i="11"/>
  <c r="H74" i="11"/>
  <c r="H75" i="11"/>
  <c r="H76" i="11"/>
  <c r="H77" i="11"/>
  <c r="H78" i="11"/>
  <c r="H79" i="11"/>
  <c r="H80" i="11"/>
  <c r="H81" i="11"/>
  <c r="H82" i="11"/>
  <c r="H83" i="11"/>
  <c r="H84" i="11"/>
  <c r="H85" i="11"/>
  <c r="H86" i="11"/>
  <c r="H87" i="11"/>
  <c r="H88" i="11"/>
  <c r="H89" i="11"/>
  <c r="H90" i="11"/>
  <c r="H91" i="11"/>
  <c r="H92" i="11"/>
  <c r="H93" i="11"/>
  <c r="H94" i="11"/>
  <c r="H95" i="11"/>
  <c r="H96" i="11"/>
  <c r="H97" i="11"/>
  <c r="H98" i="11"/>
  <c r="H99" i="11"/>
  <c r="H100" i="11"/>
  <c r="H101" i="11"/>
  <c r="H102" i="11"/>
  <c r="H103" i="11"/>
  <c r="H104" i="11"/>
  <c r="H105" i="11"/>
  <c r="H106" i="11"/>
  <c r="H107" i="11"/>
  <c r="H108" i="11"/>
  <c r="H109" i="11"/>
  <c r="H110" i="11"/>
  <c r="H111" i="11"/>
  <c r="H112" i="11"/>
  <c r="H113" i="11"/>
  <c r="H114" i="11"/>
  <c r="H115" i="11"/>
  <c r="H116" i="11"/>
  <c r="H117" i="11"/>
  <c r="H118" i="11"/>
  <c r="H119" i="11"/>
  <c r="H120" i="11"/>
  <c r="H121" i="11"/>
  <c r="H122" i="11"/>
  <c r="H123" i="11"/>
  <c r="H124" i="11"/>
  <c r="H125" i="11"/>
  <c r="H126" i="11"/>
  <c r="H127" i="11"/>
  <c r="H128" i="11"/>
  <c r="H129" i="11"/>
  <c r="H130" i="11"/>
  <c r="H131" i="11"/>
  <c r="H132" i="11"/>
  <c r="H133" i="11"/>
  <c r="H134" i="11"/>
  <c r="H135" i="11"/>
  <c r="H136" i="11"/>
  <c r="H137" i="11"/>
  <c r="H138" i="11"/>
  <c r="H139" i="11"/>
  <c r="H140" i="11"/>
  <c r="H141" i="11"/>
  <c r="H142" i="11"/>
  <c r="H143" i="11"/>
  <c r="H144" i="11"/>
  <c r="H145" i="11"/>
  <c r="H146" i="11"/>
  <c r="H147" i="11"/>
  <c r="H148" i="11"/>
  <c r="H149" i="11"/>
  <c r="H150" i="11"/>
  <c r="H151" i="11"/>
  <c r="H152" i="11"/>
  <c r="H153" i="11"/>
  <c r="H154" i="11"/>
  <c r="H155" i="11"/>
  <c r="H156" i="11"/>
  <c r="H157" i="11"/>
  <c r="H158" i="11"/>
  <c r="H159" i="11"/>
  <c r="H160" i="11"/>
  <c r="H161" i="11"/>
  <c r="H162" i="11"/>
  <c r="H163" i="11"/>
  <c r="H164" i="11"/>
  <c r="H165" i="11"/>
  <c r="H166" i="11"/>
  <c r="H167" i="11"/>
  <c r="H168" i="11"/>
  <c r="H169" i="11"/>
  <c r="H170" i="11"/>
  <c r="H171" i="11"/>
  <c r="H172" i="11"/>
  <c r="H173" i="11"/>
  <c r="H174" i="11"/>
  <c r="H175" i="11"/>
  <c r="H176" i="11"/>
  <c r="H177" i="11"/>
  <c r="H178" i="11"/>
  <c r="H179" i="11"/>
  <c r="H180" i="11"/>
  <c r="H181" i="11"/>
  <c r="H182" i="11"/>
  <c r="H183" i="11"/>
  <c r="H184" i="11"/>
  <c r="H185" i="11"/>
  <c r="H186" i="11"/>
  <c r="H187" i="11"/>
  <c r="H188" i="11"/>
  <c r="H189" i="11"/>
  <c r="H190" i="11"/>
  <c r="H191" i="11"/>
  <c r="H192" i="11"/>
  <c r="H193" i="11"/>
  <c r="H194" i="11"/>
  <c r="H195" i="11"/>
  <c r="H196" i="11"/>
  <c r="H197" i="11"/>
  <c r="H198" i="11"/>
  <c r="H199" i="11"/>
  <c r="H200" i="11"/>
  <c r="H201" i="11"/>
  <c r="H202" i="11"/>
  <c r="H203" i="11"/>
  <c r="H204" i="11"/>
  <c r="H205" i="11"/>
  <c r="H206" i="11"/>
  <c r="H207" i="11"/>
  <c r="H208" i="11"/>
  <c r="H209" i="11"/>
  <c r="H210" i="11"/>
  <c r="H211" i="11"/>
  <c r="H212" i="11"/>
  <c r="H213" i="11"/>
  <c r="H214" i="11"/>
  <c r="H215" i="11"/>
  <c r="H216" i="11"/>
  <c r="H217" i="11"/>
  <c r="H218" i="11"/>
  <c r="H219" i="11"/>
  <c r="H220" i="11"/>
  <c r="H221" i="11"/>
  <c r="H222" i="11"/>
  <c r="H223" i="11"/>
  <c r="H224" i="11"/>
  <c r="H225" i="11"/>
  <c r="H226" i="11"/>
  <c r="H227" i="11"/>
  <c r="H228" i="11"/>
  <c r="H229" i="11"/>
  <c r="H230" i="11"/>
  <c r="H231" i="11"/>
  <c r="H232" i="11"/>
  <c r="H233" i="11"/>
  <c r="H234" i="11"/>
  <c r="H235" i="11"/>
  <c r="H236" i="11"/>
  <c r="H237" i="11"/>
  <c r="H238" i="11"/>
  <c r="H239" i="11"/>
  <c r="H240" i="11"/>
  <c r="H241" i="11"/>
  <c r="H242" i="11"/>
  <c r="H243" i="11"/>
  <c r="H244" i="11"/>
  <c r="H245" i="11"/>
  <c r="H246" i="11"/>
  <c r="H247" i="11"/>
  <c r="H248" i="11"/>
  <c r="H249" i="11"/>
  <c r="H250" i="11"/>
  <c r="H251" i="11"/>
  <c r="H252" i="11"/>
  <c r="H253" i="11"/>
  <c r="H254" i="11"/>
  <c r="H255" i="11"/>
  <c r="H256" i="11"/>
  <c r="H257" i="11"/>
  <c r="H258" i="11"/>
  <c r="H259" i="11"/>
  <c r="H260" i="11"/>
  <c r="H261" i="11"/>
  <c r="H262" i="11"/>
  <c r="H263" i="11"/>
  <c r="H264" i="11"/>
  <c r="H265" i="11"/>
  <c r="H266" i="11"/>
  <c r="H267" i="11"/>
  <c r="H268" i="11"/>
  <c r="H269" i="11"/>
  <c r="H270" i="11"/>
  <c r="H271" i="11"/>
  <c r="H272" i="11"/>
  <c r="H273" i="11"/>
  <c r="H274" i="11"/>
  <c r="H275" i="11"/>
  <c r="H276" i="11"/>
  <c r="H277" i="11"/>
  <c r="H278" i="11"/>
  <c r="H279" i="11"/>
  <c r="H280" i="11"/>
  <c r="H281" i="11"/>
  <c r="H282" i="11"/>
  <c r="H283" i="11"/>
  <c r="H284" i="11"/>
  <c r="H285" i="11"/>
  <c r="H286" i="11"/>
  <c r="H287" i="11"/>
  <c r="H288" i="11"/>
  <c r="H289" i="11"/>
  <c r="H290" i="11"/>
  <c r="H291" i="11"/>
  <c r="H292" i="11"/>
  <c r="H293" i="11"/>
  <c r="H294" i="11"/>
  <c r="H295" i="11"/>
  <c r="H296" i="11"/>
  <c r="H297" i="11"/>
  <c r="H298" i="11"/>
  <c r="H299" i="11"/>
  <c r="H300" i="11"/>
  <c r="H301" i="11"/>
  <c r="H302" i="11"/>
  <c r="H303" i="11"/>
  <c r="H304" i="11"/>
  <c r="H305" i="11"/>
  <c r="H306" i="11"/>
  <c r="H307" i="11"/>
  <c r="H308" i="11"/>
  <c r="H309" i="11"/>
  <c r="H310" i="11"/>
  <c r="H311" i="11"/>
  <c r="H312" i="11"/>
  <c r="H313" i="11"/>
  <c r="H314" i="11"/>
  <c r="H315" i="11"/>
  <c r="H316" i="11"/>
  <c r="H317" i="11"/>
  <c r="H318" i="11"/>
  <c r="H319" i="11"/>
  <c r="H320" i="11"/>
  <c r="H321" i="11"/>
  <c r="H322" i="11"/>
  <c r="H323" i="11"/>
  <c r="H324" i="11"/>
  <c r="H325" i="11"/>
  <c r="H326" i="11"/>
  <c r="H327" i="11"/>
  <c r="H328" i="11"/>
  <c r="H329" i="11"/>
  <c r="H330" i="11"/>
  <c r="H331" i="11"/>
  <c r="H332" i="11"/>
  <c r="H333" i="11"/>
  <c r="H334" i="11"/>
  <c r="H335" i="11"/>
  <c r="H336" i="11"/>
  <c r="H337" i="11"/>
  <c r="H338" i="11"/>
  <c r="H339" i="11"/>
  <c r="H340" i="11"/>
  <c r="H341" i="11"/>
  <c r="H342" i="11"/>
  <c r="H343" i="11"/>
  <c r="H344" i="11"/>
  <c r="H345" i="11"/>
  <c r="H346" i="11"/>
  <c r="H347" i="11"/>
  <c r="H348" i="11"/>
  <c r="H349" i="11"/>
  <c r="H350" i="11"/>
  <c r="H351" i="11"/>
  <c r="H352" i="11"/>
  <c r="H353" i="11"/>
  <c r="H354" i="11"/>
  <c r="H355" i="11"/>
  <c r="H356" i="11"/>
  <c r="H357" i="11"/>
  <c r="H358" i="11"/>
  <c r="H359" i="11"/>
  <c r="H360" i="11"/>
  <c r="H361" i="11"/>
  <c r="H362" i="11"/>
  <c r="H363" i="11"/>
  <c r="H364" i="11"/>
  <c r="H365" i="11"/>
  <c r="H366" i="11"/>
  <c r="H367" i="11"/>
  <c r="H368" i="11"/>
  <c r="H369" i="11"/>
  <c r="H370" i="11"/>
  <c r="H371" i="11"/>
  <c r="H372" i="11"/>
  <c r="H373" i="11"/>
  <c r="H374" i="11"/>
  <c r="H375" i="11"/>
  <c r="H376" i="11"/>
  <c r="H377" i="11"/>
  <c r="H378" i="11"/>
  <c r="H379" i="11"/>
  <c r="H380" i="11"/>
  <c r="H381" i="11"/>
  <c r="H382" i="11"/>
  <c r="H383" i="11"/>
  <c r="H384" i="11"/>
  <c r="H385" i="11"/>
  <c r="H386" i="11"/>
  <c r="H387" i="11"/>
  <c r="H388" i="11"/>
  <c r="H389" i="11"/>
  <c r="H390" i="11"/>
  <c r="H391" i="11"/>
  <c r="H392" i="11"/>
  <c r="H393" i="11"/>
  <c r="H394" i="11"/>
  <c r="H395" i="11"/>
  <c r="H396" i="11"/>
  <c r="H397" i="11"/>
  <c r="H398" i="11"/>
  <c r="H399" i="11"/>
  <c r="H400" i="11"/>
  <c r="H401" i="11"/>
  <c r="H402" i="11"/>
  <c r="H403" i="11"/>
  <c r="H404" i="11"/>
  <c r="H405" i="11"/>
  <c r="H406" i="11"/>
  <c r="H407" i="11"/>
  <c r="H408" i="11"/>
  <c r="H409" i="11"/>
  <c r="H410" i="11"/>
  <c r="H411" i="11"/>
  <c r="H412" i="11"/>
  <c r="H413" i="11"/>
  <c r="H414" i="11"/>
  <c r="H415" i="11"/>
  <c r="H416" i="11"/>
  <c r="H417" i="11"/>
  <c r="H418" i="11"/>
  <c r="H419" i="11"/>
  <c r="H420" i="11"/>
  <c r="H421" i="11"/>
  <c r="H422" i="11"/>
  <c r="H423" i="11"/>
  <c r="H424" i="11"/>
  <c r="H425" i="11"/>
  <c r="H426" i="11"/>
  <c r="H427" i="11"/>
  <c r="H428" i="11"/>
  <c r="H429" i="11"/>
  <c r="H430" i="11"/>
  <c r="H431" i="11"/>
  <c r="H432" i="11"/>
  <c r="H433" i="11"/>
  <c r="H434" i="11"/>
  <c r="H435" i="11"/>
  <c r="H436" i="11"/>
  <c r="H437" i="11"/>
  <c r="H438" i="11"/>
  <c r="H439" i="11"/>
  <c r="H440" i="11"/>
  <c r="H441" i="11"/>
  <c r="H442" i="11"/>
  <c r="H443" i="11"/>
  <c r="H444" i="11"/>
  <c r="H445" i="11"/>
  <c r="H446" i="11"/>
  <c r="H447" i="11"/>
  <c r="H448" i="11"/>
  <c r="H449" i="11"/>
  <c r="H450" i="11"/>
  <c r="H451" i="11"/>
  <c r="H452" i="11"/>
  <c r="H453" i="11"/>
  <c r="H454" i="11"/>
  <c r="H455" i="11"/>
  <c r="H456" i="11"/>
  <c r="H457" i="11"/>
  <c r="H458" i="11"/>
  <c r="H459" i="11"/>
  <c r="H460" i="11"/>
  <c r="H461" i="11"/>
  <c r="H462" i="11"/>
  <c r="H463" i="11"/>
  <c r="H464" i="11"/>
  <c r="H465" i="11"/>
  <c r="H466" i="11"/>
  <c r="H467" i="11"/>
  <c r="H468" i="11"/>
  <c r="H469" i="11"/>
  <c r="H470" i="11"/>
  <c r="H471" i="11"/>
  <c r="H472" i="11"/>
  <c r="H473" i="11"/>
  <c r="H474" i="11"/>
  <c r="H475" i="11"/>
  <c r="H476" i="11"/>
  <c r="H477" i="11"/>
  <c r="H478" i="11"/>
  <c r="H479" i="11"/>
  <c r="H480" i="11"/>
  <c r="H481" i="11"/>
  <c r="H482" i="11"/>
  <c r="H483" i="11"/>
  <c r="H484" i="11"/>
  <c r="H485" i="11"/>
  <c r="H486" i="11"/>
  <c r="H487" i="11"/>
  <c r="H488" i="11"/>
  <c r="H489" i="11"/>
  <c r="H490" i="11"/>
  <c r="H491" i="11"/>
  <c r="H492" i="11"/>
  <c r="H493" i="11"/>
  <c r="H494" i="11"/>
  <c r="H495" i="11"/>
  <c r="H496" i="11"/>
  <c r="H497" i="11"/>
  <c r="H498" i="11"/>
  <c r="H499" i="11"/>
  <c r="H500" i="11"/>
  <c r="H501" i="11"/>
  <c r="H502" i="11"/>
  <c r="H503" i="11"/>
  <c r="H504" i="11"/>
  <c r="H505" i="11"/>
  <c r="H506" i="11"/>
  <c r="H507" i="11"/>
  <c r="H508" i="11"/>
  <c r="H509" i="11"/>
  <c r="H510" i="11"/>
  <c r="H511" i="11"/>
  <c r="H512" i="11"/>
  <c r="H513" i="11"/>
  <c r="H514" i="11"/>
  <c r="H515" i="11"/>
  <c r="H516" i="11"/>
  <c r="H517" i="11"/>
  <c r="H518" i="11"/>
  <c r="H519" i="11"/>
  <c r="H520" i="11"/>
  <c r="H521" i="11"/>
  <c r="H522" i="11"/>
  <c r="H523" i="11"/>
  <c r="H524" i="11"/>
  <c r="H525" i="11"/>
  <c r="H526" i="11"/>
  <c r="H527" i="11"/>
  <c r="H528" i="11"/>
  <c r="H529" i="11"/>
  <c r="H530" i="11"/>
  <c r="H531" i="11"/>
  <c r="H532" i="11"/>
  <c r="H533" i="11"/>
  <c r="H534" i="11"/>
  <c r="H535" i="11"/>
  <c r="H536" i="11"/>
  <c r="H537" i="11"/>
  <c r="H538" i="11"/>
  <c r="H539" i="11"/>
  <c r="H540" i="11"/>
  <c r="H541" i="11"/>
  <c r="H542" i="11"/>
  <c r="H543" i="11"/>
  <c r="H544" i="11"/>
  <c r="H545" i="11"/>
  <c r="H546" i="11"/>
  <c r="H547" i="11"/>
  <c r="H548" i="11"/>
  <c r="H549" i="11"/>
  <c r="H550" i="11"/>
  <c r="H551" i="11"/>
  <c r="H552" i="11"/>
  <c r="H553" i="11"/>
  <c r="H554" i="11"/>
  <c r="H555" i="11"/>
  <c r="H556" i="11"/>
  <c r="H557" i="11"/>
  <c r="H558" i="11"/>
  <c r="H559" i="11"/>
  <c r="H560" i="11"/>
  <c r="H561" i="11"/>
  <c r="H562" i="11"/>
  <c r="H563" i="11"/>
  <c r="H564" i="11"/>
  <c r="H565" i="11"/>
  <c r="H566" i="11"/>
  <c r="H567" i="11"/>
  <c r="H568" i="11"/>
  <c r="H569" i="11"/>
  <c r="H570" i="11"/>
  <c r="H571" i="11"/>
  <c r="H572" i="11"/>
  <c r="H573" i="11"/>
  <c r="H574" i="11"/>
  <c r="H575" i="11"/>
  <c r="H576" i="11"/>
  <c r="H577" i="11"/>
  <c r="H578" i="11"/>
  <c r="H579" i="11"/>
  <c r="H580" i="11"/>
  <c r="H581" i="11"/>
  <c r="H582" i="11"/>
  <c r="H583" i="11"/>
  <c r="H584" i="11"/>
  <c r="H585" i="11"/>
  <c r="H586" i="11"/>
  <c r="H587" i="11"/>
  <c r="H588" i="11"/>
  <c r="H589" i="11"/>
  <c r="H590" i="11"/>
  <c r="H591" i="11"/>
  <c r="H592" i="11"/>
  <c r="H593" i="11"/>
  <c r="H594" i="11"/>
  <c r="H595" i="11"/>
  <c r="H596" i="11"/>
  <c r="H597" i="11"/>
  <c r="H598" i="11"/>
  <c r="H599" i="11"/>
  <c r="H600" i="11"/>
  <c r="H601" i="11"/>
  <c r="H602" i="11"/>
  <c r="H603" i="11"/>
  <c r="H604" i="11"/>
  <c r="H605" i="11"/>
  <c r="H606" i="11"/>
  <c r="H607" i="11"/>
  <c r="H608" i="11"/>
  <c r="H609" i="11"/>
  <c r="H610" i="11"/>
  <c r="H611" i="11"/>
  <c r="H612" i="11"/>
  <c r="H613" i="11"/>
  <c r="H614" i="11"/>
  <c r="H615" i="11"/>
  <c r="H616" i="11"/>
  <c r="H617" i="11"/>
  <c r="H618" i="11"/>
  <c r="H619" i="11"/>
  <c r="H620" i="11"/>
  <c r="H621" i="11"/>
  <c r="H622" i="11"/>
  <c r="H623" i="11"/>
  <c r="H624" i="11"/>
  <c r="H625" i="11"/>
  <c r="H626" i="11"/>
  <c r="H627" i="11"/>
  <c r="H628" i="11"/>
  <c r="H629" i="11"/>
  <c r="H630" i="11"/>
  <c r="H631" i="11"/>
  <c r="H632" i="11"/>
  <c r="H633" i="11"/>
  <c r="H634" i="11"/>
  <c r="H635" i="11"/>
  <c r="H636" i="11"/>
  <c r="H637" i="11"/>
  <c r="H638" i="11"/>
  <c r="H639" i="11"/>
  <c r="H640" i="11"/>
  <c r="H641" i="11"/>
  <c r="H642" i="11"/>
  <c r="H643" i="11"/>
  <c r="H644" i="11"/>
  <c r="H645" i="11"/>
  <c r="H646" i="11"/>
  <c r="H647" i="11"/>
  <c r="H648" i="11"/>
  <c r="H649" i="11"/>
  <c r="H650" i="11"/>
  <c r="H651" i="11"/>
  <c r="H652" i="11"/>
  <c r="H653" i="11"/>
  <c r="H654" i="11"/>
  <c r="H655" i="11"/>
  <c r="H656" i="11"/>
  <c r="H657" i="11"/>
  <c r="H658" i="11"/>
  <c r="H659" i="11"/>
  <c r="H660" i="11"/>
  <c r="H661" i="11"/>
  <c r="H662" i="11"/>
  <c r="H663" i="11"/>
  <c r="H664" i="11"/>
  <c r="H665" i="11"/>
  <c r="H666" i="11"/>
  <c r="H667" i="11"/>
  <c r="H668" i="11"/>
  <c r="H669" i="11"/>
  <c r="H670" i="11"/>
  <c r="H671" i="11"/>
  <c r="H672" i="11"/>
  <c r="H673" i="11"/>
  <c r="H674" i="11"/>
  <c r="H675" i="11"/>
  <c r="H676" i="11"/>
  <c r="H677" i="11"/>
  <c r="H678" i="11"/>
  <c r="H679" i="11"/>
  <c r="H680" i="11"/>
  <c r="H681" i="11"/>
  <c r="H682" i="11"/>
  <c r="H683" i="11"/>
  <c r="H684" i="11"/>
  <c r="H685" i="11"/>
  <c r="H686" i="11"/>
  <c r="H687" i="11"/>
  <c r="H688" i="11"/>
  <c r="H689" i="11"/>
  <c r="H690" i="11"/>
  <c r="H691" i="11"/>
  <c r="H692" i="11"/>
  <c r="H693" i="11"/>
  <c r="H694" i="11"/>
  <c r="H695" i="11"/>
  <c r="H696" i="11"/>
  <c r="H697" i="11"/>
  <c r="H698" i="11"/>
  <c r="H699" i="11"/>
  <c r="H700" i="11"/>
  <c r="H701" i="11"/>
  <c r="H702" i="11"/>
  <c r="H703" i="11"/>
  <c r="H704" i="11"/>
  <c r="H705" i="11"/>
  <c r="H706" i="11"/>
  <c r="H707" i="11"/>
  <c r="H708" i="11"/>
  <c r="H709" i="11"/>
  <c r="H710" i="11"/>
  <c r="H711" i="11"/>
  <c r="H712" i="11"/>
  <c r="H713" i="11"/>
  <c r="H714" i="11"/>
  <c r="H715" i="11"/>
  <c r="H716" i="11"/>
  <c r="H717" i="11"/>
  <c r="H718" i="11"/>
  <c r="H719" i="11"/>
  <c r="H720" i="11"/>
  <c r="H721" i="11"/>
  <c r="H722" i="11"/>
  <c r="H723" i="11"/>
  <c r="H724" i="11"/>
  <c r="H725" i="11"/>
  <c r="H726" i="11"/>
  <c r="H727" i="11"/>
  <c r="H728" i="11"/>
  <c r="H729" i="11"/>
  <c r="H730" i="11"/>
  <c r="H731" i="11"/>
  <c r="H732" i="11"/>
  <c r="H733" i="11"/>
  <c r="H734" i="11"/>
  <c r="H735" i="11"/>
  <c r="H736" i="11"/>
  <c r="H737" i="11"/>
  <c r="H738" i="11"/>
  <c r="H739" i="11"/>
  <c r="H740" i="11"/>
  <c r="H741" i="11"/>
  <c r="H742" i="11"/>
  <c r="H743" i="11"/>
  <c r="H744" i="11"/>
  <c r="H745" i="11"/>
  <c r="H746" i="11"/>
  <c r="H747" i="11"/>
  <c r="H748" i="11"/>
  <c r="H749" i="11"/>
  <c r="H750" i="11"/>
  <c r="H751" i="11"/>
  <c r="H752" i="11"/>
  <c r="H753" i="11"/>
  <c r="H754" i="11"/>
  <c r="H755" i="11"/>
  <c r="H756" i="11"/>
  <c r="H757" i="11"/>
  <c r="H758" i="11"/>
  <c r="H759" i="11"/>
  <c r="H760" i="11"/>
  <c r="H761" i="11"/>
  <c r="H762" i="11"/>
  <c r="H763" i="11"/>
  <c r="H764" i="11"/>
  <c r="H765" i="11"/>
  <c r="H766" i="11"/>
  <c r="H767" i="11"/>
  <c r="H768" i="11"/>
  <c r="H769" i="11"/>
  <c r="H770" i="11"/>
  <c r="H771" i="11"/>
  <c r="H772" i="11"/>
  <c r="H773" i="11"/>
  <c r="H774" i="11"/>
  <c r="H775" i="11"/>
  <c r="H776" i="11"/>
  <c r="H777" i="11"/>
  <c r="H778" i="11"/>
  <c r="H779" i="11"/>
  <c r="H780" i="11"/>
  <c r="H781" i="11"/>
  <c r="H782" i="11"/>
  <c r="H783" i="11"/>
  <c r="H784" i="11"/>
  <c r="H785" i="11"/>
  <c r="H786" i="11"/>
  <c r="H787" i="11"/>
  <c r="H788" i="11"/>
  <c r="H789" i="11"/>
  <c r="H790" i="11"/>
  <c r="H791" i="11"/>
  <c r="H792" i="11"/>
  <c r="H793" i="11"/>
  <c r="H794" i="11"/>
  <c r="H795" i="11"/>
  <c r="H796" i="11"/>
  <c r="H797" i="11"/>
  <c r="H798" i="11"/>
  <c r="H799" i="11"/>
  <c r="H800" i="11"/>
  <c r="H801" i="11"/>
  <c r="H802" i="11"/>
  <c r="H803" i="11"/>
  <c r="H804" i="11"/>
  <c r="H805" i="11"/>
  <c r="H806" i="11"/>
  <c r="H807" i="11"/>
  <c r="H808" i="11"/>
  <c r="H809" i="11"/>
  <c r="H810" i="11"/>
  <c r="H811" i="11"/>
  <c r="H812" i="11"/>
  <c r="H813" i="11"/>
  <c r="H814" i="11"/>
  <c r="H815" i="11"/>
  <c r="H816" i="11"/>
  <c r="H817" i="11"/>
  <c r="H818" i="11"/>
  <c r="H819" i="11"/>
  <c r="H820" i="11"/>
  <c r="H821" i="11"/>
  <c r="H822" i="11"/>
  <c r="H823" i="11"/>
  <c r="H824" i="11"/>
  <c r="H825" i="11"/>
  <c r="H826" i="11"/>
  <c r="H827" i="11"/>
  <c r="H828" i="11"/>
  <c r="H829" i="11"/>
  <c r="H830" i="11"/>
  <c r="H831" i="11"/>
  <c r="H832" i="11"/>
  <c r="H833" i="11"/>
  <c r="H834" i="11"/>
  <c r="H835" i="11"/>
  <c r="H836" i="11"/>
  <c r="H837" i="11"/>
  <c r="H838" i="11"/>
  <c r="H839" i="11"/>
  <c r="H840" i="11"/>
  <c r="H841" i="11"/>
  <c r="H842" i="11"/>
  <c r="H843" i="11"/>
  <c r="H844" i="11"/>
  <c r="H845" i="11"/>
  <c r="H846" i="11"/>
  <c r="H847" i="11"/>
  <c r="H848" i="11"/>
  <c r="H849" i="11"/>
  <c r="H850" i="11"/>
  <c r="H851" i="11"/>
  <c r="H852" i="11"/>
  <c r="H853" i="11"/>
  <c r="H854" i="11"/>
  <c r="H855" i="11"/>
  <c r="H856" i="11"/>
  <c r="H857" i="11"/>
  <c r="H858" i="11"/>
  <c r="H859" i="11"/>
  <c r="H860" i="11"/>
  <c r="H861" i="11"/>
  <c r="H862" i="11"/>
  <c r="H863" i="11"/>
  <c r="H864" i="11"/>
  <c r="H865" i="11"/>
  <c r="H866" i="11"/>
  <c r="H867" i="11"/>
  <c r="H868" i="11"/>
  <c r="H869" i="11"/>
  <c r="H870" i="11"/>
  <c r="H871" i="11"/>
  <c r="H872" i="11"/>
  <c r="H873" i="11"/>
  <c r="H874" i="11"/>
  <c r="H875" i="11"/>
  <c r="H876" i="11"/>
  <c r="H877" i="11"/>
  <c r="H878" i="11"/>
  <c r="H879" i="11"/>
  <c r="H880" i="11"/>
  <c r="H881" i="11"/>
  <c r="H882" i="11"/>
  <c r="H883" i="11"/>
  <c r="H884" i="11"/>
  <c r="H885" i="11"/>
  <c r="H886" i="11"/>
  <c r="H887" i="11"/>
  <c r="H888" i="11"/>
  <c r="H889" i="11"/>
  <c r="H890" i="11"/>
  <c r="H891" i="11"/>
  <c r="H892" i="11"/>
  <c r="H893" i="11"/>
  <c r="H894" i="11"/>
  <c r="H895" i="11"/>
  <c r="H896" i="11"/>
  <c r="H897" i="11"/>
  <c r="H898" i="11"/>
  <c r="H899" i="11"/>
  <c r="H900" i="11"/>
  <c r="H901" i="11"/>
  <c r="H902" i="11"/>
  <c r="H903" i="11"/>
  <c r="H904" i="11"/>
  <c r="H905" i="11"/>
  <c r="H906" i="11"/>
  <c r="H907" i="11"/>
  <c r="H908" i="11"/>
  <c r="H909" i="11"/>
  <c r="H910" i="11"/>
  <c r="H911" i="11"/>
  <c r="H912" i="11"/>
  <c r="H913" i="11"/>
  <c r="H914" i="11"/>
  <c r="H915" i="11"/>
  <c r="H916" i="11"/>
  <c r="H917" i="11"/>
  <c r="H918" i="11"/>
  <c r="H919" i="11"/>
  <c r="H920" i="11"/>
  <c r="H921" i="11"/>
  <c r="H922" i="11"/>
  <c r="H923" i="11"/>
  <c r="H924" i="11"/>
  <c r="H925" i="11"/>
  <c r="H926" i="11"/>
  <c r="H927" i="11"/>
  <c r="H928" i="11"/>
  <c r="H929" i="11"/>
  <c r="H930" i="11"/>
  <c r="H931" i="11"/>
  <c r="H932" i="11"/>
  <c r="H933" i="11"/>
  <c r="H934" i="11"/>
  <c r="H935" i="11"/>
  <c r="H936" i="11"/>
  <c r="H937" i="11"/>
  <c r="H938" i="11"/>
  <c r="H939" i="11"/>
  <c r="H940" i="11"/>
  <c r="H941" i="11"/>
  <c r="H942" i="11"/>
  <c r="H943" i="11"/>
  <c r="H944" i="11"/>
  <c r="H945" i="11"/>
  <c r="H946" i="11"/>
  <c r="H947" i="11"/>
  <c r="H948" i="11"/>
  <c r="H949" i="11"/>
  <c r="H950" i="11"/>
  <c r="H951" i="11"/>
  <c r="H952" i="11"/>
  <c r="H953" i="11"/>
  <c r="H954" i="11"/>
  <c r="H955" i="11"/>
  <c r="H956" i="11"/>
  <c r="H957" i="11"/>
  <c r="H958" i="11"/>
  <c r="H959" i="11"/>
  <c r="H960" i="11"/>
  <c r="H961" i="11"/>
  <c r="H962" i="11"/>
  <c r="H963" i="11"/>
  <c r="H964" i="11"/>
  <c r="H965" i="11"/>
  <c r="H966" i="11"/>
  <c r="H967" i="11"/>
  <c r="H968" i="11"/>
  <c r="H969" i="11"/>
  <c r="H970" i="11"/>
  <c r="H971" i="11"/>
  <c r="H972" i="11"/>
  <c r="H973" i="11"/>
  <c r="H974" i="11"/>
  <c r="H975" i="11"/>
  <c r="H976" i="11"/>
  <c r="H977" i="11"/>
  <c r="H978" i="11"/>
  <c r="H979" i="11"/>
  <c r="H980" i="11"/>
  <c r="H981" i="11"/>
  <c r="H982" i="11"/>
  <c r="H983" i="11"/>
  <c r="H984" i="11"/>
  <c r="H985" i="11"/>
  <c r="H986" i="11"/>
  <c r="H987" i="11"/>
  <c r="H988" i="11"/>
  <c r="H989" i="11"/>
  <c r="H990" i="11"/>
  <c r="H991" i="11"/>
  <c r="H992" i="11"/>
  <c r="H993" i="11"/>
  <c r="H994" i="11"/>
  <c r="H995" i="11"/>
  <c r="H996" i="11"/>
  <c r="H997" i="11"/>
  <c r="H998" i="11"/>
  <c r="H999" i="11"/>
  <c r="H1000" i="11"/>
  <c r="G4" i="11"/>
  <c r="G5" i="11"/>
  <c r="G6" i="11"/>
  <c r="G7" i="11"/>
  <c r="G8" i="11"/>
  <c r="G9" i="11"/>
  <c r="G10" i="11"/>
  <c r="G11" i="11"/>
  <c r="G12" i="11"/>
  <c r="G13" i="11"/>
  <c r="G14" i="11"/>
  <c r="G15" i="11"/>
  <c r="G16" i="11"/>
  <c r="G17" i="11"/>
  <c r="G18" i="11"/>
  <c r="G19" i="11"/>
  <c r="G20" i="11"/>
  <c r="G21" i="11"/>
  <c r="G22" i="11"/>
  <c r="G23" i="11"/>
  <c r="G24" i="11"/>
  <c r="G25" i="11"/>
  <c r="G26" i="11"/>
  <c r="G27" i="11"/>
  <c r="G28" i="11"/>
  <c r="G29" i="11"/>
  <c r="G30" i="11"/>
  <c r="G31" i="11"/>
  <c r="G32" i="11"/>
  <c r="G33" i="11"/>
  <c r="G34" i="11"/>
  <c r="G35" i="11"/>
  <c r="G36" i="11"/>
  <c r="G37" i="11"/>
  <c r="G38" i="11"/>
  <c r="G39" i="11"/>
  <c r="G40" i="11"/>
  <c r="G41" i="11"/>
  <c r="G42" i="11"/>
  <c r="G43" i="11"/>
  <c r="G44" i="11"/>
  <c r="G45" i="11"/>
  <c r="G46" i="11"/>
  <c r="G47" i="11"/>
  <c r="G48" i="11"/>
  <c r="G49" i="11"/>
  <c r="G50" i="11"/>
  <c r="G51" i="11"/>
  <c r="G52" i="11"/>
  <c r="G53" i="11"/>
  <c r="G54" i="11"/>
  <c r="G55" i="11"/>
  <c r="G56" i="11"/>
  <c r="G57" i="11"/>
  <c r="G58" i="11"/>
  <c r="G59" i="11"/>
  <c r="G60" i="11"/>
  <c r="G61" i="11"/>
  <c r="G62" i="11"/>
  <c r="G63" i="11"/>
  <c r="G64" i="11"/>
  <c r="G65" i="11"/>
  <c r="G66" i="11"/>
  <c r="G67" i="11"/>
  <c r="G68" i="11"/>
  <c r="G69" i="11"/>
  <c r="G70" i="11"/>
  <c r="G71" i="11"/>
  <c r="G72" i="11"/>
  <c r="G73" i="11"/>
  <c r="G74" i="11"/>
  <c r="G75" i="11"/>
  <c r="G76" i="11"/>
  <c r="G77" i="11"/>
  <c r="G78" i="11"/>
  <c r="G79" i="11"/>
  <c r="G80" i="11"/>
  <c r="G81" i="11"/>
  <c r="G82" i="11"/>
  <c r="G83" i="11"/>
  <c r="G84" i="11"/>
  <c r="G85" i="11"/>
  <c r="G86" i="11"/>
  <c r="G87" i="11"/>
  <c r="G88" i="11"/>
  <c r="G89" i="11"/>
  <c r="G90" i="11"/>
  <c r="G91" i="11"/>
  <c r="G92" i="11"/>
  <c r="G93" i="11"/>
  <c r="G94" i="11"/>
  <c r="G95" i="11"/>
  <c r="G96" i="11"/>
  <c r="G97" i="11"/>
  <c r="G98" i="11"/>
  <c r="G99" i="11"/>
  <c r="G100" i="11"/>
  <c r="G101" i="11"/>
  <c r="G102" i="11"/>
  <c r="G103" i="11"/>
  <c r="G104" i="11"/>
  <c r="G105" i="11"/>
  <c r="G106" i="11"/>
  <c r="G107" i="11"/>
  <c r="G108" i="11"/>
  <c r="G109" i="11"/>
  <c r="G110" i="11"/>
  <c r="G111" i="11"/>
  <c r="G112" i="11"/>
  <c r="G113" i="11"/>
  <c r="G114" i="11"/>
  <c r="G115" i="11"/>
  <c r="G116" i="11"/>
  <c r="G117" i="11"/>
  <c r="G118" i="11"/>
  <c r="G119" i="11"/>
  <c r="G120" i="11"/>
  <c r="G121" i="11"/>
  <c r="G122" i="11"/>
  <c r="G123" i="11"/>
  <c r="G124" i="11"/>
  <c r="G125" i="11"/>
  <c r="G126" i="11"/>
  <c r="G127" i="11"/>
  <c r="G128" i="11"/>
  <c r="G129" i="11"/>
  <c r="G130" i="11"/>
  <c r="G131" i="11"/>
  <c r="G132" i="11"/>
  <c r="G133" i="11"/>
  <c r="G134" i="11"/>
  <c r="G135" i="11"/>
  <c r="G136" i="11"/>
  <c r="G137" i="11"/>
  <c r="G138" i="11"/>
  <c r="G139" i="11"/>
  <c r="G140" i="11"/>
  <c r="G141" i="11"/>
  <c r="G142" i="11"/>
  <c r="G143" i="11"/>
  <c r="G144" i="11"/>
  <c r="G145" i="11"/>
  <c r="G146" i="11"/>
  <c r="G147" i="11"/>
  <c r="G148" i="11"/>
  <c r="G149" i="11"/>
  <c r="G150" i="11"/>
  <c r="G151" i="11"/>
  <c r="G152" i="11"/>
  <c r="G153" i="11"/>
  <c r="G154" i="11"/>
  <c r="G155" i="11"/>
  <c r="G156" i="11"/>
  <c r="G157" i="11"/>
  <c r="G158" i="11"/>
  <c r="G159" i="11"/>
  <c r="G160" i="11"/>
  <c r="G161" i="11"/>
  <c r="G162" i="11"/>
  <c r="G163" i="11"/>
  <c r="G164" i="11"/>
  <c r="G165" i="11"/>
  <c r="G166" i="11"/>
  <c r="G167" i="11"/>
  <c r="G168" i="11"/>
  <c r="G169" i="11"/>
  <c r="G170" i="11"/>
  <c r="G171" i="11"/>
  <c r="G172" i="11"/>
  <c r="G173" i="11"/>
  <c r="G174" i="11"/>
  <c r="G175" i="11"/>
  <c r="G176" i="11"/>
  <c r="G177" i="11"/>
  <c r="G178" i="11"/>
  <c r="G179" i="11"/>
  <c r="G180" i="11"/>
  <c r="G181" i="11"/>
  <c r="G182" i="11"/>
  <c r="G183" i="11"/>
  <c r="G184" i="11"/>
  <c r="G185" i="11"/>
  <c r="G186" i="11"/>
  <c r="G187" i="11"/>
  <c r="G188" i="11"/>
  <c r="G189" i="11"/>
  <c r="G190" i="11"/>
  <c r="G191" i="11"/>
  <c r="G192" i="11"/>
  <c r="G193" i="11"/>
  <c r="G194" i="11"/>
  <c r="G195" i="11"/>
  <c r="G196" i="11"/>
  <c r="G197" i="11"/>
  <c r="G198" i="11"/>
  <c r="G199" i="11"/>
  <c r="G200" i="11"/>
  <c r="G201" i="11"/>
  <c r="G202" i="11"/>
  <c r="G203" i="11"/>
  <c r="G204" i="11"/>
  <c r="G205" i="11"/>
  <c r="G206" i="11"/>
  <c r="G207" i="11"/>
  <c r="G208" i="11"/>
  <c r="G209" i="11"/>
  <c r="G210" i="11"/>
  <c r="G211" i="11"/>
  <c r="G212" i="11"/>
  <c r="G213" i="11"/>
  <c r="G214" i="11"/>
  <c r="G215" i="11"/>
  <c r="G216" i="11"/>
  <c r="G217" i="11"/>
  <c r="G218" i="11"/>
  <c r="G219" i="11"/>
  <c r="G220" i="11"/>
  <c r="G221" i="11"/>
  <c r="G222" i="11"/>
  <c r="G223" i="11"/>
  <c r="G224" i="11"/>
  <c r="G225" i="11"/>
  <c r="G226" i="11"/>
  <c r="G227" i="11"/>
  <c r="G228" i="11"/>
  <c r="G229" i="11"/>
  <c r="G230" i="11"/>
  <c r="G231" i="11"/>
  <c r="G232" i="11"/>
  <c r="G233" i="11"/>
  <c r="G234" i="11"/>
  <c r="G235" i="11"/>
  <c r="G236" i="11"/>
  <c r="G237" i="11"/>
  <c r="G238" i="11"/>
  <c r="G239" i="11"/>
  <c r="G240" i="11"/>
  <c r="G241" i="11"/>
  <c r="G242" i="11"/>
  <c r="G243" i="11"/>
  <c r="G244" i="11"/>
  <c r="G245" i="11"/>
  <c r="G246" i="11"/>
  <c r="G247" i="11"/>
  <c r="G248" i="11"/>
  <c r="G249" i="11"/>
  <c r="G250" i="11"/>
  <c r="G251" i="11"/>
  <c r="G252" i="11"/>
  <c r="G253" i="11"/>
  <c r="G254" i="11"/>
  <c r="G255" i="11"/>
  <c r="G256" i="11"/>
  <c r="G257" i="11"/>
  <c r="G258" i="11"/>
  <c r="G259" i="11"/>
  <c r="G260" i="11"/>
  <c r="G261" i="11"/>
  <c r="G262" i="11"/>
  <c r="G263" i="11"/>
  <c r="G264" i="11"/>
  <c r="G265" i="11"/>
  <c r="G266" i="11"/>
  <c r="G267" i="11"/>
  <c r="G268" i="11"/>
  <c r="G269" i="11"/>
  <c r="G270" i="11"/>
  <c r="G271" i="11"/>
  <c r="G272" i="11"/>
  <c r="G273" i="11"/>
  <c r="G274" i="11"/>
  <c r="G275" i="11"/>
  <c r="G276" i="11"/>
  <c r="G277" i="11"/>
  <c r="G278" i="11"/>
  <c r="G279" i="11"/>
  <c r="G280" i="11"/>
  <c r="G281" i="11"/>
  <c r="G282" i="11"/>
  <c r="G283" i="11"/>
  <c r="G284" i="11"/>
  <c r="G285" i="11"/>
  <c r="G286" i="11"/>
  <c r="G287" i="11"/>
  <c r="G288" i="11"/>
  <c r="G289" i="11"/>
  <c r="G290" i="11"/>
  <c r="G291" i="11"/>
  <c r="G292" i="11"/>
  <c r="G293" i="11"/>
  <c r="G294" i="11"/>
  <c r="G295" i="11"/>
  <c r="G296" i="11"/>
  <c r="G297" i="11"/>
  <c r="G298" i="11"/>
  <c r="G299" i="11"/>
  <c r="G300" i="11"/>
  <c r="G301" i="11"/>
  <c r="G302" i="11"/>
  <c r="G303" i="11"/>
  <c r="G304" i="11"/>
  <c r="G305" i="11"/>
  <c r="G306" i="11"/>
  <c r="G307" i="11"/>
  <c r="G308" i="11"/>
  <c r="G309" i="11"/>
  <c r="G310" i="11"/>
  <c r="G311" i="11"/>
  <c r="G312" i="11"/>
  <c r="G313" i="11"/>
  <c r="G314" i="11"/>
  <c r="G315" i="11"/>
  <c r="G316" i="11"/>
  <c r="G317" i="11"/>
  <c r="G318" i="11"/>
  <c r="G319" i="11"/>
  <c r="G320" i="11"/>
  <c r="G321" i="11"/>
  <c r="G322" i="11"/>
  <c r="G323" i="11"/>
  <c r="G324" i="11"/>
  <c r="G325" i="11"/>
  <c r="G326" i="11"/>
  <c r="G327" i="11"/>
  <c r="G328" i="11"/>
  <c r="G329" i="11"/>
  <c r="G330" i="11"/>
  <c r="G331" i="11"/>
  <c r="G332" i="11"/>
  <c r="G333" i="11"/>
  <c r="G334" i="11"/>
  <c r="G335" i="11"/>
  <c r="G336" i="11"/>
  <c r="G337" i="11"/>
  <c r="G338" i="11"/>
  <c r="G339" i="11"/>
  <c r="G340" i="11"/>
  <c r="G341" i="11"/>
  <c r="G342" i="11"/>
  <c r="G343" i="11"/>
  <c r="G344" i="11"/>
  <c r="G345" i="11"/>
  <c r="G346" i="11"/>
  <c r="G347" i="11"/>
  <c r="G348" i="11"/>
  <c r="G349" i="11"/>
  <c r="G350" i="11"/>
  <c r="G351" i="11"/>
  <c r="G352" i="11"/>
  <c r="G353" i="11"/>
  <c r="G354" i="11"/>
  <c r="G355" i="11"/>
  <c r="G356" i="11"/>
  <c r="G357" i="11"/>
  <c r="G358" i="11"/>
  <c r="G359" i="11"/>
  <c r="G360" i="11"/>
  <c r="G361" i="11"/>
  <c r="G362" i="11"/>
  <c r="G363" i="11"/>
  <c r="G364" i="11"/>
  <c r="G365" i="11"/>
  <c r="G366" i="11"/>
  <c r="G367" i="11"/>
  <c r="G368" i="11"/>
  <c r="G369" i="11"/>
  <c r="G370" i="11"/>
  <c r="G371" i="11"/>
  <c r="G372" i="11"/>
  <c r="G373" i="11"/>
  <c r="G374" i="11"/>
  <c r="G375" i="11"/>
  <c r="G376" i="11"/>
  <c r="G377" i="11"/>
  <c r="G378" i="11"/>
  <c r="G379" i="11"/>
  <c r="G380" i="11"/>
  <c r="G381" i="11"/>
  <c r="G382" i="11"/>
  <c r="G383" i="11"/>
  <c r="G384" i="11"/>
  <c r="G385" i="11"/>
  <c r="G386" i="11"/>
  <c r="G387" i="11"/>
  <c r="G388" i="11"/>
  <c r="G389" i="11"/>
  <c r="G390" i="11"/>
  <c r="G391" i="11"/>
  <c r="G392" i="11"/>
  <c r="G393" i="11"/>
  <c r="G394" i="11"/>
  <c r="G395" i="11"/>
  <c r="G396" i="11"/>
  <c r="G397" i="11"/>
  <c r="G398" i="11"/>
  <c r="G399" i="11"/>
  <c r="G400" i="11"/>
  <c r="G401" i="11"/>
  <c r="G402" i="11"/>
  <c r="G403" i="11"/>
  <c r="G404" i="11"/>
  <c r="G405" i="11"/>
  <c r="G406" i="11"/>
  <c r="G407" i="11"/>
  <c r="G408" i="11"/>
  <c r="G409" i="11"/>
  <c r="G410" i="11"/>
  <c r="G411" i="11"/>
  <c r="G412" i="11"/>
  <c r="G413" i="11"/>
  <c r="G414" i="11"/>
  <c r="G415" i="11"/>
  <c r="G416" i="11"/>
  <c r="G417" i="11"/>
  <c r="G418" i="11"/>
  <c r="G419" i="11"/>
  <c r="G420" i="11"/>
  <c r="G421" i="11"/>
  <c r="G422" i="11"/>
  <c r="G423" i="11"/>
  <c r="G424" i="11"/>
  <c r="G425" i="11"/>
  <c r="G426" i="11"/>
  <c r="G427" i="11"/>
  <c r="G428" i="11"/>
  <c r="G429" i="11"/>
  <c r="G430" i="11"/>
  <c r="G431" i="11"/>
  <c r="G432" i="11"/>
  <c r="G433" i="11"/>
  <c r="G434" i="11"/>
  <c r="G435" i="11"/>
  <c r="G436" i="11"/>
  <c r="G437" i="11"/>
  <c r="G438" i="11"/>
  <c r="G439" i="11"/>
  <c r="G440" i="11"/>
  <c r="G441" i="11"/>
  <c r="G442" i="11"/>
  <c r="G443" i="11"/>
  <c r="G444" i="11"/>
  <c r="G445" i="11"/>
  <c r="G446" i="11"/>
  <c r="G447" i="11"/>
  <c r="G448" i="11"/>
  <c r="G449" i="11"/>
  <c r="G450" i="11"/>
  <c r="G451" i="11"/>
  <c r="G452" i="11"/>
  <c r="G453" i="11"/>
  <c r="G454" i="11"/>
  <c r="G455" i="11"/>
  <c r="G456" i="11"/>
  <c r="G457" i="11"/>
  <c r="G458" i="11"/>
  <c r="G459" i="11"/>
  <c r="G460" i="11"/>
  <c r="G461" i="11"/>
  <c r="G462" i="11"/>
  <c r="G463" i="11"/>
  <c r="G464" i="11"/>
  <c r="G465" i="11"/>
  <c r="G466" i="11"/>
  <c r="G467" i="11"/>
  <c r="G468" i="11"/>
  <c r="G469" i="11"/>
  <c r="G470" i="11"/>
  <c r="G471" i="11"/>
  <c r="G472" i="11"/>
  <c r="G473" i="11"/>
  <c r="G474" i="11"/>
  <c r="G475" i="11"/>
  <c r="G476" i="11"/>
  <c r="G477" i="11"/>
  <c r="G478" i="11"/>
  <c r="G479" i="11"/>
  <c r="G480" i="11"/>
  <c r="G481" i="11"/>
  <c r="G482" i="11"/>
  <c r="G483" i="11"/>
  <c r="G484" i="11"/>
  <c r="G485" i="11"/>
  <c r="G486" i="11"/>
  <c r="G487" i="11"/>
  <c r="G488" i="11"/>
  <c r="G489" i="11"/>
  <c r="G490" i="11"/>
  <c r="G491" i="11"/>
  <c r="G492" i="11"/>
  <c r="G493" i="11"/>
  <c r="G494" i="11"/>
  <c r="G495" i="11"/>
  <c r="G496" i="11"/>
  <c r="G497" i="11"/>
  <c r="G498" i="11"/>
  <c r="G499" i="11"/>
  <c r="G500" i="11"/>
  <c r="G501" i="11"/>
  <c r="G502" i="11"/>
  <c r="G503" i="11"/>
  <c r="G504" i="11"/>
  <c r="G505" i="11"/>
  <c r="G506" i="11"/>
  <c r="G507" i="11"/>
  <c r="G508" i="11"/>
  <c r="G509" i="11"/>
  <c r="G510" i="11"/>
  <c r="G511" i="11"/>
  <c r="G512" i="11"/>
  <c r="G513" i="11"/>
  <c r="G514" i="11"/>
  <c r="G515" i="11"/>
  <c r="G516" i="11"/>
  <c r="G517" i="11"/>
  <c r="G518" i="11"/>
  <c r="G519" i="11"/>
  <c r="G520" i="11"/>
  <c r="G521" i="11"/>
  <c r="G522" i="11"/>
  <c r="G523" i="11"/>
  <c r="G524" i="11"/>
  <c r="G525" i="11"/>
  <c r="G526" i="11"/>
  <c r="G527" i="11"/>
  <c r="G528" i="11"/>
  <c r="G529" i="11"/>
  <c r="G530" i="11"/>
  <c r="G531" i="11"/>
  <c r="G532" i="11"/>
  <c r="G533" i="11"/>
  <c r="G534" i="11"/>
  <c r="G535" i="11"/>
  <c r="G536" i="11"/>
  <c r="G537" i="11"/>
  <c r="G538" i="11"/>
  <c r="G539" i="11"/>
  <c r="G540" i="11"/>
  <c r="G541" i="11"/>
  <c r="G542" i="11"/>
  <c r="G543" i="11"/>
  <c r="G544" i="11"/>
  <c r="G545" i="11"/>
  <c r="G546" i="11"/>
  <c r="G547" i="11"/>
  <c r="G548" i="11"/>
  <c r="G549" i="11"/>
  <c r="G550" i="11"/>
  <c r="G551" i="11"/>
  <c r="G552" i="11"/>
  <c r="G553" i="11"/>
  <c r="G554" i="11"/>
  <c r="G555" i="11"/>
  <c r="G556" i="11"/>
  <c r="G557" i="11"/>
  <c r="G558" i="11"/>
  <c r="G559" i="11"/>
  <c r="G560" i="11"/>
  <c r="G561" i="11"/>
  <c r="G562" i="11"/>
  <c r="G563" i="11"/>
  <c r="G564" i="11"/>
  <c r="G565" i="11"/>
  <c r="G566" i="11"/>
  <c r="G567" i="11"/>
  <c r="G568" i="11"/>
  <c r="G569" i="11"/>
  <c r="G570" i="11"/>
  <c r="G571" i="11"/>
  <c r="G572" i="11"/>
  <c r="G573" i="11"/>
  <c r="G574" i="11"/>
  <c r="G575" i="11"/>
  <c r="G576" i="11"/>
  <c r="G577" i="11"/>
  <c r="G578" i="11"/>
  <c r="G579" i="11"/>
  <c r="G580" i="11"/>
  <c r="G581" i="11"/>
  <c r="G582" i="11"/>
  <c r="G583" i="11"/>
  <c r="G584" i="11"/>
  <c r="G585" i="11"/>
  <c r="G586" i="11"/>
  <c r="G587" i="11"/>
  <c r="G588" i="11"/>
  <c r="G589" i="11"/>
  <c r="G590" i="11"/>
  <c r="G591" i="11"/>
  <c r="G592" i="11"/>
  <c r="G593" i="11"/>
  <c r="G594" i="11"/>
  <c r="G595" i="11"/>
  <c r="G596" i="11"/>
  <c r="G597" i="11"/>
  <c r="G598" i="11"/>
  <c r="G599" i="11"/>
  <c r="G600" i="11"/>
  <c r="G601" i="11"/>
  <c r="G602" i="11"/>
  <c r="G603" i="11"/>
  <c r="G604" i="11"/>
  <c r="G605" i="11"/>
  <c r="G606" i="11"/>
  <c r="G607" i="11"/>
  <c r="G608" i="11"/>
  <c r="G609" i="11"/>
  <c r="G610" i="11"/>
  <c r="G611" i="11"/>
  <c r="G612" i="11"/>
  <c r="G613" i="11"/>
  <c r="G614" i="11"/>
  <c r="G615" i="11"/>
  <c r="G616" i="11"/>
  <c r="G617" i="11"/>
  <c r="G618" i="11"/>
  <c r="G619" i="11"/>
  <c r="G620" i="11"/>
  <c r="G621" i="11"/>
  <c r="G622" i="11"/>
  <c r="G623" i="11"/>
  <c r="G624" i="11"/>
  <c r="G625" i="11"/>
  <c r="G626" i="11"/>
  <c r="G627" i="11"/>
  <c r="G628" i="11"/>
  <c r="G629" i="11"/>
  <c r="G630" i="11"/>
  <c r="G631" i="11"/>
  <c r="G632" i="11"/>
  <c r="G633" i="11"/>
  <c r="G634" i="11"/>
  <c r="G635" i="11"/>
  <c r="G636" i="11"/>
  <c r="G637" i="11"/>
  <c r="G638" i="11"/>
  <c r="G639" i="11"/>
  <c r="G640" i="11"/>
  <c r="G641" i="11"/>
  <c r="G642" i="11"/>
  <c r="G643" i="11"/>
  <c r="G644" i="11"/>
  <c r="G645" i="11"/>
  <c r="G646" i="11"/>
  <c r="G647" i="11"/>
  <c r="G648" i="11"/>
  <c r="G649" i="11"/>
  <c r="G650" i="11"/>
  <c r="G651" i="11"/>
  <c r="G652" i="11"/>
  <c r="G653" i="11"/>
  <c r="G654" i="11"/>
  <c r="G655" i="11"/>
  <c r="G656" i="11"/>
  <c r="G657" i="11"/>
  <c r="G658" i="11"/>
  <c r="G659" i="11"/>
  <c r="G660" i="11"/>
  <c r="G661" i="11"/>
  <c r="G662" i="11"/>
  <c r="G663" i="11"/>
  <c r="G664" i="11"/>
  <c r="G665" i="11"/>
  <c r="G666" i="11"/>
  <c r="G667" i="11"/>
  <c r="G668" i="11"/>
  <c r="G669" i="11"/>
  <c r="G670" i="11"/>
  <c r="G671" i="11"/>
  <c r="G672" i="11"/>
  <c r="G673" i="11"/>
  <c r="G674" i="11"/>
  <c r="G675" i="11"/>
  <c r="G676" i="11"/>
  <c r="G677" i="11"/>
  <c r="G678" i="11"/>
  <c r="G679" i="11"/>
  <c r="G680" i="11"/>
  <c r="G681" i="11"/>
  <c r="G682" i="11"/>
  <c r="G683" i="11"/>
  <c r="G684" i="11"/>
  <c r="G685" i="11"/>
  <c r="G686" i="11"/>
  <c r="G687" i="11"/>
  <c r="G688" i="11"/>
  <c r="G689" i="11"/>
  <c r="G690" i="11"/>
  <c r="G691" i="11"/>
  <c r="G692" i="11"/>
  <c r="G693" i="11"/>
  <c r="G694" i="11"/>
  <c r="G695" i="11"/>
  <c r="G696" i="11"/>
  <c r="G697" i="11"/>
  <c r="G698" i="11"/>
  <c r="G699" i="11"/>
  <c r="G700" i="11"/>
  <c r="G701" i="11"/>
  <c r="G702" i="11"/>
  <c r="G703" i="11"/>
  <c r="G704" i="11"/>
  <c r="G705" i="11"/>
  <c r="G706" i="11"/>
  <c r="G707" i="11"/>
  <c r="G708" i="11"/>
  <c r="G709" i="11"/>
  <c r="G710" i="11"/>
  <c r="G711" i="11"/>
  <c r="G712" i="11"/>
  <c r="G713" i="11"/>
  <c r="G714" i="11"/>
  <c r="G715" i="11"/>
  <c r="G716" i="11"/>
  <c r="G717" i="11"/>
  <c r="G718" i="11"/>
  <c r="G719" i="11"/>
  <c r="G720" i="11"/>
  <c r="G721" i="11"/>
  <c r="G722" i="11"/>
  <c r="G723" i="11"/>
  <c r="G724" i="11"/>
  <c r="G725" i="11"/>
  <c r="G726" i="11"/>
  <c r="G727" i="11"/>
  <c r="G728" i="11"/>
  <c r="G729" i="11"/>
  <c r="G730" i="11"/>
  <c r="G731" i="11"/>
  <c r="G732" i="11"/>
  <c r="G733" i="11"/>
  <c r="G734" i="11"/>
  <c r="G735" i="11"/>
  <c r="G736" i="11"/>
  <c r="G737" i="11"/>
  <c r="G738" i="11"/>
  <c r="G739" i="11"/>
  <c r="G740" i="11"/>
  <c r="G741" i="11"/>
  <c r="G742" i="11"/>
  <c r="G743" i="11"/>
  <c r="G744" i="11"/>
  <c r="G745" i="11"/>
  <c r="G746" i="11"/>
  <c r="G747" i="11"/>
  <c r="G748" i="11"/>
  <c r="G749" i="11"/>
  <c r="G750" i="11"/>
  <c r="G751" i="11"/>
  <c r="G752" i="11"/>
  <c r="G753" i="11"/>
  <c r="G754" i="11"/>
  <c r="G755" i="11"/>
  <c r="G756" i="11"/>
  <c r="G757" i="11"/>
  <c r="G758" i="11"/>
  <c r="G759" i="11"/>
  <c r="G760" i="11"/>
  <c r="G761" i="11"/>
  <c r="G762" i="11"/>
  <c r="G763" i="11"/>
  <c r="G764" i="11"/>
  <c r="G765" i="11"/>
  <c r="G766" i="11"/>
  <c r="G767" i="11"/>
  <c r="G768" i="11"/>
  <c r="G769" i="11"/>
  <c r="G770" i="11"/>
  <c r="G771" i="11"/>
  <c r="G772" i="11"/>
  <c r="G773" i="11"/>
  <c r="G774" i="11"/>
  <c r="G775" i="11"/>
  <c r="G776" i="11"/>
  <c r="G777" i="11"/>
  <c r="G778" i="11"/>
  <c r="G779" i="11"/>
  <c r="G780" i="11"/>
  <c r="G781" i="11"/>
  <c r="G782" i="11"/>
  <c r="G783" i="11"/>
  <c r="G784" i="11"/>
  <c r="G785" i="11"/>
  <c r="G786" i="11"/>
  <c r="G787" i="11"/>
  <c r="G788" i="11"/>
  <c r="G789" i="11"/>
  <c r="G790" i="11"/>
  <c r="G791" i="11"/>
  <c r="G792" i="11"/>
  <c r="G793" i="11"/>
  <c r="G794" i="11"/>
  <c r="G795" i="11"/>
  <c r="G796" i="11"/>
  <c r="G797" i="11"/>
  <c r="G798" i="11"/>
  <c r="G799" i="11"/>
  <c r="G800" i="11"/>
  <c r="G801" i="11"/>
  <c r="G802" i="11"/>
  <c r="G803" i="11"/>
  <c r="G804" i="11"/>
  <c r="G805" i="11"/>
  <c r="G806" i="11"/>
  <c r="G807" i="11"/>
  <c r="G808" i="11"/>
  <c r="G809" i="11"/>
  <c r="G810" i="11"/>
  <c r="G811" i="11"/>
  <c r="G812" i="11"/>
  <c r="G813" i="11"/>
  <c r="G814" i="11"/>
  <c r="G815" i="11"/>
  <c r="G816" i="11"/>
  <c r="G817" i="11"/>
  <c r="G818" i="11"/>
  <c r="G819" i="11"/>
  <c r="G820" i="11"/>
  <c r="G821" i="11"/>
  <c r="G822" i="11"/>
  <c r="G823" i="11"/>
  <c r="G824" i="11"/>
  <c r="G825" i="11"/>
  <c r="G826" i="11"/>
  <c r="G827" i="11"/>
  <c r="G828" i="11"/>
  <c r="G829" i="11"/>
  <c r="G830" i="11"/>
  <c r="G831" i="11"/>
  <c r="G832" i="11"/>
  <c r="G833" i="11"/>
  <c r="G834" i="11"/>
  <c r="G835" i="11"/>
  <c r="G836" i="11"/>
  <c r="G837" i="11"/>
  <c r="G838" i="11"/>
  <c r="G839" i="11"/>
  <c r="G840" i="11"/>
  <c r="G841" i="11"/>
  <c r="G842" i="11"/>
  <c r="G843" i="11"/>
  <c r="G844" i="11"/>
  <c r="G845" i="11"/>
  <c r="G846" i="11"/>
  <c r="G847" i="11"/>
  <c r="G848" i="11"/>
  <c r="G849" i="11"/>
  <c r="G850" i="11"/>
  <c r="G851" i="11"/>
  <c r="G852" i="11"/>
  <c r="G853" i="11"/>
  <c r="G854" i="11"/>
  <c r="G855" i="11"/>
  <c r="G856" i="11"/>
  <c r="G857" i="11"/>
  <c r="G858" i="11"/>
  <c r="G859" i="11"/>
  <c r="G860" i="11"/>
  <c r="G861" i="11"/>
  <c r="G862" i="11"/>
  <c r="G863" i="11"/>
  <c r="G864" i="11"/>
  <c r="G865" i="11"/>
  <c r="G866" i="11"/>
  <c r="G867" i="11"/>
  <c r="G868" i="11"/>
  <c r="G869" i="11"/>
  <c r="G870" i="11"/>
  <c r="G871" i="11"/>
  <c r="G872" i="11"/>
  <c r="G873" i="11"/>
  <c r="G874" i="11"/>
  <c r="G875" i="11"/>
  <c r="G876" i="11"/>
  <c r="G877" i="11"/>
  <c r="G878" i="11"/>
  <c r="G879" i="11"/>
  <c r="G880" i="11"/>
  <c r="G881" i="11"/>
  <c r="G882" i="11"/>
  <c r="G883" i="11"/>
  <c r="G884" i="11"/>
  <c r="G885" i="11"/>
  <c r="G886" i="11"/>
  <c r="G887" i="11"/>
  <c r="G888" i="11"/>
  <c r="G889" i="11"/>
  <c r="G890" i="11"/>
  <c r="G891" i="11"/>
  <c r="G892" i="11"/>
  <c r="G893" i="11"/>
  <c r="G894" i="11"/>
  <c r="G895" i="11"/>
  <c r="G896" i="11"/>
  <c r="G897" i="11"/>
  <c r="G898" i="11"/>
  <c r="G899" i="11"/>
  <c r="G900" i="11"/>
  <c r="G901" i="11"/>
  <c r="G902" i="11"/>
  <c r="G903" i="11"/>
  <c r="G904" i="11"/>
  <c r="G905" i="11"/>
  <c r="G906" i="11"/>
  <c r="G907" i="11"/>
  <c r="G908" i="11"/>
  <c r="G909" i="11"/>
  <c r="G910" i="11"/>
  <c r="G911" i="11"/>
  <c r="G912" i="11"/>
  <c r="G913" i="11"/>
  <c r="G914" i="11"/>
  <c r="G915" i="11"/>
  <c r="G916" i="11"/>
  <c r="G917" i="11"/>
  <c r="G918" i="11"/>
  <c r="G919" i="11"/>
  <c r="G920" i="11"/>
  <c r="G921" i="11"/>
  <c r="G922" i="11"/>
  <c r="G923" i="11"/>
  <c r="G924" i="11"/>
  <c r="G925" i="11"/>
  <c r="G926" i="11"/>
  <c r="G927" i="11"/>
  <c r="G928" i="11"/>
  <c r="G929" i="11"/>
  <c r="G930" i="11"/>
  <c r="G931" i="11"/>
  <c r="G932" i="11"/>
  <c r="G933" i="11"/>
  <c r="G934" i="11"/>
  <c r="G935" i="11"/>
  <c r="G936" i="11"/>
  <c r="G937" i="11"/>
  <c r="G938" i="11"/>
  <c r="G939" i="11"/>
  <c r="G940" i="11"/>
  <c r="G941" i="11"/>
  <c r="G942" i="11"/>
  <c r="G943" i="11"/>
  <c r="G944" i="11"/>
  <c r="G945" i="11"/>
  <c r="G946" i="11"/>
  <c r="G947" i="11"/>
  <c r="G948" i="11"/>
  <c r="G949" i="11"/>
  <c r="G950" i="11"/>
  <c r="G951" i="11"/>
  <c r="G952" i="11"/>
  <c r="G953" i="11"/>
  <c r="G954" i="11"/>
  <c r="G955" i="11"/>
  <c r="G956" i="11"/>
  <c r="G957" i="11"/>
  <c r="G958" i="11"/>
  <c r="G959" i="11"/>
  <c r="G960" i="11"/>
  <c r="G961" i="11"/>
  <c r="G962" i="11"/>
  <c r="G963" i="11"/>
  <c r="G964" i="11"/>
  <c r="G965" i="11"/>
  <c r="G966" i="11"/>
  <c r="G967" i="11"/>
  <c r="G968" i="11"/>
  <c r="G969" i="11"/>
  <c r="G970" i="11"/>
  <c r="G971" i="11"/>
  <c r="G972" i="11"/>
  <c r="G973" i="11"/>
  <c r="G974" i="11"/>
  <c r="G975" i="11"/>
  <c r="G976" i="11"/>
  <c r="G977" i="11"/>
  <c r="G978" i="11"/>
  <c r="G979" i="11"/>
  <c r="G980" i="11"/>
  <c r="G981" i="11"/>
  <c r="G982" i="11"/>
  <c r="G983" i="11"/>
  <c r="G984" i="11"/>
  <c r="G985" i="11"/>
  <c r="G986" i="11"/>
  <c r="G987" i="11"/>
  <c r="G988" i="11"/>
  <c r="G989" i="11"/>
  <c r="G990" i="11"/>
  <c r="G991" i="11"/>
  <c r="G992" i="11"/>
  <c r="G993" i="11"/>
  <c r="G994" i="11"/>
  <c r="G995" i="11"/>
  <c r="G996" i="11"/>
  <c r="G997" i="11"/>
  <c r="G998" i="11"/>
  <c r="G999" i="11"/>
  <c r="G1000" i="11"/>
  <c r="F4" i="11"/>
  <c r="F5" i="11"/>
  <c r="F6" i="11"/>
  <c r="F7" i="11"/>
  <c r="F8" i="11"/>
  <c r="F9" i="11"/>
  <c r="F10" i="11"/>
  <c r="F11" i="11"/>
  <c r="F12" i="11"/>
  <c r="F13" i="11"/>
  <c r="F14" i="11"/>
  <c r="F15" i="11"/>
  <c r="F16" i="11"/>
  <c r="F17" i="11"/>
  <c r="F18" i="11"/>
  <c r="F19" i="11"/>
  <c r="F20" i="11"/>
  <c r="F21" i="11"/>
  <c r="F22" i="11"/>
  <c r="F23" i="11"/>
  <c r="F24" i="11"/>
  <c r="F25" i="11"/>
  <c r="F26" i="11"/>
  <c r="F27" i="11"/>
  <c r="F28" i="11"/>
  <c r="F29" i="11"/>
  <c r="F30" i="11"/>
  <c r="F31" i="11"/>
  <c r="F32" i="11"/>
  <c r="F33" i="11"/>
  <c r="F34" i="11"/>
  <c r="F35" i="11"/>
  <c r="F36" i="11"/>
  <c r="F37" i="11"/>
  <c r="F38" i="11"/>
  <c r="F39" i="11"/>
  <c r="F40" i="11"/>
  <c r="F41" i="11"/>
  <c r="F42" i="11"/>
  <c r="F43" i="11"/>
  <c r="F44" i="11"/>
  <c r="F45" i="11"/>
  <c r="F46" i="11"/>
  <c r="F47" i="11"/>
  <c r="F48" i="11"/>
  <c r="F49" i="11"/>
  <c r="F50" i="11"/>
  <c r="F51" i="11"/>
  <c r="F52" i="11"/>
  <c r="F53" i="11"/>
  <c r="F54" i="11"/>
  <c r="F55" i="11"/>
  <c r="F56" i="11"/>
  <c r="F57" i="11"/>
  <c r="F58" i="11"/>
  <c r="F59" i="11"/>
  <c r="F60" i="11"/>
  <c r="F61" i="11"/>
  <c r="F62" i="11"/>
  <c r="F63" i="11"/>
  <c r="F64" i="11"/>
  <c r="F65" i="11"/>
  <c r="F66" i="11"/>
  <c r="F67" i="11"/>
  <c r="F68" i="11"/>
  <c r="F69" i="11"/>
  <c r="F70" i="11"/>
  <c r="F71" i="11"/>
  <c r="F72" i="11"/>
  <c r="F73" i="11"/>
  <c r="F74" i="11"/>
  <c r="F75" i="11"/>
  <c r="F76" i="11"/>
  <c r="F77" i="11"/>
  <c r="F78" i="11"/>
  <c r="F79" i="11"/>
  <c r="F80" i="11"/>
  <c r="F81" i="11"/>
  <c r="F82" i="11"/>
  <c r="F83" i="11"/>
  <c r="F84" i="11"/>
  <c r="F85" i="11"/>
  <c r="F86" i="11"/>
  <c r="F87" i="11"/>
  <c r="F88" i="11"/>
  <c r="F89" i="11"/>
  <c r="F90" i="11"/>
  <c r="F91" i="11"/>
  <c r="F92" i="11"/>
  <c r="F93" i="11"/>
  <c r="F94" i="11"/>
  <c r="F95" i="11"/>
  <c r="F96" i="11"/>
  <c r="F97" i="11"/>
  <c r="F98" i="11"/>
  <c r="F99" i="11"/>
  <c r="F100" i="11"/>
  <c r="F101" i="11"/>
  <c r="F102" i="11"/>
  <c r="F103" i="11"/>
  <c r="F104" i="11"/>
  <c r="F105" i="11"/>
  <c r="F106" i="11"/>
  <c r="F107" i="11"/>
  <c r="F108" i="11"/>
  <c r="F109" i="11"/>
  <c r="F110" i="11"/>
  <c r="F111" i="11"/>
  <c r="F112" i="11"/>
  <c r="F113" i="11"/>
  <c r="F114" i="11"/>
  <c r="F115" i="11"/>
  <c r="F116" i="11"/>
  <c r="F117" i="11"/>
  <c r="F118" i="11"/>
  <c r="F119" i="11"/>
  <c r="F120" i="11"/>
  <c r="F121" i="11"/>
  <c r="F122" i="11"/>
  <c r="F123" i="11"/>
  <c r="F124" i="11"/>
  <c r="F125" i="11"/>
  <c r="F126" i="11"/>
  <c r="F127" i="11"/>
  <c r="F128" i="11"/>
  <c r="F129" i="11"/>
  <c r="F130" i="11"/>
  <c r="F131" i="11"/>
  <c r="F132" i="11"/>
  <c r="F133" i="11"/>
  <c r="F134" i="11"/>
  <c r="F135" i="11"/>
  <c r="F136" i="11"/>
  <c r="F137" i="11"/>
  <c r="F138" i="11"/>
  <c r="F139" i="11"/>
  <c r="F140" i="11"/>
  <c r="F141" i="11"/>
  <c r="F142" i="11"/>
  <c r="F143" i="11"/>
  <c r="F144" i="11"/>
  <c r="F145" i="11"/>
  <c r="F146" i="11"/>
  <c r="F147" i="11"/>
  <c r="F148" i="11"/>
  <c r="F149" i="11"/>
  <c r="F150" i="11"/>
  <c r="F151" i="11"/>
  <c r="F152" i="11"/>
  <c r="F153" i="11"/>
  <c r="F154" i="11"/>
  <c r="F155" i="11"/>
  <c r="F156" i="11"/>
  <c r="F157" i="11"/>
  <c r="F158" i="11"/>
  <c r="F159" i="11"/>
  <c r="F160" i="11"/>
  <c r="F161" i="11"/>
  <c r="F162" i="11"/>
  <c r="F163" i="11"/>
  <c r="F164" i="11"/>
  <c r="F165" i="11"/>
  <c r="F166" i="11"/>
  <c r="F167" i="11"/>
  <c r="F168" i="11"/>
  <c r="F169" i="11"/>
  <c r="F170" i="11"/>
  <c r="F171" i="11"/>
  <c r="F172" i="11"/>
  <c r="F173" i="11"/>
  <c r="F174" i="11"/>
  <c r="F175" i="11"/>
  <c r="F176" i="11"/>
  <c r="F177" i="11"/>
  <c r="F178" i="11"/>
  <c r="F179" i="11"/>
  <c r="F180" i="11"/>
  <c r="F181" i="11"/>
  <c r="F182" i="11"/>
  <c r="F183" i="11"/>
  <c r="F184" i="11"/>
  <c r="F185" i="11"/>
  <c r="F186" i="11"/>
  <c r="F187" i="11"/>
  <c r="F188" i="11"/>
  <c r="F189" i="11"/>
  <c r="F190" i="11"/>
  <c r="F191" i="11"/>
  <c r="F192" i="11"/>
  <c r="F193" i="11"/>
  <c r="F194" i="11"/>
  <c r="F195" i="11"/>
  <c r="F196" i="11"/>
  <c r="F197" i="11"/>
  <c r="F198" i="11"/>
  <c r="F199" i="11"/>
  <c r="F200" i="11"/>
  <c r="F201" i="11"/>
  <c r="F202" i="11"/>
  <c r="F203" i="11"/>
  <c r="F204" i="11"/>
  <c r="F205" i="11"/>
  <c r="F206" i="11"/>
  <c r="F207" i="11"/>
  <c r="F208" i="11"/>
  <c r="F209" i="11"/>
  <c r="F210" i="11"/>
  <c r="F211" i="11"/>
  <c r="F212" i="11"/>
  <c r="F213" i="11"/>
  <c r="F214" i="11"/>
  <c r="F215" i="11"/>
  <c r="F216" i="11"/>
  <c r="F217" i="11"/>
  <c r="F218" i="11"/>
  <c r="F219" i="11"/>
  <c r="F220" i="11"/>
  <c r="F221" i="11"/>
  <c r="F222" i="11"/>
  <c r="F223" i="11"/>
  <c r="F224" i="11"/>
  <c r="F225" i="11"/>
  <c r="F226" i="11"/>
  <c r="F227" i="11"/>
  <c r="F228" i="11"/>
  <c r="F229" i="11"/>
  <c r="F230" i="11"/>
  <c r="F231" i="11"/>
  <c r="F232" i="11"/>
  <c r="F233" i="11"/>
  <c r="F234" i="11"/>
  <c r="F235" i="11"/>
  <c r="F236" i="11"/>
  <c r="F237" i="11"/>
  <c r="F238" i="11"/>
  <c r="F239" i="11"/>
  <c r="F240" i="11"/>
  <c r="F241" i="11"/>
  <c r="F242" i="11"/>
  <c r="F243" i="11"/>
  <c r="F244" i="11"/>
  <c r="F245" i="11"/>
  <c r="F246" i="11"/>
  <c r="F247" i="11"/>
  <c r="F248" i="11"/>
  <c r="F249" i="11"/>
  <c r="F250" i="11"/>
  <c r="F251" i="11"/>
  <c r="F252" i="11"/>
  <c r="F253" i="11"/>
  <c r="F254" i="11"/>
  <c r="F255" i="11"/>
  <c r="F256" i="11"/>
  <c r="F257" i="11"/>
  <c r="F258" i="11"/>
  <c r="F259" i="11"/>
  <c r="F260" i="11"/>
  <c r="F261" i="11"/>
  <c r="F262" i="11"/>
  <c r="F263" i="11"/>
  <c r="F264" i="11"/>
  <c r="F265" i="11"/>
  <c r="F266" i="11"/>
  <c r="F267" i="11"/>
  <c r="F268" i="11"/>
  <c r="F269" i="11"/>
  <c r="F270" i="11"/>
  <c r="F271" i="11"/>
  <c r="F272" i="11"/>
  <c r="F273" i="11"/>
  <c r="F274" i="11"/>
  <c r="F275" i="11"/>
  <c r="F276" i="11"/>
  <c r="F277" i="11"/>
  <c r="F278" i="11"/>
  <c r="F279" i="11"/>
  <c r="F280" i="11"/>
  <c r="F281" i="11"/>
  <c r="F282" i="11"/>
  <c r="F283" i="11"/>
  <c r="F284" i="11"/>
  <c r="F285" i="11"/>
  <c r="F286" i="11"/>
  <c r="F287" i="11"/>
  <c r="F288" i="11"/>
  <c r="F289" i="11"/>
  <c r="F290" i="11"/>
  <c r="F291" i="11"/>
  <c r="F292" i="11"/>
  <c r="F293" i="11"/>
  <c r="F294" i="11"/>
  <c r="F295" i="11"/>
  <c r="F296" i="11"/>
  <c r="F297" i="11"/>
  <c r="F298" i="11"/>
  <c r="F299" i="11"/>
  <c r="F300" i="11"/>
  <c r="F301" i="11"/>
  <c r="F302" i="11"/>
  <c r="F303" i="11"/>
  <c r="F304" i="11"/>
  <c r="F305" i="11"/>
  <c r="F306" i="11"/>
  <c r="F307" i="11"/>
  <c r="F308" i="11"/>
  <c r="F309" i="11"/>
  <c r="F310" i="11"/>
  <c r="F311" i="11"/>
  <c r="F312" i="11"/>
  <c r="F313" i="11"/>
  <c r="F314" i="11"/>
  <c r="F315" i="11"/>
  <c r="F316" i="11"/>
  <c r="F317" i="11"/>
  <c r="F318" i="11"/>
  <c r="F319" i="11"/>
  <c r="F320" i="11"/>
  <c r="F321" i="11"/>
  <c r="F322" i="11"/>
  <c r="F323" i="11"/>
  <c r="F324" i="11"/>
  <c r="F325" i="11"/>
  <c r="F326" i="11"/>
  <c r="F327" i="11"/>
  <c r="F328" i="11"/>
  <c r="F329" i="11"/>
  <c r="F330" i="11"/>
  <c r="F331" i="11"/>
  <c r="F332" i="11"/>
  <c r="F333" i="11"/>
  <c r="F334" i="11"/>
  <c r="F335" i="11"/>
  <c r="F336" i="11"/>
  <c r="F337" i="11"/>
  <c r="F338" i="11"/>
  <c r="F339" i="11"/>
  <c r="F340" i="11"/>
  <c r="F341" i="11"/>
  <c r="F342" i="11"/>
  <c r="F343" i="11"/>
  <c r="F344" i="11"/>
  <c r="F345" i="11"/>
  <c r="F346" i="11"/>
  <c r="F347" i="11"/>
  <c r="F348" i="11"/>
  <c r="F349" i="11"/>
  <c r="F350" i="11"/>
  <c r="F351" i="11"/>
  <c r="F352" i="11"/>
  <c r="F353" i="11"/>
  <c r="F354" i="11"/>
  <c r="F355" i="11"/>
  <c r="F356" i="11"/>
  <c r="F357" i="11"/>
  <c r="F358" i="11"/>
  <c r="F359" i="11"/>
  <c r="F360" i="11"/>
  <c r="F361" i="11"/>
  <c r="F362" i="11"/>
  <c r="F363" i="11"/>
  <c r="F364" i="11"/>
  <c r="F365" i="11"/>
  <c r="F366" i="11"/>
  <c r="F367" i="11"/>
  <c r="F368" i="11"/>
  <c r="F369" i="11"/>
  <c r="F370" i="11"/>
  <c r="F371" i="11"/>
  <c r="F372" i="11"/>
  <c r="F373" i="11"/>
  <c r="F374" i="11"/>
  <c r="F375" i="11"/>
  <c r="F376" i="11"/>
  <c r="F377" i="11"/>
  <c r="F378" i="11"/>
  <c r="F379" i="11"/>
  <c r="F380" i="11"/>
  <c r="F381" i="11"/>
  <c r="F382" i="11"/>
  <c r="F383" i="11"/>
  <c r="F384" i="11"/>
  <c r="F385" i="11"/>
  <c r="F386" i="11"/>
  <c r="F387" i="11"/>
  <c r="F388" i="11"/>
  <c r="F389" i="11"/>
  <c r="F390" i="11"/>
  <c r="F391" i="11"/>
  <c r="F392" i="11"/>
  <c r="F393" i="11"/>
  <c r="F394" i="11"/>
  <c r="F395" i="11"/>
  <c r="F396" i="11"/>
  <c r="F397" i="11"/>
  <c r="F398" i="11"/>
  <c r="F399" i="11"/>
  <c r="F400" i="11"/>
  <c r="F401" i="11"/>
  <c r="F402" i="11"/>
  <c r="F403" i="11"/>
  <c r="F404" i="11"/>
  <c r="F405" i="11"/>
  <c r="F406" i="11"/>
  <c r="F407" i="11"/>
  <c r="F408" i="11"/>
  <c r="F409" i="11"/>
  <c r="F410" i="11"/>
  <c r="F411" i="11"/>
  <c r="F412" i="11"/>
  <c r="F413" i="11"/>
  <c r="F414" i="11"/>
  <c r="F415" i="11"/>
  <c r="F416" i="11"/>
  <c r="F417" i="11"/>
  <c r="F418" i="11"/>
  <c r="F419" i="11"/>
  <c r="F420" i="11"/>
  <c r="F421" i="11"/>
  <c r="F422" i="11"/>
  <c r="F423" i="11"/>
  <c r="F424" i="11"/>
  <c r="F425" i="11"/>
  <c r="F426" i="11"/>
  <c r="F427" i="11"/>
  <c r="F428" i="11"/>
  <c r="F429" i="11"/>
  <c r="F430" i="11"/>
  <c r="F431" i="11"/>
  <c r="F432" i="11"/>
  <c r="F433" i="11"/>
  <c r="F434" i="11"/>
  <c r="F435" i="11"/>
  <c r="F436" i="11"/>
  <c r="F437" i="11"/>
  <c r="F438" i="11"/>
  <c r="F439" i="11"/>
  <c r="F440" i="11"/>
  <c r="F441" i="11"/>
  <c r="F442" i="11"/>
  <c r="F443" i="11"/>
  <c r="F444" i="11"/>
  <c r="F445" i="11"/>
  <c r="F446" i="11"/>
  <c r="F447" i="11"/>
  <c r="F448" i="11"/>
  <c r="F449" i="11"/>
  <c r="F450" i="11"/>
  <c r="F451" i="11"/>
  <c r="F452" i="11"/>
  <c r="F453" i="11"/>
  <c r="F454" i="11"/>
  <c r="F455" i="11"/>
  <c r="F456" i="11"/>
  <c r="F457" i="11"/>
  <c r="F458" i="11"/>
  <c r="F459" i="11"/>
  <c r="F460" i="11"/>
  <c r="F461" i="11"/>
  <c r="F462" i="11"/>
  <c r="F463" i="11"/>
  <c r="F464" i="11"/>
  <c r="F465" i="11"/>
  <c r="F466" i="11"/>
  <c r="F467" i="11"/>
  <c r="F468" i="11"/>
  <c r="F469" i="11"/>
  <c r="F470" i="11"/>
  <c r="F471" i="11"/>
  <c r="F472" i="11"/>
  <c r="F473" i="11"/>
  <c r="F474" i="11"/>
  <c r="F475" i="11"/>
  <c r="F476" i="11"/>
  <c r="F477" i="11"/>
  <c r="F478" i="11"/>
  <c r="F479" i="11"/>
  <c r="F480" i="11"/>
  <c r="F481" i="11"/>
  <c r="F482" i="11"/>
  <c r="F483" i="11"/>
  <c r="F484" i="11"/>
  <c r="F485" i="11"/>
  <c r="F486" i="11"/>
  <c r="F487" i="11"/>
  <c r="F488" i="11"/>
  <c r="F489" i="11"/>
  <c r="F490" i="11"/>
  <c r="F491" i="11"/>
  <c r="F492" i="11"/>
  <c r="F493" i="11"/>
  <c r="F494" i="11"/>
  <c r="F495" i="11"/>
  <c r="F496" i="11"/>
  <c r="F497" i="11"/>
  <c r="F498" i="11"/>
  <c r="F499" i="11"/>
  <c r="F500" i="11"/>
  <c r="F501" i="11"/>
  <c r="F502" i="11"/>
  <c r="F503" i="11"/>
  <c r="F504" i="11"/>
  <c r="F505" i="11"/>
  <c r="F506" i="11"/>
  <c r="F507" i="11"/>
  <c r="F508" i="11"/>
  <c r="F509" i="11"/>
  <c r="F510" i="11"/>
  <c r="F511" i="11"/>
  <c r="F512" i="11"/>
  <c r="F513" i="11"/>
  <c r="F514" i="11"/>
  <c r="F515" i="11"/>
  <c r="F516" i="11"/>
  <c r="F517" i="11"/>
  <c r="F518" i="11"/>
  <c r="F519" i="11"/>
  <c r="F520" i="11"/>
  <c r="F521" i="11"/>
  <c r="F522" i="11"/>
  <c r="F523" i="11"/>
  <c r="F524" i="11"/>
  <c r="F525" i="11"/>
  <c r="F526" i="11"/>
  <c r="F527" i="11"/>
  <c r="F528" i="11"/>
  <c r="F529" i="11"/>
  <c r="F530" i="11"/>
  <c r="F531" i="11"/>
  <c r="F532" i="11"/>
  <c r="F533" i="11"/>
  <c r="F534" i="11"/>
  <c r="F535" i="11"/>
  <c r="F536" i="11"/>
  <c r="F537" i="11"/>
  <c r="F538" i="11"/>
  <c r="F539" i="11"/>
  <c r="F540" i="11"/>
  <c r="F541" i="11"/>
  <c r="F542" i="11"/>
  <c r="F543" i="11"/>
  <c r="F544" i="11"/>
  <c r="F545" i="11"/>
  <c r="F546" i="11"/>
  <c r="F547" i="11"/>
  <c r="F548" i="11"/>
  <c r="F549" i="11"/>
  <c r="F550" i="11"/>
  <c r="F551" i="11"/>
  <c r="F552" i="11"/>
  <c r="F553" i="11"/>
  <c r="F554" i="11"/>
  <c r="F555" i="11"/>
  <c r="F556" i="11"/>
  <c r="F557" i="11"/>
  <c r="F558" i="11"/>
  <c r="F559" i="11"/>
  <c r="F560" i="11"/>
  <c r="F561" i="11"/>
  <c r="F562" i="11"/>
  <c r="F563" i="11"/>
  <c r="F564" i="11"/>
  <c r="F565" i="11"/>
  <c r="F566" i="11"/>
  <c r="F567" i="11"/>
  <c r="F568" i="11"/>
  <c r="F569" i="11"/>
  <c r="F570" i="11"/>
  <c r="F571" i="11"/>
  <c r="F572" i="11"/>
  <c r="F573" i="11"/>
  <c r="F574" i="11"/>
  <c r="F575" i="11"/>
  <c r="F576" i="11"/>
  <c r="F577" i="11"/>
  <c r="F578" i="11"/>
  <c r="F579" i="11"/>
  <c r="F580" i="11"/>
  <c r="F581" i="11"/>
  <c r="F582" i="11"/>
  <c r="F583" i="11"/>
  <c r="F584" i="11"/>
  <c r="F585" i="11"/>
  <c r="F586" i="11"/>
  <c r="F587" i="11"/>
  <c r="F588" i="11"/>
  <c r="F589" i="11"/>
  <c r="F590" i="11"/>
  <c r="F591" i="11"/>
  <c r="F592" i="11"/>
  <c r="F593" i="11"/>
  <c r="F594" i="11"/>
  <c r="F595" i="11"/>
  <c r="F596" i="11"/>
  <c r="F597" i="11"/>
  <c r="F598" i="11"/>
  <c r="F599" i="11"/>
  <c r="F600" i="11"/>
  <c r="F601" i="11"/>
  <c r="F602" i="11"/>
  <c r="F603" i="11"/>
  <c r="F604" i="11"/>
  <c r="F605" i="11"/>
  <c r="F606" i="11"/>
  <c r="F607" i="11"/>
  <c r="F608" i="11"/>
  <c r="F609" i="11"/>
  <c r="F610" i="11"/>
  <c r="F611" i="11"/>
  <c r="F612" i="11"/>
  <c r="F613" i="11"/>
  <c r="F614" i="11"/>
  <c r="F615" i="11"/>
  <c r="F616" i="11"/>
  <c r="F617" i="11"/>
  <c r="F618" i="11"/>
  <c r="F619" i="11"/>
  <c r="F620" i="11"/>
  <c r="F621" i="11"/>
  <c r="F622" i="11"/>
  <c r="F623" i="11"/>
  <c r="F624" i="11"/>
  <c r="F625" i="11"/>
  <c r="F626" i="11"/>
  <c r="F627" i="11"/>
  <c r="F628" i="11"/>
  <c r="F629" i="11"/>
  <c r="F630" i="11"/>
  <c r="F631" i="11"/>
  <c r="F632" i="11"/>
  <c r="F633" i="11"/>
  <c r="F634" i="11"/>
  <c r="F635" i="11"/>
  <c r="F636" i="11"/>
  <c r="F637" i="11"/>
  <c r="F638" i="11"/>
  <c r="F639" i="11"/>
  <c r="F640" i="11"/>
  <c r="F641" i="11"/>
  <c r="F642" i="11"/>
  <c r="F643" i="11"/>
  <c r="F644" i="11"/>
  <c r="F645" i="11"/>
  <c r="F646" i="11"/>
  <c r="F647" i="11"/>
  <c r="F648" i="11"/>
  <c r="F649" i="11"/>
  <c r="F650" i="11"/>
  <c r="F651" i="11"/>
  <c r="F652" i="11"/>
  <c r="F653" i="11"/>
  <c r="F654" i="11"/>
  <c r="F655" i="11"/>
  <c r="F656" i="11"/>
  <c r="F657" i="11"/>
  <c r="F658" i="11"/>
  <c r="F659" i="11"/>
  <c r="F660" i="11"/>
  <c r="F661" i="11"/>
  <c r="F662" i="11"/>
  <c r="F663" i="11"/>
  <c r="F664" i="11"/>
  <c r="F665" i="11"/>
  <c r="F666" i="11"/>
  <c r="F667" i="11"/>
  <c r="F668" i="11"/>
  <c r="F669" i="11"/>
  <c r="F670" i="11"/>
  <c r="F671" i="11"/>
  <c r="F672" i="11"/>
  <c r="F673" i="11"/>
  <c r="F674" i="11"/>
  <c r="F675" i="11"/>
  <c r="F676" i="11"/>
  <c r="F677" i="11"/>
  <c r="F678" i="11"/>
  <c r="F679" i="11"/>
  <c r="F680" i="11"/>
  <c r="F681" i="11"/>
  <c r="F682" i="11"/>
  <c r="F683" i="11"/>
  <c r="F684" i="11"/>
  <c r="F685" i="11"/>
  <c r="F686" i="11"/>
  <c r="F687" i="11"/>
  <c r="F688" i="11"/>
  <c r="F689" i="11"/>
  <c r="F690" i="11"/>
  <c r="F691" i="11"/>
  <c r="F692" i="11"/>
  <c r="F693" i="11"/>
  <c r="F694" i="11"/>
  <c r="F695" i="11"/>
  <c r="F696" i="11"/>
  <c r="F697" i="11"/>
  <c r="F698" i="11"/>
  <c r="F699" i="11"/>
  <c r="F700" i="11"/>
  <c r="F701" i="11"/>
  <c r="F702" i="11"/>
  <c r="F703" i="11"/>
  <c r="F704" i="11"/>
  <c r="F705" i="11"/>
  <c r="F706" i="11"/>
  <c r="F707" i="11"/>
  <c r="F708" i="11"/>
  <c r="F709" i="11"/>
  <c r="F710" i="11"/>
  <c r="F711" i="11"/>
  <c r="F712" i="11"/>
  <c r="F713" i="11"/>
  <c r="F714" i="11"/>
  <c r="F715" i="11"/>
  <c r="F716" i="11"/>
  <c r="F717" i="11"/>
  <c r="F718" i="11"/>
  <c r="F719" i="11"/>
  <c r="F720" i="11"/>
  <c r="F721" i="11"/>
  <c r="F722" i="11"/>
  <c r="F723" i="11"/>
  <c r="F724" i="11"/>
  <c r="F725" i="11"/>
  <c r="F726" i="11"/>
  <c r="F727" i="11"/>
  <c r="F728" i="11"/>
  <c r="F729" i="11"/>
  <c r="F730" i="11"/>
  <c r="F731" i="11"/>
  <c r="F732" i="11"/>
  <c r="F733" i="11"/>
  <c r="F734" i="11"/>
  <c r="F735" i="11"/>
  <c r="F736" i="11"/>
  <c r="F737" i="11"/>
  <c r="F738" i="11"/>
  <c r="F739" i="11"/>
  <c r="F740" i="11"/>
  <c r="F741" i="11"/>
  <c r="F742" i="11"/>
  <c r="F743" i="11"/>
  <c r="F744" i="11"/>
  <c r="F745" i="11"/>
  <c r="F746" i="11"/>
  <c r="F747" i="11"/>
  <c r="F748" i="11"/>
  <c r="F749" i="11"/>
  <c r="F750" i="11"/>
  <c r="F751" i="11"/>
  <c r="F752" i="11"/>
  <c r="F753" i="11"/>
  <c r="F754" i="11"/>
  <c r="F755" i="11"/>
  <c r="F756" i="11"/>
  <c r="F757" i="11"/>
  <c r="F758" i="11"/>
  <c r="F759" i="11"/>
  <c r="F760" i="11"/>
  <c r="F761" i="11"/>
  <c r="F762" i="11"/>
  <c r="F763" i="11"/>
  <c r="F764" i="11"/>
  <c r="F765" i="11"/>
  <c r="F766" i="11"/>
  <c r="F767" i="11"/>
  <c r="F768" i="11"/>
  <c r="F769" i="11"/>
  <c r="F770" i="11"/>
  <c r="F771" i="11"/>
  <c r="F772" i="11"/>
  <c r="F773" i="11"/>
  <c r="F774" i="11"/>
  <c r="F775" i="11"/>
  <c r="F776" i="11"/>
  <c r="F777" i="11"/>
  <c r="F778" i="11"/>
  <c r="F779" i="11"/>
  <c r="F780" i="11"/>
  <c r="F781" i="11"/>
  <c r="F782" i="11"/>
  <c r="F783" i="11"/>
  <c r="F784" i="11"/>
  <c r="F785" i="11"/>
  <c r="F786" i="11"/>
  <c r="F787" i="11"/>
  <c r="F788" i="11"/>
  <c r="F789" i="11"/>
  <c r="F790" i="11"/>
  <c r="F791" i="11"/>
  <c r="F792" i="11"/>
  <c r="F793" i="11"/>
  <c r="F794" i="11"/>
  <c r="F795" i="11"/>
  <c r="F796" i="11"/>
  <c r="F797" i="11"/>
  <c r="F798" i="11"/>
  <c r="F799" i="11"/>
  <c r="F800" i="11"/>
  <c r="F801" i="11"/>
  <c r="F802" i="11"/>
  <c r="F803" i="11"/>
  <c r="F804" i="11"/>
  <c r="F805" i="11"/>
  <c r="F806" i="11"/>
  <c r="F807" i="11"/>
  <c r="F808" i="11"/>
  <c r="F809" i="11"/>
  <c r="F810" i="11"/>
  <c r="F811" i="11"/>
  <c r="F812" i="11"/>
  <c r="F813" i="11"/>
  <c r="F814" i="11"/>
  <c r="F815" i="11"/>
  <c r="F816" i="11"/>
  <c r="F817" i="11"/>
  <c r="F818" i="11"/>
  <c r="F819" i="11"/>
  <c r="F820" i="11"/>
  <c r="F821" i="11"/>
  <c r="F822" i="11"/>
  <c r="F823" i="11"/>
  <c r="F824" i="11"/>
  <c r="F825" i="11"/>
  <c r="F826" i="11"/>
  <c r="F827" i="11"/>
  <c r="F828" i="11"/>
  <c r="F829" i="11"/>
  <c r="F830" i="11"/>
  <c r="F831" i="11"/>
  <c r="F832" i="11"/>
  <c r="F833" i="11"/>
  <c r="F834" i="11"/>
  <c r="F835" i="11"/>
  <c r="F836" i="11"/>
  <c r="F837" i="11"/>
  <c r="F838" i="11"/>
  <c r="F839" i="11"/>
  <c r="F840" i="11"/>
  <c r="F841" i="11"/>
  <c r="F842" i="11"/>
  <c r="F843" i="11"/>
  <c r="F844" i="11"/>
  <c r="F845" i="11"/>
  <c r="F846" i="11"/>
  <c r="F847" i="11"/>
  <c r="F848" i="11"/>
  <c r="F849" i="11"/>
  <c r="F850" i="11"/>
  <c r="F851" i="11"/>
  <c r="F852" i="11"/>
  <c r="F853" i="11"/>
  <c r="F854" i="11"/>
  <c r="F855" i="11"/>
  <c r="F856" i="11"/>
  <c r="F857" i="11"/>
  <c r="F858" i="11"/>
  <c r="F859" i="11"/>
  <c r="F860" i="11"/>
  <c r="F861" i="11"/>
  <c r="F862" i="11"/>
  <c r="F863" i="11"/>
  <c r="F864" i="11"/>
  <c r="F865" i="11"/>
  <c r="F866" i="11"/>
  <c r="F867" i="11"/>
  <c r="F868" i="11"/>
  <c r="F869" i="11"/>
  <c r="F870" i="11"/>
  <c r="F871" i="11"/>
  <c r="F872" i="11"/>
  <c r="F873" i="11"/>
  <c r="F874" i="11"/>
  <c r="F875" i="11"/>
  <c r="F876" i="11"/>
  <c r="F877" i="11"/>
  <c r="F878" i="11"/>
  <c r="F879" i="11"/>
  <c r="F880" i="11"/>
  <c r="F881" i="11"/>
  <c r="F882" i="11"/>
  <c r="F883" i="11"/>
  <c r="F884" i="11"/>
  <c r="F885" i="11"/>
  <c r="F886" i="11"/>
  <c r="F887" i="11"/>
  <c r="F888" i="11"/>
  <c r="F889" i="11"/>
  <c r="F890" i="11"/>
  <c r="F891" i="11"/>
  <c r="F892" i="11"/>
  <c r="F893" i="11"/>
  <c r="F894" i="11"/>
  <c r="F895" i="11"/>
  <c r="F896" i="11"/>
  <c r="F897" i="11"/>
  <c r="F898" i="11"/>
  <c r="F899" i="11"/>
  <c r="F900" i="11"/>
  <c r="F901" i="11"/>
  <c r="F902" i="11"/>
  <c r="F903" i="11"/>
  <c r="F904" i="11"/>
  <c r="F905" i="11"/>
  <c r="F906" i="11"/>
  <c r="F907" i="11"/>
  <c r="F908" i="11"/>
  <c r="F909" i="11"/>
  <c r="F910" i="11"/>
  <c r="F911" i="11"/>
  <c r="F912" i="11"/>
  <c r="F913" i="11"/>
  <c r="F914" i="11"/>
  <c r="F915" i="11"/>
  <c r="F916" i="11"/>
  <c r="F917" i="11"/>
  <c r="F918" i="11"/>
  <c r="F919" i="11"/>
  <c r="F920" i="11"/>
  <c r="F921" i="11"/>
  <c r="F922" i="11"/>
  <c r="F923" i="11"/>
  <c r="F924" i="11"/>
  <c r="F925" i="11"/>
  <c r="F926" i="11"/>
  <c r="F927" i="11"/>
  <c r="F928" i="11"/>
  <c r="F929" i="11"/>
  <c r="F930" i="11"/>
  <c r="F931" i="11"/>
  <c r="F932" i="11"/>
  <c r="F933" i="11"/>
  <c r="F934" i="11"/>
  <c r="F935" i="11"/>
  <c r="F936" i="11"/>
  <c r="F937" i="11"/>
  <c r="F938" i="11"/>
  <c r="F939" i="11"/>
  <c r="F940" i="11"/>
  <c r="F941" i="11"/>
  <c r="F942" i="11"/>
  <c r="F943" i="11"/>
  <c r="F944" i="11"/>
  <c r="F945" i="11"/>
  <c r="F946" i="11"/>
  <c r="F947" i="11"/>
  <c r="F948" i="11"/>
  <c r="F949" i="11"/>
  <c r="F950" i="11"/>
  <c r="F951" i="11"/>
  <c r="F952" i="11"/>
  <c r="F953" i="11"/>
  <c r="F954" i="11"/>
  <c r="F955" i="11"/>
  <c r="F956" i="11"/>
  <c r="F957" i="11"/>
  <c r="F958" i="11"/>
  <c r="F959" i="11"/>
  <c r="F960" i="11"/>
  <c r="F961" i="11"/>
  <c r="F962" i="11"/>
  <c r="F963" i="11"/>
  <c r="F964" i="11"/>
  <c r="F965" i="11"/>
  <c r="F966" i="11"/>
  <c r="F967" i="11"/>
  <c r="F968" i="11"/>
  <c r="F969" i="11"/>
  <c r="F970" i="11"/>
  <c r="F971" i="11"/>
  <c r="F972" i="11"/>
  <c r="F973" i="11"/>
  <c r="F974" i="11"/>
  <c r="F975" i="11"/>
  <c r="F976" i="11"/>
  <c r="F977" i="11"/>
  <c r="F978" i="11"/>
  <c r="F979" i="11"/>
  <c r="F980" i="11"/>
  <c r="F981" i="11"/>
  <c r="F982" i="11"/>
  <c r="F983" i="11"/>
  <c r="F984" i="11"/>
  <c r="F985" i="11"/>
  <c r="F986" i="11"/>
  <c r="F987" i="11"/>
  <c r="F988" i="11"/>
  <c r="F989" i="11"/>
  <c r="F990" i="11"/>
  <c r="F991" i="11"/>
  <c r="F992" i="11"/>
  <c r="F993" i="11"/>
  <c r="F994" i="11"/>
  <c r="F995" i="11"/>
  <c r="F996" i="11"/>
  <c r="F997" i="11"/>
  <c r="F998" i="11"/>
  <c r="F999" i="11"/>
  <c r="F1000" i="11"/>
  <c r="E4" i="11"/>
  <c r="E5" i="11"/>
  <c r="E6" i="11"/>
  <c r="E7" i="11"/>
  <c r="E8" i="11"/>
  <c r="E9" i="11"/>
  <c r="E10" i="11"/>
  <c r="E11" i="11"/>
  <c r="E12" i="11"/>
  <c r="E13" i="11"/>
  <c r="E14" i="11"/>
  <c r="E15" i="11"/>
  <c r="E16" i="11"/>
  <c r="E17" i="11"/>
  <c r="E18" i="11"/>
  <c r="E19" i="11"/>
  <c r="E20" i="11"/>
  <c r="E21" i="11"/>
  <c r="E22" i="11"/>
  <c r="E23" i="11"/>
  <c r="E24" i="11"/>
  <c r="E25" i="11"/>
  <c r="E26" i="11"/>
  <c r="E27" i="11"/>
  <c r="E28" i="11"/>
  <c r="E29" i="11"/>
  <c r="E30" i="11"/>
  <c r="E31" i="11"/>
  <c r="E32" i="11"/>
  <c r="E33" i="11"/>
  <c r="E34" i="11"/>
  <c r="E35" i="11"/>
  <c r="E36" i="11"/>
  <c r="E37" i="11"/>
  <c r="E38" i="11"/>
  <c r="E39" i="11"/>
  <c r="E40" i="11"/>
  <c r="E41" i="11"/>
  <c r="E42" i="11"/>
  <c r="E43" i="11"/>
  <c r="E44" i="11"/>
  <c r="E45" i="11"/>
  <c r="E46" i="11"/>
  <c r="E47" i="11"/>
  <c r="E48" i="11"/>
  <c r="E49" i="11"/>
  <c r="E50" i="11"/>
  <c r="E51" i="11"/>
  <c r="E52" i="11"/>
  <c r="E53" i="11"/>
  <c r="E54" i="11"/>
  <c r="E55" i="11"/>
  <c r="E56" i="11"/>
  <c r="E57" i="11"/>
  <c r="E58" i="11"/>
  <c r="E59" i="11"/>
  <c r="E60" i="11"/>
  <c r="E61" i="11"/>
  <c r="E62" i="11"/>
  <c r="E63" i="11"/>
  <c r="E64" i="11"/>
  <c r="E65" i="11"/>
  <c r="E66" i="11"/>
  <c r="E67" i="11"/>
  <c r="E68" i="11"/>
  <c r="E69" i="11"/>
  <c r="E70" i="11"/>
  <c r="E71" i="11"/>
  <c r="E72" i="11"/>
  <c r="E73" i="11"/>
  <c r="E74" i="11"/>
  <c r="E75" i="11"/>
  <c r="E76" i="11"/>
  <c r="E77" i="11"/>
  <c r="E78" i="11"/>
  <c r="E79" i="11"/>
  <c r="E80" i="11"/>
  <c r="E81" i="11"/>
  <c r="E82" i="11"/>
  <c r="E83" i="11"/>
  <c r="E84" i="11"/>
  <c r="E85" i="11"/>
  <c r="E86" i="11"/>
  <c r="E87" i="11"/>
  <c r="E88" i="11"/>
  <c r="E89" i="11"/>
  <c r="E90" i="11"/>
  <c r="E91" i="11"/>
  <c r="E92" i="11"/>
  <c r="E93" i="11"/>
  <c r="E94" i="11"/>
  <c r="E95" i="11"/>
  <c r="E96" i="11"/>
  <c r="E97" i="11"/>
  <c r="E98" i="11"/>
  <c r="E99" i="11"/>
  <c r="E100" i="11"/>
  <c r="E101" i="11"/>
  <c r="E102" i="11"/>
  <c r="E103" i="11"/>
  <c r="E104" i="11"/>
  <c r="E105" i="11"/>
  <c r="E106" i="11"/>
  <c r="E107" i="11"/>
  <c r="E108" i="11"/>
  <c r="E109" i="11"/>
  <c r="E110" i="11"/>
  <c r="E111" i="11"/>
  <c r="E112" i="11"/>
  <c r="E113" i="11"/>
  <c r="E114" i="11"/>
  <c r="E115" i="11"/>
  <c r="E116" i="11"/>
  <c r="E117" i="11"/>
  <c r="E118" i="11"/>
  <c r="E119" i="11"/>
  <c r="E120" i="11"/>
  <c r="E121" i="11"/>
  <c r="E122" i="11"/>
  <c r="E123" i="11"/>
  <c r="E124" i="11"/>
  <c r="E125" i="11"/>
  <c r="E126" i="11"/>
  <c r="E127" i="11"/>
  <c r="E128" i="11"/>
  <c r="E129" i="11"/>
  <c r="E130" i="11"/>
  <c r="E131" i="11"/>
  <c r="E132" i="11"/>
  <c r="E133" i="11"/>
  <c r="E134" i="11"/>
  <c r="E135" i="11"/>
  <c r="E136" i="11"/>
  <c r="E137" i="11"/>
  <c r="E138" i="11"/>
  <c r="E139" i="11"/>
  <c r="E140" i="11"/>
  <c r="E141" i="11"/>
  <c r="E142" i="11"/>
  <c r="E143" i="11"/>
  <c r="E144" i="11"/>
  <c r="E145" i="11"/>
  <c r="E146" i="11"/>
  <c r="E147" i="11"/>
  <c r="E148" i="11"/>
  <c r="E149" i="11"/>
  <c r="E150" i="11"/>
  <c r="E151" i="11"/>
  <c r="E152" i="11"/>
  <c r="E153" i="11"/>
  <c r="E154" i="11"/>
  <c r="E155" i="11"/>
  <c r="E156" i="11"/>
  <c r="E157" i="11"/>
  <c r="E158" i="11"/>
  <c r="E159" i="11"/>
  <c r="E160" i="11"/>
  <c r="E161" i="11"/>
  <c r="E162" i="11"/>
  <c r="E163" i="11"/>
  <c r="E164" i="11"/>
  <c r="E165" i="11"/>
  <c r="E166" i="11"/>
  <c r="E167" i="11"/>
  <c r="E168" i="11"/>
  <c r="E169" i="11"/>
  <c r="E170" i="11"/>
  <c r="E171" i="11"/>
  <c r="E172" i="11"/>
  <c r="E173" i="11"/>
  <c r="E174" i="11"/>
  <c r="E175" i="11"/>
  <c r="E176" i="11"/>
  <c r="E177" i="11"/>
  <c r="E178" i="11"/>
  <c r="E179" i="11"/>
  <c r="E180" i="11"/>
  <c r="E181" i="11"/>
  <c r="E182" i="11"/>
  <c r="E183" i="11"/>
  <c r="E184" i="11"/>
  <c r="E185" i="11"/>
  <c r="E186" i="11"/>
  <c r="E187" i="11"/>
  <c r="E188" i="11"/>
  <c r="E189" i="11"/>
  <c r="E190" i="11"/>
  <c r="E191" i="11"/>
  <c r="E192" i="11"/>
  <c r="E193" i="11"/>
  <c r="E194" i="11"/>
  <c r="E195" i="11"/>
  <c r="E196" i="11"/>
  <c r="E197" i="11"/>
  <c r="E198" i="11"/>
  <c r="E199" i="11"/>
  <c r="E200" i="11"/>
  <c r="E201" i="11"/>
  <c r="E202" i="11"/>
  <c r="E203" i="11"/>
  <c r="E204" i="11"/>
  <c r="E205" i="11"/>
  <c r="E206" i="11"/>
  <c r="E207" i="11"/>
  <c r="E208" i="11"/>
  <c r="E209" i="11"/>
  <c r="E210" i="11"/>
  <c r="E211" i="11"/>
  <c r="E212" i="11"/>
  <c r="E213" i="11"/>
  <c r="E214" i="11"/>
  <c r="E215" i="11"/>
  <c r="E216" i="11"/>
  <c r="E217" i="11"/>
  <c r="E218" i="11"/>
  <c r="E219" i="11"/>
  <c r="E220" i="11"/>
  <c r="E221" i="11"/>
  <c r="E222" i="11"/>
  <c r="E223" i="11"/>
  <c r="E224" i="11"/>
  <c r="E225" i="11"/>
  <c r="E226" i="11"/>
  <c r="E227" i="11"/>
  <c r="E228" i="11"/>
  <c r="E229" i="11"/>
  <c r="E230" i="11"/>
  <c r="E231" i="11"/>
  <c r="E232" i="11"/>
  <c r="E233" i="11"/>
  <c r="E234" i="11"/>
  <c r="E235" i="11"/>
  <c r="E236" i="11"/>
  <c r="E237" i="11"/>
  <c r="E238" i="11"/>
  <c r="E239" i="11"/>
  <c r="E240" i="11"/>
  <c r="E241" i="11"/>
  <c r="E242" i="11"/>
  <c r="E243" i="11"/>
  <c r="E244" i="11"/>
  <c r="E245" i="11"/>
  <c r="E246" i="11"/>
  <c r="E247" i="11"/>
  <c r="E248" i="11"/>
  <c r="E249" i="11"/>
  <c r="E250" i="11"/>
  <c r="E251" i="11"/>
  <c r="E252" i="11"/>
  <c r="E253" i="11"/>
  <c r="E254" i="11"/>
  <c r="E255" i="11"/>
  <c r="E256" i="11"/>
  <c r="E257" i="11"/>
  <c r="E258" i="11"/>
  <c r="E259" i="11"/>
  <c r="E260" i="11"/>
  <c r="E261" i="11"/>
  <c r="E262" i="11"/>
  <c r="E263" i="11"/>
  <c r="E264" i="11"/>
  <c r="E265" i="11"/>
  <c r="E266" i="11"/>
  <c r="E267" i="11"/>
  <c r="E268" i="11"/>
  <c r="E269" i="11"/>
  <c r="E270" i="11"/>
  <c r="E271" i="11"/>
  <c r="E272" i="11"/>
  <c r="E273" i="11"/>
  <c r="E274" i="11"/>
  <c r="E275" i="11"/>
  <c r="E276" i="11"/>
  <c r="E277" i="11"/>
  <c r="E278" i="11"/>
  <c r="E279" i="11"/>
  <c r="E280" i="11"/>
  <c r="E281" i="11"/>
  <c r="E282" i="11"/>
  <c r="E283" i="11"/>
  <c r="E284" i="11"/>
  <c r="E285" i="11"/>
  <c r="E286" i="11"/>
  <c r="E287" i="11"/>
  <c r="E288" i="11"/>
  <c r="E289" i="11"/>
  <c r="E290" i="11"/>
  <c r="E291" i="11"/>
  <c r="E292" i="11"/>
  <c r="E293" i="11"/>
  <c r="E294" i="11"/>
  <c r="E295" i="11"/>
  <c r="E296" i="11"/>
  <c r="E297" i="11"/>
  <c r="E298" i="11"/>
  <c r="E299" i="11"/>
  <c r="E300" i="11"/>
  <c r="E301" i="11"/>
  <c r="E302" i="11"/>
  <c r="E303" i="11"/>
  <c r="E304" i="11"/>
  <c r="E305" i="11"/>
  <c r="E306" i="11"/>
  <c r="E307" i="11"/>
  <c r="E308" i="11"/>
  <c r="E309" i="11"/>
  <c r="E310" i="11"/>
  <c r="E311" i="11"/>
  <c r="E312" i="11"/>
  <c r="E313" i="11"/>
  <c r="E314" i="11"/>
  <c r="E315" i="11"/>
  <c r="E316" i="11"/>
  <c r="E317" i="11"/>
  <c r="E318" i="11"/>
  <c r="E319" i="11"/>
  <c r="E320" i="11"/>
  <c r="E321" i="11"/>
  <c r="E322" i="11"/>
  <c r="E323" i="11"/>
  <c r="E324" i="11"/>
  <c r="E325" i="11"/>
  <c r="E326" i="11"/>
  <c r="E327" i="11"/>
  <c r="E328" i="11"/>
  <c r="E329" i="11"/>
  <c r="E330" i="11"/>
  <c r="E331" i="11"/>
  <c r="E332" i="11"/>
  <c r="E333" i="11"/>
  <c r="E334" i="11"/>
  <c r="E335" i="11"/>
  <c r="E336" i="11"/>
  <c r="E337" i="11"/>
  <c r="E338" i="11"/>
  <c r="E339" i="11"/>
  <c r="E340" i="11"/>
  <c r="E341" i="11"/>
  <c r="E342" i="11"/>
  <c r="E343" i="11"/>
  <c r="E344" i="11"/>
  <c r="E345" i="11"/>
  <c r="E346" i="11"/>
  <c r="E347" i="11"/>
  <c r="E348" i="11"/>
  <c r="E349" i="11"/>
  <c r="E350" i="11"/>
  <c r="E351" i="11"/>
  <c r="E352" i="11"/>
  <c r="E353" i="11"/>
  <c r="E354" i="11"/>
  <c r="E355" i="11"/>
  <c r="E356" i="11"/>
  <c r="E357" i="11"/>
  <c r="E358" i="11"/>
  <c r="E359" i="11"/>
  <c r="E360" i="11"/>
  <c r="E361" i="11"/>
  <c r="E362" i="11"/>
  <c r="E363" i="11"/>
  <c r="E364" i="11"/>
  <c r="E365" i="11"/>
  <c r="E366" i="11"/>
  <c r="E367" i="11"/>
  <c r="E368" i="11"/>
  <c r="E369" i="11"/>
  <c r="E370" i="11"/>
  <c r="E371" i="11"/>
  <c r="E372" i="11"/>
  <c r="E373" i="11"/>
  <c r="E374" i="11"/>
  <c r="E375" i="11"/>
  <c r="E376" i="11"/>
  <c r="E377" i="11"/>
  <c r="E378" i="11"/>
  <c r="E379" i="11"/>
  <c r="E380" i="11"/>
  <c r="E381" i="11"/>
  <c r="E382" i="11"/>
  <c r="E383" i="11"/>
  <c r="E384" i="11"/>
  <c r="E385" i="11"/>
  <c r="E386" i="11"/>
  <c r="E387" i="11"/>
  <c r="E388" i="11"/>
  <c r="E389" i="11"/>
  <c r="E390" i="11"/>
  <c r="E391" i="11"/>
  <c r="E392" i="11"/>
  <c r="E393" i="11"/>
  <c r="E394" i="11"/>
  <c r="E395" i="11"/>
  <c r="E396" i="11"/>
  <c r="E397" i="11"/>
  <c r="E398" i="11"/>
  <c r="E399" i="11"/>
  <c r="E400" i="11"/>
  <c r="E401" i="11"/>
  <c r="E402" i="11"/>
  <c r="E403" i="11"/>
  <c r="E404" i="11"/>
  <c r="E405" i="11"/>
  <c r="E406" i="11"/>
  <c r="E407" i="11"/>
  <c r="E408" i="11"/>
  <c r="E409" i="11"/>
  <c r="E410" i="11"/>
  <c r="E411" i="11"/>
  <c r="E412" i="11"/>
  <c r="E413" i="11"/>
  <c r="E414" i="11"/>
  <c r="E415" i="11"/>
  <c r="E416" i="11"/>
  <c r="E417" i="11"/>
  <c r="E418" i="11"/>
  <c r="E419" i="11"/>
  <c r="E420" i="11"/>
  <c r="E421" i="11"/>
  <c r="E422" i="11"/>
  <c r="E423" i="11"/>
  <c r="E424" i="11"/>
  <c r="E425" i="11"/>
  <c r="E426" i="11"/>
  <c r="E427" i="11"/>
  <c r="E428" i="11"/>
  <c r="E429" i="11"/>
  <c r="E430" i="11"/>
  <c r="E431" i="11"/>
  <c r="E432" i="11"/>
  <c r="E433" i="11"/>
  <c r="E434" i="11"/>
  <c r="E435" i="11"/>
  <c r="E436" i="11"/>
  <c r="E437" i="11"/>
  <c r="E438" i="11"/>
  <c r="E439" i="11"/>
  <c r="E440" i="11"/>
  <c r="E441" i="11"/>
  <c r="E442" i="11"/>
  <c r="E443" i="11"/>
  <c r="E444" i="11"/>
  <c r="E445" i="11"/>
  <c r="E446" i="11"/>
  <c r="E447" i="11"/>
  <c r="E448" i="11"/>
  <c r="E449" i="11"/>
  <c r="E450" i="11"/>
  <c r="E451" i="11"/>
  <c r="E452" i="11"/>
  <c r="E453" i="11"/>
  <c r="E454" i="11"/>
  <c r="E455" i="11"/>
  <c r="E456" i="11"/>
  <c r="E457" i="11"/>
  <c r="E458" i="11"/>
  <c r="E459" i="11"/>
  <c r="E460" i="11"/>
  <c r="E461" i="11"/>
  <c r="E462" i="11"/>
  <c r="E463" i="11"/>
  <c r="E464" i="11"/>
  <c r="E465" i="11"/>
  <c r="E466" i="11"/>
  <c r="E467" i="11"/>
  <c r="E468" i="11"/>
  <c r="E469" i="11"/>
  <c r="E470" i="11"/>
  <c r="E471" i="11"/>
  <c r="E472" i="11"/>
  <c r="E473" i="11"/>
  <c r="E474" i="11"/>
  <c r="E475" i="11"/>
  <c r="E476" i="11"/>
  <c r="E477" i="11"/>
  <c r="E478" i="11"/>
  <c r="E479" i="11"/>
  <c r="E480" i="11"/>
  <c r="E481" i="11"/>
  <c r="E482" i="11"/>
  <c r="E483" i="11"/>
  <c r="E484" i="11"/>
  <c r="E485" i="11"/>
  <c r="E486" i="11"/>
  <c r="E487" i="11"/>
  <c r="E488" i="11"/>
  <c r="E489" i="11"/>
  <c r="E490" i="11"/>
  <c r="E491" i="11"/>
  <c r="E492" i="11"/>
  <c r="E493" i="11"/>
  <c r="E494" i="11"/>
  <c r="E495" i="11"/>
  <c r="E496" i="11"/>
  <c r="E497" i="11"/>
  <c r="E498" i="11"/>
  <c r="E499" i="11"/>
  <c r="E500" i="11"/>
  <c r="E501" i="11"/>
  <c r="E502" i="11"/>
  <c r="E503" i="11"/>
  <c r="E504" i="11"/>
  <c r="E505" i="11"/>
  <c r="E506" i="11"/>
  <c r="E507" i="11"/>
  <c r="E508" i="11"/>
  <c r="E509" i="11"/>
  <c r="E510" i="11"/>
  <c r="E511" i="11"/>
  <c r="E512" i="11"/>
  <c r="E513" i="11"/>
  <c r="E514" i="11"/>
  <c r="E515" i="11"/>
  <c r="E516" i="11"/>
  <c r="E517" i="11"/>
  <c r="E518" i="11"/>
  <c r="E519" i="11"/>
  <c r="E520" i="11"/>
  <c r="E521" i="11"/>
  <c r="E522" i="11"/>
  <c r="E523" i="11"/>
  <c r="E524" i="11"/>
  <c r="E525" i="11"/>
  <c r="E526" i="11"/>
  <c r="E527" i="11"/>
  <c r="E528" i="11"/>
  <c r="E529" i="11"/>
  <c r="E530" i="11"/>
  <c r="E531" i="11"/>
  <c r="E532" i="11"/>
  <c r="E533" i="11"/>
  <c r="E534" i="11"/>
  <c r="E535" i="11"/>
  <c r="E536" i="11"/>
  <c r="E537" i="11"/>
  <c r="E538" i="11"/>
  <c r="E539" i="11"/>
  <c r="E540" i="11"/>
  <c r="E541" i="11"/>
  <c r="E542" i="11"/>
  <c r="E543" i="11"/>
  <c r="E544" i="11"/>
  <c r="E545" i="11"/>
  <c r="E546" i="11"/>
  <c r="E547" i="11"/>
  <c r="E548" i="11"/>
  <c r="E549" i="11"/>
  <c r="E550" i="11"/>
  <c r="E551" i="11"/>
  <c r="E552" i="11"/>
  <c r="E553" i="11"/>
  <c r="E554" i="11"/>
  <c r="E555" i="11"/>
  <c r="E556" i="11"/>
  <c r="E557" i="11"/>
  <c r="E558" i="11"/>
  <c r="E559" i="11"/>
  <c r="E560" i="11"/>
  <c r="E561" i="11"/>
  <c r="E562" i="11"/>
  <c r="E563" i="11"/>
  <c r="E564" i="11"/>
  <c r="E565" i="11"/>
  <c r="E566" i="11"/>
  <c r="E567" i="11"/>
  <c r="E568" i="11"/>
  <c r="E569" i="11"/>
  <c r="E570" i="11"/>
  <c r="E571" i="11"/>
  <c r="E572" i="11"/>
  <c r="E573" i="11"/>
  <c r="E574" i="11"/>
  <c r="E575" i="11"/>
  <c r="E576" i="11"/>
  <c r="E577" i="11"/>
  <c r="E578" i="11"/>
  <c r="E579" i="11"/>
  <c r="E580" i="11"/>
  <c r="E581" i="11"/>
  <c r="E582" i="11"/>
  <c r="E583" i="11"/>
  <c r="E584" i="11"/>
  <c r="E585" i="11"/>
  <c r="E586" i="11"/>
  <c r="E587" i="11"/>
  <c r="E588" i="11"/>
  <c r="E589" i="11"/>
  <c r="E590" i="11"/>
  <c r="E591" i="11"/>
  <c r="E592" i="11"/>
  <c r="E593" i="11"/>
  <c r="E594" i="11"/>
  <c r="E595" i="11"/>
  <c r="E596" i="11"/>
  <c r="E597" i="11"/>
  <c r="E598" i="11"/>
  <c r="E599" i="11"/>
  <c r="E600" i="11"/>
  <c r="E601" i="11"/>
  <c r="E602" i="11"/>
  <c r="E603" i="11"/>
  <c r="E604" i="11"/>
  <c r="E605" i="11"/>
  <c r="E606" i="11"/>
  <c r="E607" i="11"/>
  <c r="E608" i="11"/>
  <c r="E609" i="11"/>
  <c r="E610" i="11"/>
  <c r="E611" i="11"/>
  <c r="E612" i="11"/>
  <c r="E613" i="11"/>
  <c r="E614" i="11"/>
  <c r="E615" i="11"/>
  <c r="E616" i="11"/>
  <c r="E617" i="11"/>
  <c r="E618" i="11"/>
  <c r="E619" i="11"/>
  <c r="E620" i="11"/>
  <c r="E621" i="11"/>
  <c r="E622" i="11"/>
  <c r="E623" i="11"/>
  <c r="E624" i="11"/>
  <c r="E625" i="11"/>
  <c r="E626" i="11"/>
  <c r="E627" i="11"/>
  <c r="E628" i="11"/>
  <c r="E629" i="11"/>
  <c r="E630" i="11"/>
  <c r="E631" i="11"/>
  <c r="E632" i="11"/>
  <c r="E633" i="11"/>
  <c r="E634" i="11"/>
  <c r="E635" i="11"/>
  <c r="E636" i="11"/>
  <c r="E637" i="11"/>
  <c r="E638" i="11"/>
  <c r="E639" i="11"/>
  <c r="E640" i="11"/>
  <c r="E641" i="11"/>
  <c r="E642" i="11"/>
  <c r="E643" i="11"/>
  <c r="E644" i="11"/>
  <c r="E645" i="11"/>
  <c r="E646" i="11"/>
  <c r="E647" i="11"/>
  <c r="E648" i="11"/>
  <c r="E649" i="11"/>
  <c r="E650" i="11"/>
  <c r="E651" i="11"/>
  <c r="E652" i="11"/>
  <c r="E653" i="11"/>
  <c r="E654" i="11"/>
  <c r="E655" i="11"/>
  <c r="E656" i="11"/>
  <c r="E657" i="11"/>
  <c r="E658" i="11"/>
  <c r="E659" i="11"/>
  <c r="E660" i="11"/>
  <c r="E661" i="11"/>
  <c r="E662" i="11"/>
  <c r="E663" i="11"/>
  <c r="E664" i="11"/>
  <c r="E665" i="11"/>
  <c r="E666" i="11"/>
  <c r="E667" i="11"/>
  <c r="E668" i="11"/>
  <c r="E669" i="11"/>
  <c r="E670" i="11"/>
  <c r="E671" i="11"/>
  <c r="E672" i="11"/>
  <c r="E673" i="11"/>
  <c r="E674" i="11"/>
  <c r="E675" i="11"/>
  <c r="E676" i="11"/>
  <c r="E677" i="11"/>
  <c r="E678" i="11"/>
  <c r="E679" i="11"/>
  <c r="E680" i="11"/>
  <c r="E681" i="11"/>
  <c r="E682" i="11"/>
  <c r="E683" i="11"/>
  <c r="E684" i="11"/>
  <c r="E685" i="11"/>
  <c r="E686" i="11"/>
  <c r="E687" i="11"/>
  <c r="E688" i="11"/>
  <c r="E689" i="11"/>
  <c r="E690" i="11"/>
  <c r="E691" i="11"/>
  <c r="E692" i="11"/>
  <c r="E693" i="11"/>
  <c r="E694" i="11"/>
  <c r="E695" i="11"/>
  <c r="E696" i="11"/>
  <c r="E697" i="11"/>
  <c r="E698" i="11"/>
  <c r="E699" i="11"/>
  <c r="E700" i="11"/>
  <c r="E701" i="11"/>
  <c r="E702" i="11"/>
  <c r="E703" i="11"/>
  <c r="E704" i="11"/>
  <c r="E705" i="11"/>
  <c r="E706" i="11"/>
  <c r="E707" i="11"/>
  <c r="E708" i="11"/>
  <c r="E709" i="11"/>
  <c r="E710" i="11"/>
  <c r="E711" i="11"/>
  <c r="E712" i="11"/>
  <c r="E713" i="11"/>
  <c r="E714" i="11"/>
  <c r="E715" i="11"/>
  <c r="E716" i="11"/>
  <c r="E717" i="11"/>
  <c r="E718" i="11"/>
  <c r="E719" i="11"/>
  <c r="E720" i="11"/>
  <c r="E721" i="11"/>
  <c r="E722" i="11"/>
  <c r="E723" i="11"/>
  <c r="E724" i="11"/>
  <c r="E725" i="11"/>
  <c r="E726" i="11"/>
  <c r="E727" i="11"/>
  <c r="E728" i="11"/>
  <c r="E729" i="11"/>
  <c r="E730" i="11"/>
  <c r="E731" i="11"/>
  <c r="E732" i="11"/>
  <c r="E733" i="11"/>
  <c r="E734" i="11"/>
  <c r="E735" i="11"/>
  <c r="E736" i="11"/>
  <c r="E737" i="11"/>
  <c r="E738" i="11"/>
  <c r="E739" i="11"/>
  <c r="E740" i="11"/>
  <c r="E741" i="11"/>
  <c r="E742" i="11"/>
  <c r="E743" i="11"/>
  <c r="E744" i="11"/>
  <c r="E745" i="11"/>
  <c r="E746" i="11"/>
  <c r="E747" i="11"/>
  <c r="E748" i="11"/>
  <c r="E749" i="11"/>
  <c r="E750" i="11"/>
  <c r="E751" i="11"/>
  <c r="E752" i="11"/>
  <c r="E753" i="11"/>
  <c r="E754" i="11"/>
  <c r="E755" i="11"/>
  <c r="E756" i="11"/>
  <c r="E757" i="11"/>
  <c r="E758" i="11"/>
  <c r="E759" i="11"/>
  <c r="E760" i="11"/>
  <c r="E761" i="11"/>
  <c r="E762" i="11"/>
  <c r="E763" i="11"/>
  <c r="E764" i="11"/>
  <c r="E765" i="11"/>
  <c r="E766" i="11"/>
  <c r="E767" i="11"/>
  <c r="E768" i="11"/>
  <c r="E769" i="11"/>
  <c r="E770" i="11"/>
  <c r="E771" i="11"/>
  <c r="E772" i="11"/>
  <c r="E773" i="11"/>
  <c r="E774" i="11"/>
  <c r="E775" i="11"/>
  <c r="E776" i="11"/>
  <c r="E777" i="11"/>
  <c r="E778" i="11"/>
  <c r="E779" i="11"/>
  <c r="E780" i="11"/>
  <c r="E781" i="11"/>
  <c r="E782" i="11"/>
  <c r="E783" i="11"/>
  <c r="E784" i="11"/>
  <c r="E785" i="11"/>
  <c r="E786" i="11"/>
  <c r="E787" i="11"/>
  <c r="E788" i="11"/>
  <c r="E789" i="11"/>
  <c r="E790" i="11"/>
  <c r="E791" i="11"/>
  <c r="E792" i="11"/>
  <c r="E793" i="11"/>
  <c r="E794" i="11"/>
  <c r="E795" i="11"/>
  <c r="E796" i="11"/>
  <c r="E797" i="11"/>
  <c r="E798" i="11"/>
  <c r="E799" i="11"/>
  <c r="E800" i="11"/>
  <c r="E801" i="11"/>
  <c r="E802" i="11"/>
  <c r="E803" i="11"/>
  <c r="E804" i="11"/>
  <c r="E805" i="11"/>
  <c r="E806" i="11"/>
  <c r="E807" i="11"/>
  <c r="E808" i="11"/>
  <c r="E809" i="11"/>
  <c r="E810" i="11"/>
  <c r="E811" i="11"/>
  <c r="E812" i="11"/>
  <c r="E813" i="11"/>
  <c r="E814" i="11"/>
  <c r="E815" i="11"/>
  <c r="E816" i="11"/>
  <c r="E817" i="11"/>
  <c r="E818" i="11"/>
  <c r="E819" i="11"/>
  <c r="E820" i="11"/>
  <c r="E821" i="11"/>
  <c r="E822" i="11"/>
  <c r="E823" i="11"/>
  <c r="E824" i="11"/>
  <c r="E825" i="11"/>
  <c r="E826" i="11"/>
  <c r="E827" i="11"/>
  <c r="E828" i="11"/>
  <c r="E829" i="11"/>
  <c r="E830" i="11"/>
  <c r="E831" i="11"/>
  <c r="E832" i="11"/>
  <c r="E833" i="11"/>
  <c r="E834" i="11"/>
  <c r="E835" i="11"/>
  <c r="E836" i="11"/>
  <c r="E837" i="11"/>
  <c r="E838" i="11"/>
  <c r="E839" i="11"/>
  <c r="E840" i="11"/>
  <c r="E841" i="11"/>
  <c r="E842" i="11"/>
  <c r="E843" i="11"/>
  <c r="E844" i="11"/>
  <c r="E845" i="11"/>
  <c r="E846" i="11"/>
  <c r="E847" i="11"/>
  <c r="E848" i="11"/>
  <c r="E849" i="11"/>
  <c r="E850" i="11"/>
  <c r="E851" i="11"/>
  <c r="E852" i="11"/>
  <c r="E853" i="11"/>
  <c r="E854" i="11"/>
  <c r="E855" i="11"/>
  <c r="E856" i="11"/>
  <c r="E857" i="11"/>
  <c r="E858" i="11"/>
  <c r="E859" i="11"/>
  <c r="E860" i="11"/>
  <c r="E861" i="11"/>
  <c r="E862" i="11"/>
  <c r="E863" i="11"/>
  <c r="E864" i="11"/>
  <c r="E865" i="11"/>
  <c r="E866" i="11"/>
  <c r="E867" i="11"/>
  <c r="E868" i="11"/>
  <c r="E869" i="11"/>
  <c r="E870" i="11"/>
  <c r="E871" i="11"/>
  <c r="E872" i="11"/>
  <c r="E873" i="11"/>
  <c r="E874" i="11"/>
  <c r="E875" i="11"/>
  <c r="E876" i="11"/>
  <c r="E877" i="11"/>
  <c r="E878" i="11"/>
  <c r="E879" i="11"/>
  <c r="E880" i="11"/>
  <c r="E881" i="11"/>
  <c r="E882" i="11"/>
  <c r="E883" i="11"/>
  <c r="E884" i="11"/>
  <c r="E885" i="11"/>
  <c r="E886" i="11"/>
  <c r="E887" i="11"/>
  <c r="E888" i="11"/>
  <c r="E889" i="11"/>
  <c r="E890" i="11"/>
  <c r="E891" i="11"/>
  <c r="E892" i="11"/>
  <c r="E893" i="11"/>
  <c r="E894" i="11"/>
  <c r="E895" i="11"/>
  <c r="E896" i="11"/>
  <c r="E897" i="11"/>
  <c r="E898" i="11"/>
  <c r="E899" i="11"/>
  <c r="E900" i="11"/>
  <c r="E901" i="11"/>
  <c r="E902" i="11"/>
  <c r="E903" i="11"/>
  <c r="E904" i="11"/>
  <c r="E905" i="11"/>
  <c r="E906" i="11"/>
  <c r="E907" i="11"/>
  <c r="E908" i="11"/>
  <c r="E909" i="11"/>
  <c r="E910" i="11"/>
  <c r="E911" i="11"/>
  <c r="E912" i="11"/>
  <c r="E913" i="11"/>
  <c r="E914" i="11"/>
  <c r="E915" i="11"/>
  <c r="E916" i="11"/>
  <c r="E917" i="11"/>
  <c r="E918" i="11"/>
  <c r="E919" i="11"/>
  <c r="E920" i="11"/>
  <c r="E921" i="11"/>
  <c r="E922" i="11"/>
  <c r="E923" i="11"/>
  <c r="E924" i="11"/>
  <c r="E925" i="11"/>
  <c r="E926" i="11"/>
  <c r="E927" i="11"/>
  <c r="E928" i="11"/>
  <c r="E929" i="11"/>
  <c r="E930" i="11"/>
  <c r="E931" i="11"/>
  <c r="E932" i="11"/>
  <c r="E933" i="11"/>
  <c r="E934" i="11"/>
  <c r="E935" i="11"/>
  <c r="E936" i="11"/>
  <c r="E937" i="11"/>
  <c r="E938" i="11"/>
  <c r="E939" i="11"/>
  <c r="E940" i="11"/>
  <c r="E941" i="11"/>
  <c r="E942" i="11"/>
  <c r="E943" i="11"/>
  <c r="E944" i="11"/>
  <c r="E945" i="11"/>
  <c r="E946" i="11"/>
  <c r="E947" i="11"/>
  <c r="E948" i="11"/>
  <c r="E949" i="11"/>
  <c r="E950" i="11"/>
  <c r="E951" i="11"/>
  <c r="E952" i="11"/>
  <c r="E953" i="11"/>
  <c r="E954" i="11"/>
  <c r="E955" i="11"/>
  <c r="E956" i="11"/>
  <c r="E957" i="11"/>
  <c r="E958" i="11"/>
  <c r="E959" i="11"/>
  <c r="E960" i="11"/>
  <c r="E961" i="11"/>
  <c r="E962" i="11"/>
  <c r="E963" i="11"/>
  <c r="E964" i="11"/>
  <c r="E965" i="11"/>
  <c r="E966" i="11"/>
  <c r="E967" i="11"/>
  <c r="E968" i="11"/>
  <c r="E969" i="11"/>
  <c r="E970" i="11"/>
  <c r="E971" i="11"/>
  <c r="E972" i="11"/>
  <c r="E973" i="11"/>
  <c r="E974" i="11"/>
  <c r="E975" i="11"/>
  <c r="E976" i="11"/>
  <c r="E977" i="11"/>
  <c r="E978" i="11"/>
  <c r="E979" i="11"/>
  <c r="E980" i="11"/>
  <c r="E981" i="11"/>
  <c r="E982" i="11"/>
  <c r="E983" i="11"/>
  <c r="E984" i="11"/>
  <c r="E985" i="11"/>
  <c r="E986" i="11"/>
  <c r="E987" i="11"/>
  <c r="E988" i="11"/>
  <c r="E989" i="11"/>
  <c r="E990" i="11"/>
  <c r="E991" i="11"/>
  <c r="E992" i="11"/>
  <c r="E993" i="11"/>
  <c r="E994" i="11"/>
  <c r="E995" i="11"/>
  <c r="E996" i="11"/>
  <c r="E997" i="11"/>
  <c r="E998" i="11"/>
  <c r="E999" i="11"/>
  <c r="E1000" i="11"/>
  <c r="E117" i="15"/>
  <c r="E118" i="15"/>
  <c r="E119" i="15"/>
  <c r="E120" i="15"/>
  <c r="E121" i="15"/>
  <c r="E122" i="15"/>
  <c r="E123" i="15"/>
  <c r="E124" i="15"/>
  <c r="E125" i="15"/>
  <c r="E126" i="15"/>
  <c r="E127" i="15"/>
  <c r="E128" i="15"/>
  <c r="E129" i="15"/>
  <c r="E130" i="15"/>
  <c r="E131" i="15"/>
  <c r="E132" i="15"/>
  <c r="E133" i="15"/>
  <c r="E134" i="15"/>
  <c r="E135" i="15"/>
  <c r="E136" i="15"/>
  <c r="E137" i="15"/>
  <c r="E138" i="15"/>
  <c r="E139" i="15"/>
  <c r="E140" i="15"/>
  <c r="E141" i="15"/>
  <c r="E142" i="15"/>
  <c r="E143" i="15"/>
  <c r="E144" i="15"/>
  <c r="E145" i="15"/>
  <c r="E146" i="15"/>
  <c r="E147" i="15"/>
  <c r="E148" i="15"/>
  <c r="E149" i="15"/>
  <c r="E150" i="15"/>
  <c r="E151" i="15"/>
  <c r="E152" i="15"/>
  <c r="E153" i="15"/>
  <c r="E154" i="15"/>
  <c r="E155" i="15"/>
  <c r="E156" i="15"/>
  <c r="E157" i="15"/>
  <c r="E158" i="15"/>
  <c r="E159" i="15"/>
  <c r="E160" i="15"/>
  <c r="E161" i="15"/>
  <c r="E162" i="15"/>
  <c r="E163" i="15"/>
  <c r="E164" i="15"/>
  <c r="E165" i="15"/>
  <c r="E166" i="15"/>
  <c r="E167" i="15"/>
  <c r="E168" i="15"/>
  <c r="E169" i="15"/>
  <c r="E170" i="15"/>
  <c r="E171" i="15"/>
  <c r="E172" i="15"/>
  <c r="E173" i="15"/>
  <c r="E174" i="15"/>
  <c r="E175" i="15"/>
  <c r="E176" i="15"/>
  <c r="E177" i="15"/>
  <c r="E178" i="15"/>
  <c r="E179" i="15"/>
  <c r="E180" i="15"/>
  <c r="E181" i="15"/>
  <c r="E182" i="15"/>
  <c r="E183" i="15"/>
  <c r="E184" i="15"/>
  <c r="E185" i="15"/>
  <c r="E186" i="15"/>
  <c r="E187" i="15"/>
  <c r="E188" i="15"/>
  <c r="E189" i="15"/>
  <c r="E190" i="15"/>
  <c r="E191" i="15"/>
  <c r="E192" i="15"/>
  <c r="E193" i="15"/>
  <c r="E194" i="15"/>
  <c r="E195" i="15"/>
  <c r="E196" i="15"/>
  <c r="E197" i="15"/>
  <c r="E198" i="15"/>
  <c r="E199" i="15"/>
  <c r="E200" i="15"/>
  <c r="E201" i="15"/>
  <c r="E202" i="15"/>
  <c r="E203" i="15"/>
  <c r="E204" i="15"/>
  <c r="E205" i="15"/>
  <c r="E206" i="15"/>
  <c r="E207" i="15"/>
  <c r="E208" i="15"/>
  <c r="E209" i="15"/>
  <c r="E210" i="15"/>
  <c r="E211" i="15"/>
  <c r="E212" i="15"/>
  <c r="E213" i="15"/>
  <c r="E214" i="15"/>
  <c r="E215" i="15"/>
  <c r="E216" i="15"/>
  <c r="E217" i="15"/>
  <c r="E218" i="15"/>
  <c r="E219" i="15"/>
  <c r="E220" i="15"/>
  <c r="E221" i="15"/>
  <c r="E222" i="15"/>
  <c r="E223" i="15"/>
  <c r="E224" i="15"/>
  <c r="E225" i="15"/>
  <c r="E226" i="15"/>
  <c r="E227" i="15"/>
  <c r="E228" i="15"/>
  <c r="E229" i="15"/>
  <c r="E230" i="15"/>
  <c r="E231" i="15"/>
  <c r="E232" i="15"/>
  <c r="E233" i="15"/>
  <c r="E234" i="15"/>
  <c r="E235" i="15"/>
  <c r="E236" i="15"/>
  <c r="E237" i="15"/>
  <c r="E238" i="15"/>
  <c r="E239" i="15"/>
  <c r="E240" i="15"/>
  <c r="E241" i="15"/>
  <c r="E242" i="15"/>
  <c r="E243" i="15"/>
  <c r="E244" i="15"/>
  <c r="E245" i="15"/>
  <c r="E246" i="15"/>
  <c r="E247" i="15"/>
  <c r="E248" i="15"/>
  <c r="E249" i="15"/>
  <c r="E250" i="15"/>
  <c r="E251" i="15"/>
  <c r="E252" i="15"/>
  <c r="E253" i="15"/>
  <c r="E254" i="15"/>
  <c r="E255" i="15"/>
  <c r="E256" i="15"/>
  <c r="E257" i="15"/>
  <c r="E258" i="15"/>
  <c r="E259" i="15"/>
  <c r="E260" i="15"/>
  <c r="E261" i="15"/>
  <c r="E262" i="15"/>
  <c r="E263" i="15"/>
  <c r="E264" i="15"/>
  <c r="E265" i="15"/>
  <c r="E266" i="15"/>
  <c r="E267" i="15"/>
  <c r="E268" i="15"/>
  <c r="E269" i="15"/>
  <c r="E270" i="15"/>
  <c r="E271" i="15"/>
  <c r="E272" i="15"/>
  <c r="E273" i="15"/>
  <c r="E274" i="15"/>
  <c r="E275" i="15"/>
  <c r="E276" i="15"/>
  <c r="E277" i="15"/>
  <c r="E278" i="15"/>
  <c r="E279" i="15"/>
  <c r="E280" i="15"/>
  <c r="E281" i="15"/>
  <c r="E282" i="15"/>
  <c r="E283" i="15"/>
  <c r="E284" i="15"/>
  <c r="E285" i="15"/>
  <c r="E286" i="15"/>
  <c r="E287" i="15"/>
  <c r="E288" i="15"/>
  <c r="E289" i="15"/>
  <c r="E290" i="15"/>
  <c r="E291" i="15"/>
  <c r="E292" i="15"/>
  <c r="E293" i="15"/>
  <c r="E294" i="15"/>
  <c r="E295" i="15"/>
  <c r="E296" i="15"/>
  <c r="E297" i="15"/>
  <c r="E298" i="15"/>
  <c r="E299" i="15"/>
  <c r="E300" i="15"/>
  <c r="E301" i="15"/>
  <c r="E302" i="15"/>
  <c r="E303" i="15"/>
  <c r="E304" i="15"/>
  <c r="E305" i="15"/>
  <c r="E306" i="15"/>
  <c r="E307" i="15"/>
  <c r="E308" i="15"/>
  <c r="E309" i="15"/>
  <c r="E310" i="15"/>
  <c r="E311" i="15"/>
  <c r="E312" i="15"/>
  <c r="E313" i="15"/>
  <c r="E314" i="15"/>
  <c r="E315" i="15"/>
  <c r="E316" i="15"/>
  <c r="E317" i="15"/>
  <c r="E318" i="15"/>
  <c r="E319" i="15"/>
  <c r="E320" i="15"/>
  <c r="E321" i="15"/>
  <c r="E322" i="15"/>
  <c r="E323" i="15"/>
  <c r="E324" i="15"/>
  <c r="E325" i="15"/>
  <c r="E326" i="15"/>
  <c r="E327" i="15"/>
  <c r="E328" i="15"/>
  <c r="E329" i="15"/>
  <c r="E330" i="15"/>
  <c r="E331" i="15"/>
  <c r="E332" i="15"/>
  <c r="E333" i="15"/>
  <c r="E334" i="15"/>
  <c r="E335" i="15"/>
  <c r="E336" i="15"/>
  <c r="E337" i="15"/>
  <c r="E338" i="15"/>
  <c r="E339" i="15"/>
  <c r="E340" i="15"/>
  <c r="E341" i="15"/>
  <c r="E342" i="15"/>
  <c r="E343" i="15"/>
  <c r="E344" i="15"/>
  <c r="E345" i="15"/>
  <c r="E346" i="15"/>
  <c r="E347" i="15"/>
  <c r="E348" i="15"/>
  <c r="E349" i="15"/>
  <c r="E350" i="15"/>
  <c r="E351" i="15"/>
  <c r="E352" i="15"/>
  <c r="E353" i="15"/>
  <c r="E354" i="15"/>
  <c r="E355" i="15"/>
  <c r="E356" i="15"/>
  <c r="E357" i="15"/>
  <c r="E358" i="15"/>
  <c r="E359" i="15"/>
  <c r="E360" i="15"/>
  <c r="E361" i="15"/>
  <c r="E362" i="15"/>
  <c r="E363" i="15"/>
  <c r="E364" i="15"/>
  <c r="E365" i="15"/>
  <c r="E366" i="15"/>
  <c r="E367" i="15"/>
  <c r="E368" i="15"/>
  <c r="E369" i="15"/>
  <c r="E370" i="15"/>
  <c r="E371" i="15"/>
  <c r="E372" i="15"/>
  <c r="E373" i="15"/>
  <c r="E374" i="15"/>
  <c r="E375" i="15"/>
  <c r="E376" i="15"/>
  <c r="E377" i="15"/>
  <c r="E378" i="15"/>
  <c r="E379" i="15"/>
  <c r="E380" i="15"/>
  <c r="E381" i="15"/>
  <c r="E382" i="15"/>
  <c r="E383" i="15"/>
  <c r="E384" i="15"/>
  <c r="E385" i="15"/>
  <c r="E386" i="15"/>
  <c r="E387" i="15"/>
  <c r="E388" i="15"/>
  <c r="E389" i="15"/>
  <c r="E390" i="15"/>
  <c r="E391" i="15"/>
  <c r="E392" i="15"/>
  <c r="E393" i="15"/>
  <c r="E394" i="15"/>
  <c r="E395" i="15"/>
  <c r="E396" i="15"/>
  <c r="E397" i="15"/>
  <c r="E398" i="15"/>
  <c r="E399" i="15"/>
  <c r="E400" i="15"/>
  <c r="E401" i="15"/>
  <c r="E402" i="15"/>
  <c r="E403" i="15"/>
  <c r="E404" i="15"/>
  <c r="E405" i="15"/>
  <c r="E406" i="15"/>
  <c r="E407" i="15"/>
  <c r="E408" i="15"/>
  <c r="E409" i="15"/>
  <c r="E410" i="15"/>
  <c r="E411" i="15"/>
  <c r="E412" i="15"/>
  <c r="E413" i="15"/>
  <c r="E414" i="15"/>
  <c r="E415" i="15"/>
  <c r="E416" i="15"/>
  <c r="E417" i="15"/>
  <c r="E418" i="15"/>
  <c r="E419" i="15"/>
  <c r="E420" i="15"/>
  <c r="E421" i="15"/>
  <c r="E422" i="15"/>
  <c r="E423" i="15"/>
  <c r="E424" i="15"/>
  <c r="E425" i="15"/>
  <c r="E426" i="15"/>
  <c r="E427" i="15"/>
  <c r="E428" i="15"/>
  <c r="E429" i="15"/>
  <c r="E430" i="15"/>
  <c r="E431" i="15"/>
  <c r="E432" i="15"/>
  <c r="E433" i="15"/>
  <c r="E434" i="15"/>
  <c r="E435" i="15"/>
  <c r="E436" i="15"/>
  <c r="E437" i="15"/>
  <c r="E438" i="15"/>
  <c r="E439" i="15"/>
  <c r="E440" i="15"/>
  <c r="E441" i="15"/>
  <c r="E442" i="15"/>
  <c r="E443" i="15"/>
  <c r="E444" i="15"/>
  <c r="E445" i="15"/>
  <c r="E446" i="15"/>
  <c r="E447" i="15"/>
  <c r="E448" i="15"/>
  <c r="E449" i="15"/>
  <c r="E450" i="15"/>
  <c r="E451" i="15"/>
  <c r="E452" i="15"/>
  <c r="E453" i="15"/>
  <c r="E454" i="15"/>
  <c r="E455" i="15"/>
  <c r="E456" i="15"/>
  <c r="E457" i="15"/>
  <c r="E458" i="15"/>
  <c r="E459" i="15"/>
  <c r="E460" i="15"/>
  <c r="E461" i="15"/>
  <c r="E462" i="15"/>
  <c r="E463" i="15"/>
  <c r="E464" i="15"/>
  <c r="E465" i="15"/>
  <c r="E466" i="15"/>
  <c r="E467" i="15"/>
  <c r="E468" i="15"/>
  <c r="E469" i="15"/>
  <c r="E470" i="15"/>
  <c r="E471" i="15"/>
  <c r="E472" i="15"/>
  <c r="E473" i="15"/>
  <c r="E474" i="15"/>
  <c r="E475" i="15"/>
  <c r="E476" i="15"/>
  <c r="E477" i="15"/>
  <c r="E478" i="15"/>
  <c r="E479" i="15"/>
  <c r="E480" i="15"/>
  <c r="E481" i="15"/>
  <c r="E482" i="15"/>
  <c r="E483" i="15"/>
  <c r="E484" i="15"/>
  <c r="E485" i="15"/>
  <c r="E486" i="15"/>
  <c r="E487" i="15"/>
  <c r="E488" i="15"/>
  <c r="E489" i="15"/>
  <c r="E490" i="15"/>
  <c r="E491" i="15"/>
  <c r="E492" i="15"/>
  <c r="E493" i="15"/>
  <c r="E494" i="15"/>
  <c r="E495" i="15"/>
  <c r="E496" i="15"/>
  <c r="E497" i="15"/>
  <c r="E498" i="15"/>
  <c r="E499" i="15"/>
  <c r="E500" i="15"/>
  <c r="E501" i="15"/>
  <c r="E502" i="15"/>
  <c r="E503" i="15"/>
  <c r="E504" i="15"/>
  <c r="E505" i="15"/>
  <c r="E506" i="15"/>
  <c r="E507" i="15"/>
  <c r="E508" i="15"/>
  <c r="E509" i="15"/>
  <c r="E510" i="15"/>
  <c r="E511" i="15"/>
  <c r="E512" i="15"/>
  <c r="E513" i="15"/>
  <c r="E514" i="15"/>
  <c r="E515" i="15"/>
  <c r="E516" i="15"/>
  <c r="E517" i="15"/>
  <c r="E518" i="15"/>
  <c r="E519" i="15"/>
  <c r="E520" i="15"/>
  <c r="E521" i="15"/>
  <c r="E522" i="15"/>
  <c r="E523" i="15"/>
  <c r="E524" i="15"/>
  <c r="E525" i="15"/>
  <c r="E526" i="15"/>
  <c r="E527" i="15"/>
  <c r="E528" i="15"/>
  <c r="E529" i="15"/>
  <c r="E530" i="15"/>
  <c r="E531" i="15"/>
  <c r="E532" i="15"/>
  <c r="E533" i="15"/>
  <c r="E534" i="15"/>
  <c r="E535" i="15"/>
  <c r="E536" i="15"/>
  <c r="E537" i="15"/>
  <c r="E538" i="15"/>
  <c r="E539" i="15"/>
  <c r="E540" i="15"/>
  <c r="E541" i="15"/>
  <c r="E542" i="15"/>
  <c r="E543" i="15"/>
  <c r="E544" i="15"/>
  <c r="E545" i="15"/>
  <c r="E546" i="15"/>
  <c r="E547" i="15"/>
  <c r="E548" i="15"/>
  <c r="E549" i="15"/>
  <c r="E550" i="15"/>
  <c r="E551" i="15"/>
  <c r="E552" i="15"/>
  <c r="E553" i="15"/>
  <c r="E554" i="15"/>
  <c r="E555" i="15"/>
  <c r="E556" i="15"/>
  <c r="E557" i="15"/>
  <c r="E558" i="15"/>
  <c r="E559" i="15"/>
  <c r="E560" i="15"/>
  <c r="E561" i="15"/>
  <c r="E562" i="15"/>
  <c r="E563" i="15"/>
  <c r="E564" i="15"/>
  <c r="E565" i="15"/>
  <c r="E566" i="15"/>
  <c r="E567" i="15"/>
  <c r="E568" i="15"/>
  <c r="E569" i="15"/>
  <c r="E570" i="15"/>
  <c r="E571" i="15"/>
  <c r="E572" i="15"/>
  <c r="E573" i="15"/>
  <c r="E574" i="15"/>
  <c r="E575" i="15"/>
  <c r="E576" i="15"/>
  <c r="E577" i="15"/>
  <c r="E578" i="15"/>
  <c r="E579" i="15"/>
  <c r="E580" i="15"/>
  <c r="E581" i="15"/>
  <c r="E582" i="15"/>
  <c r="E583" i="15"/>
  <c r="E584" i="15"/>
  <c r="E585" i="15"/>
  <c r="E586" i="15"/>
  <c r="E587" i="15"/>
  <c r="E588" i="15"/>
  <c r="E589" i="15"/>
  <c r="E590" i="15"/>
  <c r="E591" i="15"/>
  <c r="E592" i="15"/>
  <c r="E593" i="15"/>
  <c r="E594" i="15"/>
  <c r="E595" i="15"/>
  <c r="E596" i="15"/>
  <c r="E597" i="15"/>
  <c r="E598" i="15"/>
  <c r="E599" i="15"/>
  <c r="E600" i="15"/>
  <c r="E601" i="15"/>
  <c r="E602" i="15"/>
  <c r="E603" i="15"/>
  <c r="E604" i="15"/>
  <c r="E605" i="15"/>
  <c r="E606" i="15"/>
  <c r="E607" i="15"/>
  <c r="E608" i="15"/>
  <c r="E609" i="15"/>
  <c r="E610" i="15"/>
  <c r="E611" i="15"/>
  <c r="E612" i="15"/>
  <c r="E613" i="15"/>
  <c r="E614" i="15"/>
  <c r="E615" i="15"/>
  <c r="E616" i="15"/>
  <c r="E617" i="15"/>
  <c r="E618" i="15"/>
  <c r="E619" i="15"/>
  <c r="E620" i="15"/>
  <c r="E621" i="15"/>
  <c r="E622" i="15"/>
  <c r="E623" i="15"/>
  <c r="E624" i="15"/>
  <c r="E625" i="15"/>
  <c r="E626" i="15"/>
  <c r="E627" i="15"/>
  <c r="E628" i="15"/>
  <c r="E629" i="15"/>
  <c r="E630" i="15"/>
  <c r="E631" i="15"/>
  <c r="E632" i="15"/>
  <c r="E633" i="15"/>
  <c r="E634" i="15"/>
  <c r="E635" i="15"/>
  <c r="E636" i="15"/>
  <c r="E637" i="15"/>
  <c r="E638" i="15"/>
  <c r="E639" i="15"/>
  <c r="E640" i="15"/>
  <c r="E641" i="15"/>
  <c r="E642" i="15"/>
  <c r="E643" i="15"/>
  <c r="E644" i="15"/>
  <c r="E645" i="15"/>
  <c r="E646" i="15"/>
  <c r="E647" i="15"/>
  <c r="E648" i="15"/>
  <c r="E649" i="15"/>
  <c r="E650" i="15"/>
  <c r="E651" i="15"/>
  <c r="E652" i="15"/>
  <c r="E653" i="15"/>
  <c r="E654" i="15"/>
  <c r="E655" i="15"/>
  <c r="E656" i="15"/>
  <c r="E657" i="15"/>
  <c r="E658" i="15"/>
  <c r="E659" i="15"/>
  <c r="E660" i="15"/>
  <c r="E661" i="15"/>
  <c r="E662" i="15"/>
  <c r="E663" i="15"/>
  <c r="E664" i="15"/>
  <c r="E665" i="15"/>
  <c r="E666" i="15"/>
  <c r="E667" i="15"/>
  <c r="E668" i="15"/>
  <c r="E669" i="15"/>
  <c r="E670" i="15"/>
  <c r="E671" i="15"/>
  <c r="E672" i="15"/>
  <c r="E673" i="15"/>
  <c r="E674" i="15"/>
  <c r="E675" i="15"/>
  <c r="E676" i="15"/>
  <c r="E677" i="15"/>
  <c r="E678" i="15"/>
  <c r="E679" i="15"/>
  <c r="E680" i="15"/>
  <c r="E681" i="15"/>
  <c r="E682" i="15"/>
  <c r="E683" i="15"/>
  <c r="E684" i="15"/>
  <c r="E685" i="15"/>
  <c r="E686" i="15"/>
  <c r="E687" i="15"/>
  <c r="E688" i="15"/>
  <c r="E689" i="15"/>
  <c r="E690" i="15"/>
  <c r="E691" i="15"/>
  <c r="E692" i="15"/>
  <c r="E693" i="15"/>
  <c r="E694" i="15"/>
  <c r="E695" i="15"/>
  <c r="E696" i="15"/>
  <c r="E697" i="15"/>
  <c r="E698" i="15"/>
  <c r="E699" i="15"/>
  <c r="E700" i="15"/>
  <c r="E701" i="15"/>
  <c r="E702" i="15"/>
  <c r="E703" i="15"/>
  <c r="E704" i="15"/>
  <c r="E705" i="15"/>
  <c r="E706" i="15"/>
  <c r="E707" i="15"/>
  <c r="E708" i="15"/>
  <c r="E709" i="15"/>
  <c r="E710" i="15"/>
  <c r="E711" i="15"/>
  <c r="E712" i="15"/>
  <c r="E713" i="15"/>
  <c r="E714" i="15"/>
  <c r="E715" i="15"/>
  <c r="E716" i="15"/>
  <c r="E717" i="15"/>
  <c r="E718" i="15"/>
  <c r="E719" i="15"/>
  <c r="E720" i="15"/>
  <c r="E721" i="15"/>
  <c r="E722" i="15"/>
  <c r="E723" i="15"/>
  <c r="E724" i="15"/>
  <c r="E725" i="15"/>
  <c r="E726" i="15"/>
  <c r="E727" i="15"/>
  <c r="E728" i="15"/>
  <c r="E729" i="15"/>
  <c r="E730" i="15"/>
  <c r="E731" i="15"/>
  <c r="E732" i="15"/>
  <c r="E733" i="15"/>
  <c r="E734" i="15"/>
  <c r="E735" i="15"/>
  <c r="E736" i="15"/>
  <c r="E737" i="15"/>
  <c r="E738" i="15"/>
  <c r="E739" i="15"/>
  <c r="E740" i="15"/>
  <c r="E741" i="15"/>
  <c r="E742" i="15"/>
  <c r="E743" i="15"/>
  <c r="E744" i="15"/>
  <c r="E745" i="15"/>
  <c r="E746" i="15"/>
  <c r="E747" i="15"/>
  <c r="E748" i="15"/>
  <c r="E749" i="15"/>
  <c r="E750" i="15"/>
  <c r="E751" i="15"/>
  <c r="E752" i="15"/>
  <c r="E753" i="15"/>
  <c r="E754" i="15"/>
  <c r="E755" i="15"/>
  <c r="E756" i="15"/>
  <c r="E757" i="15"/>
  <c r="E758" i="15"/>
  <c r="E759" i="15"/>
  <c r="E760" i="15"/>
  <c r="E761" i="15"/>
  <c r="E762" i="15"/>
  <c r="E763" i="15"/>
  <c r="E764" i="15"/>
  <c r="E765" i="15"/>
  <c r="E766" i="15"/>
  <c r="E767" i="15"/>
  <c r="E768" i="15"/>
  <c r="E769" i="15"/>
  <c r="E770" i="15"/>
  <c r="E771" i="15"/>
  <c r="E772" i="15"/>
  <c r="E773" i="15"/>
  <c r="E774" i="15"/>
  <c r="E775" i="15"/>
  <c r="E776" i="15"/>
  <c r="E777" i="15"/>
  <c r="E778" i="15"/>
  <c r="E779" i="15"/>
  <c r="E780" i="15"/>
  <c r="E781" i="15"/>
  <c r="E782" i="15"/>
  <c r="E783" i="15"/>
  <c r="E784" i="15"/>
  <c r="E785" i="15"/>
  <c r="E786" i="15"/>
  <c r="E787" i="15"/>
  <c r="E788" i="15"/>
  <c r="E789" i="15"/>
  <c r="E790" i="15"/>
  <c r="E791" i="15"/>
  <c r="E792" i="15"/>
  <c r="E793" i="15"/>
  <c r="E794" i="15"/>
  <c r="E795" i="15"/>
  <c r="E796" i="15"/>
  <c r="E797" i="15"/>
  <c r="E798" i="15"/>
  <c r="E799" i="15"/>
  <c r="E800" i="15"/>
  <c r="E801" i="15"/>
  <c r="E802" i="15"/>
  <c r="E803" i="15"/>
  <c r="E804" i="15"/>
  <c r="E805" i="15"/>
  <c r="E806" i="15"/>
  <c r="E807" i="15"/>
  <c r="E808" i="15"/>
  <c r="E809" i="15"/>
  <c r="E810" i="15"/>
  <c r="E811" i="15"/>
  <c r="E812" i="15"/>
  <c r="E813" i="15"/>
  <c r="E814" i="15"/>
  <c r="E815" i="15"/>
  <c r="E816" i="15"/>
  <c r="E817" i="15"/>
  <c r="E818" i="15"/>
  <c r="E819" i="15"/>
  <c r="E820" i="15"/>
  <c r="E821" i="15"/>
  <c r="E822" i="15"/>
  <c r="E823" i="15"/>
  <c r="E824" i="15"/>
  <c r="E825" i="15"/>
  <c r="E826" i="15"/>
  <c r="E827" i="15"/>
  <c r="E828" i="15"/>
  <c r="E829" i="15"/>
  <c r="E830" i="15"/>
  <c r="E831" i="15"/>
  <c r="E832" i="15"/>
  <c r="E833" i="15"/>
  <c r="E834" i="15"/>
  <c r="E835" i="15"/>
  <c r="E836" i="15"/>
  <c r="E837" i="15"/>
  <c r="E838" i="15"/>
  <c r="E839" i="15"/>
  <c r="E840" i="15"/>
  <c r="E841" i="15"/>
  <c r="E842" i="15"/>
  <c r="E843" i="15"/>
  <c r="E844" i="15"/>
  <c r="E845" i="15"/>
  <c r="E846" i="15"/>
  <c r="E847" i="15"/>
  <c r="E848" i="15"/>
  <c r="E849" i="15"/>
  <c r="E850" i="15"/>
  <c r="E851" i="15"/>
  <c r="E852" i="15"/>
  <c r="E853" i="15"/>
  <c r="E854" i="15"/>
  <c r="E855" i="15"/>
  <c r="E856" i="15"/>
  <c r="E857" i="15"/>
  <c r="E858" i="15"/>
  <c r="E859" i="15"/>
  <c r="E860" i="15"/>
  <c r="E861" i="15"/>
  <c r="E862" i="15"/>
  <c r="E863" i="15"/>
  <c r="E864" i="15"/>
  <c r="E865" i="15"/>
  <c r="E866" i="15"/>
  <c r="E867" i="15"/>
  <c r="E868" i="15"/>
  <c r="E869" i="15"/>
  <c r="E870" i="15"/>
  <c r="E871" i="15"/>
  <c r="E872" i="15"/>
  <c r="E873" i="15"/>
  <c r="E874" i="15"/>
  <c r="E875" i="15"/>
  <c r="E876" i="15"/>
  <c r="E877" i="15"/>
  <c r="E878" i="15"/>
  <c r="E879" i="15"/>
  <c r="E880" i="15"/>
  <c r="E881" i="15"/>
  <c r="E882" i="15"/>
  <c r="E883" i="15"/>
  <c r="E884" i="15"/>
  <c r="E885" i="15"/>
  <c r="E886" i="15"/>
  <c r="E887" i="15"/>
  <c r="E888" i="15"/>
  <c r="E889" i="15"/>
  <c r="E890" i="15"/>
  <c r="E891" i="15"/>
  <c r="E892" i="15"/>
  <c r="E893" i="15"/>
  <c r="E894" i="15"/>
  <c r="E895" i="15"/>
  <c r="E896" i="15"/>
  <c r="E897" i="15"/>
  <c r="E898" i="15"/>
  <c r="E899" i="15"/>
  <c r="E900" i="15"/>
  <c r="E901" i="15"/>
  <c r="E902" i="15"/>
  <c r="E903" i="15"/>
  <c r="E904" i="15"/>
  <c r="E905" i="15"/>
  <c r="E906" i="15"/>
  <c r="E907" i="15"/>
  <c r="E908" i="15"/>
  <c r="E909" i="15"/>
  <c r="E910" i="15"/>
  <c r="E911" i="15"/>
  <c r="E912" i="15"/>
  <c r="E913" i="15"/>
  <c r="E914" i="15"/>
  <c r="E915" i="15"/>
  <c r="E916" i="15"/>
  <c r="E917" i="15"/>
  <c r="E918" i="15"/>
  <c r="E919" i="15"/>
  <c r="E920" i="15"/>
  <c r="E921" i="15"/>
  <c r="E922" i="15"/>
  <c r="E923" i="15"/>
  <c r="E924" i="15"/>
  <c r="E925" i="15"/>
  <c r="E926" i="15"/>
  <c r="E927" i="15"/>
  <c r="E928" i="15"/>
  <c r="E929" i="15"/>
  <c r="E930" i="15"/>
  <c r="E931" i="15"/>
  <c r="E932" i="15"/>
  <c r="E933" i="15"/>
  <c r="E934" i="15"/>
  <c r="E935" i="15"/>
  <c r="E936" i="15"/>
  <c r="E937" i="15"/>
  <c r="E938" i="15"/>
  <c r="E939" i="15"/>
  <c r="E940" i="15"/>
  <c r="E941" i="15"/>
  <c r="E942" i="15"/>
  <c r="E943" i="15"/>
  <c r="E944" i="15"/>
  <c r="E945" i="15"/>
  <c r="E946" i="15"/>
  <c r="E947" i="15"/>
  <c r="E948" i="15"/>
  <c r="E949" i="15"/>
  <c r="E950" i="15"/>
  <c r="E951" i="15"/>
  <c r="E952" i="15"/>
  <c r="E953" i="15"/>
  <c r="E954" i="15"/>
  <c r="E955" i="15"/>
  <c r="E956" i="15"/>
  <c r="E957" i="15"/>
  <c r="E958" i="15"/>
  <c r="E959" i="15"/>
  <c r="E960" i="15"/>
  <c r="E961" i="15"/>
  <c r="E962" i="15"/>
  <c r="E963" i="15"/>
  <c r="E964" i="15"/>
  <c r="E965" i="15"/>
  <c r="E966" i="15"/>
  <c r="E967" i="15"/>
  <c r="E968" i="15"/>
  <c r="E969" i="15"/>
  <c r="E970" i="15"/>
  <c r="E971" i="15"/>
  <c r="E972" i="15"/>
  <c r="E973" i="15"/>
  <c r="E974" i="15"/>
  <c r="E975" i="15"/>
  <c r="E976" i="15"/>
  <c r="E977" i="15"/>
  <c r="E978" i="15"/>
  <c r="E979" i="15"/>
  <c r="E980" i="15"/>
  <c r="E981" i="15"/>
  <c r="E982" i="15"/>
  <c r="E983" i="15"/>
  <c r="E984" i="15"/>
  <c r="E985" i="15"/>
  <c r="E986" i="15"/>
  <c r="E987" i="15"/>
  <c r="E988" i="15"/>
  <c r="E989" i="15"/>
  <c r="E990" i="15"/>
  <c r="E991" i="15"/>
  <c r="E992" i="15"/>
  <c r="E993" i="15"/>
  <c r="E994" i="15"/>
  <c r="E995" i="15"/>
  <c r="E996" i="15"/>
  <c r="E997" i="15"/>
  <c r="E998" i="15"/>
  <c r="E999" i="15"/>
  <c r="E1000" i="15"/>
  <c r="E109" i="15"/>
  <c r="E110" i="15"/>
  <c r="E111" i="15"/>
  <c r="E112" i="15"/>
  <c r="E113" i="15"/>
  <c r="E114" i="15"/>
  <c r="E115" i="15"/>
  <c r="E116" i="15"/>
  <c r="E4" i="15"/>
  <c r="E5" i="15"/>
  <c r="E6" i="15"/>
  <c r="E7" i="15"/>
  <c r="E8" i="15"/>
  <c r="E9" i="15"/>
  <c r="E10" i="15"/>
  <c r="E11" i="15"/>
  <c r="E12" i="15"/>
  <c r="E13" i="15"/>
  <c r="E14" i="15"/>
  <c r="E15" i="15"/>
  <c r="E16" i="15"/>
  <c r="E17" i="15"/>
  <c r="E18" i="15"/>
  <c r="E19" i="15"/>
  <c r="E20" i="15"/>
  <c r="E21" i="15"/>
  <c r="E22" i="15"/>
  <c r="E23" i="15"/>
  <c r="E24" i="15"/>
  <c r="E25" i="15"/>
  <c r="E26" i="15"/>
  <c r="E27" i="15"/>
  <c r="E28" i="15"/>
  <c r="E29" i="15"/>
  <c r="E30" i="15"/>
  <c r="E31" i="15"/>
  <c r="E32" i="15"/>
  <c r="E33" i="15"/>
  <c r="E34" i="15"/>
  <c r="E35" i="15"/>
  <c r="E36" i="15"/>
  <c r="E37" i="15"/>
  <c r="E38" i="15"/>
  <c r="E39" i="15"/>
  <c r="E40" i="15"/>
  <c r="E41" i="15"/>
  <c r="E42" i="15"/>
  <c r="E43" i="15"/>
  <c r="E44" i="15"/>
  <c r="E45" i="15"/>
  <c r="E46" i="15"/>
  <c r="E47" i="15"/>
  <c r="E48" i="15"/>
  <c r="E49" i="15"/>
  <c r="E50" i="15"/>
  <c r="E51" i="15"/>
  <c r="E52" i="15"/>
  <c r="E53" i="15"/>
  <c r="E54" i="15"/>
  <c r="E55" i="15"/>
  <c r="E56" i="15"/>
  <c r="E57" i="15"/>
  <c r="E58" i="15"/>
  <c r="E59" i="15"/>
  <c r="E60" i="15"/>
  <c r="E61" i="15"/>
  <c r="E62" i="15"/>
  <c r="E63" i="15"/>
  <c r="E64" i="15"/>
  <c r="E65" i="15"/>
  <c r="E66" i="15"/>
  <c r="E67" i="15"/>
  <c r="E68" i="15"/>
  <c r="E69" i="15"/>
  <c r="E70" i="15"/>
  <c r="E71" i="15"/>
  <c r="E72" i="15"/>
  <c r="E73" i="15"/>
  <c r="E74" i="15"/>
  <c r="E75" i="15"/>
  <c r="E76" i="15"/>
  <c r="E77" i="15"/>
  <c r="E78" i="15"/>
  <c r="E79" i="15"/>
  <c r="E80" i="15"/>
  <c r="E81" i="15"/>
  <c r="E82" i="15"/>
  <c r="E83" i="15"/>
  <c r="E84" i="15"/>
  <c r="E85" i="15"/>
  <c r="E86" i="15"/>
  <c r="E87" i="15"/>
  <c r="E88" i="15"/>
  <c r="E89" i="15"/>
  <c r="E90" i="15"/>
  <c r="E91" i="15"/>
  <c r="E92" i="15"/>
  <c r="E93" i="15"/>
  <c r="E94" i="15"/>
  <c r="E95" i="15"/>
  <c r="E96" i="15"/>
  <c r="E97" i="15"/>
  <c r="E98" i="15"/>
  <c r="E99" i="15"/>
  <c r="E100" i="15"/>
  <c r="E101" i="15"/>
  <c r="E102" i="15"/>
  <c r="E103" i="15"/>
  <c r="E104" i="15"/>
  <c r="E105" i="15"/>
  <c r="E106" i="15"/>
  <c r="E107" i="15"/>
  <c r="E108" i="15"/>
  <c r="E3" i="15"/>
  <c r="O272" i="11"/>
  <c r="L277" i="11"/>
  <c r="M278" i="11"/>
  <c r="N279" i="11"/>
  <c r="O280" i="11"/>
  <c r="L285" i="11"/>
  <c r="M286" i="11"/>
  <c r="N287" i="11"/>
  <c r="O288" i="11"/>
  <c r="L293" i="11"/>
  <c r="M294" i="11"/>
  <c r="N295" i="11"/>
  <c r="O296" i="11"/>
  <c r="L301" i="11"/>
  <c r="M302" i="11"/>
  <c r="N303" i="11"/>
  <c r="O304" i="11"/>
  <c r="L309" i="11"/>
  <c r="M310" i="11"/>
  <c r="N311" i="11"/>
  <c r="O312" i="11"/>
  <c r="L317" i="11"/>
  <c r="M318" i="11"/>
  <c r="O319" i="11"/>
  <c r="O4" i="15"/>
  <c r="L5" i="15"/>
  <c r="L6" i="15"/>
  <c r="N7" i="15"/>
  <c r="N8" i="15"/>
  <c r="N9" i="15"/>
  <c r="M10" i="15"/>
  <c r="M11" i="15"/>
  <c r="O12" i="15"/>
  <c r="L13" i="15"/>
  <c r="L14" i="15"/>
  <c r="N15" i="15"/>
  <c r="N16" i="15"/>
  <c r="N17" i="15"/>
  <c r="M18" i="15"/>
  <c r="M19" i="15"/>
  <c r="O20" i="15"/>
  <c r="L21" i="15"/>
  <c r="L22" i="15"/>
  <c r="N23" i="15"/>
  <c r="N24" i="15"/>
  <c r="N25" i="15"/>
  <c r="M26" i="15"/>
  <c r="M27" i="15"/>
  <c r="O28" i="15"/>
  <c r="L29" i="15"/>
  <c r="L30" i="15"/>
  <c r="N31" i="15"/>
  <c r="N32" i="15"/>
  <c r="N33" i="15"/>
  <c r="M34" i="15"/>
  <c r="M35" i="15"/>
  <c r="O36" i="15"/>
  <c r="L37" i="15"/>
  <c r="L38" i="15"/>
  <c r="N39" i="15"/>
  <c r="N40" i="15"/>
  <c r="N41" i="15"/>
  <c r="M42" i="15"/>
  <c r="M43" i="15"/>
  <c r="O44" i="15"/>
  <c r="L45" i="15"/>
  <c r="L46" i="15"/>
  <c r="N47" i="15"/>
  <c r="N48" i="15"/>
  <c r="N49" i="15"/>
  <c r="M50" i="15"/>
  <c r="M51" i="15"/>
  <c r="O52" i="15"/>
  <c r="L53" i="15"/>
  <c r="L54" i="15"/>
  <c r="N55" i="15"/>
  <c r="N56" i="15"/>
  <c r="N57" i="15"/>
  <c r="M58" i="15"/>
  <c r="M59" i="15"/>
  <c r="O60" i="15"/>
  <c r="L61" i="15"/>
  <c r="L62" i="15"/>
  <c r="N63" i="15"/>
  <c r="N64" i="15"/>
  <c r="N65" i="15"/>
  <c r="M66" i="15"/>
  <c r="M67" i="15"/>
  <c r="O68" i="15"/>
  <c r="L69" i="15"/>
  <c r="L70" i="15"/>
  <c r="N71" i="15"/>
  <c r="N72" i="15"/>
  <c r="N73" i="15"/>
  <c r="M74" i="15"/>
  <c r="M75" i="15"/>
  <c r="O76" i="15"/>
  <c r="L77" i="15"/>
  <c r="L78" i="15"/>
  <c r="N79" i="15"/>
  <c r="N80" i="15"/>
  <c r="N81" i="15"/>
  <c r="M82" i="15"/>
  <c r="M83" i="15"/>
  <c r="O84" i="15"/>
  <c r="L85" i="15"/>
  <c r="L86" i="15"/>
  <c r="N87" i="15"/>
  <c r="N88" i="15"/>
  <c r="N89" i="15"/>
  <c r="M90" i="15"/>
  <c r="M91" i="15"/>
  <c r="O92" i="15"/>
  <c r="L93" i="15"/>
  <c r="L94" i="15"/>
  <c r="N95" i="15"/>
  <c r="N96" i="15"/>
  <c r="N97" i="15"/>
  <c r="M98" i="15"/>
  <c r="M99" i="15"/>
  <c r="O100" i="15"/>
  <c r="L101" i="15"/>
  <c r="L102" i="15"/>
  <c r="N103" i="15"/>
  <c r="N104" i="15"/>
  <c r="N105" i="15"/>
  <c r="M106" i="15"/>
  <c r="M107" i="15"/>
  <c r="O108" i="15"/>
  <c r="L109" i="15"/>
  <c r="O110" i="15"/>
  <c r="O272" i="15"/>
  <c r="O273" i="15"/>
  <c r="L277" i="15"/>
  <c r="M278" i="15"/>
  <c r="N279" i="15"/>
  <c r="O280" i="15"/>
  <c r="O281" i="15"/>
  <c r="L285" i="15"/>
  <c r="M286" i="15"/>
  <c r="N287" i="15"/>
  <c r="O288" i="15"/>
  <c r="O289" i="15"/>
  <c r="L293" i="15"/>
  <c r="M294" i="15"/>
  <c r="N295" i="15"/>
  <c r="O296" i="15"/>
  <c r="O297" i="15"/>
  <c r="L301" i="15"/>
  <c r="M302" i="15"/>
  <c r="N303" i="15"/>
  <c r="O304" i="15"/>
  <c r="O305" i="15"/>
  <c r="L309" i="15"/>
  <c r="M310" i="15"/>
  <c r="N311" i="15"/>
  <c r="O312" i="15"/>
  <c r="O313" i="15"/>
  <c r="L317" i="15"/>
  <c r="M318" i="15"/>
  <c r="N319" i="15"/>
  <c r="O320" i="15"/>
  <c r="O321" i="15"/>
  <c r="L325" i="15"/>
  <c r="M326" i="15"/>
  <c r="N327" i="15"/>
  <c r="O328" i="15"/>
  <c r="O329" i="15"/>
  <c r="L333" i="15"/>
  <c r="M334" i="15"/>
  <c r="N335" i="15"/>
  <c r="O336" i="15"/>
  <c r="O337" i="15"/>
  <c r="L341" i="15"/>
  <c r="M342" i="15"/>
  <c r="N343" i="15"/>
  <c r="O344" i="15"/>
  <c r="O345" i="15"/>
  <c r="L349" i="15"/>
  <c r="M350" i="15"/>
  <c r="N351" i="15"/>
  <c r="K3" i="11"/>
  <c r="T28" i="59" s="1"/>
  <c r="J3" i="11"/>
  <c r="I3" i="11"/>
  <c r="H3" i="11"/>
  <c r="G3" i="11"/>
  <c r="F3" i="11"/>
  <c r="E3" i="11"/>
  <c r="O991" i="15" l="1"/>
  <c r="N991" i="15"/>
  <c r="M991" i="15"/>
  <c r="L991" i="15"/>
  <c r="O911" i="15"/>
  <c r="N911" i="15"/>
  <c r="L911" i="15"/>
  <c r="M911" i="15"/>
  <c r="O964" i="15"/>
  <c r="N964" i="15"/>
  <c r="M964" i="15"/>
  <c r="L964" i="15"/>
  <c r="O994" i="15"/>
  <c r="M994" i="15"/>
  <c r="N994" i="15"/>
  <c r="L994" i="15"/>
  <c r="O978" i="15"/>
  <c r="N978" i="15"/>
  <c r="M978" i="15"/>
  <c r="L978" i="15"/>
  <c r="O962" i="15"/>
  <c r="L962" i="15"/>
  <c r="N962" i="15"/>
  <c r="M962" i="15"/>
  <c r="O946" i="15"/>
  <c r="N946" i="15"/>
  <c r="M946" i="15"/>
  <c r="L946" i="15"/>
  <c r="O930" i="15"/>
  <c r="M930" i="15"/>
  <c r="N930" i="15"/>
  <c r="L930" i="15"/>
  <c r="O914" i="15"/>
  <c r="N914" i="15"/>
  <c r="L914" i="15"/>
  <c r="M914" i="15"/>
  <c r="O898" i="15"/>
  <c r="N898" i="15"/>
  <c r="L898" i="15"/>
  <c r="M898" i="15"/>
  <c r="O882" i="15"/>
  <c r="N882" i="15"/>
  <c r="M882" i="15"/>
  <c r="L882" i="15"/>
  <c r="O866" i="15"/>
  <c r="M866" i="15"/>
  <c r="L866" i="15"/>
  <c r="N866" i="15"/>
  <c r="O850" i="15"/>
  <c r="N850" i="15"/>
  <c r="M850" i="15"/>
  <c r="L850" i="15"/>
  <c r="O834" i="15"/>
  <c r="N834" i="15"/>
  <c r="L834" i="15"/>
  <c r="M834" i="15"/>
  <c r="O818" i="15"/>
  <c r="N818" i="15"/>
  <c r="L818" i="15"/>
  <c r="M818" i="15"/>
  <c r="O802" i="15"/>
  <c r="N802" i="15"/>
  <c r="M802" i="15"/>
  <c r="L802" i="15"/>
  <c r="O786" i="15"/>
  <c r="N786" i="15"/>
  <c r="M786" i="15"/>
  <c r="L786" i="15"/>
  <c r="O770" i="15"/>
  <c r="N770" i="15"/>
  <c r="L770" i="15"/>
  <c r="M770" i="15"/>
  <c r="O754" i="15"/>
  <c r="N754" i="15"/>
  <c r="M754" i="15"/>
  <c r="L754" i="15"/>
  <c r="O738" i="15"/>
  <c r="N738" i="15"/>
  <c r="M738" i="15"/>
  <c r="L738" i="15"/>
  <c r="O722" i="15"/>
  <c r="N722" i="15"/>
  <c r="L722" i="15"/>
  <c r="M722" i="15"/>
  <c r="O706" i="15"/>
  <c r="N706" i="15"/>
  <c r="L706" i="15"/>
  <c r="M706" i="15"/>
  <c r="O690" i="15"/>
  <c r="N690" i="15"/>
  <c r="L690" i="15"/>
  <c r="M690" i="15"/>
  <c r="O682" i="15"/>
  <c r="N682" i="15"/>
  <c r="L682" i="15"/>
  <c r="M682" i="15"/>
  <c r="O666" i="15"/>
  <c r="N666" i="15"/>
  <c r="L666" i="15"/>
  <c r="M666" i="15"/>
  <c r="O650" i="15"/>
  <c r="N650" i="15"/>
  <c r="L650" i="15"/>
  <c r="M650" i="15"/>
  <c r="O634" i="15"/>
  <c r="N634" i="15"/>
  <c r="L634" i="15"/>
  <c r="M634" i="15"/>
  <c r="O618" i="15"/>
  <c r="N618" i="15"/>
  <c r="L618" i="15"/>
  <c r="M618" i="15"/>
  <c r="O602" i="15"/>
  <c r="N602" i="15"/>
  <c r="M602" i="15"/>
  <c r="L602" i="15"/>
  <c r="O594" i="15"/>
  <c r="N594" i="15"/>
  <c r="M594" i="15"/>
  <c r="L594" i="15"/>
  <c r="O578" i="15"/>
  <c r="N578" i="15"/>
  <c r="M578" i="15"/>
  <c r="L578" i="15"/>
  <c r="O570" i="15"/>
  <c r="N570" i="15"/>
  <c r="M570" i="15"/>
  <c r="L570" i="15"/>
  <c r="O554" i="15"/>
  <c r="N554" i="15"/>
  <c r="M554" i="15"/>
  <c r="L554" i="15"/>
  <c r="O546" i="15"/>
  <c r="N546" i="15"/>
  <c r="M546" i="15"/>
  <c r="L546" i="15"/>
  <c r="N993" i="15"/>
  <c r="M993" i="15"/>
  <c r="L993" i="15"/>
  <c r="O993" i="15"/>
  <c r="O985" i="15"/>
  <c r="N985" i="15"/>
  <c r="M985" i="15"/>
  <c r="L985" i="15"/>
  <c r="O977" i="15"/>
  <c r="N977" i="15"/>
  <c r="M977" i="15"/>
  <c r="L977" i="15"/>
  <c r="O969" i="15"/>
  <c r="N969" i="15"/>
  <c r="M969" i="15"/>
  <c r="L969" i="15"/>
  <c r="O961" i="15"/>
  <c r="N961" i="15"/>
  <c r="M961" i="15"/>
  <c r="L961" i="15"/>
  <c r="O953" i="15"/>
  <c r="N953" i="15"/>
  <c r="M953" i="15"/>
  <c r="L953" i="15"/>
  <c r="O945" i="15"/>
  <c r="N945" i="15"/>
  <c r="M945" i="15"/>
  <c r="L945" i="15"/>
  <c r="O937" i="15"/>
  <c r="N937" i="15"/>
  <c r="M937" i="15"/>
  <c r="L937" i="15"/>
  <c r="O929" i="15"/>
  <c r="N929" i="15"/>
  <c r="M929" i="15"/>
  <c r="L929" i="15"/>
  <c r="O921" i="15"/>
  <c r="N921" i="15"/>
  <c r="M921" i="15"/>
  <c r="L921" i="15"/>
  <c r="O913" i="15"/>
  <c r="N913" i="15"/>
  <c r="M913" i="15"/>
  <c r="L913" i="15"/>
  <c r="O905" i="15"/>
  <c r="N905" i="15"/>
  <c r="M905" i="15"/>
  <c r="L905" i="15"/>
  <c r="O897" i="15"/>
  <c r="N897" i="15"/>
  <c r="M897" i="15"/>
  <c r="L897" i="15"/>
  <c r="O889" i="15"/>
  <c r="N889" i="15"/>
  <c r="M889" i="15"/>
  <c r="L889" i="15"/>
  <c r="O881" i="15"/>
  <c r="N881" i="15"/>
  <c r="M881" i="15"/>
  <c r="L881" i="15"/>
  <c r="N873" i="15"/>
  <c r="M873" i="15"/>
  <c r="O873" i="15"/>
  <c r="L873" i="15"/>
  <c r="O865" i="15"/>
  <c r="N865" i="15"/>
  <c r="M865" i="15"/>
  <c r="L865" i="15"/>
  <c r="N857" i="15"/>
  <c r="O857" i="15"/>
  <c r="M857" i="15"/>
  <c r="L857" i="15"/>
  <c r="O849" i="15"/>
  <c r="N849" i="15"/>
  <c r="M849" i="15"/>
  <c r="L849" i="15"/>
  <c r="N841" i="15"/>
  <c r="M841" i="15"/>
  <c r="L841" i="15"/>
  <c r="O841" i="15"/>
  <c r="O833" i="15"/>
  <c r="N833" i="15"/>
  <c r="M833" i="15"/>
  <c r="L833" i="15"/>
  <c r="O825" i="15"/>
  <c r="N825" i="15"/>
  <c r="M825" i="15"/>
  <c r="L825" i="15"/>
  <c r="O817" i="15"/>
  <c r="N817" i="15"/>
  <c r="M817" i="15"/>
  <c r="L817" i="15"/>
  <c r="N809" i="15"/>
  <c r="O809" i="15"/>
  <c r="M809" i="15"/>
  <c r="L809" i="15"/>
  <c r="O801" i="15"/>
  <c r="N801" i="15"/>
  <c r="M801" i="15"/>
  <c r="L801" i="15"/>
  <c r="N793" i="15"/>
  <c r="O793" i="15"/>
  <c r="M793" i="15"/>
  <c r="L793" i="15"/>
  <c r="N785" i="15"/>
  <c r="O785" i="15"/>
  <c r="M785" i="15"/>
  <c r="L785" i="15"/>
  <c r="N777" i="15"/>
  <c r="O777" i="15"/>
  <c r="M777" i="15"/>
  <c r="L777" i="15"/>
  <c r="O769" i="15"/>
  <c r="N769" i="15"/>
  <c r="M769" i="15"/>
  <c r="L769" i="15"/>
  <c r="O761" i="15"/>
  <c r="N761" i="15"/>
  <c r="M761" i="15"/>
  <c r="L761" i="15"/>
  <c r="O753" i="15"/>
  <c r="N753" i="15"/>
  <c r="M753" i="15"/>
  <c r="L753" i="15"/>
  <c r="N745" i="15"/>
  <c r="O745" i="15"/>
  <c r="M745" i="15"/>
  <c r="L745" i="15"/>
  <c r="O737" i="15"/>
  <c r="N737" i="15"/>
  <c r="M737" i="15"/>
  <c r="L737" i="15"/>
  <c r="N729" i="15"/>
  <c r="O729" i="15"/>
  <c r="M729" i="15"/>
  <c r="L729" i="15"/>
  <c r="N721" i="15"/>
  <c r="O721" i="15"/>
  <c r="M721" i="15"/>
  <c r="L721" i="15"/>
  <c r="N713" i="15"/>
  <c r="M713" i="15"/>
  <c r="O713" i="15"/>
  <c r="L713" i="15"/>
  <c r="O705" i="15"/>
  <c r="N705" i="15"/>
  <c r="M705" i="15"/>
  <c r="L705" i="15"/>
  <c r="O697" i="15"/>
  <c r="N697" i="15"/>
  <c r="M697" i="15"/>
  <c r="L697" i="15"/>
  <c r="O689" i="15"/>
  <c r="N689" i="15"/>
  <c r="M689" i="15"/>
  <c r="L689" i="15"/>
  <c r="N681" i="15"/>
  <c r="O681" i="15"/>
  <c r="M681" i="15"/>
  <c r="L681" i="15"/>
  <c r="O673" i="15"/>
  <c r="N673" i="15"/>
  <c r="M673" i="15"/>
  <c r="L673" i="15"/>
  <c r="N665" i="15"/>
  <c r="O665" i="15"/>
  <c r="M665" i="15"/>
  <c r="L665" i="15"/>
  <c r="N657" i="15"/>
  <c r="O657" i="15"/>
  <c r="M657" i="15"/>
  <c r="L657" i="15"/>
  <c r="N649" i="15"/>
  <c r="O649" i="15"/>
  <c r="M649" i="15"/>
  <c r="L649" i="15"/>
  <c r="O641" i="15"/>
  <c r="N641" i="15"/>
  <c r="M641" i="15"/>
  <c r="L641" i="15"/>
  <c r="O633" i="15"/>
  <c r="N633" i="15"/>
  <c r="M633" i="15"/>
  <c r="L633" i="15"/>
  <c r="O625" i="15"/>
  <c r="N625" i="15"/>
  <c r="M625" i="15"/>
  <c r="L625" i="15"/>
  <c r="O617" i="15"/>
  <c r="N617" i="15"/>
  <c r="M617" i="15"/>
  <c r="L617" i="15"/>
  <c r="O609" i="15"/>
  <c r="N609" i="15"/>
  <c r="L609" i="15"/>
  <c r="M609" i="15"/>
  <c r="O601" i="15"/>
  <c r="N601" i="15"/>
  <c r="L601" i="15"/>
  <c r="M601" i="15"/>
  <c r="O593" i="15"/>
  <c r="N593" i="15"/>
  <c r="M593" i="15"/>
  <c r="L593" i="15"/>
  <c r="O585" i="15"/>
  <c r="N585" i="15"/>
  <c r="M585" i="15"/>
  <c r="L585" i="15"/>
  <c r="O577" i="15"/>
  <c r="N577" i="15"/>
  <c r="M577" i="15"/>
  <c r="L577" i="15"/>
  <c r="O569" i="15"/>
  <c r="N569" i="15"/>
  <c r="M569" i="15"/>
  <c r="L569" i="15"/>
  <c r="O561" i="15"/>
  <c r="N561" i="15"/>
  <c r="M561" i="15"/>
  <c r="L561" i="15"/>
  <c r="O553" i="15"/>
  <c r="N553" i="15"/>
  <c r="M553" i="15"/>
  <c r="L553" i="15"/>
  <c r="O545" i="15"/>
  <c r="N545" i="15"/>
  <c r="L545" i="15"/>
  <c r="M545" i="15"/>
  <c r="O537" i="15"/>
  <c r="N537" i="15"/>
  <c r="L537" i="15"/>
  <c r="M537" i="15"/>
  <c r="O529" i="15"/>
  <c r="N529" i="15"/>
  <c r="M529" i="15"/>
  <c r="L529" i="15"/>
  <c r="O521" i="15"/>
  <c r="N521" i="15"/>
  <c r="M521" i="15"/>
  <c r="L521" i="15"/>
  <c r="O513" i="15"/>
  <c r="N513" i="15"/>
  <c r="M513" i="15"/>
  <c r="L513" i="15"/>
  <c r="O505" i="15"/>
  <c r="N505" i="15"/>
  <c r="M505" i="15"/>
  <c r="L505" i="15"/>
  <c r="O497" i="15"/>
  <c r="N497" i="15"/>
  <c r="M497" i="15"/>
  <c r="L497" i="15"/>
  <c r="O489" i="15"/>
  <c r="N489" i="15"/>
  <c r="L489" i="15"/>
  <c r="M489" i="15"/>
  <c r="O481" i="15"/>
  <c r="N481" i="15"/>
  <c r="L481" i="15"/>
  <c r="M481" i="15"/>
  <c r="O473" i="15"/>
  <c r="N473" i="15"/>
  <c r="M473" i="15"/>
  <c r="L473" i="15"/>
  <c r="O465" i="15"/>
  <c r="N465" i="15"/>
  <c r="M465" i="15"/>
  <c r="L465" i="15"/>
  <c r="O457" i="15"/>
  <c r="N457" i="15"/>
  <c r="M457" i="15"/>
  <c r="L457" i="15"/>
  <c r="O449" i="15"/>
  <c r="N449" i="15"/>
  <c r="M449" i="15"/>
  <c r="L449" i="15"/>
  <c r="O441" i="15"/>
  <c r="N441" i="15"/>
  <c r="L441" i="15"/>
  <c r="M441" i="15"/>
  <c r="N943" i="15"/>
  <c r="M943" i="15"/>
  <c r="O943" i="15"/>
  <c r="L943" i="15"/>
  <c r="O879" i="15"/>
  <c r="N879" i="15"/>
  <c r="M879" i="15"/>
  <c r="L879" i="15"/>
  <c r="O1000" i="15"/>
  <c r="N1000" i="15"/>
  <c r="L1000" i="15"/>
  <c r="M1000" i="15"/>
  <c r="O992" i="15"/>
  <c r="N992" i="15"/>
  <c r="M992" i="15"/>
  <c r="L992" i="15"/>
  <c r="O984" i="15"/>
  <c r="N984" i="15"/>
  <c r="M984" i="15"/>
  <c r="L984" i="15"/>
  <c r="O976" i="15"/>
  <c r="N976" i="15"/>
  <c r="M976" i="15"/>
  <c r="L976" i="15"/>
  <c r="O968" i="15"/>
  <c r="N968" i="15"/>
  <c r="M968" i="15"/>
  <c r="L968" i="15"/>
  <c r="O960" i="15"/>
  <c r="N960" i="15"/>
  <c r="M960" i="15"/>
  <c r="L960" i="15"/>
  <c r="O952" i="15"/>
  <c r="N952" i="15"/>
  <c r="M952" i="15"/>
  <c r="L952" i="15"/>
  <c r="O944" i="15"/>
  <c r="N944" i="15"/>
  <c r="M944" i="15"/>
  <c r="L944" i="15"/>
  <c r="O936" i="15"/>
  <c r="N936" i="15"/>
  <c r="L936" i="15"/>
  <c r="M936" i="15"/>
  <c r="O928" i="15"/>
  <c r="N928" i="15"/>
  <c r="M928" i="15"/>
  <c r="L928" i="15"/>
  <c r="O920" i="15"/>
  <c r="N920" i="15"/>
  <c r="M920" i="15"/>
  <c r="L920" i="15"/>
  <c r="O912" i="15"/>
  <c r="N912" i="15"/>
  <c r="L912" i="15"/>
  <c r="M912" i="15"/>
  <c r="O904" i="15"/>
  <c r="N904" i="15"/>
  <c r="M904" i="15"/>
  <c r="L904" i="15"/>
  <c r="O896" i="15"/>
  <c r="N896" i="15"/>
  <c r="M896" i="15"/>
  <c r="L896" i="15"/>
  <c r="O888" i="15"/>
  <c r="N888" i="15"/>
  <c r="L888" i="15"/>
  <c r="M888" i="15"/>
  <c r="O880" i="15"/>
  <c r="N880" i="15"/>
  <c r="M880" i="15"/>
  <c r="L880" i="15"/>
  <c r="O872" i="15"/>
  <c r="N872" i="15"/>
  <c r="M872" i="15"/>
  <c r="L872" i="15"/>
  <c r="O864" i="15"/>
  <c r="N864" i="15"/>
  <c r="M864" i="15"/>
  <c r="L864" i="15"/>
  <c r="O856" i="15"/>
  <c r="N856" i="15"/>
  <c r="M856" i="15"/>
  <c r="L856" i="15"/>
  <c r="O848" i="15"/>
  <c r="N848" i="15"/>
  <c r="M848" i="15"/>
  <c r="L848" i="15"/>
  <c r="O840" i="15"/>
  <c r="N840" i="15"/>
  <c r="M840" i="15"/>
  <c r="L840" i="15"/>
  <c r="O832" i="15"/>
  <c r="N832" i="15"/>
  <c r="M832" i="15"/>
  <c r="L832" i="15"/>
  <c r="O824" i="15"/>
  <c r="N824" i="15"/>
  <c r="L824" i="15"/>
  <c r="M824" i="15"/>
  <c r="O816" i="15"/>
  <c r="N816" i="15"/>
  <c r="L816" i="15"/>
  <c r="M816" i="15"/>
  <c r="O808" i="15"/>
  <c r="N808" i="15"/>
  <c r="M808" i="15"/>
  <c r="L808" i="15"/>
  <c r="O800" i="15"/>
  <c r="N800" i="15"/>
  <c r="M800" i="15"/>
  <c r="L800" i="15"/>
  <c r="O792" i="15"/>
  <c r="N792" i="15"/>
  <c r="L792" i="15"/>
  <c r="M792" i="15"/>
  <c r="O784" i="15"/>
  <c r="N784" i="15"/>
  <c r="M784" i="15"/>
  <c r="L784" i="15"/>
  <c r="O776" i="15"/>
  <c r="N776" i="15"/>
  <c r="M776" i="15"/>
  <c r="L776" i="15"/>
  <c r="O768" i="15"/>
  <c r="N768" i="15"/>
  <c r="M768" i="15"/>
  <c r="L768" i="15"/>
  <c r="O760" i="15"/>
  <c r="N760" i="15"/>
  <c r="M760" i="15"/>
  <c r="L760" i="15"/>
  <c r="O752" i="15"/>
  <c r="N752" i="15"/>
  <c r="L752" i="15"/>
  <c r="M752" i="15"/>
  <c r="O744" i="15"/>
  <c r="N744" i="15"/>
  <c r="M744" i="15"/>
  <c r="L744" i="15"/>
  <c r="O736" i="15"/>
  <c r="N736" i="15"/>
  <c r="M736" i="15"/>
  <c r="L736" i="15"/>
  <c r="O728" i="15"/>
  <c r="N728" i="15"/>
  <c r="M728" i="15"/>
  <c r="L728" i="15"/>
  <c r="O720" i="15"/>
  <c r="N720" i="15"/>
  <c r="M720" i="15"/>
  <c r="L720" i="15"/>
  <c r="O712" i="15"/>
  <c r="N712" i="15"/>
  <c r="M712" i="15"/>
  <c r="L712" i="15"/>
  <c r="O704" i="15"/>
  <c r="N704" i="15"/>
  <c r="M704" i="15"/>
  <c r="L704" i="15"/>
  <c r="O696" i="15"/>
  <c r="N696" i="15"/>
  <c r="M696" i="15"/>
  <c r="L696" i="15"/>
  <c r="O688" i="15"/>
  <c r="N688" i="15"/>
  <c r="L688" i="15"/>
  <c r="M688" i="15"/>
  <c r="O680" i="15"/>
  <c r="N680" i="15"/>
  <c r="L680" i="15"/>
  <c r="M680" i="15"/>
  <c r="O672" i="15"/>
  <c r="N672" i="15"/>
  <c r="L672" i="15"/>
  <c r="M672" i="15"/>
  <c r="O664" i="15"/>
  <c r="N664" i="15"/>
  <c r="L664" i="15"/>
  <c r="M664" i="15"/>
  <c r="O656" i="15"/>
  <c r="N656" i="15"/>
  <c r="L656" i="15"/>
  <c r="M656" i="15"/>
  <c r="O648" i="15"/>
  <c r="N648" i="15"/>
  <c r="M648" i="15"/>
  <c r="L648" i="15"/>
  <c r="O640" i="15"/>
  <c r="N640" i="15"/>
  <c r="M640" i="15"/>
  <c r="L640" i="15"/>
  <c r="O632" i="15"/>
  <c r="N632" i="15"/>
  <c r="L632" i="15"/>
  <c r="M632" i="15"/>
  <c r="O624" i="15"/>
  <c r="N624" i="15"/>
  <c r="M624" i="15"/>
  <c r="L624" i="15"/>
  <c r="O616" i="15"/>
  <c r="N616" i="15"/>
  <c r="M616" i="15"/>
  <c r="L616" i="15"/>
  <c r="O608" i="15"/>
  <c r="N608" i="15"/>
  <c r="M608" i="15"/>
  <c r="L608" i="15"/>
  <c r="O600" i="15"/>
  <c r="N600" i="15"/>
  <c r="M600" i="15"/>
  <c r="L600" i="15"/>
  <c r="O592" i="15"/>
  <c r="N592" i="15"/>
  <c r="M592" i="15"/>
  <c r="L592" i="15"/>
  <c r="O584" i="15"/>
  <c r="N584" i="15"/>
  <c r="M584" i="15"/>
  <c r="L584" i="15"/>
  <c r="O576" i="15"/>
  <c r="N576" i="15"/>
  <c r="M576" i="15"/>
  <c r="L576" i="15"/>
  <c r="O568" i="15"/>
  <c r="N568" i="15"/>
  <c r="M568" i="15"/>
  <c r="L568" i="15"/>
  <c r="O560" i="15"/>
  <c r="N560" i="15"/>
  <c r="M560" i="15"/>
  <c r="L560" i="15"/>
  <c r="O552" i="15"/>
  <c r="N552" i="15"/>
  <c r="M552" i="15"/>
  <c r="L552" i="15"/>
  <c r="O544" i="15"/>
  <c r="N544" i="15"/>
  <c r="M544" i="15"/>
  <c r="L544" i="15"/>
  <c r="O536" i="15"/>
  <c r="N536" i="15"/>
  <c r="M536" i="15"/>
  <c r="L536" i="15"/>
  <c r="O528" i="15"/>
  <c r="N528" i="15"/>
  <c r="M528" i="15"/>
  <c r="L528" i="15"/>
  <c r="O520" i="15"/>
  <c r="N520" i="15"/>
  <c r="M520" i="15"/>
  <c r="L520" i="15"/>
  <c r="O512" i="15"/>
  <c r="N512" i="15"/>
  <c r="M512" i="15"/>
  <c r="L512" i="15"/>
  <c r="O504" i="15"/>
  <c r="N504" i="15"/>
  <c r="M504" i="15"/>
  <c r="L504" i="15"/>
  <c r="O496" i="15"/>
  <c r="N496" i="15"/>
  <c r="M496" i="15"/>
  <c r="L496" i="15"/>
  <c r="O488" i="15"/>
  <c r="N488" i="15"/>
  <c r="M488" i="15"/>
  <c r="L488" i="15"/>
  <c r="O480" i="15"/>
  <c r="N480" i="15"/>
  <c r="M480" i="15"/>
  <c r="L480" i="15"/>
  <c r="O472" i="15"/>
  <c r="N472" i="15"/>
  <c r="M472" i="15"/>
  <c r="L472" i="15"/>
  <c r="O464" i="15"/>
  <c r="N464" i="15"/>
  <c r="M464" i="15"/>
  <c r="L464" i="15"/>
  <c r="O456" i="15"/>
  <c r="N456" i="15"/>
  <c r="M456" i="15"/>
  <c r="L456" i="15"/>
  <c r="O448" i="15"/>
  <c r="N448" i="15"/>
  <c r="M448" i="15"/>
  <c r="L448" i="15"/>
  <c r="O440" i="15"/>
  <c r="N440" i="15"/>
  <c r="M440" i="15"/>
  <c r="L440" i="15"/>
  <c r="O432" i="15"/>
  <c r="N432" i="15"/>
  <c r="M432" i="15"/>
  <c r="L432" i="15"/>
  <c r="O424" i="15"/>
  <c r="N424" i="15"/>
  <c r="M424" i="15"/>
  <c r="L424" i="15"/>
  <c r="O416" i="15"/>
  <c r="N416" i="15"/>
  <c r="M416" i="15"/>
  <c r="L416" i="15"/>
  <c r="O408" i="15"/>
  <c r="N408" i="15"/>
  <c r="M408" i="15"/>
  <c r="L408" i="15"/>
  <c r="O400" i="15"/>
  <c r="N400" i="15"/>
  <c r="M400" i="15"/>
  <c r="L400" i="15"/>
  <c r="O392" i="15"/>
  <c r="N392" i="15"/>
  <c r="M392" i="15"/>
  <c r="L392" i="15"/>
  <c r="O384" i="15"/>
  <c r="N384" i="15"/>
  <c r="M384" i="15"/>
  <c r="L384" i="15"/>
  <c r="O376" i="15"/>
  <c r="M376" i="15"/>
  <c r="N376" i="15"/>
  <c r="L376" i="15"/>
  <c r="O368" i="15"/>
  <c r="N368" i="15"/>
  <c r="M368" i="15"/>
  <c r="L368" i="15"/>
  <c r="O360" i="15"/>
  <c r="N360" i="15"/>
  <c r="M360" i="15"/>
  <c r="L360" i="15"/>
  <c r="O352" i="15"/>
  <c r="M352" i="15"/>
  <c r="L352" i="15"/>
  <c r="N352" i="15"/>
  <c r="O951" i="15"/>
  <c r="N951" i="15"/>
  <c r="M951" i="15"/>
  <c r="L951" i="15"/>
  <c r="O903" i="15"/>
  <c r="N903" i="15"/>
  <c r="M903" i="15"/>
  <c r="L903" i="15"/>
  <c r="O871" i="15"/>
  <c r="N871" i="15"/>
  <c r="M871" i="15"/>
  <c r="L871" i="15"/>
  <c r="O815" i="15"/>
  <c r="M815" i="15"/>
  <c r="N815" i="15"/>
  <c r="L815" i="15"/>
  <c r="O999" i="15"/>
  <c r="N999" i="15"/>
  <c r="M999" i="15"/>
  <c r="L999" i="15"/>
  <c r="O935" i="15"/>
  <c r="N935" i="15"/>
  <c r="M935" i="15"/>
  <c r="L935" i="15"/>
  <c r="O855" i="15"/>
  <c r="N855" i="15"/>
  <c r="L855" i="15"/>
  <c r="M855" i="15"/>
  <c r="O975" i="15"/>
  <c r="N975" i="15"/>
  <c r="L975" i="15"/>
  <c r="M975" i="15"/>
  <c r="N927" i="15"/>
  <c r="O927" i="15"/>
  <c r="M927" i="15"/>
  <c r="L927" i="15"/>
  <c r="O887" i="15"/>
  <c r="N887" i="15"/>
  <c r="L887" i="15"/>
  <c r="M887" i="15"/>
  <c r="O847" i="15"/>
  <c r="N847" i="15"/>
  <c r="L847" i="15"/>
  <c r="M847" i="15"/>
  <c r="N959" i="15"/>
  <c r="O959" i="15"/>
  <c r="M959" i="15"/>
  <c r="L959" i="15"/>
  <c r="O980" i="15"/>
  <c r="L980" i="15"/>
  <c r="N980" i="15"/>
  <c r="M980" i="15"/>
  <c r="O948" i="15"/>
  <c r="N948" i="15"/>
  <c r="M948" i="15"/>
  <c r="L948" i="15"/>
  <c r="O924" i="15"/>
  <c r="N924" i="15"/>
  <c r="L924" i="15"/>
  <c r="M924" i="15"/>
  <c r="O908" i="15"/>
  <c r="M908" i="15"/>
  <c r="L908" i="15"/>
  <c r="N908" i="15"/>
  <c r="O892" i="15"/>
  <c r="M892" i="15"/>
  <c r="L892" i="15"/>
  <c r="N892" i="15"/>
  <c r="O884" i="15"/>
  <c r="N884" i="15"/>
  <c r="M884" i="15"/>
  <c r="L884" i="15"/>
  <c r="O876" i="15"/>
  <c r="N876" i="15"/>
  <c r="L876" i="15"/>
  <c r="M876" i="15"/>
  <c r="O860" i="15"/>
  <c r="N860" i="15"/>
  <c r="M860" i="15"/>
  <c r="L860" i="15"/>
  <c r="O852" i="15"/>
  <c r="N852" i="15"/>
  <c r="M852" i="15"/>
  <c r="L852" i="15"/>
  <c r="O844" i="15"/>
  <c r="N844" i="15"/>
  <c r="L844" i="15"/>
  <c r="M844" i="15"/>
  <c r="O836" i="15"/>
  <c r="N836" i="15"/>
  <c r="L836" i="15"/>
  <c r="M836" i="15"/>
  <c r="O828" i="15"/>
  <c r="N828" i="15"/>
  <c r="M828" i="15"/>
  <c r="L828" i="15"/>
  <c r="O820" i="15"/>
  <c r="N820" i="15"/>
  <c r="M820" i="15"/>
  <c r="L820" i="15"/>
  <c r="O812" i="15"/>
  <c r="N812" i="15"/>
  <c r="L812" i="15"/>
  <c r="M812" i="15"/>
  <c r="O804" i="15"/>
  <c r="N804" i="15"/>
  <c r="M804" i="15"/>
  <c r="L804" i="15"/>
  <c r="O796" i="15"/>
  <c r="N796" i="15"/>
  <c r="L796" i="15"/>
  <c r="M796" i="15"/>
  <c r="O788" i="15"/>
  <c r="N788" i="15"/>
  <c r="M788" i="15"/>
  <c r="L788" i="15"/>
  <c r="O780" i="15"/>
  <c r="N780" i="15"/>
  <c r="M780" i="15"/>
  <c r="L780" i="15"/>
  <c r="O772" i="15"/>
  <c r="N772" i="15"/>
  <c r="M772" i="15"/>
  <c r="L772" i="15"/>
  <c r="O764" i="15"/>
  <c r="N764" i="15"/>
  <c r="M764" i="15"/>
  <c r="L764" i="15"/>
  <c r="O756" i="15"/>
  <c r="N756" i="15"/>
  <c r="M756" i="15"/>
  <c r="L756" i="15"/>
  <c r="O748" i="15"/>
  <c r="N748" i="15"/>
  <c r="L748" i="15"/>
  <c r="M748" i="15"/>
  <c r="O740" i="15"/>
  <c r="N740" i="15"/>
  <c r="M740" i="15"/>
  <c r="L740" i="15"/>
  <c r="O732" i="15"/>
  <c r="N732" i="15"/>
  <c r="L732" i="15"/>
  <c r="M732" i="15"/>
  <c r="O724" i="15"/>
  <c r="N724" i="15"/>
  <c r="L724" i="15"/>
  <c r="M724" i="15"/>
  <c r="O716" i="15"/>
  <c r="N716" i="15"/>
  <c r="M716" i="15"/>
  <c r="L716" i="15"/>
  <c r="O708" i="15"/>
  <c r="N708" i="15"/>
  <c r="L708" i="15"/>
  <c r="M708" i="15"/>
  <c r="O700" i="15"/>
  <c r="N700" i="15"/>
  <c r="L700" i="15"/>
  <c r="M700" i="15"/>
  <c r="O692" i="15"/>
  <c r="N692" i="15"/>
  <c r="L692" i="15"/>
  <c r="M692" i="15"/>
  <c r="O684" i="15"/>
  <c r="N684" i="15"/>
  <c r="L684" i="15"/>
  <c r="M684" i="15"/>
  <c r="O676" i="15"/>
  <c r="N676" i="15"/>
  <c r="L676" i="15"/>
  <c r="M676" i="15"/>
  <c r="O668" i="15"/>
  <c r="N668" i="15"/>
  <c r="L668" i="15"/>
  <c r="M668" i="15"/>
  <c r="O660" i="15"/>
  <c r="N660" i="15"/>
  <c r="L660" i="15"/>
  <c r="M660" i="15"/>
  <c r="O652" i="15"/>
  <c r="N652" i="15"/>
  <c r="L652" i="15"/>
  <c r="M652" i="15"/>
  <c r="O644" i="15"/>
  <c r="N644" i="15"/>
  <c r="L644" i="15"/>
  <c r="M644" i="15"/>
  <c r="O636" i="15"/>
  <c r="N636" i="15"/>
  <c r="L636" i="15"/>
  <c r="M636" i="15"/>
  <c r="O628" i="15"/>
  <c r="N628" i="15"/>
  <c r="L628" i="15"/>
  <c r="M628" i="15"/>
  <c r="O620" i="15"/>
  <c r="N620" i="15"/>
  <c r="L620" i="15"/>
  <c r="M620" i="15"/>
  <c r="O612" i="15"/>
  <c r="N612" i="15"/>
  <c r="M612" i="15"/>
  <c r="L612" i="15"/>
  <c r="O604" i="15"/>
  <c r="N604" i="15"/>
  <c r="M604" i="15"/>
  <c r="L604" i="15"/>
  <c r="O596" i="15"/>
  <c r="N596" i="15"/>
  <c r="M596" i="15"/>
  <c r="L596" i="15"/>
  <c r="O588" i="15"/>
  <c r="N588" i="15"/>
  <c r="M588" i="15"/>
  <c r="L588" i="15"/>
  <c r="O580" i="15"/>
  <c r="N580" i="15"/>
  <c r="M580" i="15"/>
  <c r="L580" i="15"/>
  <c r="O572" i="15"/>
  <c r="N572" i="15"/>
  <c r="M572" i="15"/>
  <c r="L572" i="15"/>
  <c r="O564" i="15"/>
  <c r="N564" i="15"/>
  <c r="M564" i="15"/>
  <c r="L564" i="15"/>
  <c r="O556" i="15"/>
  <c r="N556" i="15"/>
  <c r="M556" i="15"/>
  <c r="L556" i="15"/>
  <c r="O548" i="15"/>
  <c r="N548" i="15"/>
  <c r="M548" i="15"/>
  <c r="L548" i="15"/>
  <c r="O540" i="15"/>
  <c r="N540" i="15"/>
  <c r="M540" i="15"/>
  <c r="L540" i="15"/>
  <c r="O532" i="15"/>
  <c r="N532" i="15"/>
  <c r="M532" i="15"/>
  <c r="L532" i="15"/>
  <c r="O524" i="15"/>
  <c r="N524" i="15"/>
  <c r="M524" i="15"/>
  <c r="L524" i="15"/>
  <c r="O516" i="15"/>
  <c r="N516" i="15"/>
  <c r="M516" i="15"/>
  <c r="L516" i="15"/>
  <c r="O508" i="15"/>
  <c r="N508" i="15"/>
  <c r="M508" i="15"/>
  <c r="L508" i="15"/>
  <c r="O500" i="15"/>
  <c r="N500" i="15"/>
  <c r="M500" i="15"/>
  <c r="L500" i="15"/>
  <c r="O492" i="15"/>
  <c r="N492" i="15"/>
  <c r="M492" i="15"/>
  <c r="L492" i="15"/>
  <c r="O484" i="15"/>
  <c r="N484" i="15"/>
  <c r="M484" i="15"/>
  <c r="L484" i="15"/>
  <c r="O476" i="15"/>
  <c r="N476" i="15"/>
  <c r="M476" i="15"/>
  <c r="L476" i="15"/>
  <c r="O468" i="15"/>
  <c r="N468" i="15"/>
  <c r="M468" i="15"/>
  <c r="L468" i="15"/>
  <c r="O460" i="15"/>
  <c r="N460" i="15"/>
  <c r="M460" i="15"/>
  <c r="L460" i="15"/>
  <c r="O452" i="15"/>
  <c r="N452" i="15"/>
  <c r="M452" i="15"/>
  <c r="L452" i="15"/>
  <c r="O444" i="15"/>
  <c r="N444" i="15"/>
  <c r="M444" i="15"/>
  <c r="L444" i="15"/>
  <c r="O436" i="15"/>
  <c r="N436" i="15"/>
  <c r="M436" i="15"/>
  <c r="L436" i="15"/>
  <c r="O428" i="15"/>
  <c r="N428" i="15"/>
  <c r="M428" i="15"/>
  <c r="L428" i="15"/>
  <c r="O420" i="15"/>
  <c r="N420" i="15"/>
  <c r="M420" i="15"/>
  <c r="L420" i="15"/>
  <c r="O412" i="15"/>
  <c r="N412" i="15"/>
  <c r="M412" i="15"/>
  <c r="L412" i="15"/>
  <c r="O404" i="15"/>
  <c r="N404" i="15"/>
  <c r="M404" i="15"/>
  <c r="L404" i="15"/>
  <c r="O396" i="15"/>
  <c r="N396" i="15"/>
  <c r="M396" i="15"/>
  <c r="L396" i="15"/>
  <c r="O388" i="15"/>
  <c r="N388" i="15"/>
  <c r="M388" i="15"/>
  <c r="L388" i="15"/>
  <c r="O380" i="15"/>
  <c r="N380" i="15"/>
  <c r="M380" i="15"/>
  <c r="L380" i="15"/>
  <c r="O372" i="15"/>
  <c r="N372" i="15"/>
  <c r="M372" i="15"/>
  <c r="L372" i="15"/>
  <c r="O364" i="15"/>
  <c r="M364" i="15"/>
  <c r="N364" i="15"/>
  <c r="L364" i="15"/>
  <c r="O356" i="15"/>
  <c r="N356" i="15"/>
  <c r="M356" i="15"/>
  <c r="L356" i="15"/>
  <c r="O967" i="15"/>
  <c r="N967" i="15"/>
  <c r="M967" i="15"/>
  <c r="L967" i="15"/>
  <c r="O895" i="15"/>
  <c r="N895" i="15"/>
  <c r="M895" i="15"/>
  <c r="L895" i="15"/>
  <c r="O839" i="15"/>
  <c r="N839" i="15"/>
  <c r="M839" i="15"/>
  <c r="L839" i="15"/>
  <c r="O988" i="15"/>
  <c r="M988" i="15"/>
  <c r="L988" i="15"/>
  <c r="N988" i="15"/>
  <c r="O972" i="15"/>
  <c r="N972" i="15"/>
  <c r="L972" i="15"/>
  <c r="M972" i="15"/>
  <c r="O956" i="15"/>
  <c r="M956" i="15"/>
  <c r="L956" i="15"/>
  <c r="N956" i="15"/>
  <c r="O940" i="15"/>
  <c r="M940" i="15"/>
  <c r="L940" i="15"/>
  <c r="N940" i="15"/>
  <c r="O932" i="15"/>
  <c r="N932" i="15"/>
  <c r="L932" i="15"/>
  <c r="M932" i="15"/>
  <c r="O916" i="15"/>
  <c r="N916" i="15"/>
  <c r="M916" i="15"/>
  <c r="L916" i="15"/>
  <c r="O900" i="15"/>
  <c r="N900" i="15"/>
  <c r="M900" i="15"/>
  <c r="L900" i="15"/>
  <c r="O868" i="15"/>
  <c r="N868" i="15"/>
  <c r="L868" i="15"/>
  <c r="M868" i="15"/>
  <c r="O995" i="15"/>
  <c r="N995" i="15"/>
  <c r="M995" i="15"/>
  <c r="L995" i="15"/>
  <c r="O987" i="15"/>
  <c r="N987" i="15"/>
  <c r="M987" i="15"/>
  <c r="L987" i="15"/>
  <c r="O979" i="15"/>
  <c r="N979" i="15"/>
  <c r="M979" i="15"/>
  <c r="L979" i="15"/>
  <c r="O971" i="15"/>
  <c r="N971" i="15"/>
  <c r="M971" i="15"/>
  <c r="L971" i="15"/>
  <c r="N963" i="15"/>
  <c r="O963" i="15"/>
  <c r="M963" i="15"/>
  <c r="L963" i="15"/>
  <c r="O955" i="15"/>
  <c r="N955" i="15"/>
  <c r="M955" i="15"/>
  <c r="L955" i="15"/>
  <c r="N947" i="15"/>
  <c r="O947" i="15"/>
  <c r="M947" i="15"/>
  <c r="L947" i="15"/>
  <c r="O939" i="15"/>
  <c r="N939" i="15"/>
  <c r="M939" i="15"/>
  <c r="L939" i="15"/>
  <c r="O931" i="15"/>
  <c r="N931" i="15"/>
  <c r="M931" i="15"/>
  <c r="L931" i="15"/>
  <c r="O923" i="15"/>
  <c r="N923" i="15"/>
  <c r="M923" i="15"/>
  <c r="L923" i="15"/>
  <c r="N915" i="15"/>
  <c r="O915" i="15"/>
  <c r="M915" i="15"/>
  <c r="L915" i="15"/>
  <c r="O907" i="15"/>
  <c r="N907" i="15"/>
  <c r="M907" i="15"/>
  <c r="L907" i="15"/>
  <c r="N899" i="15"/>
  <c r="M899" i="15"/>
  <c r="L899" i="15"/>
  <c r="O899" i="15"/>
  <c r="O891" i="15"/>
  <c r="N891" i="15"/>
  <c r="M891" i="15"/>
  <c r="L891" i="15"/>
  <c r="N883" i="15"/>
  <c r="O883" i="15"/>
  <c r="M883" i="15"/>
  <c r="L883" i="15"/>
  <c r="O875" i="15"/>
  <c r="N875" i="15"/>
  <c r="M875" i="15"/>
  <c r="L875" i="15"/>
  <c r="O867" i="15"/>
  <c r="N867" i="15"/>
  <c r="M867" i="15"/>
  <c r="L867" i="15"/>
  <c r="O859" i="15"/>
  <c r="N859" i="15"/>
  <c r="M859" i="15"/>
  <c r="L859" i="15"/>
  <c r="O851" i="15"/>
  <c r="N851" i="15"/>
  <c r="M851" i="15"/>
  <c r="L851" i="15"/>
  <c r="O843" i="15"/>
  <c r="N843" i="15"/>
  <c r="M843" i="15"/>
  <c r="L843" i="15"/>
  <c r="N835" i="15"/>
  <c r="O835" i="15"/>
  <c r="M835" i="15"/>
  <c r="L835" i="15"/>
  <c r="O827" i="15"/>
  <c r="N827" i="15"/>
  <c r="M827" i="15"/>
  <c r="L827" i="15"/>
  <c r="O819" i="15"/>
  <c r="N819" i="15"/>
  <c r="M819" i="15"/>
  <c r="L819" i="15"/>
  <c r="O811" i="15"/>
  <c r="M811" i="15"/>
  <c r="N811" i="15"/>
  <c r="L811" i="15"/>
  <c r="O803" i="15"/>
  <c r="N803" i="15"/>
  <c r="M803" i="15"/>
  <c r="L803" i="15"/>
  <c r="O795" i="15"/>
  <c r="M795" i="15"/>
  <c r="L795" i="15"/>
  <c r="N795" i="15"/>
  <c r="N787" i="15"/>
  <c r="M787" i="15"/>
  <c r="O787" i="15"/>
  <c r="L787" i="15"/>
  <c r="O779" i="15"/>
  <c r="N779" i="15"/>
  <c r="M779" i="15"/>
  <c r="L779" i="15"/>
  <c r="N771" i="15"/>
  <c r="O771" i="15"/>
  <c r="M771" i="15"/>
  <c r="L771" i="15"/>
  <c r="O763" i="15"/>
  <c r="M763" i="15"/>
  <c r="N763" i="15"/>
  <c r="L763" i="15"/>
  <c r="N755" i="15"/>
  <c r="M755" i="15"/>
  <c r="O755" i="15"/>
  <c r="L755" i="15"/>
  <c r="O747" i="15"/>
  <c r="M747" i="15"/>
  <c r="N747" i="15"/>
  <c r="L747" i="15"/>
  <c r="O739" i="15"/>
  <c r="N739" i="15"/>
  <c r="M739" i="15"/>
  <c r="L739" i="15"/>
  <c r="O731" i="15"/>
  <c r="N731" i="15"/>
  <c r="M731" i="15"/>
  <c r="L731" i="15"/>
  <c r="N723" i="15"/>
  <c r="O723" i="15"/>
  <c r="M723" i="15"/>
  <c r="L723" i="15"/>
  <c r="O715" i="15"/>
  <c r="N715" i="15"/>
  <c r="M715" i="15"/>
  <c r="L715" i="15"/>
  <c r="O707" i="15"/>
  <c r="N707" i="15"/>
  <c r="M707" i="15"/>
  <c r="L707" i="15"/>
  <c r="O699" i="15"/>
  <c r="M699" i="15"/>
  <c r="L699" i="15"/>
  <c r="N699" i="15"/>
  <c r="N691" i="15"/>
  <c r="O691" i="15"/>
  <c r="M691" i="15"/>
  <c r="L691" i="15"/>
  <c r="O683" i="15"/>
  <c r="M683" i="15"/>
  <c r="N683" i="15"/>
  <c r="L683" i="15"/>
  <c r="O675" i="15"/>
  <c r="N675" i="15"/>
  <c r="M675" i="15"/>
  <c r="L675" i="15"/>
  <c r="O667" i="15"/>
  <c r="M667" i="15"/>
  <c r="L667" i="15"/>
  <c r="N667" i="15"/>
  <c r="N659" i="15"/>
  <c r="M659" i="15"/>
  <c r="O659" i="15"/>
  <c r="L659" i="15"/>
  <c r="O651" i="15"/>
  <c r="N651" i="15"/>
  <c r="M651" i="15"/>
  <c r="L651" i="15"/>
  <c r="N643" i="15"/>
  <c r="M643" i="15"/>
  <c r="O643" i="15"/>
  <c r="L643" i="15"/>
  <c r="O635" i="15"/>
  <c r="M635" i="15"/>
  <c r="N635" i="15"/>
  <c r="L635" i="15"/>
  <c r="N627" i="15"/>
  <c r="O627" i="15"/>
  <c r="M627" i="15"/>
  <c r="L627" i="15"/>
  <c r="O619" i="15"/>
  <c r="N619" i="15"/>
  <c r="M619" i="15"/>
  <c r="L619" i="15"/>
  <c r="O611" i="15"/>
  <c r="N611" i="15"/>
  <c r="M611" i="15"/>
  <c r="L611" i="15"/>
  <c r="O603" i="15"/>
  <c r="N603" i="15"/>
  <c r="M603" i="15"/>
  <c r="L603" i="15"/>
  <c r="O595" i="15"/>
  <c r="N595" i="15"/>
  <c r="M595" i="15"/>
  <c r="L595" i="15"/>
  <c r="O587" i="15"/>
  <c r="N587" i="15"/>
  <c r="L587" i="15"/>
  <c r="M587" i="15"/>
  <c r="O579" i="15"/>
  <c r="N579" i="15"/>
  <c r="M579" i="15"/>
  <c r="L579" i="15"/>
  <c r="O571" i="15"/>
  <c r="M571" i="15"/>
  <c r="L571" i="15"/>
  <c r="N571" i="15"/>
  <c r="O563" i="15"/>
  <c r="N563" i="15"/>
  <c r="M563" i="15"/>
  <c r="L563" i="15"/>
  <c r="O555" i="15"/>
  <c r="M555" i="15"/>
  <c r="N555" i="15"/>
  <c r="L555" i="15"/>
  <c r="O547" i="15"/>
  <c r="N547" i="15"/>
  <c r="M547" i="15"/>
  <c r="L547" i="15"/>
  <c r="O539" i="15"/>
  <c r="M539" i="15"/>
  <c r="L539" i="15"/>
  <c r="N539" i="15"/>
  <c r="O531" i="15"/>
  <c r="N531" i="15"/>
  <c r="L531" i="15"/>
  <c r="M531" i="15"/>
  <c r="O523" i="15"/>
  <c r="N523" i="15"/>
  <c r="M523" i="15"/>
  <c r="L523" i="15"/>
  <c r="O515" i="15"/>
  <c r="N515" i="15"/>
  <c r="M515" i="15"/>
  <c r="L515" i="15"/>
  <c r="O507" i="15"/>
  <c r="M507" i="15"/>
  <c r="N507" i="15"/>
  <c r="L507" i="15"/>
  <c r="O499" i="15"/>
  <c r="N499" i="15"/>
  <c r="L499" i="15"/>
  <c r="M499" i="15"/>
  <c r="O491" i="15"/>
  <c r="N491" i="15"/>
  <c r="M491" i="15"/>
  <c r="L491" i="15"/>
  <c r="O483" i="15"/>
  <c r="N483" i="15"/>
  <c r="L483" i="15"/>
  <c r="M483" i="15"/>
  <c r="O475" i="15"/>
  <c r="M475" i="15"/>
  <c r="L475" i="15"/>
  <c r="N475" i="15"/>
  <c r="O467" i="15"/>
  <c r="N467" i="15"/>
  <c r="L467" i="15"/>
  <c r="M467" i="15"/>
  <c r="O459" i="15"/>
  <c r="N459" i="15"/>
  <c r="M459" i="15"/>
  <c r="L459" i="15"/>
  <c r="O451" i="15"/>
  <c r="N451" i="15"/>
  <c r="M451" i="15"/>
  <c r="L451" i="15"/>
  <c r="O443" i="15"/>
  <c r="M443" i="15"/>
  <c r="L443" i="15"/>
  <c r="N443" i="15"/>
  <c r="O435" i="15"/>
  <c r="N435" i="15"/>
  <c r="M435" i="15"/>
  <c r="L435" i="15"/>
  <c r="O427" i="15"/>
  <c r="M427" i="15"/>
  <c r="N427" i="15"/>
  <c r="L427" i="15"/>
  <c r="O419" i="15"/>
  <c r="N419" i="15"/>
  <c r="M419" i="15"/>
  <c r="L419" i="15"/>
  <c r="O411" i="15"/>
  <c r="M411" i="15"/>
  <c r="N411" i="15"/>
  <c r="L411" i="15"/>
  <c r="O403" i="15"/>
  <c r="N403" i="15"/>
  <c r="M403" i="15"/>
  <c r="L403" i="15"/>
  <c r="O395" i="15"/>
  <c r="N395" i="15"/>
  <c r="L395" i="15"/>
  <c r="M395" i="15"/>
  <c r="O387" i="15"/>
  <c r="N387" i="15"/>
  <c r="M387" i="15"/>
  <c r="L387" i="15"/>
  <c r="O379" i="15"/>
  <c r="N379" i="15"/>
  <c r="M379" i="15"/>
  <c r="L379" i="15"/>
  <c r="O371" i="15"/>
  <c r="N371" i="15"/>
  <c r="L371" i="15"/>
  <c r="M371" i="15"/>
  <c r="O363" i="15"/>
  <c r="N363" i="15"/>
  <c r="M363" i="15"/>
  <c r="L363" i="15"/>
  <c r="O355" i="15"/>
  <c r="N355" i="15"/>
  <c r="M355" i="15"/>
  <c r="L355" i="15"/>
  <c r="O983" i="15"/>
  <c r="N983" i="15"/>
  <c r="L983" i="15"/>
  <c r="M983" i="15"/>
  <c r="O919" i="15"/>
  <c r="N919" i="15"/>
  <c r="M919" i="15"/>
  <c r="L919" i="15"/>
  <c r="N863" i="15"/>
  <c r="O863" i="15"/>
  <c r="M863" i="15"/>
  <c r="L863" i="15"/>
  <c r="O996" i="15"/>
  <c r="N996" i="15"/>
  <c r="L996" i="15"/>
  <c r="M996" i="15"/>
  <c r="O986" i="15"/>
  <c r="N986" i="15"/>
  <c r="M986" i="15"/>
  <c r="L986" i="15"/>
  <c r="O970" i="15"/>
  <c r="N970" i="15"/>
  <c r="M970" i="15"/>
  <c r="L970" i="15"/>
  <c r="O954" i="15"/>
  <c r="N954" i="15"/>
  <c r="M954" i="15"/>
  <c r="L954" i="15"/>
  <c r="O938" i="15"/>
  <c r="N938" i="15"/>
  <c r="L938" i="15"/>
  <c r="M938" i="15"/>
  <c r="O922" i="15"/>
  <c r="N922" i="15"/>
  <c r="M922" i="15"/>
  <c r="L922" i="15"/>
  <c r="O906" i="15"/>
  <c r="N906" i="15"/>
  <c r="M906" i="15"/>
  <c r="L906" i="15"/>
  <c r="O890" i="15"/>
  <c r="N890" i="15"/>
  <c r="M890" i="15"/>
  <c r="L890" i="15"/>
  <c r="O874" i="15"/>
  <c r="M874" i="15"/>
  <c r="N874" i="15"/>
  <c r="L874" i="15"/>
  <c r="O858" i="15"/>
  <c r="M858" i="15"/>
  <c r="N858" i="15"/>
  <c r="L858" i="15"/>
  <c r="O842" i="15"/>
  <c r="N842" i="15"/>
  <c r="M842" i="15"/>
  <c r="L842" i="15"/>
  <c r="O826" i="15"/>
  <c r="N826" i="15"/>
  <c r="M826" i="15"/>
  <c r="L826" i="15"/>
  <c r="O810" i="15"/>
  <c r="N810" i="15"/>
  <c r="M810" i="15"/>
  <c r="L810" i="15"/>
  <c r="O794" i="15"/>
  <c r="N794" i="15"/>
  <c r="M794" i="15"/>
  <c r="L794" i="15"/>
  <c r="O778" i="15"/>
  <c r="N778" i="15"/>
  <c r="L778" i="15"/>
  <c r="M778" i="15"/>
  <c r="O762" i="15"/>
  <c r="N762" i="15"/>
  <c r="M762" i="15"/>
  <c r="L762" i="15"/>
  <c r="O746" i="15"/>
  <c r="N746" i="15"/>
  <c r="M746" i="15"/>
  <c r="L746" i="15"/>
  <c r="O730" i="15"/>
  <c r="N730" i="15"/>
  <c r="M730" i="15"/>
  <c r="L730" i="15"/>
  <c r="O714" i="15"/>
  <c r="N714" i="15"/>
  <c r="L714" i="15"/>
  <c r="M714" i="15"/>
  <c r="O698" i="15"/>
  <c r="N698" i="15"/>
  <c r="L698" i="15"/>
  <c r="M698" i="15"/>
  <c r="O674" i="15"/>
  <c r="N674" i="15"/>
  <c r="L674" i="15"/>
  <c r="M674" i="15"/>
  <c r="O658" i="15"/>
  <c r="N658" i="15"/>
  <c r="L658" i="15"/>
  <c r="M658" i="15"/>
  <c r="O642" i="15"/>
  <c r="N642" i="15"/>
  <c r="L642" i="15"/>
  <c r="M642" i="15"/>
  <c r="O626" i="15"/>
  <c r="N626" i="15"/>
  <c r="L626" i="15"/>
  <c r="M626" i="15"/>
  <c r="O610" i="15"/>
  <c r="N610" i="15"/>
  <c r="M610" i="15"/>
  <c r="L610" i="15"/>
  <c r="O586" i="15"/>
  <c r="N586" i="15"/>
  <c r="M586" i="15"/>
  <c r="L586" i="15"/>
  <c r="O562" i="15"/>
  <c r="N562" i="15"/>
  <c r="M562" i="15"/>
  <c r="L562" i="15"/>
  <c r="N831" i="15"/>
  <c r="M831" i="15"/>
  <c r="O831" i="15"/>
  <c r="L831" i="15"/>
  <c r="O807" i="15"/>
  <c r="N807" i="15"/>
  <c r="M807" i="15"/>
  <c r="L807" i="15"/>
  <c r="O791" i="15"/>
  <c r="N791" i="15"/>
  <c r="L791" i="15"/>
  <c r="M791" i="15"/>
  <c r="O767" i="15"/>
  <c r="N767" i="15"/>
  <c r="M767" i="15"/>
  <c r="L767" i="15"/>
  <c r="O751" i="15"/>
  <c r="M751" i="15"/>
  <c r="N751" i="15"/>
  <c r="L751" i="15"/>
  <c r="O727" i="15"/>
  <c r="N727" i="15"/>
  <c r="L727" i="15"/>
  <c r="M727" i="15"/>
  <c r="O711" i="15"/>
  <c r="N711" i="15"/>
  <c r="M711" i="15"/>
  <c r="L711" i="15"/>
  <c r="O687" i="15"/>
  <c r="N687" i="15"/>
  <c r="M687" i="15"/>
  <c r="L687" i="15"/>
  <c r="N671" i="15"/>
  <c r="O671" i="15"/>
  <c r="M671" i="15"/>
  <c r="L671" i="15"/>
  <c r="O647" i="15"/>
  <c r="N647" i="15"/>
  <c r="M647" i="15"/>
  <c r="L647" i="15"/>
  <c r="O631" i="15"/>
  <c r="N631" i="15"/>
  <c r="L631" i="15"/>
  <c r="M631" i="15"/>
  <c r="N607" i="15"/>
  <c r="M607" i="15"/>
  <c r="O607" i="15"/>
  <c r="L607" i="15"/>
  <c r="O599" i="15"/>
  <c r="N599" i="15"/>
  <c r="M599" i="15"/>
  <c r="L599" i="15"/>
  <c r="O575" i="15"/>
  <c r="M575" i="15"/>
  <c r="N575" i="15"/>
  <c r="L575" i="15"/>
  <c r="M559" i="15"/>
  <c r="O559" i="15"/>
  <c r="N559" i="15"/>
  <c r="L559" i="15"/>
  <c r="O543" i="15"/>
  <c r="N543" i="15"/>
  <c r="M543" i="15"/>
  <c r="L543" i="15"/>
  <c r="O519" i="15"/>
  <c r="N519" i="15"/>
  <c r="M519" i="15"/>
  <c r="L519" i="15"/>
  <c r="O503" i="15"/>
  <c r="M503" i="15"/>
  <c r="N503" i="15"/>
  <c r="L503" i="15"/>
  <c r="O479" i="15"/>
  <c r="N479" i="15"/>
  <c r="M479" i="15"/>
  <c r="L479" i="15"/>
  <c r="O471" i="15"/>
  <c r="N471" i="15"/>
  <c r="M471" i="15"/>
  <c r="L471" i="15"/>
  <c r="O447" i="15"/>
  <c r="M447" i="15"/>
  <c r="N447" i="15"/>
  <c r="L447" i="15"/>
  <c r="M431" i="15"/>
  <c r="O431" i="15"/>
  <c r="N431" i="15"/>
  <c r="L431" i="15"/>
  <c r="O415" i="15"/>
  <c r="N415" i="15"/>
  <c r="M415" i="15"/>
  <c r="L415" i="15"/>
  <c r="O391" i="15"/>
  <c r="N391" i="15"/>
  <c r="M391" i="15"/>
  <c r="L391" i="15"/>
  <c r="N375" i="15"/>
  <c r="O375" i="15"/>
  <c r="M375" i="15"/>
  <c r="L375" i="15"/>
  <c r="N359" i="15"/>
  <c r="O359" i="15"/>
  <c r="M359" i="15"/>
  <c r="L359" i="15"/>
  <c r="O997" i="15"/>
  <c r="N997" i="15"/>
  <c r="M997" i="15"/>
  <c r="L997" i="15"/>
  <c r="O989" i="15"/>
  <c r="N989" i="15"/>
  <c r="M989" i="15"/>
  <c r="L989" i="15"/>
  <c r="N981" i="15"/>
  <c r="M981" i="15"/>
  <c r="L981" i="15"/>
  <c r="O981" i="15"/>
  <c r="O973" i="15"/>
  <c r="N973" i="15"/>
  <c r="M973" i="15"/>
  <c r="L973" i="15"/>
  <c r="O965" i="15"/>
  <c r="N965" i="15"/>
  <c r="M965" i="15"/>
  <c r="L965" i="15"/>
  <c r="O957" i="15"/>
  <c r="N957" i="15"/>
  <c r="M957" i="15"/>
  <c r="L957" i="15"/>
  <c r="O949" i="15"/>
  <c r="N949" i="15"/>
  <c r="M949" i="15"/>
  <c r="L949" i="15"/>
  <c r="O941" i="15"/>
  <c r="N941" i="15"/>
  <c r="M941" i="15"/>
  <c r="L941" i="15"/>
  <c r="O933" i="15"/>
  <c r="N933" i="15"/>
  <c r="M933" i="15"/>
  <c r="L933" i="15"/>
  <c r="O925" i="15"/>
  <c r="N925" i="15"/>
  <c r="M925" i="15"/>
  <c r="L925" i="15"/>
  <c r="O917" i="15"/>
  <c r="N917" i="15"/>
  <c r="M917" i="15"/>
  <c r="L917" i="15"/>
  <c r="O909" i="15"/>
  <c r="N909" i="15"/>
  <c r="M909" i="15"/>
  <c r="L909" i="15"/>
  <c r="O901" i="15"/>
  <c r="N901" i="15"/>
  <c r="M901" i="15"/>
  <c r="L901" i="15"/>
  <c r="O893" i="15"/>
  <c r="N893" i="15"/>
  <c r="M893" i="15"/>
  <c r="L893" i="15"/>
  <c r="O885" i="15"/>
  <c r="N885" i="15"/>
  <c r="M885" i="15"/>
  <c r="L885" i="15"/>
  <c r="O877" i="15"/>
  <c r="N877" i="15"/>
  <c r="M877" i="15"/>
  <c r="L877" i="15"/>
  <c r="O869" i="15"/>
  <c r="N869" i="15"/>
  <c r="M869" i="15"/>
  <c r="L869" i="15"/>
  <c r="O861" i="15"/>
  <c r="N861" i="15"/>
  <c r="M861" i="15"/>
  <c r="L861" i="15"/>
  <c r="O853" i="15"/>
  <c r="N853" i="15"/>
  <c r="M853" i="15"/>
  <c r="L853" i="15"/>
  <c r="O845" i="15"/>
  <c r="M845" i="15"/>
  <c r="N845" i="15"/>
  <c r="L845" i="15"/>
  <c r="O837" i="15"/>
  <c r="M837" i="15"/>
  <c r="L837" i="15"/>
  <c r="N837" i="15"/>
  <c r="O829" i="15"/>
  <c r="M829" i="15"/>
  <c r="L829" i="15"/>
  <c r="N829" i="15"/>
  <c r="O821" i="15"/>
  <c r="N821" i="15"/>
  <c r="M821" i="15"/>
  <c r="L821" i="15"/>
  <c r="O813" i="15"/>
  <c r="N813" i="15"/>
  <c r="M813" i="15"/>
  <c r="L813" i="15"/>
  <c r="O805" i="15"/>
  <c r="N805" i="15"/>
  <c r="M805" i="15"/>
  <c r="L805" i="15"/>
  <c r="O797" i="15"/>
  <c r="N797" i="15"/>
  <c r="M797" i="15"/>
  <c r="L797" i="15"/>
  <c r="O789" i="15"/>
  <c r="N789" i="15"/>
  <c r="M789" i="15"/>
  <c r="L789" i="15"/>
  <c r="O781" i="15"/>
  <c r="N781" i="15"/>
  <c r="M781" i="15"/>
  <c r="L781" i="15"/>
  <c r="O773" i="15"/>
  <c r="N773" i="15"/>
  <c r="M773" i="15"/>
  <c r="L773" i="15"/>
  <c r="O765" i="15"/>
  <c r="N765" i="15"/>
  <c r="M765" i="15"/>
  <c r="L765" i="15"/>
  <c r="O757" i="15"/>
  <c r="N757" i="15"/>
  <c r="M757" i="15"/>
  <c r="L757" i="15"/>
  <c r="O749" i="15"/>
  <c r="N749" i="15"/>
  <c r="M749" i="15"/>
  <c r="L749" i="15"/>
  <c r="O741" i="15"/>
  <c r="M741" i="15"/>
  <c r="N741" i="15"/>
  <c r="L741" i="15"/>
  <c r="O733" i="15"/>
  <c r="N733" i="15"/>
  <c r="M733" i="15"/>
  <c r="L733" i="15"/>
  <c r="O725" i="15"/>
  <c r="M725" i="15"/>
  <c r="L725" i="15"/>
  <c r="N725" i="15"/>
  <c r="O717" i="15"/>
  <c r="N717" i="15"/>
  <c r="M717" i="15"/>
  <c r="L717" i="15"/>
  <c r="O709" i="15"/>
  <c r="M709" i="15"/>
  <c r="L709" i="15"/>
  <c r="N709" i="15"/>
  <c r="O701" i="15"/>
  <c r="N701" i="15"/>
  <c r="M701" i="15"/>
  <c r="L701" i="15"/>
  <c r="O693" i="15"/>
  <c r="N693" i="15"/>
  <c r="M693" i="15"/>
  <c r="L693" i="15"/>
  <c r="O685" i="15"/>
  <c r="N685" i="15"/>
  <c r="M685" i="15"/>
  <c r="L685" i="15"/>
  <c r="O677" i="15"/>
  <c r="N677" i="15"/>
  <c r="M677" i="15"/>
  <c r="L677" i="15"/>
  <c r="O669" i="15"/>
  <c r="N669" i="15"/>
  <c r="M669" i="15"/>
  <c r="L669" i="15"/>
  <c r="O661" i="15"/>
  <c r="N661" i="15"/>
  <c r="M661" i="15"/>
  <c r="L661" i="15"/>
  <c r="O653" i="15"/>
  <c r="N653" i="15"/>
  <c r="M653" i="15"/>
  <c r="L653" i="15"/>
  <c r="O645" i="15"/>
  <c r="M645" i="15"/>
  <c r="N645" i="15"/>
  <c r="L645" i="15"/>
  <c r="O637" i="15"/>
  <c r="N637" i="15"/>
  <c r="M637" i="15"/>
  <c r="L637" i="15"/>
  <c r="O629" i="15"/>
  <c r="N629" i="15"/>
  <c r="M629" i="15"/>
  <c r="L629" i="15"/>
  <c r="O621" i="15"/>
  <c r="N621" i="15"/>
  <c r="M621" i="15"/>
  <c r="L621" i="15"/>
  <c r="O613" i="15"/>
  <c r="M613" i="15"/>
  <c r="L613" i="15"/>
  <c r="N613" i="15"/>
  <c r="O605" i="15"/>
  <c r="N605" i="15"/>
  <c r="L605" i="15"/>
  <c r="M605" i="15"/>
  <c r="O597" i="15"/>
  <c r="M597" i="15"/>
  <c r="L597" i="15"/>
  <c r="N597" i="15"/>
  <c r="O589" i="15"/>
  <c r="N589" i="15"/>
  <c r="L589" i="15"/>
  <c r="M589" i="15"/>
  <c r="O581" i="15"/>
  <c r="M581" i="15"/>
  <c r="L581" i="15"/>
  <c r="N581" i="15"/>
  <c r="O573" i="15"/>
  <c r="N573" i="15"/>
  <c r="M573" i="15"/>
  <c r="L573" i="15"/>
  <c r="O565" i="15"/>
  <c r="N565" i="15"/>
  <c r="M565" i="15"/>
  <c r="L565" i="15"/>
  <c r="O557" i="15"/>
  <c r="N557" i="15"/>
  <c r="L557" i="15"/>
  <c r="M557" i="15"/>
  <c r="O549" i="15"/>
  <c r="N549" i="15"/>
  <c r="M549" i="15"/>
  <c r="L549" i="15"/>
  <c r="O541" i="15"/>
  <c r="N541" i="15"/>
  <c r="M541" i="15"/>
  <c r="L541" i="15"/>
  <c r="O533" i="15"/>
  <c r="M533" i="15"/>
  <c r="L533" i="15"/>
  <c r="N533" i="15"/>
  <c r="O525" i="15"/>
  <c r="N525" i="15"/>
  <c r="M525" i="15"/>
  <c r="L525" i="15"/>
  <c r="O517" i="15"/>
  <c r="N517" i="15"/>
  <c r="M517" i="15"/>
  <c r="L517" i="15"/>
  <c r="O509" i="15"/>
  <c r="N509" i="15"/>
  <c r="M509" i="15"/>
  <c r="L509" i="15"/>
  <c r="O501" i="15"/>
  <c r="N501" i="15"/>
  <c r="M501" i="15"/>
  <c r="L501" i="15"/>
  <c r="O493" i="15"/>
  <c r="N493" i="15"/>
  <c r="M493" i="15"/>
  <c r="L493" i="15"/>
  <c r="O485" i="15"/>
  <c r="M485" i="15"/>
  <c r="L485" i="15"/>
  <c r="N485" i="15"/>
  <c r="O477" i="15"/>
  <c r="N477" i="15"/>
  <c r="M477" i="15"/>
  <c r="L477" i="15"/>
  <c r="O469" i="15"/>
  <c r="M469" i="15"/>
  <c r="N469" i="15"/>
  <c r="L469" i="15"/>
  <c r="O461" i="15"/>
  <c r="N461" i="15"/>
  <c r="L461" i="15"/>
  <c r="M461" i="15"/>
  <c r="O453" i="15"/>
  <c r="M453" i="15"/>
  <c r="L453" i="15"/>
  <c r="N453" i="15"/>
  <c r="O445" i="15"/>
  <c r="N445" i="15"/>
  <c r="M445" i="15"/>
  <c r="L445" i="15"/>
  <c r="O437" i="15"/>
  <c r="N437" i="15"/>
  <c r="M437" i="15"/>
  <c r="L437" i="15"/>
  <c r="O429" i="15"/>
  <c r="N429" i="15"/>
  <c r="L429" i="15"/>
  <c r="M429" i="15"/>
  <c r="O421" i="15"/>
  <c r="M421" i="15"/>
  <c r="N421" i="15"/>
  <c r="L421" i="15"/>
  <c r="O413" i="15"/>
  <c r="N413" i="15"/>
  <c r="M413" i="15"/>
  <c r="L413" i="15"/>
  <c r="O405" i="15"/>
  <c r="M405" i="15"/>
  <c r="N405" i="15"/>
  <c r="L405" i="15"/>
  <c r="O397" i="15"/>
  <c r="N397" i="15"/>
  <c r="L397" i="15"/>
  <c r="M397" i="15"/>
  <c r="O389" i="15"/>
  <c r="N389" i="15"/>
  <c r="M389" i="15"/>
  <c r="L389" i="15"/>
  <c r="O381" i="15"/>
  <c r="N381" i="15"/>
  <c r="M381" i="15"/>
  <c r="L381" i="15"/>
  <c r="O373" i="15"/>
  <c r="N373" i="15"/>
  <c r="L373" i="15"/>
  <c r="M373" i="15"/>
  <c r="O365" i="15"/>
  <c r="N365" i="15"/>
  <c r="M365" i="15"/>
  <c r="L365" i="15"/>
  <c r="O357" i="15"/>
  <c r="N357" i="15"/>
  <c r="M357" i="15"/>
  <c r="L357" i="15"/>
  <c r="O994" i="11"/>
  <c r="N994" i="11"/>
  <c r="L994" i="11"/>
  <c r="M994" i="11"/>
  <c r="O986" i="11"/>
  <c r="L986" i="11"/>
  <c r="N986" i="11"/>
  <c r="M986" i="11"/>
  <c r="O978" i="11"/>
  <c r="L978" i="11"/>
  <c r="M978" i="11"/>
  <c r="N978" i="11"/>
  <c r="O970" i="11"/>
  <c r="L970" i="11"/>
  <c r="M970" i="11"/>
  <c r="N970" i="11"/>
  <c r="O962" i="11"/>
  <c r="N962" i="11"/>
  <c r="L962" i="11"/>
  <c r="M962" i="11"/>
  <c r="O954" i="11"/>
  <c r="N954" i="11"/>
  <c r="L954" i="11"/>
  <c r="M954" i="11"/>
  <c r="O946" i="11"/>
  <c r="N946" i="11"/>
  <c r="L946" i="11"/>
  <c r="M946" i="11"/>
  <c r="O938" i="11"/>
  <c r="L938" i="11"/>
  <c r="M938" i="11"/>
  <c r="N938" i="11"/>
  <c r="O930" i="11"/>
  <c r="L930" i="11"/>
  <c r="M930" i="11"/>
  <c r="N930" i="11"/>
  <c r="O922" i="11"/>
  <c r="N922" i="11"/>
  <c r="L922" i="11"/>
  <c r="M922" i="11"/>
  <c r="O914" i="11"/>
  <c r="L914" i="11"/>
  <c r="M914" i="11"/>
  <c r="N914" i="11"/>
  <c r="O906" i="11"/>
  <c r="N906" i="11"/>
  <c r="L906" i="11"/>
  <c r="M906" i="11"/>
  <c r="O898" i="11"/>
  <c r="L898" i="11"/>
  <c r="N898" i="11"/>
  <c r="M898" i="11"/>
  <c r="O890" i="11"/>
  <c r="N890" i="11"/>
  <c r="L890" i="11"/>
  <c r="M890" i="11"/>
  <c r="O882" i="11"/>
  <c r="L882" i="11"/>
  <c r="M882" i="11"/>
  <c r="N882" i="11"/>
  <c r="O874" i="11"/>
  <c r="N874" i="11"/>
  <c r="L874" i="11"/>
  <c r="M874" i="11"/>
  <c r="O866" i="11"/>
  <c r="N866" i="11"/>
  <c r="L866" i="11"/>
  <c r="M866" i="11"/>
  <c r="O858" i="11"/>
  <c r="L858" i="11"/>
  <c r="N858" i="11"/>
  <c r="M858" i="11"/>
  <c r="O850" i="11"/>
  <c r="L850" i="11"/>
  <c r="M850" i="11"/>
  <c r="N850" i="11"/>
  <c r="O842" i="11"/>
  <c r="L842" i="11"/>
  <c r="M842" i="11"/>
  <c r="N842" i="11"/>
  <c r="O834" i="11"/>
  <c r="N834" i="11"/>
  <c r="L834" i="11"/>
  <c r="M834" i="11"/>
  <c r="O826" i="11"/>
  <c r="N826" i="11"/>
  <c r="L826" i="11"/>
  <c r="M826" i="11"/>
  <c r="O818" i="11"/>
  <c r="N818" i="11"/>
  <c r="L818" i="11"/>
  <c r="M818" i="11"/>
  <c r="O810" i="11"/>
  <c r="L810" i="11"/>
  <c r="M810" i="11"/>
  <c r="N810" i="11"/>
  <c r="O802" i="11"/>
  <c r="L802" i="11"/>
  <c r="M802" i="11"/>
  <c r="N802" i="11"/>
  <c r="O794" i="11"/>
  <c r="N794" i="11"/>
  <c r="L794" i="11"/>
  <c r="M794" i="11"/>
  <c r="O786" i="11"/>
  <c r="L786" i="11"/>
  <c r="M786" i="11"/>
  <c r="N786" i="11"/>
  <c r="O778" i="11"/>
  <c r="N778" i="11"/>
  <c r="L778" i="11"/>
  <c r="M778" i="11"/>
  <c r="O770" i="11"/>
  <c r="N770" i="11"/>
  <c r="L770" i="11"/>
  <c r="M770" i="11"/>
  <c r="O762" i="11"/>
  <c r="N762" i="11"/>
  <c r="L762" i="11"/>
  <c r="M762" i="11"/>
  <c r="O754" i="11"/>
  <c r="L754" i="11"/>
  <c r="M754" i="11"/>
  <c r="N754" i="11"/>
  <c r="O746" i="11"/>
  <c r="N746" i="11"/>
  <c r="L746" i="11"/>
  <c r="M746" i="11"/>
  <c r="O738" i="11"/>
  <c r="N738" i="11"/>
  <c r="L738" i="11"/>
  <c r="M738" i="11"/>
  <c r="O730" i="11"/>
  <c r="N730" i="11"/>
  <c r="L730" i="11"/>
  <c r="M730" i="11"/>
  <c r="O722" i="11"/>
  <c r="L722" i="11"/>
  <c r="M722" i="11"/>
  <c r="N722" i="11"/>
  <c r="O714" i="11"/>
  <c r="N714" i="11"/>
  <c r="L714" i="11"/>
  <c r="M714" i="11"/>
  <c r="O706" i="11"/>
  <c r="N706" i="11"/>
  <c r="L706" i="11"/>
  <c r="M706" i="11"/>
  <c r="O698" i="11"/>
  <c r="N698" i="11"/>
  <c r="L698" i="11"/>
  <c r="M698" i="11"/>
  <c r="O690" i="11"/>
  <c r="L690" i="11"/>
  <c r="M690" i="11"/>
  <c r="N690" i="11"/>
  <c r="O682" i="11"/>
  <c r="N682" i="11"/>
  <c r="L682" i="11"/>
  <c r="M682" i="11"/>
  <c r="O674" i="11"/>
  <c r="L674" i="11"/>
  <c r="M674" i="11"/>
  <c r="N674" i="11"/>
  <c r="O666" i="11"/>
  <c r="N666" i="11"/>
  <c r="L666" i="11"/>
  <c r="M666" i="11"/>
  <c r="O658" i="11"/>
  <c r="L658" i="11"/>
  <c r="M658" i="11"/>
  <c r="N658" i="11"/>
  <c r="O650" i="11"/>
  <c r="N650" i="11"/>
  <c r="L650" i="11"/>
  <c r="M650" i="11"/>
  <c r="O642" i="11"/>
  <c r="L642" i="11"/>
  <c r="M642" i="11"/>
  <c r="N642" i="11"/>
  <c r="O634" i="11"/>
  <c r="N634" i="11"/>
  <c r="L634" i="11"/>
  <c r="M634" i="11"/>
  <c r="O626" i="11"/>
  <c r="N626" i="11"/>
  <c r="L626" i="11"/>
  <c r="M626" i="11"/>
  <c r="O618" i="11"/>
  <c r="N618" i="11"/>
  <c r="L618" i="11"/>
  <c r="M618" i="11"/>
  <c r="O610" i="11"/>
  <c r="N610" i="11"/>
  <c r="L610" i="11"/>
  <c r="M610" i="11"/>
  <c r="O602" i="11"/>
  <c r="N602" i="11"/>
  <c r="L602" i="11"/>
  <c r="M602" i="11"/>
  <c r="O594" i="11"/>
  <c r="N594" i="11"/>
  <c r="L594" i="11"/>
  <c r="M594" i="11"/>
  <c r="O586" i="11"/>
  <c r="N586" i="11"/>
  <c r="L586" i="11"/>
  <c r="M586" i="11"/>
  <c r="O578" i="11"/>
  <c r="N578" i="11"/>
  <c r="L578" i="11"/>
  <c r="M578" i="11"/>
  <c r="O570" i="11"/>
  <c r="N570" i="11"/>
  <c r="L570" i="11"/>
  <c r="M570" i="11"/>
  <c r="O562" i="11"/>
  <c r="N562" i="11"/>
  <c r="L562" i="11"/>
  <c r="M562" i="11"/>
  <c r="O554" i="11"/>
  <c r="N554" i="11"/>
  <c r="L554" i="11"/>
  <c r="M554" i="11"/>
  <c r="O546" i="11"/>
  <c r="M546" i="11"/>
  <c r="N546" i="11"/>
  <c r="L546" i="11"/>
  <c r="O538" i="11"/>
  <c r="N538" i="11"/>
  <c r="M538" i="11"/>
  <c r="L538" i="11"/>
  <c r="O530" i="11"/>
  <c r="N530" i="11"/>
  <c r="M530" i="11"/>
  <c r="L530" i="11"/>
  <c r="O522" i="11"/>
  <c r="N522" i="11"/>
  <c r="M522" i="11"/>
  <c r="L522" i="11"/>
  <c r="O514" i="11"/>
  <c r="M514" i="11"/>
  <c r="N514" i="11"/>
  <c r="L514" i="11"/>
  <c r="O506" i="11"/>
  <c r="N506" i="11"/>
  <c r="M506" i="11"/>
  <c r="L506" i="11"/>
  <c r="O498" i="11"/>
  <c r="N498" i="11"/>
  <c r="M498" i="11"/>
  <c r="L498" i="11"/>
  <c r="O490" i="11"/>
  <c r="N490" i="11"/>
  <c r="L490" i="11"/>
  <c r="M490" i="11"/>
  <c r="O482" i="11"/>
  <c r="M482" i="11"/>
  <c r="N482" i="11"/>
  <c r="L482" i="11"/>
  <c r="O474" i="11"/>
  <c r="N474" i="11"/>
  <c r="M474" i="11"/>
  <c r="L474" i="11"/>
  <c r="O466" i="11"/>
  <c r="N466" i="11"/>
  <c r="M466" i="11"/>
  <c r="L466" i="11"/>
  <c r="O458" i="11"/>
  <c r="N458" i="11"/>
  <c r="L458" i="11"/>
  <c r="M458" i="11"/>
  <c r="O450" i="11"/>
  <c r="M450" i="11"/>
  <c r="N450" i="11"/>
  <c r="L450" i="11"/>
  <c r="O442" i="11"/>
  <c r="N442" i="11"/>
  <c r="M442" i="11"/>
  <c r="L442" i="11"/>
  <c r="O434" i="11"/>
  <c r="N434" i="11"/>
  <c r="M434" i="11"/>
  <c r="L434" i="11"/>
  <c r="O426" i="11"/>
  <c r="N426" i="11"/>
  <c r="L426" i="11"/>
  <c r="M426" i="11"/>
  <c r="O418" i="11"/>
  <c r="M418" i="11"/>
  <c r="N418" i="11"/>
  <c r="L418" i="11"/>
  <c r="O410" i="11"/>
  <c r="N410" i="11"/>
  <c r="M410" i="11"/>
  <c r="L410" i="11"/>
  <c r="O402" i="11"/>
  <c r="N402" i="11"/>
  <c r="M402" i="11"/>
  <c r="L402" i="11"/>
  <c r="O394" i="11"/>
  <c r="N394" i="11"/>
  <c r="M394" i="11"/>
  <c r="L394" i="11"/>
  <c r="O386" i="11"/>
  <c r="M386" i="11"/>
  <c r="N386" i="11"/>
  <c r="L386" i="11"/>
  <c r="O378" i="11"/>
  <c r="N378" i="11"/>
  <c r="M378" i="11"/>
  <c r="L378" i="11"/>
  <c r="O370" i="11"/>
  <c r="N370" i="11"/>
  <c r="M370" i="11"/>
  <c r="L370" i="11"/>
  <c r="O362" i="11"/>
  <c r="N362" i="11"/>
  <c r="L362" i="11"/>
  <c r="M362" i="11"/>
  <c r="O354" i="11"/>
  <c r="N354" i="11"/>
  <c r="M354" i="11"/>
  <c r="L354" i="11"/>
  <c r="O346" i="11"/>
  <c r="N346" i="11"/>
  <c r="M346" i="11"/>
  <c r="L346" i="11"/>
  <c r="O338" i="11"/>
  <c r="N338" i="11"/>
  <c r="M338" i="11"/>
  <c r="L338" i="11"/>
  <c r="O330" i="11"/>
  <c r="N330" i="11"/>
  <c r="L330" i="11"/>
  <c r="M330" i="11"/>
  <c r="O322" i="11"/>
  <c r="N322" i="11"/>
  <c r="M322" i="11"/>
  <c r="L322" i="11"/>
  <c r="N993" i="11"/>
  <c r="O993" i="11"/>
  <c r="L993" i="11"/>
  <c r="M993" i="11"/>
  <c r="N985" i="11"/>
  <c r="O985" i="11"/>
  <c r="L985" i="11"/>
  <c r="M985" i="11"/>
  <c r="N977" i="11"/>
  <c r="O977" i="11"/>
  <c r="M977" i="11"/>
  <c r="L977" i="11"/>
  <c r="N969" i="11"/>
  <c r="O969" i="11"/>
  <c r="L969" i="11"/>
  <c r="M969" i="11"/>
  <c r="N961" i="11"/>
  <c r="O961" i="11"/>
  <c r="L961" i="11"/>
  <c r="M961" i="11"/>
  <c r="N953" i="11"/>
  <c r="O953" i="11"/>
  <c r="L953" i="11"/>
  <c r="M953" i="11"/>
  <c r="N945" i="11"/>
  <c r="O945" i="11"/>
  <c r="M945" i="11"/>
  <c r="L945" i="11"/>
  <c r="N937" i="11"/>
  <c r="O937" i="11"/>
  <c r="L937" i="11"/>
  <c r="M937" i="11"/>
  <c r="N929" i="11"/>
  <c r="O929" i="11"/>
  <c r="L929" i="11"/>
  <c r="M929" i="11"/>
  <c r="N921" i="11"/>
  <c r="O921" i="11"/>
  <c r="L921" i="11"/>
  <c r="M921" i="11"/>
  <c r="N913" i="11"/>
  <c r="O913" i="11"/>
  <c r="M913" i="11"/>
  <c r="L913" i="11"/>
  <c r="N905" i="11"/>
  <c r="O905" i="11"/>
  <c r="L905" i="11"/>
  <c r="M905" i="11"/>
  <c r="N897" i="11"/>
  <c r="O897" i="11"/>
  <c r="L897" i="11"/>
  <c r="M897" i="11"/>
  <c r="N889" i="11"/>
  <c r="O889" i="11"/>
  <c r="L889" i="11"/>
  <c r="M889" i="11"/>
  <c r="N881" i="11"/>
  <c r="O881" i="11"/>
  <c r="M881" i="11"/>
  <c r="L881" i="11"/>
  <c r="N873" i="11"/>
  <c r="O873" i="11"/>
  <c r="L873" i="11"/>
  <c r="M873" i="11"/>
  <c r="N865" i="11"/>
  <c r="O865" i="11"/>
  <c r="L865" i="11"/>
  <c r="M865" i="11"/>
  <c r="N857" i="11"/>
  <c r="O857" i="11"/>
  <c r="L857" i="11"/>
  <c r="M857" i="11"/>
  <c r="N849" i="11"/>
  <c r="O849" i="11"/>
  <c r="M849" i="11"/>
  <c r="L849" i="11"/>
  <c r="N841" i="11"/>
  <c r="O841" i="11"/>
  <c r="L841" i="11"/>
  <c r="M841" i="11"/>
  <c r="N833" i="11"/>
  <c r="O833" i="11"/>
  <c r="L833" i="11"/>
  <c r="M833" i="11"/>
  <c r="N825" i="11"/>
  <c r="O825" i="11"/>
  <c r="L825" i="11"/>
  <c r="M825" i="11"/>
  <c r="N817" i="11"/>
  <c r="O817" i="11"/>
  <c r="M817" i="11"/>
  <c r="L817" i="11"/>
  <c r="N809" i="11"/>
  <c r="O809" i="11"/>
  <c r="L809" i="11"/>
  <c r="M809" i="11"/>
  <c r="N801" i="11"/>
  <c r="O801" i="11"/>
  <c r="L801" i="11"/>
  <c r="M801" i="11"/>
  <c r="N793" i="11"/>
  <c r="O793" i="11"/>
  <c r="L793" i="11"/>
  <c r="M793" i="11"/>
  <c r="N785" i="11"/>
  <c r="O785" i="11"/>
  <c r="M785" i="11"/>
  <c r="L785" i="11"/>
  <c r="N777" i="11"/>
  <c r="O777" i="11"/>
  <c r="L777" i="11"/>
  <c r="M777" i="11"/>
  <c r="N769" i="11"/>
  <c r="O769" i="11"/>
  <c r="L769" i="11"/>
  <c r="M769" i="11"/>
  <c r="N761" i="11"/>
  <c r="O761" i="11"/>
  <c r="L761" i="11"/>
  <c r="M761" i="11"/>
  <c r="N753" i="11"/>
  <c r="O753" i="11"/>
  <c r="M753" i="11"/>
  <c r="L753" i="11"/>
  <c r="N745" i="11"/>
  <c r="O745" i="11"/>
  <c r="L745" i="11"/>
  <c r="M745" i="11"/>
  <c r="N737" i="11"/>
  <c r="O737" i="11"/>
  <c r="L737" i="11"/>
  <c r="M737" i="11"/>
  <c r="N729" i="11"/>
  <c r="O729" i="11"/>
  <c r="L729" i="11"/>
  <c r="M729" i="11"/>
  <c r="N721" i="11"/>
  <c r="O721" i="11"/>
  <c r="M721" i="11"/>
  <c r="L721" i="11"/>
  <c r="N713" i="11"/>
  <c r="O713" i="11"/>
  <c r="L713" i="11"/>
  <c r="M713" i="11"/>
  <c r="N705" i="11"/>
  <c r="O705" i="11"/>
  <c r="L705" i="11"/>
  <c r="M705" i="11"/>
  <c r="N697" i="11"/>
  <c r="O697" i="11"/>
  <c r="L697" i="11"/>
  <c r="M697" i="11"/>
  <c r="N689" i="11"/>
  <c r="O689" i="11"/>
  <c r="M689" i="11"/>
  <c r="L689" i="11"/>
  <c r="N681" i="11"/>
  <c r="O681" i="11"/>
  <c r="L681" i="11"/>
  <c r="M681" i="11"/>
  <c r="N673" i="11"/>
  <c r="O673" i="11"/>
  <c r="L673" i="11"/>
  <c r="M673" i="11"/>
  <c r="N665" i="11"/>
  <c r="O665" i="11"/>
  <c r="L665" i="11"/>
  <c r="M665" i="11"/>
  <c r="N657" i="11"/>
  <c r="O657" i="11"/>
  <c r="M657" i="11"/>
  <c r="L657" i="11"/>
  <c r="N649" i="11"/>
  <c r="O649" i="11"/>
  <c r="L649" i="11"/>
  <c r="M649" i="11"/>
  <c r="N641" i="11"/>
  <c r="O641" i="11"/>
  <c r="L641" i="11"/>
  <c r="M641" i="11"/>
  <c r="N633" i="11"/>
  <c r="O633" i="11"/>
  <c r="L633" i="11"/>
  <c r="M633" i="11"/>
  <c r="N625" i="11"/>
  <c r="O625" i="11"/>
  <c r="M625" i="11"/>
  <c r="L625" i="11"/>
  <c r="N617" i="11"/>
  <c r="O617" i="11"/>
  <c r="L617" i="11"/>
  <c r="M617" i="11"/>
  <c r="N609" i="11"/>
  <c r="O609" i="11"/>
  <c r="L609" i="11"/>
  <c r="M609" i="11"/>
  <c r="N601" i="11"/>
  <c r="O601" i="11"/>
  <c r="L601" i="11"/>
  <c r="M601" i="11"/>
  <c r="N593" i="11"/>
  <c r="O593" i="11"/>
  <c r="M593" i="11"/>
  <c r="L593" i="11"/>
  <c r="N585" i="11"/>
  <c r="O585" i="11"/>
  <c r="L585" i="11"/>
  <c r="M585" i="11"/>
  <c r="N577" i="11"/>
  <c r="O577" i="11"/>
  <c r="L577" i="11"/>
  <c r="M577" i="11"/>
  <c r="N569" i="11"/>
  <c r="O569" i="11"/>
  <c r="L569" i="11"/>
  <c r="M569" i="11"/>
  <c r="N561" i="11"/>
  <c r="O561" i="11"/>
  <c r="M561" i="11"/>
  <c r="L561" i="11"/>
  <c r="N553" i="11"/>
  <c r="O553" i="11"/>
  <c r="L553" i="11"/>
  <c r="M553" i="11"/>
  <c r="N545" i="11"/>
  <c r="O545" i="11"/>
  <c r="L545" i="11"/>
  <c r="M545" i="11"/>
  <c r="N537" i="11"/>
  <c r="O537" i="11"/>
  <c r="M537" i="11"/>
  <c r="L537" i="11"/>
  <c r="N529" i="11"/>
  <c r="O529" i="11"/>
  <c r="M529" i="11"/>
  <c r="L529" i="11"/>
  <c r="N521" i="11"/>
  <c r="O521" i="11"/>
  <c r="M521" i="11"/>
  <c r="L521" i="11"/>
  <c r="N513" i="11"/>
  <c r="O513" i="11"/>
  <c r="L513" i="11"/>
  <c r="M513" i="11"/>
  <c r="N505" i="11"/>
  <c r="O505" i="11"/>
  <c r="L505" i="11"/>
  <c r="M505" i="11"/>
  <c r="N497" i="11"/>
  <c r="O497" i="11"/>
  <c r="M497" i="11"/>
  <c r="L497" i="11"/>
  <c r="N489" i="11"/>
  <c r="O489" i="11"/>
  <c r="L489" i="11"/>
  <c r="M489" i="11"/>
  <c r="N481" i="11"/>
  <c r="O481" i="11"/>
  <c r="M481" i="11"/>
  <c r="L481" i="11"/>
  <c r="N473" i="11"/>
  <c r="O473" i="11"/>
  <c r="M473" i="11"/>
  <c r="L473" i="11"/>
  <c r="N465" i="11"/>
  <c r="O465" i="11"/>
  <c r="M465" i="11"/>
  <c r="L465" i="11"/>
  <c r="N457" i="11"/>
  <c r="O457" i="11"/>
  <c r="L457" i="11"/>
  <c r="M457" i="11"/>
  <c r="N449" i="11"/>
  <c r="O449" i="11"/>
  <c r="M449" i="11"/>
  <c r="L449" i="11"/>
  <c r="N441" i="11"/>
  <c r="O441" i="11"/>
  <c r="M441" i="11"/>
  <c r="L441" i="11"/>
  <c r="N433" i="11"/>
  <c r="O433" i="11"/>
  <c r="M433" i="11"/>
  <c r="L433" i="11"/>
  <c r="N425" i="11"/>
  <c r="O425" i="11"/>
  <c r="L425" i="11"/>
  <c r="M425" i="11"/>
  <c r="N417" i="11"/>
  <c r="O417" i="11"/>
  <c r="L417" i="11"/>
  <c r="M417" i="11"/>
  <c r="N409" i="11"/>
  <c r="O409" i="11"/>
  <c r="M409" i="11"/>
  <c r="L409" i="11"/>
  <c r="N401" i="11"/>
  <c r="O401" i="11"/>
  <c r="M401" i="11"/>
  <c r="L401" i="11"/>
  <c r="N393" i="11"/>
  <c r="O393" i="11"/>
  <c r="M393" i="11"/>
  <c r="L393" i="11"/>
  <c r="N385" i="11"/>
  <c r="O385" i="11"/>
  <c r="L385" i="11"/>
  <c r="M385" i="11"/>
  <c r="N377" i="11"/>
  <c r="O377" i="11"/>
  <c r="L377" i="11"/>
  <c r="M377" i="11"/>
  <c r="N369" i="11"/>
  <c r="O369" i="11"/>
  <c r="M369" i="11"/>
  <c r="L369" i="11"/>
  <c r="N361" i="11"/>
  <c r="O361" i="11"/>
  <c r="L361" i="11"/>
  <c r="M361" i="11"/>
  <c r="N353" i="11"/>
  <c r="O353" i="11"/>
  <c r="M353" i="11"/>
  <c r="L353" i="11"/>
  <c r="N345" i="11"/>
  <c r="O345" i="11"/>
  <c r="M345" i="11"/>
  <c r="L345" i="11"/>
  <c r="N337" i="11"/>
  <c r="O337" i="11"/>
  <c r="M337" i="11"/>
  <c r="L337" i="11"/>
  <c r="N329" i="11"/>
  <c r="O329" i="11"/>
  <c r="L329" i="11"/>
  <c r="M329" i="11"/>
  <c r="N321" i="11"/>
  <c r="O321" i="11"/>
  <c r="M321" i="11"/>
  <c r="L321" i="11"/>
  <c r="O1000" i="11"/>
  <c r="M1000" i="11"/>
  <c r="L1000" i="11"/>
  <c r="N1000" i="11"/>
  <c r="O992" i="11"/>
  <c r="N992" i="11"/>
  <c r="M992" i="11"/>
  <c r="L992" i="11"/>
  <c r="O984" i="11"/>
  <c r="M984" i="11"/>
  <c r="L984" i="11"/>
  <c r="N984" i="11"/>
  <c r="O976" i="11"/>
  <c r="N976" i="11"/>
  <c r="M976" i="11"/>
  <c r="L976" i="11"/>
  <c r="O968" i="11"/>
  <c r="M968" i="11"/>
  <c r="L968" i="11"/>
  <c r="N968" i="11"/>
  <c r="O960" i="11"/>
  <c r="N960" i="11"/>
  <c r="M960" i="11"/>
  <c r="L960" i="11"/>
  <c r="O952" i="11"/>
  <c r="M952" i="11"/>
  <c r="N952" i="11"/>
  <c r="L952" i="11"/>
  <c r="O944" i="11"/>
  <c r="N944" i="11"/>
  <c r="M944" i="11"/>
  <c r="L944" i="11"/>
  <c r="O936" i="11"/>
  <c r="M936" i="11"/>
  <c r="L936" i="11"/>
  <c r="N936" i="11"/>
  <c r="N928" i="11"/>
  <c r="O928" i="11"/>
  <c r="M928" i="11"/>
  <c r="L928" i="11"/>
  <c r="O920" i="11"/>
  <c r="M920" i="11"/>
  <c r="N920" i="11"/>
  <c r="L920" i="11"/>
  <c r="O912" i="11"/>
  <c r="N912" i="11"/>
  <c r="M912" i="11"/>
  <c r="L912" i="11"/>
  <c r="O904" i="11"/>
  <c r="M904" i="11"/>
  <c r="L904" i="11"/>
  <c r="N904" i="11"/>
  <c r="N896" i="11"/>
  <c r="O896" i="11"/>
  <c r="M896" i="11"/>
  <c r="L896" i="11"/>
  <c r="O888" i="11"/>
  <c r="M888" i="11"/>
  <c r="N888" i="11"/>
  <c r="L888" i="11"/>
  <c r="O880" i="11"/>
  <c r="N880" i="11"/>
  <c r="M880" i="11"/>
  <c r="L880" i="11"/>
  <c r="O872" i="11"/>
  <c r="M872" i="11"/>
  <c r="L872" i="11"/>
  <c r="N872" i="11"/>
  <c r="O864" i="11"/>
  <c r="N864" i="11"/>
  <c r="M864" i="11"/>
  <c r="L864" i="11"/>
  <c r="O856" i="11"/>
  <c r="M856" i="11"/>
  <c r="L856" i="11"/>
  <c r="N856" i="11"/>
  <c r="O848" i="11"/>
  <c r="N848" i="11"/>
  <c r="M848" i="11"/>
  <c r="L848" i="11"/>
  <c r="O840" i="11"/>
  <c r="M840" i="11"/>
  <c r="L840" i="11"/>
  <c r="N840" i="11"/>
  <c r="O832" i="11"/>
  <c r="N832" i="11"/>
  <c r="M832" i="11"/>
  <c r="L832" i="11"/>
  <c r="O824" i="11"/>
  <c r="M824" i="11"/>
  <c r="N824" i="11"/>
  <c r="L824" i="11"/>
  <c r="O816" i="11"/>
  <c r="N816" i="11"/>
  <c r="M816" i="11"/>
  <c r="L816" i="11"/>
  <c r="O808" i="11"/>
  <c r="M808" i="11"/>
  <c r="L808" i="11"/>
  <c r="N808" i="11"/>
  <c r="N800" i="11"/>
  <c r="O800" i="11"/>
  <c r="M800" i="11"/>
  <c r="L800" i="11"/>
  <c r="O792" i="11"/>
  <c r="M792" i="11"/>
  <c r="N792" i="11"/>
  <c r="L792" i="11"/>
  <c r="O784" i="11"/>
  <c r="N784" i="11"/>
  <c r="M784" i="11"/>
  <c r="L784" i="11"/>
  <c r="O776" i="11"/>
  <c r="N776" i="11"/>
  <c r="M776" i="11"/>
  <c r="L776" i="11"/>
  <c r="N768" i="11"/>
  <c r="O768" i="11"/>
  <c r="M768" i="11"/>
  <c r="L768" i="11"/>
  <c r="O760" i="11"/>
  <c r="M760" i="11"/>
  <c r="N760" i="11"/>
  <c r="L760" i="11"/>
  <c r="O752" i="11"/>
  <c r="N752" i="11"/>
  <c r="M752" i="11"/>
  <c r="L752" i="11"/>
  <c r="O744" i="11"/>
  <c r="N744" i="11"/>
  <c r="M744" i="11"/>
  <c r="L744" i="11"/>
  <c r="O736" i="11"/>
  <c r="N736" i="11"/>
  <c r="M736" i="11"/>
  <c r="L736" i="11"/>
  <c r="O728" i="11"/>
  <c r="M728" i="11"/>
  <c r="L728" i="11"/>
  <c r="N728" i="11"/>
  <c r="O720" i="11"/>
  <c r="N720" i="11"/>
  <c r="M720" i="11"/>
  <c r="L720" i="11"/>
  <c r="O712" i="11"/>
  <c r="N712" i="11"/>
  <c r="M712" i="11"/>
  <c r="L712" i="11"/>
  <c r="O704" i="11"/>
  <c r="N704" i="11"/>
  <c r="M704" i="11"/>
  <c r="L704" i="11"/>
  <c r="O696" i="11"/>
  <c r="M696" i="11"/>
  <c r="L696" i="11"/>
  <c r="N696" i="11"/>
  <c r="O688" i="11"/>
  <c r="N688" i="11"/>
  <c r="M688" i="11"/>
  <c r="L688" i="11"/>
  <c r="O680" i="11"/>
  <c r="N680" i="11"/>
  <c r="M680" i="11"/>
  <c r="L680" i="11"/>
  <c r="N672" i="11"/>
  <c r="O672" i="11"/>
  <c r="M672" i="11"/>
  <c r="L672" i="11"/>
  <c r="O664" i="11"/>
  <c r="M664" i="11"/>
  <c r="L664" i="11"/>
  <c r="N664" i="11"/>
  <c r="O656" i="11"/>
  <c r="N656" i="11"/>
  <c r="M656" i="11"/>
  <c r="L656" i="11"/>
  <c r="O648" i="11"/>
  <c r="N648" i="11"/>
  <c r="M648" i="11"/>
  <c r="L648" i="11"/>
  <c r="N640" i="11"/>
  <c r="O640" i="11"/>
  <c r="M640" i="11"/>
  <c r="L640" i="11"/>
  <c r="O632" i="11"/>
  <c r="M632" i="11"/>
  <c r="N632" i="11"/>
  <c r="L632" i="11"/>
  <c r="O624" i="11"/>
  <c r="N624" i="11"/>
  <c r="M624" i="11"/>
  <c r="L624" i="11"/>
  <c r="O616" i="11"/>
  <c r="N616" i="11"/>
  <c r="M616" i="11"/>
  <c r="L616" i="11"/>
  <c r="O608" i="11"/>
  <c r="N608" i="11"/>
  <c r="M608" i="11"/>
  <c r="L608" i="11"/>
  <c r="O600" i="11"/>
  <c r="M600" i="11"/>
  <c r="N600" i="11"/>
  <c r="L600" i="11"/>
  <c r="O592" i="11"/>
  <c r="N592" i="11"/>
  <c r="M592" i="11"/>
  <c r="L592" i="11"/>
  <c r="O584" i="11"/>
  <c r="N584" i="11"/>
  <c r="M584" i="11"/>
  <c r="L584" i="11"/>
  <c r="O576" i="11"/>
  <c r="N576" i="11"/>
  <c r="M576" i="11"/>
  <c r="L576" i="11"/>
  <c r="O568" i="11"/>
  <c r="M568" i="11"/>
  <c r="L568" i="11"/>
  <c r="N568" i="11"/>
  <c r="O560" i="11"/>
  <c r="N560" i="11"/>
  <c r="M560" i="11"/>
  <c r="L560" i="11"/>
  <c r="O552" i="11"/>
  <c r="M552" i="11"/>
  <c r="N552" i="11"/>
  <c r="L552" i="11"/>
  <c r="M544" i="11"/>
  <c r="N544" i="11"/>
  <c r="O544" i="11"/>
  <c r="L544" i="11"/>
  <c r="M536" i="11"/>
  <c r="O536" i="11"/>
  <c r="N536" i="11"/>
  <c r="L536" i="11"/>
  <c r="M528" i="11"/>
  <c r="O528" i="11"/>
  <c r="N528" i="11"/>
  <c r="L528" i="11"/>
  <c r="O520" i="11"/>
  <c r="M520" i="11"/>
  <c r="N520" i="11"/>
  <c r="L520" i="11"/>
  <c r="M512" i="11"/>
  <c r="N512" i="11"/>
  <c r="O512" i="11"/>
  <c r="L512" i="11"/>
  <c r="M504" i="11"/>
  <c r="O504" i="11"/>
  <c r="N504" i="11"/>
  <c r="L504" i="11"/>
  <c r="M496" i="11"/>
  <c r="O496" i="11"/>
  <c r="N496" i="11"/>
  <c r="L496" i="11"/>
  <c r="M488" i="11"/>
  <c r="N488" i="11"/>
  <c r="O488" i="11"/>
  <c r="L488" i="11"/>
  <c r="M480" i="11"/>
  <c r="O480" i="11"/>
  <c r="N480" i="11"/>
  <c r="L480" i="11"/>
  <c r="M472" i="11"/>
  <c r="O472" i="11"/>
  <c r="N472" i="11"/>
  <c r="L472" i="11"/>
  <c r="M464" i="11"/>
  <c r="O464" i="11"/>
  <c r="N464" i="11"/>
  <c r="L464" i="11"/>
  <c r="M456" i="11"/>
  <c r="N456" i="11"/>
  <c r="O456" i="11"/>
  <c r="L456" i="11"/>
  <c r="M448" i="11"/>
  <c r="N448" i="11"/>
  <c r="O448" i="11"/>
  <c r="L448" i="11"/>
  <c r="M440" i="11"/>
  <c r="O440" i="11"/>
  <c r="N440" i="11"/>
  <c r="L440" i="11"/>
  <c r="M432" i="11"/>
  <c r="O432" i="11"/>
  <c r="N432" i="11"/>
  <c r="L432" i="11"/>
  <c r="M424" i="11"/>
  <c r="N424" i="11"/>
  <c r="O424" i="11"/>
  <c r="L424" i="11"/>
  <c r="M416" i="11"/>
  <c r="O416" i="11"/>
  <c r="N416" i="11"/>
  <c r="L416" i="11"/>
  <c r="M408" i="11"/>
  <c r="O408" i="11"/>
  <c r="N408" i="11"/>
  <c r="L408" i="11"/>
  <c r="M400" i="11"/>
  <c r="O400" i="11"/>
  <c r="N400" i="11"/>
  <c r="L400" i="11"/>
  <c r="M392" i="11"/>
  <c r="N392" i="11"/>
  <c r="O392" i="11"/>
  <c r="L392" i="11"/>
  <c r="M384" i="11"/>
  <c r="O384" i="11"/>
  <c r="N384" i="11"/>
  <c r="L384" i="11"/>
  <c r="M376" i="11"/>
  <c r="N376" i="11"/>
  <c r="O376" i="11"/>
  <c r="L376" i="11"/>
  <c r="M368" i="11"/>
  <c r="N368" i="11"/>
  <c r="O368" i="11"/>
  <c r="L368" i="11"/>
  <c r="M360" i="11"/>
  <c r="O360" i="11"/>
  <c r="N360" i="11"/>
  <c r="L360" i="11"/>
  <c r="M352" i="11"/>
  <c r="O352" i="11"/>
  <c r="N352" i="11"/>
  <c r="L352" i="11"/>
  <c r="M344" i="11"/>
  <c r="O344" i="11"/>
  <c r="N344" i="11"/>
  <c r="L344" i="11"/>
  <c r="M336" i="11"/>
  <c r="N336" i="11"/>
  <c r="O336" i="11"/>
  <c r="L336" i="11"/>
  <c r="M328" i="11"/>
  <c r="N328" i="11"/>
  <c r="O328" i="11"/>
  <c r="L328" i="11"/>
  <c r="M320" i="11"/>
  <c r="N320" i="11"/>
  <c r="O320" i="11"/>
  <c r="L320" i="11"/>
  <c r="O538" i="15"/>
  <c r="N538" i="15"/>
  <c r="M538" i="15"/>
  <c r="L538" i="15"/>
  <c r="O530" i="15"/>
  <c r="N530" i="15"/>
  <c r="M530" i="15"/>
  <c r="L530" i="15"/>
  <c r="O522" i="15"/>
  <c r="N522" i="15"/>
  <c r="M522" i="15"/>
  <c r="L522" i="15"/>
  <c r="O514" i="15"/>
  <c r="N514" i="15"/>
  <c r="M514" i="15"/>
  <c r="L514" i="15"/>
  <c r="O506" i="15"/>
  <c r="N506" i="15"/>
  <c r="M506" i="15"/>
  <c r="L506" i="15"/>
  <c r="O498" i="15"/>
  <c r="N498" i="15"/>
  <c r="M498" i="15"/>
  <c r="L498" i="15"/>
  <c r="O490" i="15"/>
  <c r="N490" i="15"/>
  <c r="M490" i="15"/>
  <c r="L490" i="15"/>
  <c r="O482" i="15"/>
  <c r="N482" i="15"/>
  <c r="M482" i="15"/>
  <c r="L482" i="15"/>
  <c r="O474" i="15"/>
  <c r="N474" i="15"/>
  <c r="M474" i="15"/>
  <c r="L474" i="15"/>
  <c r="O466" i="15"/>
  <c r="N466" i="15"/>
  <c r="M466" i="15"/>
  <c r="L466" i="15"/>
  <c r="O458" i="15"/>
  <c r="N458" i="15"/>
  <c r="M458" i="15"/>
  <c r="L458" i="15"/>
  <c r="O450" i="15"/>
  <c r="N450" i="15"/>
  <c r="M450" i="15"/>
  <c r="L450" i="15"/>
  <c r="O442" i="15"/>
  <c r="N442" i="15"/>
  <c r="M442" i="15"/>
  <c r="L442" i="15"/>
  <c r="O434" i="15"/>
  <c r="N434" i="15"/>
  <c r="M434" i="15"/>
  <c r="L434" i="15"/>
  <c r="O426" i="15"/>
  <c r="N426" i="15"/>
  <c r="M426" i="15"/>
  <c r="L426" i="15"/>
  <c r="O418" i="15"/>
  <c r="N418" i="15"/>
  <c r="M418" i="15"/>
  <c r="L418" i="15"/>
  <c r="O410" i="15"/>
  <c r="N410" i="15"/>
  <c r="M410" i="15"/>
  <c r="L410" i="15"/>
  <c r="O402" i="15"/>
  <c r="N402" i="15"/>
  <c r="M402" i="15"/>
  <c r="L402" i="15"/>
  <c r="O394" i="15"/>
  <c r="N394" i="15"/>
  <c r="M394" i="15"/>
  <c r="L394" i="15"/>
  <c r="O386" i="15"/>
  <c r="N386" i="15"/>
  <c r="M386" i="15"/>
  <c r="L386" i="15"/>
  <c r="O378" i="15"/>
  <c r="N378" i="15"/>
  <c r="M378" i="15"/>
  <c r="L378" i="15"/>
  <c r="O370" i="15"/>
  <c r="N370" i="15"/>
  <c r="M370" i="15"/>
  <c r="L370" i="15"/>
  <c r="O362" i="15"/>
  <c r="N362" i="15"/>
  <c r="M362" i="15"/>
  <c r="L362" i="15"/>
  <c r="O354" i="15"/>
  <c r="N354" i="15"/>
  <c r="M354" i="15"/>
  <c r="L354" i="15"/>
  <c r="O999" i="11"/>
  <c r="L999" i="11"/>
  <c r="M999" i="11"/>
  <c r="N999" i="11"/>
  <c r="O991" i="11"/>
  <c r="L991" i="11"/>
  <c r="N991" i="11"/>
  <c r="M991" i="11"/>
  <c r="O983" i="11"/>
  <c r="L983" i="11"/>
  <c r="N983" i="11"/>
  <c r="M983" i="11"/>
  <c r="O975" i="11"/>
  <c r="L975" i="11"/>
  <c r="N975" i="11"/>
  <c r="M975" i="11"/>
  <c r="O967" i="11"/>
  <c r="L967" i="11"/>
  <c r="M967" i="11"/>
  <c r="N967" i="11"/>
  <c r="O959" i="11"/>
  <c r="L959" i="11"/>
  <c r="N959" i="11"/>
  <c r="M959" i="11"/>
  <c r="O951" i="11"/>
  <c r="L951" i="11"/>
  <c r="N951" i="11"/>
  <c r="M951" i="11"/>
  <c r="O943" i="11"/>
  <c r="L943" i="11"/>
  <c r="N943" i="11"/>
  <c r="M943" i="11"/>
  <c r="O935" i="11"/>
  <c r="L935" i="11"/>
  <c r="M935" i="11"/>
  <c r="N935" i="11"/>
  <c r="O927" i="11"/>
  <c r="L927" i="11"/>
  <c r="M927" i="11"/>
  <c r="N927" i="11"/>
  <c r="O919" i="11"/>
  <c r="L919" i="11"/>
  <c r="N919" i="11"/>
  <c r="M919" i="11"/>
  <c r="O911" i="11"/>
  <c r="L911" i="11"/>
  <c r="N911" i="11"/>
  <c r="M911" i="11"/>
  <c r="O903" i="11"/>
  <c r="L903" i="11"/>
  <c r="N903" i="11"/>
  <c r="M903" i="11"/>
  <c r="O895" i="11"/>
  <c r="L895" i="11"/>
  <c r="M895" i="11"/>
  <c r="N895" i="11"/>
  <c r="O887" i="11"/>
  <c r="L887" i="11"/>
  <c r="M887" i="11"/>
  <c r="N887" i="11"/>
  <c r="O879" i="11"/>
  <c r="L879" i="11"/>
  <c r="N879" i="11"/>
  <c r="M879" i="11"/>
  <c r="O871" i="11"/>
  <c r="L871" i="11"/>
  <c r="M871" i="11"/>
  <c r="N871" i="11"/>
  <c r="O863" i="11"/>
  <c r="L863" i="11"/>
  <c r="N863" i="11"/>
  <c r="M863" i="11"/>
  <c r="O855" i="11"/>
  <c r="L855" i="11"/>
  <c r="N855" i="11"/>
  <c r="M855" i="11"/>
  <c r="O847" i="11"/>
  <c r="L847" i="11"/>
  <c r="N847" i="11"/>
  <c r="M847" i="11"/>
  <c r="O839" i="11"/>
  <c r="L839" i="11"/>
  <c r="M839" i="11"/>
  <c r="N839" i="11"/>
  <c r="O831" i="11"/>
  <c r="L831" i="11"/>
  <c r="N831" i="11"/>
  <c r="M831" i="11"/>
  <c r="O823" i="11"/>
  <c r="L823" i="11"/>
  <c r="N823" i="11"/>
  <c r="M823" i="11"/>
  <c r="O815" i="11"/>
  <c r="L815" i="11"/>
  <c r="N815" i="11"/>
  <c r="M815" i="11"/>
  <c r="O807" i="11"/>
  <c r="L807" i="11"/>
  <c r="M807" i="11"/>
  <c r="N807" i="11"/>
  <c r="O799" i="11"/>
  <c r="L799" i="11"/>
  <c r="M799" i="11"/>
  <c r="N799" i="11"/>
  <c r="O791" i="11"/>
  <c r="L791" i="11"/>
  <c r="N791" i="11"/>
  <c r="M791" i="11"/>
  <c r="O783" i="11"/>
  <c r="N783" i="11"/>
  <c r="L783" i="11"/>
  <c r="M783" i="11"/>
  <c r="O775" i="11"/>
  <c r="L775" i="11"/>
  <c r="M775" i="11"/>
  <c r="N775" i="11"/>
  <c r="N767" i="11"/>
  <c r="O767" i="11"/>
  <c r="L767" i="11"/>
  <c r="M767" i="11"/>
  <c r="O759" i="11"/>
  <c r="L759" i="11"/>
  <c r="M759" i="11"/>
  <c r="N759" i="11"/>
  <c r="O751" i="11"/>
  <c r="N751" i="11"/>
  <c r="L751" i="11"/>
  <c r="M751" i="11"/>
  <c r="O743" i="11"/>
  <c r="L743" i="11"/>
  <c r="M743" i="11"/>
  <c r="N743" i="11"/>
  <c r="O735" i="11"/>
  <c r="N735" i="11"/>
  <c r="L735" i="11"/>
  <c r="M735" i="11"/>
  <c r="O727" i="11"/>
  <c r="L727" i="11"/>
  <c r="M727" i="11"/>
  <c r="N727" i="11"/>
  <c r="O719" i="11"/>
  <c r="N719" i="11"/>
  <c r="L719" i="11"/>
  <c r="M719" i="11"/>
  <c r="O711" i="11"/>
  <c r="L711" i="11"/>
  <c r="M711" i="11"/>
  <c r="N711" i="11"/>
  <c r="O703" i="11"/>
  <c r="N703" i="11"/>
  <c r="L703" i="11"/>
  <c r="M703" i="11"/>
  <c r="O695" i="11"/>
  <c r="L695" i="11"/>
  <c r="N695" i="11"/>
  <c r="M695" i="11"/>
  <c r="N687" i="11"/>
  <c r="O687" i="11"/>
  <c r="L687" i="11"/>
  <c r="M687" i="11"/>
  <c r="O679" i="11"/>
  <c r="L679" i="11"/>
  <c r="N679" i="11"/>
  <c r="M679" i="11"/>
  <c r="N671" i="11"/>
  <c r="O671" i="11"/>
  <c r="L671" i="11"/>
  <c r="M671" i="11"/>
  <c r="O663" i="11"/>
  <c r="L663" i="11"/>
  <c r="N663" i="11"/>
  <c r="M663" i="11"/>
  <c r="O655" i="11"/>
  <c r="N655" i="11"/>
  <c r="L655" i="11"/>
  <c r="M655" i="11"/>
  <c r="O647" i="11"/>
  <c r="L647" i="11"/>
  <c r="N647" i="11"/>
  <c r="M647" i="11"/>
  <c r="N639" i="11"/>
  <c r="O639" i="11"/>
  <c r="L639" i="11"/>
  <c r="M639" i="11"/>
  <c r="O631" i="11"/>
  <c r="L631" i="11"/>
  <c r="N631" i="11"/>
  <c r="M631" i="11"/>
  <c r="O623" i="11"/>
  <c r="N623" i="11"/>
  <c r="L623" i="11"/>
  <c r="M623" i="11"/>
  <c r="N615" i="11"/>
  <c r="O615" i="11"/>
  <c r="L615" i="11"/>
  <c r="M615" i="11"/>
  <c r="O607" i="11"/>
  <c r="N607" i="11"/>
  <c r="L607" i="11"/>
  <c r="M607" i="11"/>
  <c r="N599" i="11"/>
  <c r="O599" i="11"/>
  <c r="L599" i="11"/>
  <c r="M599" i="11"/>
  <c r="O591" i="11"/>
  <c r="N591" i="11"/>
  <c r="L591" i="11"/>
  <c r="M591" i="11"/>
  <c r="N583" i="11"/>
  <c r="O583" i="11"/>
  <c r="L583" i="11"/>
  <c r="M583" i="11"/>
  <c r="O575" i="11"/>
  <c r="N575" i="11"/>
  <c r="L575" i="11"/>
  <c r="M575" i="11"/>
  <c r="O567" i="11"/>
  <c r="N567" i="11"/>
  <c r="L567" i="11"/>
  <c r="M567" i="11"/>
  <c r="N559" i="11"/>
  <c r="O559" i="11"/>
  <c r="L559" i="11"/>
  <c r="M559" i="11"/>
  <c r="N551" i="11"/>
  <c r="O551" i="11"/>
  <c r="M551" i="11"/>
  <c r="L551" i="11"/>
  <c r="N543" i="11"/>
  <c r="O543" i="11"/>
  <c r="L543" i="11"/>
  <c r="M543" i="11"/>
  <c r="O535" i="11"/>
  <c r="M535" i="11"/>
  <c r="N535" i="11"/>
  <c r="L535" i="11"/>
  <c r="O527" i="11"/>
  <c r="N527" i="11"/>
  <c r="L527" i="11"/>
  <c r="M527" i="11"/>
  <c r="N519" i="11"/>
  <c r="O519" i="11"/>
  <c r="M519" i="11"/>
  <c r="L519" i="11"/>
  <c r="N511" i="11"/>
  <c r="O511" i="11"/>
  <c r="L511" i="11"/>
  <c r="M511" i="11"/>
  <c r="O503" i="11"/>
  <c r="M503" i="11"/>
  <c r="N503" i="11"/>
  <c r="L503" i="11"/>
  <c r="O495" i="11"/>
  <c r="N495" i="11"/>
  <c r="L495" i="11"/>
  <c r="M495" i="11"/>
  <c r="O487" i="11"/>
  <c r="N487" i="11"/>
  <c r="M487" i="11"/>
  <c r="L487" i="11"/>
  <c r="O479" i="11"/>
  <c r="N479" i="11"/>
  <c r="L479" i="11"/>
  <c r="M479" i="11"/>
  <c r="O471" i="11"/>
  <c r="M471" i="11"/>
  <c r="N471" i="11"/>
  <c r="L471" i="11"/>
  <c r="O463" i="11"/>
  <c r="N463" i="11"/>
  <c r="L463" i="11"/>
  <c r="M463" i="11"/>
  <c r="O455" i="11"/>
  <c r="N455" i="11"/>
  <c r="M455" i="11"/>
  <c r="L455" i="11"/>
  <c r="O447" i="11"/>
  <c r="N447" i="11"/>
  <c r="L447" i="11"/>
  <c r="M447" i="11"/>
  <c r="O439" i="11"/>
  <c r="M439" i="11"/>
  <c r="N439" i="11"/>
  <c r="L439" i="11"/>
  <c r="O431" i="11"/>
  <c r="N431" i="11"/>
  <c r="L431" i="11"/>
  <c r="M431" i="11"/>
  <c r="O423" i="11"/>
  <c r="N423" i="11"/>
  <c r="M423" i="11"/>
  <c r="L423" i="11"/>
  <c r="O415" i="11"/>
  <c r="N415" i="11"/>
  <c r="L415" i="11"/>
  <c r="M415" i="11"/>
  <c r="O407" i="11"/>
  <c r="M407" i="11"/>
  <c r="N407" i="11"/>
  <c r="L407" i="11"/>
  <c r="O399" i="11"/>
  <c r="N399" i="11"/>
  <c r="L399" i="11"/>
  <c r="M399" i="11"/>
  <c r="O391" i="11"/>
  <c r="N391" i="11"/>
  <c r="M391" i="11"/>
  <c r="L391" i="11"/>
  <c r="O383" i="11"/>
  <c r="N383" i="11"/>
  <c r="L383" i="11"/>
  <c r="M383" i="11"/>
  <c r="O375" i="11"/>
  <c r="M375" i="11"/>
  <c r="N375" i="11"/>
  <c r="L375" i="11"/>
  <c r="O367" i="11"/>
  <c r="N367" i="11"/>
  <c r="L367" i="11"/>
  <c r="M367" i="11"/>
  <c r="O359" i="11"/>
  <c r="N359" i="11"/>
  <c r="M359" i="11"/>
  <c r="L359" i="11"/>
  <c r="O351" i="11"/>
  <c r="N351" i="11"/>
  <c r="L351" i="11"/>
  <c r="M351" i="11"/>
  <c r="O343" i="11"/>
  <c r="M343" i="11"/>
  <c r="N343" i="11"/>
  <c r="L343" i="11"/>
  <c r="O335" i="11"/>
  <c r="N335" i="11"/>
  <c r="L335" i="11"/>
  <c r="M335" i="11"/>
  <c r="O327" i="11"/>
  <c r="N327" i="11"/>
  <c r="M327" i="11"/>
  <c r="L327" i="11"/>
  <c r="O433" i="15"/>
  <c r="N433" i="15"/>
  <c r="M433" i="15"/>
  <c r="L433" i="15"/>
  <c r="O425" i="15"/>
  <c r="N425" i="15"/>
  <c r="M425" i="15"/>
  <c r="L425" i="15"/>
  <c r="O417" i="15"/>
  <c r="N417" i="15"/>
  <c r="L417" i="15"/>
  <c r="M417" i="15"/>
  <c r="O409" i="15"/>
  <c r="N409" i="15"/>
  <c r="L409" i="15"/>
  <c r="M409" i="15"/>
  <c r="O401" i="15"/>
  <c r="N401" i="15"/>
  <c r="M401" i="15"/>
  <c r="L401" i="15"/>
  <c r="O393" i="15"/>
  <c r="N393" i="15"/>
  <c r="M393" i="15"/>
  <c r="L393" i="15"/>
  <c r="O385" i="15"/>
  <c r="N385" i="15"/>
  <c r="M385" i="15"/>
  <c r="L385" i="15"/>
  <c r="O377" i="15"/>
  <c r="N377" i="15"/>
  <c r="L377" i="15"/>
  <c r="M377" i="15"/>
  <c r="O369" i="15"/>
  <c r="N369" i="15"/>
  <c r="M369" i="15"/>
  <c r="L369" i="15"/>
  <c r="O361" i="15"/>
  <c r="N361" i="15"/>
  <c r="L361" i="15"/>
  <c r="M361" i="15"/>
  <c r="O353" i="15"/>
  <c r="N353" i="15"/>
  <c r="L353" i="15"/>
  <c r="M353" i="15"/>
  <c r="O998" i="11"/>
  <c r="N998" i="11"/>
  <c r="M998" i="11"/>
  <c r="L998" i="11"/>
  <c r="O990" i="11"/>
  <c r="N990" i="11"/>
  <c r="L990" i="11"/>
  <c r="M990" i="11"/>
  <c r="O982" i="11"/>
  <c r="N982" i="11"/>
  <c r="L982" i="11"/>
  <c r="M982" i="11"/>
  <c r="O974" i="11"/>
  <c r="N974" i="11"/>
  <c r="L974" i="11"/>
  <c r="M974" i="11"/>
  <c r="O966" i="11"/>
  <c r="N966" i="11"/>
  <c r="M966" i="11"/>
  <c r="L966" i="11"/>
  <c r="O958" i="11"/>
  <c r="L958" i="11"/>
  <c r="M958" i="11"/>
  <c r="N958" i="11"/>
  <c r="O950" i="11"/>
  <c r="N950" i="11"/>
  <c r="L950" i="11"/>
  <c r="M950" i="11"/>
  <c r="O942" i="11"/>
  <c r="L942" i="11"/>
  <c r="N942" i="11"/>
  <c r="M942" i="11"/>
  <c r="O934" i="11"/>
  <c r="N934" i="11"/>
  <c r="M934" i="11"/>
  <c r="L934" i="11"/>
  <c r="O926" i="11"/>
  <c r="L926" i="11"/>
  <c r="M926" i="11"/>
  <c r="N926" i="11"/>
  <c r="O918" i="11"/>
  <c r="N918" i="11"/>
  <c r="L918" i="11"/>
  <c r="M918" i="11"/>
  <c r="O910" i="11"/>
  <c r="N910" i="11"/>
  <c r="L910" i="11"/>
  <c r="M910" i="11"/>
  <c r="O902" i="11"/>
  <c r="N902" i="11"/>
  <c r="M902" i="11"/>
  <c r="L902" i="11"/>
  <c r="O894" i="11"/>
  <c r="L894" i="11"/>
  <c r="M894" i="11"/>
  <c r="N894" i="11"/>
  <c r="O886" i="11"/>
  <c r="N886" i="11"/>
  <c r="L886" i="11"/>
  <c r="M886" i="11"/>
  <c r="O878" i="11"/>
  <c r="N878" i="11"/>
  <c r="L878" i="11"/>
  <c r="M878" i="11"/>
  <c r="O870" i="11"/>
  <c r="N870" i="11"/>
  <c r="M870" i="11"/>
  <c r="L870" i="11"/>
  <c r="O862" i="11"/>
  <c r="N862" i="11"/>
  <c r="L862" i="11"/>
  <c r="M862" i="11"/>
  <c r="O854" i="11"/>
  <c r="N854" i="11"/>
  <c r="L854" i="11"/>
  <c r="M854" i="11"/>
  <c r="O846" i="11"/>
  <c r="N846" i="11"/>
  <c r="L846" i="11"/>
  <c r="M846" i="11"/>
  <c r="O838" i="11"/>
  <c r="N838" i="11"/>
  <c r="M838" i="11"/>
  <c r="L838" i="11"/>
  <c r="O830" i="11"/>
  <c r="L830" i="11"/>
  <c r="M830" i="11"/>
  <c r="N830" i="11"/>
  <c r="O822" i="11"/>
  <c r="N822" i="11"/>
  <c r="L822" i="11"/>
  <c r="M822" i="11"/>
  <c r="O814" i="11"/>
  <c r="L814" i="11"/>
  <c r="N814" i="11"/>
  <c r="M814" i="11"/>
  <c r="O806" i="11"/>
  <c r="N806" i="11"/>
  <c r="M806" i="11"/>
  <c r="L806" i="11"/>
  <c r="O798" i="11"/>
  <c r="L798" i="11"/>
  <c r="M798" i="11"/>
  <c r="N798" i="11"/>
  <c r="O790" i="11"/>
  <c r="N790" i="11"/>
  <c r="L790" i="11"/>
  <c r="M790" i="11"/>
  <c r="O782" i="11"/>
  <c r="L782" i="11"/>
  <c r="N782" i="11"/>
  <c r="M782" i="11"/>
  <c r="O774" i="11"/>
  <c r="N774" i="11"/>
  <c r="M774" i="11"/>
  <c r="L774" i="11"/>
  <c r="O766" i="11"/>
  <c r="N766" i="11"/>
  <c r="L766" i="11"/>
  <c r="M766" i="11"/>
  <c r="O758" i="11"/>
  <c r="N758" i="11"/>
  <c r="L758" i="11"/>
  <c r="M758" i="11"/>
  <c r="O750" i="11"/>
  <c r="N750" i="11"/>
  <c r="L750" i="11"/>
  <c r="M750" i="11"/>
  <c r="O742" i="11"/>
  <c r="N742" i="11"/>
  <c r="M742" i="11"/>
  <c r="L742" i="11"/>
  <c r="O734" i="11"/>
  <c r="N734" i="11"/>
  <c r="L734" i="11"/>
  <c r="M734" i="11"/>
  <c r="O726" i="11"/>
  <c r="N726" i="11"/>
  <c r="L726" i="11"/>
  <c r="M726" i="11"/>
  <c r="O718" i="11"/>
  <c r="N718" i="11"/>
  <c r="L718" i="11"/>
  <c r="M718" i="11"/>
  <c r="O710" i="11"/>
  <c r="N710" i="11"/>
  <c r="M710" i="11"/>
  <c r="L710" i="11"/>
  <c r="O702" i="11"/>
  <c r="N702" i="11"/>
  <c r="L702" i="11"/>
  <c r="M702" i="11"/>
  <c r="O694" i="11"/>
  <c r="N694" i="11"/>
  <c r="L694" i="11"/>
  <c r="M694" i="11"/>
  <c r="O686" i="11"/>
  <c r="N686" i="11"/>
  <c r="L686" i="11"/>
  <c r="M686" i="11"/>
  <c r="O678" i="11"/>
  <c r="N678" i="11"/>
  <c r="M678" i="11"/>
  <c r="L678" i="11"/>
  <c r="O670" i="11"/>
  <c r="N670" i="11"/>
  <c r="L670" i="11"/>
  <c r="M670" i="11"/>
  <c r="O662" i="11"/>
  <c r="N662" i="11"/>
  <c r="L662" i="11"/>
  <c r="M662" i="11"/>
  <c r="O654" i="11"/>
  <c r="N654" i="11"/>
  <c r="L654" i="11"/>
  <c r="M654" i="11"/>
  <c r="O646" i="11"/>
  <c r="N646" i="11"/>
  <c r="M646" i="11"/>
  <c r="L646" i="11"/>
  <c r="O638" i="11"/>
  <c r="N638" i="11"/>
  <c r="L638" i="11"/>
  <c r="M638" i="11"/>
  <c r="O630" i="11"/>
  <c r="N630" i="11"/>
  <c r="L630" i="11"/>
  <c r="M630" i="11"/>
  <c r="O622" i="11"/>
  <c r="N622" i="11"/>
  <c r="L622" i="11"/>
  <c r="M622" i="11"/>
  <c r="O614" i="11"/>
  <c r="N614" i="11"/>
  <c r="M614" i="11"/>
  <c r="L614" i="11"/>
  <c r="O606" i="11"/>
  <c r="N606" i="11"/>
  <c r="L606" i="11"/>
  <c r="M606" i="11"/>
  <c r="O598" i="11"/>
  <c r="N598" i="11"/>
  <c r="L598" i="11"/>
  <c r="M598" i="11"/>
  <c r="O590" i="11"/>
  <c r="L590" i="11"/>
  <c r="M590" i="11"/>
  <c r="N590" i="11"/>
  <c r="O582" i="11"/>
  <c r="N582" i="11"/>
  <c r="M582" i="11"/>
  <c r="L582" i="11"/>
  <c r="O574" i="11"/>
  <c r="N574" i="11"/>
  <c r="L574" i="11"/>
  <c r="M574" i="11"/>
  <c r="O566" i="11"/>
  <c r="N566" i="11"/>
  <c r="L566" i="11"/>
  <c r="M566" i="11"/>
  <c r="O558" i="11"/>
  <c r="N558" i="11"/>
  <c r="L558" i="11"/>
  <c r="M558" i="11"/>
  <c r="O550" i="11"/>
  <c r="N550" i="11"/>
  <c r="M550" i="11"/>
  <c r="L550" i="11"/>
  <c r="O542" i="11"/>
  <c r="N542" i="11"/>
  <c r="L542" i="11"/>
  <c r="M542" i="11"/>
  <c r="O534" i="11"/>
  <c r="N534" i="11"/>
  <c r="M534" i="11"/>
  <c r="L534" i="11"/>
  <c r="O526" i="11"/>
  <c r="N526" i="11"/>
  <c r="M526" i="11"/>
  <c r="L526" i="11"/>
  <c r="O518" i="11"/>
  <c r="N518" i="11"/>
  <c r="M518" i="11"/>
  <c r="L518" i="11"/>
  <c r="O510" i="11"/>
  <c r="N510" i="11"/>
  <c r="L510" i="11"/>
  <c r="M510" i="11"/>
  <c r="O502" i="11"/>
  <c r="N502" i="11"/>
  <c r="L502" i="11"/>
  <c r="M502" i="11"/>
  <c r="O494" i="11"/>
  <c r="N494" i="11"/>
  <c r="M494" i="11"/>
  <c r="L494" i="11"/>
  <c r="O486" i="11"/>
  <c r="N486" i="11"/>
  <c r="M486" i="11"/>
  <c r="L486" i="11"/>
  <c r="O478" i="11"/>
  <c r="N478" i="11"/>
  <c r="M478" i="11"/>
  <c r="L478" i="11"/>
  <c r="O470" i="11"/>
  <c r="N470" i="11"/>
  <c r="L470" i="11"/>
  <c r="M470" i="11"/>
  <c r="O462" i="11"/>
  <c r="N462" i="11"/>
  <c r="L462" i="11"/>
  <c r="M462" i="11"/>
  <c r="O454" i="11"/>
  <c r="N454" i="11"/>
  <c r="M454" i="11"/>
  <c r="L454" i="11"/>
  <c r="O446" i="11"/>
  <c r="N446" i="11"/>
  <c r="L446" i="11"/>
  <c r="M446" i="11"/>
  <c r="O438" i="11"/>
  <c r="N438" i="11"/>
  <c r="M438" i="11"/>
  <c r="L438" i="11"/>
  <c r="O430" i="11"/>
  <c r="N430" i="11"/>
  <c r="M430" i="11"/>
  <c r="L430" i="11"/>
  <c r="O422" i="11"/>
  <c r="N422" i="11"/>
  <c r="M422" i="11"/>
  <c r="L422" i="11"/>
  <c r="O414" i="11"/>
  <c r="N414" i="11"/>
  <c r="L414" i="11"/>
  <c r="M414" i="11"/>
  <c r="O406" i="11"/>
  <c r="N406" i="11"/>
  <c r="M406" i="11"/>
  <c r="L406" i="11"/>
  <c r="O398" i="11"/>
  <c r="N398" i="11"/>
  <c r="M398" i="11"/>
  <c r="L398" i="11"/>
  <c r="O390" i="11"/>
  <c r="N390" i="11"/>
  <c r="M390" i="11"/>
  <c r="L390" i="11"/>
  <c r="O382" i="11"/>
  <c r="N382" i="11"/>
  <c r="L382" i="11"/>
  <c r="M382" i="11"/>
  <c r="O374" i="11"/>
  <c r="N374" i="11"/>
  <c r="L374" i="11"/>
  <c r="M374" i="11"/>
  <c r="O366" i="11"/>
  <c r="N366" i="11"/>
  <c r="M366" i="11"/>
  <c r="L366" i="11"/>
  <c r="O358" i="11"/>
  <c r="N358" i="11"/>
  <c r="M358" i="11"/>
  <c r="L358" i="11"/>
  <c r="O350" i="11"/>
  <c r="N350" i="11"/>
  <c r="M350" i="11"/>
  <c r="L350" i="11"/>
  <c r="O342" i="11"/>
  <c r="N342" i="11"/>
  <c r="L342" i="11"/>
  <c r="M342" i="11"/>
  <c r="O334" i="11"/>
  <c r="N334" i="11"/>
  <c r="L334" i="11"/>
  <c r="M334" i="11"/>
  <c r="O326" i="11"/>
  <c r="N326" i="11"/>
  <c r="M326" i="11"/>
  <c r="L326" i="11"/>
  <c r="N997" i="11"/>
  <c r="O997" i="11"/>
  <c r="L997" i="11"/>
  <c r="M997" i="11"/>
  <c r="O989" i="11"/>
  <c r="N989" i="11"/>
  <c r="L989" i="11"/>
  <c r="M989" i="11"/>
  <c r="N981" i="11"/>
  <c r="O981" i="11"/>
  <c r="L981" i="11"/>
  <c r="M981" i="11"/>
  <c r="O973" i="11"/>
  <c r="N973" i="11"/>
  <c r="L973" i="11"/>
  <c r="M973" i="11"/>
  <c r="N965" i="11"/>
  <c r="O965" i="11"/>
  <c r="L965" i="11"/>
  <c r="M965" i="11"/>
  <c r="O957" i="11"/>
  <c r="N957" i="11"/>
  <c r="L957" i="11"/>
  <c r="M957" i="11"/>
  <c r="N949" i="11"/>
  <c r="O949" i="11"/>
  <c r="L949" i="11"/>
  <c r="M949" i="11"/>
  <c r="O941" i="11"/>
  <c r="N941" i="11"/>
  <c r="L941" i="11"/>
  <c r="M941" i="11"/>
  <c r="N933" i="11"/>
  <c r="O933" i="11"/>
  <c r="L933" i="11"/>
  <c r="M933" i="11"/>
  <c r="O925" i="11"/>
  <c r="N925" i="11"/>
  <c r="L925" i="11"/>
  <c r="M925" i="11"/>
  <c r="N917" i="11"/>
  <c r="O917" i="11"/>
  <c r="L917" i="11"/>
  <c r="M917" i="11"/>
  <c r="O909" i="11"/>
  <c r="N909" i="11"/>
  <c r="L909" i="11"/>
  <c r="M909" i="11"/>
  <c r="N901" i="11"/>
  <c r="O901" i="11"/>
  <c r="L901" i="11"/>
  <c r="M901" i="11"/>
  <c r="O893" i="11"/>
  <c r="N893" i="11"/>
  <c r="L893" i="11"/>
  <c r="M893" i="11"/>
  <c r="N885" i="11"/>
  <c r="O885" i="11"/>
  <c r="L885" i="11"/>
  <c r="M885" i="11"/>
  <c r="O877" i="11"/>
  <c r="N877" i="11"/>
  <c r="L877" i="11"/>
  <c r="M877" i="11"/>
  <c r="N869" i="11"/>
  <c r="O869" i="11"/>
  <c r="L869" i="11"/>
  <c r="M869" i="11"/>
  <c r="O861" i="11"/>
  <c r="N861" i="11"/>
  <c r="L861" i="11"/>
  <c r="M861" i="11"/>
  <c r="N853" i="11"/>
  <c r="O853" i="11"/>
  <c r="L853" i="11"/>
  <c r="M853" i="11"/>
  <c r="O845" i="11"/>
  <c r="N845" i="11"/>
  <c r="L845" i="11"/>
  <c r="M845" i="11"/>
  <c r="N837" i="11"/>
  <c r="O837" i="11"/>
  <c r="L837" i="11"/>
  <c r="M837" i="11"/>
  <c r="O829" i="11"/>
  <c r="N829" i="11"/>
  <c r="L829" i="11"/>
  <c r="M829" i="11"/>
  <c r="N821" i="11"/>
  <c r="O821" i="11"/>
  <c r="L821" i="11"/>
  <c r="M821" i="11"/>
  <c r="O813" i="11"/>
  <c r="N813" i="11"/>
  <c r="L813" i="11"/>
  <c r="M813" i="11"/>
  <c r="N805" i="11"/>
  <c r="O805" i="11"/>
  <c r="L805" i="11"/>
  <c r="M805" i="11"/>
  <c r="O797" i="11"/>
  <c r="N797" i="11"/>
  <c r="L797" i="11"/>
  <c r="M797" i="11"/>
  <c r="N789" i="11"/>
  <c r="O789" i="11"/>
  <c r="L789" i="11"/>
  <c r="M789" i="11"/>
  <c r="O781" i="11"/>
  <c r="N781" i="11"/>
  <c r="L781" i="11"/>
  <c r="M781" i="11"/>
  <c r="N773" i="11"/>
  <c r="O773" i="11"/>
  <c r="L773" i="11"/>
  <c r="M773" i="11"/>
  <c r="O765" i="11"/>
  <c r="N765" i="11"/>
  <c r="L765" i="11"/>
  <c r="M765" i="11"/>
  <c r="N757" i="11"/>
  <c r="O757" i="11"/>
  <c r="L757" i="11"/>
  <c r="M757" i="11"/>
  <c r="O749" i="11"/>
  <c r="N749" i="11"/>
  <c r="L749" i="11"/>
  <c r="M749" i="11"/>
  <c r="N741" i="11"/>
  <c r="O741" i="11"/>
  <c r="L741" i="11"/>
  <c r="M741" i="11"/>
  <c r="O733" i="11"/>
  <c r="N733" i="11"/>
  <c r="L733" i="11"/>
  <c r="M733" i="11"/>
  <c r="N725" i="11"/>
  <c r="O725" i="11"/>
  <c r="L725" i="11"/>
  <c r="M725" i="11"/>
  <c r="O717" i="11"/>
  <c r="N717" i="11"/>
  <c r="L717" i="11"/>
  <c r="M717" i="11"/>
  <c r="N709" i="11"/>
  <c r="O709" i="11"/>
  <c r="L709" i="11"/>
  <c r="M709" i="11"/>
  <c r="O701" i="11"/>
  <c r="N701" i="11"/>
  <c r="L701" i="11"/>
  <c r="M701" i="11"/>
  <c r="N693" i="11"/>
  <c r="O693" i="11"/>
  <c r="L693" i="11"/>
  <c r="M693" i="11"/>
  <c r="O685" i="11"/>
  <c r="N685" i="11"/>
  <c r="L685" i="11"/>
  <c r="M685" i="11"/>
  <c r="N677" i="11"/>
  <c r="O677" i="11"/>
  <c r="L677" i="11"/>
  <c r="M677" i="11"/>
  <c r="O669" i="11"/>
  <c r="N669" i="11"/>
  <c r="L669" i="11"/>
  <c r="M669" i="11"/>
  <c r="N661" i="11"/>
  <c r="O661" i="11"/>
  <c r="L661" i="11"/>
  <c r="M661" i="11"/>
  <c r="O653" i="11"/>
  <c r="N653" i="11"/>
  <c r="L653" i="11"/>
  <c r="M653" i="11"/>
  <c r="N645" i="11"/>
  <c r="O645" i="11"/>
  <c r="L645" i="11"/>
  <c r="M645" i="11"/>
  <c r="O637" i="11"/>
  <c r="N637" i="11"/>
  <c r="L637" i="11"/>
  <c r="M637" i="11"/>
  <c r="N629" i="11"/>
  <c r="O629" i="11"/>
  <c r="L629" i="11"/>
  <c r="M629" i="11"/>
  <c r="O621" i="11"/>
  <c r="N621" i="11"/>
  <c r="L621" i="11"/>
  <c r="M621" i="11"/>
  <c r="N613" i="11"/>
  <c r="O613" i="11"/>
  <c r="L613" i="11"/>
  <c r="M613" i="11"/>
  <c r="O605" i="11"/>
  <c r="N605" i="11"/>
  <c r="L605" i="11"/>
  <c r="M605" i="11"/>
  <c r="N597" i="11"/>
  <c r="O597" i="11"/>
  <c r="L597" i="11"/>
  <c r="M597" i="11"/>
  <c r="O589" i="11"/>
  <c r="N589" i="11"/>
  <c r="L589" i="11"/>
  <c r="M589" i="11"/>
  <c r="N581" i="11"/>
  <c r="O581" i="11"/>
  <c r="L581" i="11"/>
  <c r="M581" i="11"/>
  <c r="O573" i="11"/>
  <c r="N573" i="11"/>
  <c r="L573" i="11"/>
  <c r="M573" i="11"/>
  <c r="N565" i="11"/>
  <c r="O565" i="11"/>
  <c r="L565" i="11"/>
  <c r="M565" i="11"/>
  <c r="O557" i="11"/>
  <c r="N557" i="11"/>
  <c r="L557" i="11"/>
  <c r="M557" i="11"/>
  <c r="N549" i="11"/>
  <c r="O549" i="11"/>
  <c r="M549" i="11"/>
  <c r="L549" i="11"/>
  <c r="O541" i="11"/>
  <c r="N541" i="11"/>
  <c r="M541" i="11"/>
  <c r="L541" i="11"/>
  <c r="N533" i="11"/>
  <c r="O533" i="11"/>
  <c r="L533" i="11"/>
  <c r="M533" i="11"/>
  <c r="O525" i="11"/>
  <c r="N525" i="11"/>
  <c r="M525" i="11"/>
  <c r="L525" i="11"/>
  <c r="N517" i="11"/>
  <c r="O517" i="11"/>
  <c r="M517" i="11"/>
  <c r="L517" i="11"/>
  <c r="O509" i="11"/>
  <c r="N509" i="11"/>
  <c r="M509" i="11"/>
  <c r="L509" i="11"/>
  <c r="O501" i="11"/>
  <c r="N501" i="11"/>
  <c r="L501" i="11"/>
  <c r="M501" i="11"/>
  <c r="O493" i="11"/>
  <c r="N493" i="11"/>
  <c r="M493" i="11"/>
  <c r="L493" i="11"/>
  <c r="O485" i="11"/>
  <c r="N485" i="11"/>
  <c r="M485" i="11"/>
  <c r="L485" i="11"/>
  <c r="O477" i="11"/>
  <c r="N477" i="11"/>
  <c r="M477" i="11"/>
  <c r="L477" i="11"/>
  <c r="O469" i="11"/>
  <c r="N469" i="11"/>
  <c r="L469" i="11"/>
  <c r="M469" i="11"/>
  <c r="O461" i="11"/>
  <c r="N461" i="11"/>
  <c r="M461" i="11"/>
  <c r="L461" i="11"/>
  <c r="O453" i="11"/>
  <c r="N453" i="11"/>
  <c r="M453" i="11"/>
  <c r="L453" i="11"/>
  <c r="O445" i="11"/>
  <c r="N445" i="11"/>
  <c r="M445" i="11"/>
  <c r="L445" i="11"/>
  <c r="O437" i="11"/>
  <c r="N437" i="11"/>
  <c r="M437" i="11"/>
  <c r="L437" i="11"/>
  <c r="O429" i="11"/>
  <c r="N429" i="11"/>
  <c r="M429" i="11"/>
  <c r="L429" i="11"/>
  <c r="O421" i="11"/>
  <c r="N421" i="11"/>
  <c r="M421" i="11"/>
  <c r="L421" i="11"/>
  <c r="O413" i="11"/>
  <c r="N413" i="11"/>
  <c r="M413" i="11"/>
  <c r="L413" i="11"/>
  <c r="O405" i="11"/>
  <c r="N405" i="11"/>
  <c r="L405" i="11"/>
  <c r="M405" i="11"/>
  <c r="O397" i="11"/>
  <c r="N397" i="11"/>
  <c r="M397" i="11"/>
  <c r="L397" i="11"/>
  <c r="N389" i="11"/>
  <c r="O389" i="11"/>
  <c r="M389" i="11"/>
  <c r="L389" i="11"/>
  <c r="N381" i="11"/>
  <c r="O381" i="11"/>
  <c r="M381" i="11"/>
  <c r="L381" i="11"/>
  <c r="N373" i="11"/>
  <c r="O373" i="11"/>
  <c r="L373" i="11"/>
  <c r="M373" i="11"/>
  <c r="N365" i="11"/>
  <c r="O365" i="11"/>
  <c r="M365" i="11"/>
  <c r="L365" i="11"/>
  <c r="N357" i="11"/>
  <c r="O357" i="11"/>
  <c r="M357" i="11"/>
  <c r="L357" i="11"/>
  <c r="N349" i="11"/>
  <c r="O349" i="11"/>
  <c r="M349" i="11"/>
  <c r="L349" i="11"/>
  <c r="N341" i="11"/>
  <c r="O341" i="11"/>
  <c r="L341" i="11"/>
  <c r="M341" i="11"/>
  <c r="N333" i="11"/>
  <c r="O333" i="11"/>
  <c r="M333" i="11"/>
  <c r="L333" i="11"/>
  <c r="N325" i="11"/>
  <c r="O325" i="11"/>
  <c r="M325" i="11"/>
  <c r="L325" i="11"/>
  <c r="O775" i="15"/>
  <c r="N775" i="15"/>
  <c r="L775" i="15"/>
  <c r="M775" i="15"/>
  <c r="O735" i="15"/>
  <c r="N735" i="15"/>
  <c r="M735" i="15"/>
  <c r="L735" i="15"/>
  <c r="O695" i="15"/>
  <c r="N695" i="15"/>
  <c r="L695" i="15"/>
  <c r="M695" i="15"/>
  <c r="O655" i="15"/>
  <c r="L655" i="15"/>
  <c r="M655" i="15"/>
  <c r="N655" i="15"/>
  <c r="O623" i="15"/>
  <c r="M623" i="15"/>
  <c r="L623" i="15"/>
  <c r="N623" i="15"/>
  <c r="O583" i="15"/>
  <c r="N583" i="15"/>
  <c r="M583" i="15"/>
  <c r="L583" i="15"/>
  <c r="O535" i="15"/>
  <c r="N535" i="15"/>
  <c r="M535" i="15"/>
  <c r="L535" i="15"/>
  <c r="M495" i="15"/>
  <c r="O495" i="15"/>
  <c r="N495" i="15"/>
  <c r="L495" i="15"/>
  <c r="O455" i="15"/>
  <c r="N455" i="15"/>
  <c r="M455" i="15"/>
  <c r="L455" i="15"/>
  <c r="O407" i="15"/>
  <c r="N407" i="15"/>
  <c r="M407" i="15"/>
  <c r="L407" i="15"/>
  <c r="N367" i="15"/>
  <c r="O367" i="15"/>
  <c r="M367" i="15"/>
  <c r="L367" i="15"/>
  <c r="M996" i="11"/>
  <c r="O996" i="11"/>
  <c r="N996" i="11"/>
  <c r="L996" i="11"/>
  <c r="O988" i="11"/>
  <c r="M988" i="11"/>
  <c r="N988" i="11"/>
  <c r="L988" i="11"/>
  <c r="M980" i="11"/>
  <c r="O980" i="11"/>
  <c r="L980" i="11"/>
  <c r="N980" i="11"/>
  <c r="O972" i="11"/>
  <c r="M972" i="11"/>
  <c r="L972" i="11"/>
  <c r="N972" i="11"/>
  <c r="O964" i="11"/>
  <c r="M964" i="11"/>
  <c r="N964" i="11"/>
  <c r="L964" i="11"/>
  <c r="M956" i="11"/>
  <c r="O956" i="11"/>
  <c r="N956" i="11"/>
  <c r="L956" i="11"/>
  <c r="O948" i="11"/>
  <c r="M948" i="11"/>
  <c r="L948" i="11"/>
  <c r="N948" i="11"/>
  <c r="M940" i="11"/>
  <c r="O940" i="11"/>
  <c r="L940" i="11"/>
  <c r="N940" i="11"/>
  <c r="O932" i="11"/>
  <c r="M932" i="11"/>
  <c r="N932" i="11"/>
  <c r="L932" i="11"/>
  <c r="M924" i="11"/>
  <c r="O924" i="11"/>
  <c r="N924" i="11"/>
  <c r="L924" i="11"/>
  <c r="O916" i="11"/>
  <c r="M916" i="11"/>
  <c r="N916" i="11"/>
  <c r="L916" i="11"/>
  <c r="M908" i="11"/>
  <c r="O908" i="11"/>
  <c r="N908" i="11"/>
  <c r="L908" i="11"/>
  <c r="M900" i="11"/>
  <c r="O900" i="11"/>
  <c r="L900" i="11"/>
  <c r="N900" i="11"/>
  <c r="O892" i="11"/>
  <c r="M892" i="11"/>
  <c r="N892" i="11"/>
  <c r="L892" i="11"/>
  <c r="M884" i="11"/>
  <c r="O884" i="11"/>
  <c r="L884" i="11"/>
  <c r="N884" i="11"/>
  <c r="O876" i="11"/>
  <c r="M876" i="11"/>
  <c r="N876" i="11"/>
  <c r="L876" i="11"/>
  <c r="M868" i="11"/>
  <c r="O868" i="11"/>
  <c r="N868" i="11"/>
  <c r="L868" i="11"/>
  <c r="O860" i="11"/>
  <c r="M860" i="11"/>
  <c r="N860" i="11"/>
  <c r="L860" i="11"/>
  <c r="M852" i="11"/>
  <c r="O852" i="11"/>
  <c r="L852" i="11"/>
  <c r="N852" i="11"/>
  <c r="O844" i="11"/>
  <c r="M844" i="11"/>
  <c r="L844" i="11"/>
  <c r="N844" i="11"/>
  <c r="O836" i="11"/>
  <c r="M836" i="11"/>
  <c r="N836" i="11"/>
  <c r="L836" i="11"/>
  <c r="M828" i="11"/>
  <c r="O828" i="11"/>
  <c r="N828" i="11"/>
  <c r="L828" i="11"/>
  <c r="O820" i="11"/>
  <c r="M820" i="11"/>
  <c r="L820" i="11"/>
  <c r="N820" i="11"/>
  <c r="M812" i="11"/>
  <c r="O812" i="11"/>
  <c r="L812" i="11"/>
  <c r="N812" i="11"/>
  <c r="O804" i="11"/>
  <c r="M804" i="11"/>
  <c r="N804" i="11"/>
  <c r="L804" i="11"/>
  <c r="M796" i="11"/>
  <c r="O796" i="11"/>
  <c r="N796" i="11"/>
  <c r="L796" i="11"/>
  <c r="O788" i="11"/>
  <c r="N788" i="11"/>
  <c r="M788" i="11"/>
  <c r="L788" i="11"/>
  <c r="M780" i="11"/>
  <c r="O780" i="11"/>
  <c r="L780" i="11"/>
  <c r="N780" i="11"/>
  <c r="M772" i="11"/>
  <c r="N772" i="11"/>
  <c r="O772" i="11"/>
  <c r="L772" i="11"/>
  <c r="O764" i="11"/>
  <c r="M764" i="11"/>
  <c r="N764" i="11"/>
  <c r="L764" i="11"/>
  <c r="N756" i="11"/>
  <c r="M756" i="11"/>
  <c r="O756" i="11"/>
  <c r="L756" i="11"/>
  <c r="O748" i="11"/>
  <c r="M748" i="11"/>
  <c r="L748" i="11"/>
  <c r="N748" i="11"/>
  <c r="M740" i="11"/>
  <c r="O740" i="11"/>
  <c r="N740" i="11"/>
  <c r="L740" i="11"/>
  <c r="O732" i="11"/>
  <c r="M732" i="11"/>
  <c r="N732" i="11"/>
  <c r="L732" i="11"/>
  <c r="N724" i="11"/>
  <c r="M724" i="11"/>
  <c r="O724" i="11"/>
  <c r="L724" i="11"/>
  <c r="O716" i="11"/>
  <c r="M716" i="11"/>
  <c r="N716" i="11"/>
  <c r="L716" i="11"/>
  <c r="O708" i="11"/>
  <c r="M708" i="11"/>
  <c r="N708" i="11"/>
  <c r="L708" i="11"/>
  <c r="M700" i="11"/>
  <c r="O700" i="11"/>
  <c r="N700" i="11"/>
  <c r="L700" i="11"/>
  <c r="O692" i="11"/>
  <c r="N692" i="11"/>
  <c r="M692" i="11"/>
  <c r="L692" i="11"/>
  <c r="M684" i="11"/>
  <c r="O684" i="11"/>
  <c r="N684" i="11"/>
  <c r="L684" i="11"/>
  <c r="O676" i="11"/>
  <c r="M676" i="11"/>
  <c r="N676" i="11"/>
  <c r="L676" i="11"/>
  <c r="M668" i="11"/>
  <c r="O668" i="11"/>
  <c r="N668" i="11"/>
  <c r="L668" i="11"/>
  <c r="O660" i="11"/>
  <c r="N660" i="11"/>
  <c r="M660" i="11"/>
  <c r="L660" i="11"/>
  <c r="M652" i="11"/>
  <c r="O652" i="11"/>
  <c r="N652" i="11"/>
  <c r="L652" i="11"/>
  <c r="M644" i="11"/>
  <c r="N644" i="11"/>
  <c r="O644" i="11"/>
  <c r="L644" i="11"/>
  <c r="O636" i="11"/>
  <c r="M636" i="11"/>
  <c r="N636" i="11"/>
  <c r="L636" i="11"/>
  <c r="N628" i="11"/>
  <c r="M628" i="11"/>
  <c r="O628" i="11"/>
  <c r="L628" i="11"/>
  <c r="O620" i="11"/>
  <c r="M620" i="11"/>
  <c r="N620" i="11"/>
  <c r="L620" i="11"/>
  <c r="M612" i="11"/>
  <c r="O612" i="11"/>
  <c r="N612" i="11"/>
  <c r="L612" i="11"/>
  <c r="N604" i="11"/>
  <c r="O604" i="11"/>
  <c r="M604" i="11"/>
  <c r="L604" i="11"/>
  <c r="N596" i="11"/>
  <c r="M596" i="11"/>
  <c r="O596" i="11"/>
  <c r="L596" i="11"/>
  <c r="O588" i="11"/>
  <c r="M588" i="11"/>
  <c r="N588" i="11"/>
  <c r="L588" i="11"/>
  <c r="O580" i="11"/>
  <c r="M580" i="11"/>
  <c r="N580" i="11"/>
  <c r="L580" i="11"/>
  <c r="N572" i="11"/>
  <c r="M572" i="11"/>
  <c r="O572" i="11"/>
  <c r="L572" i="11"/>
  <c r="O564" i="11"/>
  <c r="N564" i="11"/>
  <c r="M564" i="11"/>
  <c r="L564" i="11"/>
  <c r="M556" i="11"/>
  <c r="N556" i="11"/>
  <c r="O556" i="11"/>
  <c r="L556" i="11"/>
  <c r="M548" i="11"/>
  <c r="O548" i="11"/>
  <c r="N548" i="11"/>
  <c r="L548" i="11"/>
  <c r="M540" i="11"/>
  <c r="N540" i="11"/>
  <c r="O540" i="11"/>
  <c r="L540" i="11"/>
  <c r="M532" i="11"/>
  <c r="O532" i="11"/>
  <c r="N532" i="11"/>
  <c r="L532" i="11"/>
  <c r="M524" i="11"/>
  <c r="O524" i="11"/>
  <c r="N524" i="11"/>
  <c r="L524" i="11"/>
  <c r="M516" i="11"/>
  <c r="N516" i="11"/>
  <c r="O516" i="11"/>
  <c r="L516" i="11"/>
  <c r="M508" i="11"/>
  <c r="N508" i="11"/>
  <c r="O508" i="11"/>
  <c r="L508" i="11"/>
  <c r="M500" i="11"/>
  <c r="O500" i="11"/>
  <c r="N500" i="11"/>
  <c r="L500" i="11"/>
  <c r="M492" i="11"/>
  <c r="N492" i="11"/>
  <c r="O492" i="11"/>
  <c r="L492" i="11"/>
  <c r="M484" i="11"/>
  <c r="O484" i="11"/>
  <c r="N484" i="11"/>
  <c r="L484" i="11"/>
  <c r="M476" i="11"/>
  <c r="N476" i="11"/>
  <c r="O476" i="11"/>
  <c r="L476" i="11"/>
  <c r="M468" i="11"/>
  <c r="N468" i="11"/>
  <c r="O468" i="11"/>
  <c r="L468" i="11"/>
  <c r="M460" i="11"/>
  <c r="O460" i="11"/>
  <c r="N460" i="11"/>
  <c r="L460" i="11"/>
  <c r="M452" i="11"/>
  <c r="O452" i="11"/>
  <c r="N452" i="11"/>
  <c r="L452" i="11"/>
  <c r="M444" i="11"/>
  <c r="N444" i="11"/>
  <c r="O444" i="11"/>
  <c r="L444" i="11"/>
  <c r="M436" i="11"/>
  <c r="O436" i="11"/>
  <c r="N436" i="11"/>
  <c r="L436" i="11"/>
  <c r="M428" i="11"/>
  <c r="N428" i="11"/>
  <c r="O428" i="11"/>
  <c r="L428" i="11"/>
  <c r="M420" i="11"/>
  <c r="O420" i="11"/>
  <c r="N420" i="11"/>
  <c r="L420" i="11"/>
  <c r="M412" i="11"/>
  <c r="N412" i="11"/>
  <c r="O412" i="11"/>
  <c r="L412" i="11"/>
  <c r="M404" i="11"/>
  <c r="N404" i="11"/>
  <c r="O404" i="11"/>
  <c r="L404" i="11"/>
  <c r="M396" i="11"/>
  <c r="O396" i="11"/>
  <c r="N396" i="11"/>
  <c r="L396" i="11"/>
  <c r="N388" i="11"/>
  <c r="M388" i="11"/>
  <c r="O388" i="11"/>
  <c r="L388" i="11"/>
  <c r="M380" i="11"/>
  <c r="N380" i="11"/>
  <c r="O380" i="11"/>
  <c r="L380" i="11"/>
  <c r="N372" i="11"/>
  <c r="M372" i="11"/>
  <c r="O372" i="11"/>
  <c r="L372" i="11"/>
  <c r="M364" i="11"/>
  <c r="N364" i="11"/>
  <c r="O364" i="11"/>
  <c r="L364" i="11"/>
  <c r="N356" i="11"/>
  <c r="M356" i="11"/>
  <c r="O356" i="11"/>
  <c r="L356" i="11"/>
  <c r="M348" i="11"/>
  <c r="N348" i="11"/>
  <c r="O348" i="11"/>
  <c r="L348" i="11"/>
  <c r="N340" i="11"/>
  <c r="M340" i="11"/>
  <c r="O340" i="11"/>
  <c r="L340" i="11"/>
  <c r="M332" i="11"/>
  <c r="O332" i="11"/>
  <c r="N332" i="11"/>
  <c r="L332" i="11"/>
  <c r="N324" i="11"/>
  <c r="M324" i="11"/>
  <c r="O324" i="11"/>
  <c r="L324" i="11"/>
  <c r="O823" i="15"/>
  <c r="N823" i="15"/>
  <c r="M823" i="15"/>
  <c r="L823" i="15"/>
  <c r="O799" i="15"/>
  <c r="N799" i="15"/>
  <c r="M799" i="15"/>
  <c r="L799" i="15"/>
  <c r="O783" i="15"/>
  <c r="M783" i="15"/>
  <c r="L783" i="15"/>
  <c r="N783" i="15"/>
  <c r="O759" i="15"/>
  <c r="N759" i="15"/>
  <c r="M759" i="15"/>
  <c r="L759" i="15"/>
  <c r="O743" i="15"/>
  <c r="N743" i="15"/>
  <c r="M743" i="15"/>
  <c r="L743" i="15"/>
  <c r="O719" i="15"/>
  <c r="N719" i="15"/>
  <c r="M719" i="15"/>
  <c r="L719" i="15"/>
  <c r="M703" i="15"/>
  <c r="N703" i="15"/>
  <c r="O703" i="15"/>
  <c r="L703" i="15"/>
  <c r="O679" i="15"/>
  <c r="N679" i="15"/>
  <c r="M679" i="15"/>
  <c r="L679" i="15"/>
  <c r="O663" i="15"/>
  <c r="N663" i="15"/>
  <c r="L663" i="15"/>
  <c r="M663" i="15"/>
  <c r="O639" i="15"/>
  <c r="N639" i="15"/>
  <c r="L639" i="15"/>
  <c r="M639" i="15"/>
  <c r="O615" i="15"/>
  <c r="N615" i="15"/>
  <c r="M615" i="15"/>
  <c r="L615" i="15"/>
  <c r="O591" i="15"/>
  <c r="M591" i="15"/>
  <c r="N591" i="15"/>
  <c r="L591" i="15"/>
  <c r="O567" i="15"/>
  <c r="M567" i="15"/>
  <c r="N567" i="15"/>
  <c r="L567" i="15"/>
  <c r="O551" i="15"/>
  <c r="N551" i="15"/>
  <c r="M551" i="15"/>
  <c r="L551" i="15"/>
  <c r="O527" i="15"/>
  <c r="M527" i="15"/>
  <c r="N527" i="15"/>
  <c r="L527" i="15"/>
  <c r="M511" i="15"/>
  <c r="O511" i="15"/>
  <c r="L511" i="15"/>
  <c r="N511" i="15"/>
  <c r="O487" i="15"/>
  <c r="N487" i="15"/>
  <c r="M487" i="15"/>
  <c r="L487" i="15"/>
  <c r="O463" i="15"/>
  <c r="M463" i="15"/>
  <c r="N463" i="15"/>
  <c r="L463" i="15"/>
  <c r="O439" i="15"/>
  <c r="M439" i="15"/>
  <c r="N439" i="15"/>
  <c r="L439" i="15"/>
  <c r="O423" i="15"/>
  <c r="N423" i="15"/>
  <c r="M423" i="15"/>
  <c r="L423" i="15"/>
  <c r="O399" i="15"/>
  <c r="M399" i="15"/>
  <c r="N399" i="15"/>
  <c r="L399" i="15"/>
  <c r="M383" i="15"/>
  <c r="O383" i="15"/>
  <c r="L383" i="15"/>
  <c r="N383" i="15"/>
  <c r="O998" i="15"/>
  <c r="L998" i="15"/>
  <c r="N998" i="15"/>
  <c r="M998" i="15"/>
  <c r="O990" i="15"/>
  <c r="N990" i="15"/>
  <c r="M990" i="15"/>
  <c r="L990" i="15"/>
  <c r="O982" i="15"/>
  <c r="M982" i="15"/>
  <c r="N982" i="15"/>
  <c r="L982" i="15"/>
  <c r="O974" i="15"/>
  <c r="N974" i="15"/>
  <c r="M974" i="15"/>
  <c r="L974" i="15"/>
  <c r="O966" i="15"/>
  <c r="N966" i="15"/>
  <c r="M966" i="15"/>
  <c r="L966" i="15"/>
  <c r="O958" i="15"/>
  <c r="L958" i="15"/>
  <c r="N958" i="15"/>
  <c r="M958" i="15"/>
  <c r="O950" i="15"/>
  <c r="N950" i="15"/>
  <c r="L950" i="15"/>
  <c r="M950" i="15"/>
  <c r="O942" i="15"/>
  <c r="N942" i="15"/>
  <c r="M942" i="15"/>
  <c r="L942" i="15"/>
  <c r="O934" i="15"/>
  <c r="M934" i="15"/>
  <c r="L934" i="15"/>
  <c r="N934" i="15"/>
  <c r="O926" i="15"/>
  <c r="N926" i="15"/>
  <c r="M926" i="15"/>
  <c r="L926" i="15"/>
  <c r="O918" i="15"/>
  <c r="M918" i="15"/>
  <c r="N918" i="15"/>
  <c r="L918" i="15"/>
  <c r="O910" i="15"/>
  <c r="N910" i="15"/>
  <c r="M910" i="15"/>
  <c r="L910" i="15"/>
  <c r="O902" i="15"/>
  <c r="N902" i="15"/>
  <c r="M902" i="15"/>
  <c r="L902" i="15"/>
  <c r="O894" i="15"/>
  <c r="L894" i="15"/>
  <c r="N894" i="15"/>
  <c r="M894" i="15"/>
  <c r="O886" i="15"/>
  <c r="N886" i="15"/>
  <c r="M886" i="15"/>
  <c r="L886" i="15"/>
  <c r="O878" i="15"/>
  <c r="N878" i="15"/>
  <c r="L878" i="15"/>
  <c r="M878" i="15"/>
  <c r="O870" i="15"/>
  <c r="N870" i="15"/>
  <c r="L870" i="15"/>
  <c r="M870" i="15"/>
  <c r="O862" i="15"/>
  <c r="N862" i="15"/>
  <c r="M862" i="15"/>
  <c r="L862" i="15"/>
  <c r="O854" i="15"/>
  <c r="N854" i="15"/>
  <c r="M854" i="15"/>
  <c r="L854" i="15"/>
  <c r="O846" i="15"/>
  <c r="N846" i="15"/>
  <c r="M846" i="15"/>
  <c r="L846" i="15"/>
  <c r="O838" i="15"/>
  <c r="N838" i="15"/>
  <c r="L838" i="15"/>
  <c r="M838" i="15"/>
  <c r="O830" i="15"/>
  <c r="N830" i="15"/>
  <c r="M830" i="15"/>
  <c r="L830" i="15"/>
  <c r="O822" i="15"/>
  <c r="N822" i="15"/>
  <c r="M822" i="15"/>
  <c r="L822" i="15"/>
  <c r="O814" i="15"/>
  <c r="N814" i="15"/>
  <c r="M814" i="15"/>
  <c r="L814" i="15"/>
  <c r="O806" i="15"/>
  <c r="N806" i="15"/>
  <c r="M806" i="15"/>
  <c r="L806" i="15"/>
  <c r="O798" i="15"/>
  <c r="N798" i="15"/>
  <c r="M798" i="15"/>
  <c r="L798" i="15"/>
  <c r="O790" i="15"/>
  <c r="N790" i="15"/>
  <c r="M790" i="15"/>
  <c r="L790" i="15"/>
  <c r="O782" i="15"/>
  <c r="N782" i="15"/>
  <c r="M782" i="15"/>
  <c r="L782" i="15"/>
  <c r="O774" i="15"/>
  <c r="N774" i="15"/>
  <c r="L774" i="15"/>
  <c r="M774" i="15"/>
  <c r="O766" i="15"/>
  <c r="N766" i="15"/>
  <c r="M766" i="15"/>
  <c r="L766" i="15"/>
  <c r="O758" i="15"/>
  <c r="N758" i="15"/>
  <c r="M758" i="15"/>
  <c r="L758" i="15"/>
  <c r="O750" i="15"/>
  <c r="N750" i="15"/>
  <c r="L750" i="15"/>
  <c r="M750" i="15"/>
  <c r="O742" i="15"/>
  <c r="N742" i="15"/>
  <c r="M742" i="15"/>
  <c r="L742" i="15"/>
  <c r="O734" i="15"/>
  <c r="N734" i="15"/>
  <c r="L734" i="15"/>
  <c r="M734" i="15"/>
  <c r="O726" i="15"/>
  <c r="N726" i="15"/>
  <c r="M726" i="15"/>
  <c r="L726" i="15"/>
  <c r="O718" i="15"/>
  <c r="N718" i="15"/>
  <c r="M718" i="15"/>
  <c r="L718" i="15"/>
  <c r="O710" i="15"/>
  <c r="N710" i="15"/>
  <c r="L710" i="15"/>
  <c r="M710" i="15"/>
  <c r="O702" i="15"/>
  <c r="N702" i="15"/>
  <c r="L702" i="15"/>
  <c r="M702" i="15"/>
  <c r="O694" i="15"/>
  <c r="N694" i="15"/>
  <c r="L694" i="15"/>
  <c r="M694" i="15"/>
  <c r="O686" i="15"/>
  <c r="N686" i="15"/>
  <c r="M686" i="15"/>
  <c r="L686" i="15"/>
  <c r="O678" i="15"/>
  <c r="N678" i="15"/>
  <c r="L678" i="15"/>
  <c r="M678" i="15"/>
  <c r="O670" i="15"/>
  <c r="N670" i="15"/>
  <c r="M670" i="15"/>
  <c r="L670" i="15"/>
  <c r="O662" i="15"/>
  <c r="N662" i="15"/>
  <c r="M662" i="15"/>
  <c r="L662" i="15"/>
  <c r="O654" i="15"/>
  <c r="N654" i="15"/>
  <c r="M654" i="15"/>
  <c r="L654" i="15"/>
  <c r="O646" i="15"/>
  <c r="N646" i="15"/>
  <c r="L646" i="15"/>
  <c r="M646" i="15"/>
  <c r="O638" i="15"/>
  <c r="N638" i="15"/>
  <c r="L638" i="15"/>
  <c r="M638" i="15"/>
  <c r="O630" i="15"/>
  <c r="N630" i="15"/>
  <c r="L630" i="15"/>
  <c r="M630" i="15"/>
  <c r="O622" i="15"/>
  <c r="N622" i="15"/>
  <c r="M622" i="15"/>
  <c r="L622" i="15"/>
  <c r="O614" i="15"/>
  <c r="N614" i="15"/>
  <c r="M614" i="15"/>
  <c r="L614" i="15"/>
  <c r="O606" i="15"/>
  <c r="N606" i="15"/>
  <c r="M606" i="15"/>
  <c r="L606" i="15"/>
  <c r="O598" i="15"/>
  <c r="N598" i="15"/>
  <c r="M598" i="15"/>
  <c r="L598" i="15"/>
  <c r="O590" i="15"/>
  <c r="N590" i="15"/>
  <c r="M590" i="15"/>
  <c r="L590" i="15"/>
  <c r="O582" i="15"/>
  <c r="N582" i="15"/>
  <c r="M582" i="15"/>
  <c r="L582" i="15"/>
  <c r="O574" i="15"/>
  <c r="N574" i="15"/>
  <c r="M574" i="15"/>
  <c r="L574" i="15"/>
  <c r="O566" i="15"/>
  <c r="N566" i="15"/>
  <c r="M566" i="15"/>
  <c r="L566" i="15"/>
  <c r="O558" i="15"/>
  <c r="N558" i="15"/>
  <c r="M558" i="15"/>
  <c r="L558" i="15"/>
  <c r="O550" i="15"/>
  <c r="N550" i="15"/>
  <c r="M550" i="15"/>
  <c r="L550" i="15"/>
  <c r="O542" i="15"/>
  <c r="N542" i="15"/>
  <c r="M542" i="15"/>
  <c r="L542" i="15"/>
  <c r="O534" i="15"/>
  <c r="N534" i="15"/>
  <c r="M534" i="15"/>
  <c r="L534" i="15"/>
  <c r="O526" i="15"/>
  <c r="N526" i="15"/>
  <c r="M526" i="15"/>
  <c r="L526" i="15"/>
  <c r="O518" i="15"/>
  <c r="N518" i="15"/>
  <c r="M518" i="15"/>
  <c r="L518" i="15"/>
  <c r="O510" i="15"/>
  <c r="N510" i="15"/>
  <c r="M510" i="15"/>
  <c r="L510" i="15"/>
  <c r="O502" i="15"/>
  <c r="N502" i="15"/>
  <c r="M502" i="15"/>
  <c r="L502" i="15"/>
  <c r="O494" i="15"/>
  <c r="N494" i="15"/>
  <c r="M494" i="15"/>
  <c r="L494" i="15"/>
  <c r="O486" i="15"/>
  <c r="N486" i="15"/>
  <c r="M486" i="15"/>
  <c r="L486" i="15"/>
  <c r="O478" i="15"/>
  <c r="N478" i="15"/>
  <c r="M478" i="15"/>
  <c r="L478" i="15"/>
  <c r="O470" i="15"/>
  <c r="N470" i="15"/>
  <c r="M470" i="15"/>
  <c r="L470" i="15"/>
  <c r="O462" i="15"/>
  <c r="N462" i="15"/>
  <c r="M462" i="15"/>
  <c r="L462" i="15"/>
  <c r="O454" i="15"/>
  <c r="N454" i="15"/>
  <c r="M454" i="15"/>
  <c r="L454" i="15"/>
  <c r="O446" i="15"/>
  <c r="N446" i="15"/>
  <c r="M446" i="15"/>
  <c r="L446" i="15"/>
  <c r="O438" i="15"/>
  <c r="N438" i="15"/>
  <c r="M438" i="15"/>
  <c r="L438" i="15"/>
  <c r="O430" i="15"/>
  <c r="N430" i="15"/>
  <c r="M430" i="15"/>
  <c r="L430" i="15"/>
  <c r="O422" i="15"/>
  <c r="N422" i="15"/>
  <c r="M422" i="15"/>
  <c r="L422" i="15"/>
  <c r="O414" i="15"/>
  <c r="N414" i="15"/>
  <c r="M414" i="15"/>
  <c r="L414" i="15"/>
  <c r="O406" i="15"/>
  <c r="N406" i="15"/>
  <c r="M406" i="15"/>
  <c r="L406" i="15"/>
  <c r="O398" i="15"/>
  <c r="N398" i="15"/>
  <c r="M398" i="15"/>
  <c r="L398" i="15"/>
  <c r="O390" i="15"/>
  <c r="N390" i="15"/>
  <c r="M390" i="15"/>
  <c r="L390" i="15"/>
  <c r="O382" i="15"/>
  <c r="N382" i="15"/>
  <c r="M382" i="15"/>
  <c r="L382" i="15"/>
  <c r="O374" i="15"/>
  <c r="N374" i="15"/>
  <c r="M374" i="15"/>
  <c r="L374" i="15"/>
  <c r="O366" i="15"/>
  <c r="N366" i="15"/>
  <c r="M366" i="15"/>
  <c r="L366" i="15"/>
  <c r="O358" i="15"/>
  <c r="N358" i="15"/>
  <c r="M358" i="15"/>
  <c r="L358" i="15"/>
  <c r="O995" i="11"/>
  <c r="L995" i="11"/>
  <c r="N995" i="11"/>
  <c r="M995" i="11"/>
  <c r="O987" i="11"/>
  <c r="L987" i="11"/>
  <c r="N987" i="11"/>
  <c r="M987" i="11"/>
  <c r="O979" i="11"/>
  <c r="L979" i="11"/>
  <c r="M979" i="11"/>
  <c r="N979" i="11"/>
  <c r="N971" i="11"/>
  <c r="L971" i="11"/>
  <c r="O971" i="11"/>
  <c r="M971" i="11"/>
  <c r="O963" i="11"/>
  <c r="L963" i="11"/>
  <c r="N963" i="11"/>
  <c r="M963" i="11"/>
  <c r="L955" i="11"/>
  <c r="O955" i="11"/>
  <c r="N955" i="11"/>
  <c r="M955" i="11"/>
  <c r="O947" i="11"/>
  <c r="L947" i="11"/>
  <c r="N947" i="11"/>
  <c r="M947" i="11"/>
  <c r="N939" i="11"/>
  <c r="L939" i="11"/>
  <c r="O939" i="11"/>
  <c r="M939" i="11"/>
  <c r="O931" i="11"/>
  <c r="L931" i="11"/>
  <c r="N931" i="11"/>
  <c r="M931" i="11"/>
  <c r="L923" i="11"/>
  <c r="O923" i="11"/>
  <c r="N923" i="11"/>
  <c r="M923" i="11"/>
  <c r="O915" i="11"/>
  <c r="L915" i="11"/>
  <c r="M915" i="11"/>
  <c r="N915" i="11"/>
  <c r="O907" i="11"/>
  <c r="N907" i="11"/>
  <c r="L907" i="11"/>
  <c r="M907" i="11"/>
  <c r="O899" i="11"/>
  <c r="L899" i="11"/>
  <c r="N899" i="11"/>
  <c r="M899" i="11"/>
  <c r="O891" i="11"/>
  <c r="L891" i="11"/>
  <c r="N891" i="11"/>
  <c r="M891" i="11"/>
  <c r="O883" i="11"/>
  <c r="L883" i="11"/>
  <c r="M883" i="11"/>
  <c r="N883" i="11"/>
  <c r="O875" i="11"/>
  <c r="N875" i="11"/>
  <c r="L875" i="11"/>
  <c r="M875" i="11"/>
  <c r="O867" i="11"/>
  <c r="L867" i="11"/>
  <c r="N867" i="11"/>
  <c r="M867" i="11"/>
  <c r="O859" i="11"/>
  <c r="L859" i="11"/>
  <c r="N859" i="11"/>
  <c r="M859" i="11"/>
  <c r="O851" i="11"/>
  <c r="L851" i="11"/>
  <c r="M851" i="11"/>
  <c r="N851" i="11"/>
  <c r="N843" i="11"/>
  <c r="L843" i="11"/>
  <c r="O843" i="11"/>
  <c r="M843" i="11"/>
  <c r="O835" i="11"/>
  <c r="L835" i="11"/>
  <c r="N835" i="11"/>
  <c r="M835" i="11"/>
  <c r="L827" i="11"/>
  <c r="O827" i="11"/>
  <c r="N827" i="11"/>
  <c r="M827" i="11"/>
  <c r="O819" i="11"/>
  <c r="L819" i="11"/>
  <c r="N819" i="11"/>
  <c r="M819" i="11"/>
  <c r="N811" i="11"/>
  <c r="L811" i="11"/>
  <c r="O811" i="11"/>
  <c r="M811" i="11"/>
  <c r="O803" i="11"/>
  <c r="L803" i="11"/>
  <c r="N803" i="11"/>
  <c r="M803" i="11"/>
  <c r="L795" i="11"/>
  <c r="O795" i="11"/>
  <c r="N795" i="11"/>
  <c r="M795" i="11"/>
  <c r="O787" i="11"/>
  <c r="L787" i="11"/>
  <c r="N787" i="11"/>
  <c r="M787" i="11"/>
  <c r="O779" i="11"/>
  <c r="N779" i="11"/>
  <c r="L779" i="11"/>
  <c r="M779" i="11"/>
  <c r="O771" i="11"/>
  <c r="L771" i="11"/>
  <c r="N771" i="11"/>
  <c r="M771" i="11"/>
  <c r="O763" i="11"/>
  <c r="L763" i="11"/>
  <c r="N763" i="11"/>
  <c r="M763" i="11"/>
  <c r="O755" i="11"/>
  <c r="N755" i="11"/>
  <c r="L755" i="11"/>
  <c r="M755" i="11"/>
  <c r="O747" i="11"/>
  <c r="N747" i="11"/>
  <c r="L747" i="11"/>
  <c r="M747" i="11"/>
  <c r="O739" i="11"/>
  <c r="L739" i="11"/>
  <c r="N739" i="11"/>
  <c r="M739" i="11"/>
  <c r="O731" i="11"/>
  <c r="L731" i="11"/>
  <c r="N731" i="11"/>
  <c r="M731" i="11"/>
  <c r="O723" i="11"/>
  <c r="N723" i="11"/>
  <c r="L723" i="11"/>
  <c r="M723" i="11"/>
  <c r="N715" i="11"/>
  <c r="L715" i="11"/>
  <c r="O715" i="11"/>
  <c r="M715" i="11"/>
  <c r="O707" i="11"/>
  <c r="L707" i="11"/>
  <c r="N707" i="11"/>
  <c r="M707" i="11"/>
  <c r="L699" i="11"/>
  <c r="O699" i="11"/>
  <c r="N699" i="11"/>
  <c r="M699" i="11"/>
  <c r="O691" i="11"/>
  <c r="N691" i="11"/>
  <c r="L691" i="11"/>
  <c r="M691" i="11"/>
  <c r="N683" i="11"/>
  <c r="L683" i="11"/>
  <c r="O683" i="11"/>
  <c r="M683" i="11"/>
  <c r="O675" i="11"/>
  <c r="L675" i="11"/>
  <c r="N675" i="11"/>
  <c r="M675" i="11"/>
  <c r="L667" i="11"/>
  <c r="O667" i="11"/>
  <c r="N667" i="11"/>
  <c r="M667" i="11"/>
  <c r="O659" i="11"/>
  <c r="N659" i="11"/>
  <c r="L659" i="11"/>
  <c r="M659" i="11"/>
  <c r="O651" i="11"/>
  <c r="N651" i="11"/>
  <c r="L651" i="11"/>
  <c r="M651" i="11"/>
  <c r="O643" i="11"/>
  <c r="L643" i="11"/>
  <c r="M643" i="11"/>
  <c r="N643" i="11"/>
  <c r="O635" i="11"/>
  <c r="L635" i="11"/>
  <c r="N635" i="11"/>
  <c r="M635" i="11"/>
  <c r="O627" i="11"/>
  <c r="N627" i="11"/>
  <c r="L627" i="11"/>
  <c r="M627" i="11"/>
  <c r="O619" i="11"/>
  <c r="N619" i="11"/>
  <c r="L619" i="11"/>
  <c r="M619" i="11"/>
  <c r="O611" i="11"/>
  <c r="L611" i="11"/>
  <c r="N611" i="11"/>
  <c r="M611" i="11"/>
  <c r="O603" i="11"/>
  <c r="L603" i="11"/>
  <c r="N603" i="11"/>
  <c r="M603" i="11"/>
  <c r="O595" i="11"/>
  <c r="N595" i="11"/>
  <c r="L595" i="11"/>
  <c r="M595" i="11"/>
  <c r="N587" i="11"/>
  <c r="L587" i="11"/>
  <c r="O587" i="11"/>
  <c r="M587" i="11"/>
  <c r="O579" i="11"/>
  <c r="L579" i="11"/>
  <c r="N579" i="11"/>
  <c r="M579" i="11"/>
  <c r="L571" i="11"/>
  <c r="O571" i="11"/>
  <c r="N571" i="11"/>
  <c r="M571" i="11"/>
  <c r="O563" i="11"/>
  <c r="N563" i="11"/>
  <c r="L563" i="11"/>
  <c r="M563" i="11"/>
  <c r="N555" i="11"/>
  <c r="L555" i="11"/>
  <c r="O555" i="11"/>
  <c r="M555" i="11"/>
  <c r="O547" i="11"/>
  <c r="L547" i="11"/>
  <c r="N547" i="11"/>
  <c r="M547" i="11"/>
  <c r="L539" i="11"/>
  <c r="O539" i="11"/>
  <c r="N539" i="11"/>
  <c r="M539" i="11"/>
  <c r="O531" i="11"/>
  <c r="N531" i="11"/>
  <c r="L531" i="11"/>
  <c r="M531" i="11"/>
  <c r="O523" i="11"/>
  <c r="N523" i="11"/>
  <c r="L523" i="11"/>
  <c r="M523" i="11"/>
  <c r="O515" i="11"/>
  <c r="L515" i="11"/>
  <c r="N515" i="11"/>
  <c r="M515" i="11"/>
  <c r="O507" i="11"/>
  <c r="L507" i="11"/>
  <c r="N507" i="11"/>
  <c r="M507" i="11"/>
  <c r="O499" i="11"/>
  <c r="N499" i="11"/>
  <c r="L499" i="11"/>
  <c r="M499" i="11"/>
  <c r="O491" i="11"/>
  <c r="N491" i="11"/>
  <c r="L491" i="11"/>
  <c r="M491" i="11"/>
  <c r="O483" i="11"/>
  <c r="L483" i="11"/>
  <c r="N483" i="11"/>
  <c r="M483" i="11"/>
  <c r="O475" i="11"/>
  <c r="L475" i="11"/>
  <c r="N475" i="11"/>
  <c r="M475" i="11"/>
  <c r="O467" i="11"/>
  <c r="N467" i="11"/>
  <c r="L467" i="11"/>
  <c r="M467" i="11"/>
  <c r="O459" i="11"/>
  <c r="N459" i="11"/>
  <c r="L459" i="11"/>
  <c r="M459" i="11"/>
  <c r="O451" i="11"/>
  <c r="L451" i="11"/>
  <c r="N451" i="11"/>
  <c r="M451" i="11"/>
  <c r="O443" i="11"/>
  <c r="L443" i="11"/>
  <c r="N443" i="11"/>
  <c r="M443" i="11"/>
  <c r="O435" i="11"/>
  <c r="N435" i="11"/>
  <c r="L435" i="11"/>
  <c r="M435" i="11"/>
  <c r="O427" i="11"/>
  <c r="N427" i="11"/>
  <c r="L427" i="11"/>
  <c r="M427" i="11"/>
  <c r="O419" i="11"/>
  <c r="L419" i="11"/>
  <c r="N419" i="11"/>
  <c r="M419" i="11"/>
  <c r="O411" i="11"/>
  <c r="L411" i="11"/>
  <c r="N411" i="11"/>
  <c r="M411" i="11"/>
  <c r="O403" i="11"/>
  <c r="N403" i="11"/>
  <c r="L403" i="11"/>
  <c r="M403" i="11"/>
  <c r="O395" i="11"/>
  <c r="N395" i="11"/>
  <c r="L395" i="11"/>
  <c r="M395" i="11"/>
  <c r="O387" i="11"/>
  <c r="L387" i="11"/>
  <c r="N387" i="11"/>
  <c r="M387" i="11"/>
  <c r="O379" i="11"/>
  <c r="N379" i="11"/>
  <c r="L379" i="11"/>
  <c r="M379" i="11"/>
  <c r="O371" i="11"/>
  <c r="L371" i="11"/>
  <c r="N371" i="11"/>
  <c r="M371" i="11"/>
  <c r="O363" i="11"/>
  <c r="N363" i="11"/>
  <c r="L363" i="11"/>
  <c r="M363" i="11"/>
  <c r="O355" i="11"/>
  <c r="L355" i="11"/>
  <c r="N355" i="11"/>
  <c r="M355" i="11"/>
  <c r="O347" i="11"/>
  <c r="L347" i="11"/>
  <c r="N347" i="11"/>
  <c r="M347" i="11"/>
  <c r="O339" i="11"/>
  <c r="N339" i="11"/>
  <c r="L339" i="11"/>
  <c r="M339" i="11"/>
  <c r="O331" i="11"/>
  <c r="L331" i="11"/>
  <c r="N331" i="11"/>
  <c r="M331" i="11"/>
  <c r="O323" i="11"/>
  <c r="N323" i="11"/>
  <c r="L323" i="11"/>
  <c r="M323" i="11"/>
  <c r="L319" i="11"/>
  <c r="M319" i="11"/>
  <c r="N319" i="11"/>
  <c r="L316" i="11"/>
  <c r="L308" i="11"/>
  <c r="L300" i="11"/>
  <c r="L292" i="11"/>
  <c r="L284" i="11"/>
  <c r="L276" i="11"/>
  <c r="M317" i="11"/>
  <c r="M309" i="11"/>
  <c r="M301" i="11"/>
  <c r="M293" i="11"/>
  <c r="M285" i="11"/>
  <c r="M277" i="11"/>
  <c r="N318" i="11"/>
  <c r="N310" i="11"/>
  <c r="N302" i="11"/>
  <c r="N294" i="11"/>
  <c r="N286" i="11"/>
  <c r="N278" i="11"/>
  <c r="O311" i="11"/>
  <c r="O303" i="11"/>
  <c r="O295" i="11"/>
  <c r="O287" i="11"/>
  <c r="O279" i="11"/>
  <c r="L315" i="11"/>
  <c r="L307" i="11"/>
  <c r="L299" i="11"/>
  <c r="L291" i="11"/>
  <c r="L283" i="11"/>
  <c r="L275" i="11"/>
  <c r="M316" i="11"/>
  <c r="M308" i="11"/>
  <c r="M300" i="11"/>
  <c r="M292" i="11"/>
  <c r="M284" i="11"/>
  <c r="M276" i="11"/>
  <c r="N317" i="11"/>
  <c r="N309" i="11"/>
  <c r="N301" i="11"/>
  <c r="N293" i="11"/>
  <c r="N285" i="11"/>
  <c r="N277" i="11"/>
  <c r="O318" i="11"/>
  <c r="O310" i="11"/>
  <c r="O302" i="11"/>
  <c r="O294" i="11"/>
  <c r="O286" i="11"/>
  <c r="O278" i="11"/>
  <c r="L314" i="11"/>
  <c r="L306" i="11"/>
  <c r="L298" i="11"/>
  <c r="L290" i="11"/>
  <c r="L282" i="11"/>
  <c r="L274" i="11"/>
  <c r="M315" i="11"/>
  <c r="M307" i="11"/>
  <c r="M299" i="11"/>
  <c r="M291" i="11"/>
  <c r="M283" i="11"/>
  <c r="M275" i="11"/>
  <c r="N316" i="11"/>
  <c r="N308" i="11"/>
  <c r="N300" i="11"/>
  <c r="N292" i="11"/>
  <c r="N284" i="11"/>
  <c r="N276" i="11"/>
  <c r="O317" i="11"/>
  <c r="O309" i="11"/>
  <c r="O301" i="11"/>
  <c r="O293" i="11"/>
  <c r="O285" i="11"/>
  <c r="O277" i="11"/>
  <c r="L313" i="11"/>
  <c r="L305" i="11"/>
  <c r="L297" i="11"/>
  <c r="L289" i="11"/>
  <c r="L281" i="11"/>
  <c r="L273" i="11"/>
  <c r="M314" i="11"/>
  <c r="M306" i="11"/>
  <c r="M298" i="11"/>
  <c r="M290" i="11"/>
  <c r="M282" i="11"/>
  <c r="M274" i="11"/>
  <c r="N315" i="11"/>
  <c r="N307" i="11"/>
  <c r="N299" i="11"/>
  <c r="N291" i="11"/>
  <c r="N283" i="11"/>
  <c r="N275" i="11"/>
  <c r="O316" i="11"/>
  <c r="O308" i="11"/>
  <c r="O300" i="11"/>
  <c r="O292" i="11"/>
  <c r="O284" i="11"/>
  <c r="O276" i="11"/>
  <c r="L312" i="11"/>
  <c r="L304" i="11"/>
  <c r="L296" i="11"/>
  <c r="L288" i="11"/>
  <c r="L280" i="11"/>
  <c r="L272" i="11"/>
  <c r="M313" i="11"/>
  <c r="M305" i="11"/>
  <c r="M297" i="11"/>
  <c r="M289" i="11"/>
  <c r="M281" i="11"/>
  <c r="M273" i="11"/>
  <c r="N314" i="11"/>
  <c r="N306" i="11"/>
  <c r="N298" i="11"/>
  <c r="N290" i="11"/>
  <c r="N282" i="11"/>
  <c r="N274" i="11"/>
  <c r="O315" i="11"/>
  <c r="O307" i="11"/>
  <c r="O299" i="11"/>
  <c r="O291" i="11"/>
  <c r="O283" i="11"/>
  <c r="O275" i="11"/>
  <c r="L311" i="11"/>
  <c r="L303" i="11"/>
  <c r="L295" i="11"/>
  <c r="L287" i="11"/>
  <c r="L279" i="11"/>
  <c r="M312" i="11"/>
  <c r="M304" i="11"/>
  <c r="M296" i="11"/>
  <c r="M288" i="11"/>
  <c r="M280" i="11"/>
  <c r="M272" i="11"/>
  <c r="N313" i="11"/>
  <c r="N305" i="11"/>
  <c r="N297" i="11"/>
  <c r="N289" i="11"/>
  <c r="N281" i="11"/>
  <c r="N273" i="11"/>
  <c r="O314" i="11"/>
  <c r="O306" i="11"/>
  <c r="O298" i="11"/>
  <c r="O290" i="11"/>
  <c r="O282" i="11"/>
  <c r="O274" i="11"/>
  <c r="L318" i="11"/>
  <c r="L310" i="11"/>
  <c r="L302" i="11"/>
  <c r="L294" i="11"/>
  <c r="L286" i="11"/>
  <c r="L278" i="11"/>
  <c r="M311" i="11"/>
  <c r="M303" i="11"/>
  <c r="M295" i="11"/>
  <c r="M287" i="11"/>
  <c r="M279" i="11"/>
  <c r="N312" i="11"/>
  <c r="N304" i="11"/>
  <c r="N296" i="11"/>
  <c r="N288" i="11"/>
  <c r="N280" i="11"/>
  <c r="N272" i="11"/>
  <c r="O313" i="11"/>
  <c r="O305" i="11"/>
  <c r="O297" i="11"/>
  <c r="O289" i="11"/>
  <c r="O281" i="11"/>
  <c r="O273" i="11"/>
  <c r="N268" i="11"/>
  <c r="M268" i="11"/>
  <c r="O268" i="11"/>
  <c r="L268" i="11"/>
  <c r="N260" i="11"/>
  <c r="M260" i="11"/>
  <c r="O260" i="11"/>
  <c r="L260" i="11"/>
  <c r="N252" i="11"/>
  <c r="M252" i="11"/>
  <c r="O252" i="11"/>
  <c r="L252" i="11"/>
  <c r="N244" i="11"/>
  <c r="M244" i="11"/>
  <c r="O244" i="11"/>
  <c r="L244" i="11"/>
  <c r="N236" i="11"/>
  <c r="M236" i="11"/>
  <c r="O236" i="11"/>
  <c r="L236" i="11"/>
  <c r="N228" i="11"/>
  <c r="M228" i="11"/>
  <c r="O228" i="11"/>
  <c r="L228" i="11"/>
  <c r="N220" i="11"/>
  <c r="M220" i="11"/>
  <c r="O220" i="11"/>
  <c r="L220" i="11"/>
  <c r="N212" i="11"/>
  <c r="M212" i="11"/>
  <c r="O212" i="11"/>
  <c r="L212" i="11"/>
  <c r="N204" i="11"/>
  <c r="M204" i="11"/>
  <c r="O204" i="11"/>
  <c r="L204" i="11"/>
  <c r="N196" i="11"/>
  <c r="M196" i="11"/>
  <c r="O196" i="11"/>
  <c r="L196" i="11"/>
  <c r="N188" i="11"/>
  <c r="M188" i="11"/>
  <c r="O188" i="11"/>
  <c r="L188" i="11"/>
  <c r="N180" i="11"/>
  <c r="M180" i="11"/>
  <c r="O180" i="11"/>
  <c r="L180" i="11"/>
  <c r="N172" i="11"/>
  <c r="M172" i="11"/>
  <c r="O172" i="11"/>
  <c r="L172" i="11"/>
  <c r="N164" i="11"/>
  <c r="M164" i="11"/>
  <c r="O164" i="11"/>
  <c r="L164" i="11"/>
  <c r="N156" i="11"/>
  <c r="M156" i="11"/>
  <c r="O156" i="11"/>
  <c r="L156" i="11"/>
  <c r="N148" i="11"/>
  <c r="M148" i="11"/>
  <c r="O148" i="11"/>
  <c r="L148" i="11"/>
  <c r="N140" i="11"/>
  <c r="M140" i="11"/>
  <c r="O140" i="11"/>
  <c r="L140" i="11"/>
  <c r="N132" i="11"/>
  <c r="M132" i="11"/>
  <c r="O132" i="11"/>
  <c r="L132" i="11"/>
  <c r="N124" i="11"/>
  <c r="M124" i="11"/>
  <c r="O124" i="11"/>
  <c r="L124" i="11"/>
  <c r="N267" i="11"/>
  <c r="M267" i="11"/>
  <c r="O267" i="11"/>
  <c r="L267" i="11"/>
  <c r="N259" i="11"/>
  <c r="M259" i="11"/>
  <c r="O259" i="11"/>
  <c r="L259" i="11"/>
  <c r="N251" i="11"/>
  <c r="M251" i="11"/>
  <c r="O251" i="11"/>
  <c r="L251" i="11"/>
  <c r="N243" i="11"/>
  <c r="M243" i="11"/>
  <c r="O243" i="11"/>
  <c r="L243" i="11"/>
  <c r="N235" i="11"/>
  <c r="M235" i="11"/>
  <c r="O235" i="11"/>
  <c r="L235" i="11"/>
  <c r="N227" i="11"/>
  <c r="M227" i="11"/>
  <c r="O227" i="11"/>
  <c r="L227" i="11"/>
  <c r="N219" i="11"/>
  <c r="M219" i="11"/>
  <c r="O219" i="11"/>
  <c r="L219" i="11"/>
  <c r="N211" i="11"/>
  <c r="M211" i="11"/>
  <c r="O211" i="11"/>
  <c r="L211" i="11"/>
  <c r="N203" i="11"/>
  <c r="M203" i="11"/>
  <c r="O203" i="11"/>
  <c r="L203" i="11"/>
  <c r="N195" i="11"/>
  <c r="M195" i="11"/>
  <c r="O195" i="11"/>
  <c r="L195" i="11"/>
  <c r="N187" i="11"/>
  <c r="M187" i="11"/>
  <c r="O187" i="11"/>
  <c r="L187" i="11"/>
  <c r="N179" i="11"/>
  <c r="M179" i="11"/>
  <c r="O179" i="11"/>
  <c r="L179" i="11"/>
  <c r="N171" i="11"/>
  <c r="M171" i="11"/>
  <c r="O171" i="11"/>
  <c r="L171" i="11"/>
  <c r="N163" i="11"/>
  <c r="M163" i="11"/>
  <c r="O163" i="11"/>
  <c r="L163" i="11"/>
  <c r="N155" i="11"/>
  <c r="M155" i="11"/>
  <c r="O155" i="11"/>
  <c r="L155" i="11"/>
  <c r="N147" i="11"/>
  <c r="M147" i="11"/>
  <c r="O147" i="11"/>
  <c r="L147" i="11"/>
  <c r="N139" i="11"/>
  <c r="M139" i="11"/>
  <c r="O139" i="11"/>
  <c r="L139" i="11"/>
  <c r="N131" i="11"/>
  <c r="M131" i="11"/>
  <c r="O131" i="11"/>
  <c r="L131" i="11"/>
  <c r="N123" i="11"/>
  <c r="M123" i="11"/>
  <c r="O123" i="11"/>
  <c r="L123" i="11"/>
  <c r="M266" i="11"/>
  <c r="O266" i="11"/>
  <c r="L266" i="11"/>
  <c r="N266" i="11"/>
  <c r="M258" i="11"/>
  <c r="O258" i="11"/>
  <c r="L258" i="11"/>
  <c r="N258" i="11"/>
  <c r="M250" i="11"/>
  <c r="O250" i="11"/>
  <c r="L250" i="11"/>
  <c r="N250" i="11"/>
  <c r="M242" i="11"/>
  <c r="O242" i="11"/>
  <c r="L242" i="11"/>
  <c r="N242" i="11"/>
  <c r="M234" i="11"/>
  <c r="O234" i="11"/>
  <c r="L234" i="11"/>
  <c r="N234" i="11"/>
  <c r="M226" i="11"/>
  <c r="O226" i="11"/>
  <c r="L226" i="11"/>
  <c r="N226" i="11"/>
  <c r="M218" i="11"/>
  <c r="O218" i="11"/>
  <c r="L218" i="11"/>
  <c r="N218" i="11"/>
  <c r="M210" i="11"/>
  <c r="O210" i="11"/>
  <c r="L210" i="11"/>
  <c r="N210" i="11"/>
  <c r="M202" i="11"/>
  <c r="O202" i="11"/>
  <c r="L202" i="11"/>
  <c r="N202" i="11"/>
  <c r="M194" i="11"/>
  <c r="O194" i="11"/>
  <c r="L194" i="11"/>
  <c r="N194" i="11"/>
  <c r="M186" i="11"/>
  <c r="O186" i="11"/>
  <c r="L186" i="11"/>
  <c r="N186" i="11"/>
  <c r="M178" i="11"/>
  <c r="O178" i="11"/>
  <c r="L178" i="11"/>
  <c r="N178" i="11"/>
  <c r="M170" i="11"/>
  <c r="O170" i="11"/>
  <c r="L170" i="11"/>
  <c r="N170" i="11"/>
  <c r="M162" i="11"/>
  <c r="O162" i="11"/>
  <c r="L162" i="11"/>
  <c r="N162" i="11"/>
  <c r="M154" i="11"/>
  <c r="O154" i="11"/>
  <c r="L154" i="11"/>
  <c r="N154" i="11"/>
  <c r="M146" i="11"/>
  <c r="O146" i="11"/>
  <c r="L146" i="11"/>
  <c r="N146" i="11"/>
  <c r="M138" i="11"/>
  <c r="O138" i="11"/>
  <c r="L138" i="11"/>
  <c r="N138" i="11"/>
  <c r="M130" i="11"/>
  <c r="O130" i="11"/>
  <c r="L130" i="11"/>
  <c r="N130" i="11"/>
  <c r="M122" i="11"/>
  <c r="O122" i="11"/>
  <c r="L122" i="11"/>
  <c r="N122" i="11"/>
  <c r="M265" i="11"/>
  <c r="O265" i="11"/>
  <c r="L265" i="11"/>
  <c r="N265" i="11"/>
  <c r="M257" i="11"/>
  <c r="O257" i="11"/>
  <c r="L257" i="11"/>
  <c r="N257" i="11"/>
  <c r="M249" i="11"/>
  <c r="O249" i="11"/>
  <c r="L249" i="11"/>
  <c r="N249" i="11"/>
  <c r="M241" i="11"/>
  <c r="O241" i="11"/>
  <c r="L241" i="11"/>
  <c r="N241" i="11"/>
  <c r="M233" i="11"/>
  <c r="O233" i="11"/>
  <c r="L233" i="11"/>
  <c r="N233" i="11"/>
  <c r="M225" i="11"/>
  <c r="O225" i="11"/>
  <c r="L225" i="11"/>
  <c r="N225" i="11"/>
  <c r="M217" i="11"/>
  <c r="O217" i="11"/>
  <c r="L217" i="11"/>
  <c r="N217" i="11"/>
  <c r="M209" i="11"/>
  <c r="O209" i="11"/>
  <c r="L209" i="11"/>
  <c r="N209" i="11"/>
  <c r="M193" i="11"/>
  <c r="O193" i="11"/>
  <c r="L193" i="11"/>
  <c r="N193" i="11"/>
  <c r="M185" i="11"/>
  <c r="O185" i="11"/>
  <c r="L185" i="11"/>
  <c r="N185" i="11"/>
  <c r="M177" i="11"/>
  <c r="O177" i="11"/>
  <c r="L177" i="11"/>
  <c r="N177" i="11"/>
  <c r="M161" i="11"/>
  <c r="O161" i="11"/>
  <c r="L161" i="11"/>
  <c r="N161" i="11"/>
  <c r="M137" i="11"/>
  <c r="O137" i="11"/>
  <c r="L137" i="11"/>
  <c r="N137" i="11"/>
  <c r="M129" i="11"/>
  <c r="O129" i="11"/>
  <c r="L129" i="11"/>
  <c r="N129" i="11"/>
  <c r="M121" i="11"/>
  <c r="O121" i="11"/>
  <c r="L121" i="11"/>
  <c r="N121" i="11"/>
  <c r="M153" i="11"/>
  <c r="O153" i="11"/>
  <c r="L153" i="11"/>
  <c r="N153" i="11"/>
  <c r="M264" i="11"/>
  <c r="O264" i="11"/>
  <c r="L264" i="11"/>
  <c r="N264" i="11"/>
  <c r="M256" i="11"/>
  <c r="O256" i="11"/>
  <c r="L256" i="11"/>
  <c r="N256" i="11"/>
  <c r="M248" i="11"/>
  <c r="O248" i="11"/>
  <c r="L248" i="11"/>
  <c r="N248" i="11"/>
  <c r="M240" i="11"/>
  <c r="O240" i="11"/>
  <c r="L240" i="11"/>
  <c r="N240" i="11"/>
  <c r="M232" i="11"/>
  <c r="O232" i="11"/>
  <c r="L232" i="11"/>
  <c r="N232" i="11"/>
  <c r="M224" i="11"/>
  <c r="O224" i="11"/>
  <c r="L224" i="11"/>
  <c r="N224" i="11"/>
  <c r="M216" i="11"/>
  <c r="O216" i="11"/>
  <c r="L216" i="11"/>
  <c r="N216" i="11"/>
  <c r="M208" i="11"/>
  <c r="O208" i="11"/>
  <c r="L208" i="11"/>
  <c r="N208" i="11"/>
  <c r="M200" i="11"/>
  <c r="O200" i="11"/>
  <c r="L200" i="11"/>
  <c r="N200" i="11"/>
  <c r="M192" i="11"/>
  <c r="O192" i="11"/>
  <c r="L192" i="11"/>
  <c r="N192" i="11"/>
  <c r="M184" i="11"/>
  <c r="O184" i="11"/>
  <c r="L184" i="11"/>
  <c r="N184" i="11"/>
  <c r="M176" i="11"/>
  <c r="O176" i="11"/>
  <c r="L176" i="11"/>
  <c r="N176" i="11"/>
  <c r="M168" i="11"/>
  <c r="O168" i="11"/>
  <c r="L168" i="11"/>
  <c r="N168" i="11"/>
  <c r="M160" i="11"/>
  <c r="O160" i="11"/>
  <c r="L160" i="11"/>
  <c r="N160" i="11"/>
  <c r="M152" i="11"/>
  <c r="O152" i="11"/>
  <c r="L152" i="11"/>
  <c r="N152" i="11"/>
  <c r="M144" i="11"/>
  <c r="O144" i="11"/>
  <c r="L144" i="11"/>
  <c r="N144" i="11"/>
  <c r="M136" i="11"/>
  <c r="O136" i="11"/>
  <c r="L136" i="11"/>
  <c r="N136" i="11"/>
  <c r="M128" i="11"/>
  <c r="O128" i="11"/>
  <c r="L128" i="11"/>
  <c r="N128" i="11"/>
  <c r="M120" i="11"/>
  <c r="O120" i="11"/>
  <c r="L120" i="11"/>
  <c r="N120" i="11"/>
  <c r="M145" i="11"/>
  <c r="O145" i="11"/>
  <c r="L145" i="11"/>
  <c r="N145" i="11"/>
  <c r="O271" i="11"/>
  <c r="L271" i="11"/>
  <c r="N271" i="11"/>
  <c r="M271" i="11"/>
  <c r="O263" i="11"/>
  <c r="L263" i="11"/>
  <c r="N263" i="11"/>
  <c r="M263" i="11"/>
  <c r="O255" i="11"/>
  <c r="L255" i="11"/>
  <c r="N255" i="11"/>
  <c r="M255" i="11"/>
  <c r="O247" i="11"/>
  <c r="L247" i="11"/>
  <c r="N247" i="11"/>
  <c r="M247" i="11"/>
  <c r="O239" i="11"/>
  <c r="L239" i="11"/>
  <c r="N239" i="11"/>
  <c r="M239" i="11"/>
  <c r="O231" i="11"/>
  <c r="L231" i="11"/>
  <c r="N231" i="11"/>
  <c r="M231" i="11"/>
  <c r="O223" i="11"/>
  <c r="L223" i="11"/>
  <c r="N223" i="11"/>
  <c r="M223" i="11"/>
  <c r="O215" i="11"/>
  <c r="L215" i="11"/>
  <c r="N215" i="11"/>
  <c r="M215" i="11"/>
  <c r="O207" i="11"/>
  <c r="L207" i="11"/>
  <c r="N207" i="11"/>
  <c r="M207" i="11"/>
  <c r="O199" i="11"/>
  <c r="L199" i="11"/>
  <c r="N199" i="11"/>
  <c r="M199" i="11"/>
  <c r="O191" i="11"/>
  <c r="L191" i="11"/>
  <c r="N191" i="11"/>
  <c r="M191" i="11"/>
  <c r="O183" i="11"/>
  <c r="L183" i="11"/>
  <c r="N183" i="11"/>
  <c r="M183" i="11"/>
  <c r="O175" i="11"/>
  <c r="L175" i="11"/>
  <c r="N175" i="11"/>
  <c r="M175" i="11"/>
  <c r="O167" i="11"/>
  <c r="L167" i="11"/>
  <c r="N167" i="11"/>
  <c r="M167" i="11"/>
  <c r="O159" i="11"/>
  <c r="L159" i="11"/>
  <c r="N159" i="11"/>
  <c r="M159" i="11"/>
  <c r="O151" i="11"/>
  <c r="L151" i="11"/>
  <c r="N151" i="11"/>
  <c r="M151" i="11"/>
  <c r="O143" i="11"/>
  <c r="L143" i="11"/>
  <c r="N143" i="11"/>
  <c r="M143" i="11"/>
  <c r="O135" i="11"/>
  <c r="L135" i="11"/>
  <c r="N135" i="11"/>
  <c r="M135" i="11"/>
  <c r="O127" i="11"/>
  <c r="L127" i="11"/>
  <c r="N127" i="11"/>
  <c r="M127" i="11"/>
  <c r="O119" i="11"/>
  <c r="L119" i="11"/>
  <c r="N119" i="11"/>
  <c r="M119" i="11"/>
  <c r="M169" i="11"/>
  <c r="O169" i="11"/>
  <c r="L169" i="11"/>
  <c r="N169" i="11"/>
  <c r="O270" i="11"/>
  <c r="L270" i="11"/>
  <c r="N270" i="11"/>
  <c r="M270" i="11"/>
  <c r="O262" i="11"/>
  <c r="L262" i="11"/>
  <c r="N262" i="11"/>
  <c r="M262" i="11"/>
  <c r="O254" i="11"/>
  <c r="L254" i="11"/>
  <c r="N254" i="11"/>
  <c r="M254" i="11"/>
  <c r="O246" i="11"/>
  <c r="L246" i="11"/>
  <c r="N246" i="11"/>
  <c r="M246" i="11"/>
  <c r="O238" i="11"/>
  <c r="L238" i="11"/>
  <c r="N238" i="11"/>
  <c r="M238" i="11"/>
  <c r="O230" i="11"/>
  <c r="L230" i="11"/>
  <c r="N230" i="11"/>
  <c r="M230" i="11"/>
  <c r="O222" i="11"/>
  <c r="L222" i="11"/>
  <c r="N222" i="11"/>
  <c r="M222" i="11"/>
  <c r="O214" i="11"/>
  <c r="L214" i="11"/>
  <c r="N214" i="11"/>
  <c r="M214" i="11"/>
  <c r="O206" i="11"/>
  <c r="L206" i="11"/>
  <c r="N206" i="11"/>
  <c r="M206" i="11"/>
  <c r="O198" i="11"/>
  <c r="L198" i="11"/>
  <c r="N198" i="11"/>
  <c r="M198" i="11"/>
  <c r="O190" i="11"/>
  <c r="L190" i="11"/>
  <c r="N190" i="11"/>
  <c r="M190" i="11"/>
  <c r="O182" i="11"/>
  <c r="L182" i="11"/>
  <c r="N182" i="11"/>
  <c r="M182" i="11"/>
  <c r="O174" i="11"/>
  <c r="L174" i="11"/>
  <c r="N174" i="11"/>
  <c r="M174" i="11"/>
  <c r="O166" i="11"/>
  <c r="L166" i="11"/>
  <c r="N166" i="11"/>
  <c r="M166" i="11"/>
  <c r="O158" i="11"/>
  <c r="L158" i="11"/>
  <c r="N158" i="11"/>
  <c r="M158" i="11"/>
  <c r="O150" i="11"/>
  <c r="L150" i="11"/>
  <c r="N150" i="11"/>
  <c r="M150" i="11"/>
  <c r="O142" i="11"/>
  <c r="L142" i="11"/>
  <c r="N142" i="11"/>
  <c r="M142" i="11"/>
  <c r="O134" i="11"/>
  <c r="L134" i="11"/>
  <c r="N134" i="11"/>
  <c r="M134" i="11"/>
  <c r="O126" i="11"/>
  <c r="L126" i="11"/>
  <c r="N126" i="11"/>
  <c r="M126" i="11"/>
  <c r="O118" i="11"/>
  <c r="L118" i="11"/>
  <c r="N118" i="11"/>
  <c r="M118" i="11"/>
  <c r="M201" i="11"/>
  <c r="O201" i="11"/>
  <c r="L201" i="11"/>
  <c r="N201" i="11"/>
  <c r="L269" i="11"/>
  <c r="N269" i="11"/>
  <c r="M269" i="11"/>
  <c r="O269" i="11"/>
  <c r="L261" i="11"/>
  <c r="N261" i="11"/>
  <c r="M261" i="11"/>
  <c r="O261" i="11"/>
  <c r="L253" i="11"/>
  <c r="N253" i="11"/>
  <c r="M253" i="11"/>
  <c r="O253" i="11"/>
  <c r="L245" i="11"/>
  <c r="N245" i="11"/>
  <c r="M245" i="11"/>
  <c r="O245" i="11"/>
  <c r="L237" i="11"/>
  <c r="N237" i="11"/>
  <c r="M237" i="11"/>
  <c r="O237" i="11"/>
  <c r="L229" i="11"/>
  <c r="N229" i="11"/>
  <c r="M229" i="11"/>
  <c r="O229" i="11"/>
  <c r="L221" i="11"/>
  <c r="N221" i="11"/>
  <c r="M221" i="11"/>
  <c r="O221" i="11"/>
  <c r="L213" i="11"/>
  <c r="N213" i="11"/>
  <c r="M213" i="11"/>
  <c r="O213" i="11"/>
  <c r="L205" i="11"/>
  <c r="N205" i="11"/>
  <c r="M205" i="11"/>
  <c r="O205" i="11"/>
  <c r="L197" i="11"/>
  <c r="N197" i="11"/>
  <c r="M197" i="11"/>
  <c r="O197" i="11"/>
  <c r="L189" i="11"/>
  <c r="N189" i="11"/>
  <c r="M189" i="11"/>
  <c r="O189" i="11"/>
  <c r="L181" i="11"/>
  <c r="N181" i="11"/>
  <c r="M181" i="11"/>
  <c r="O181" i="11"/>
  <c r="L173" i="11"/>
  <c r="N173" i="11"/>
  <c r="M173" i="11"/>
  <c r="O173" i="11"/>
  <c r="L165" i="11"/>
  <c r="N165" i="11"/>
  <c r="M165" i="11"/>
  <c r="O165" i="11"/>
  <c r="L157" i="11"/>
  <c r="N157" i="11"/>
  <c r="M157" i="11"/>
  <c r="O157" i="11"/>
  <c r="L149" i="11"/>
  <c r="N149" i="11"/>
  <c r="M149" i="11"/>
  <c r="O149" i="11"/>
  <c r="L141" i="11"/>
  <c r="N141" i="11"/>
  <c r="M141" i="11"/>
  <c r="O141" i="11"/>
  <c r="L133" i="11"/>
  <c r="N133" i="11"/>
  <c r="M133" i="11"/>
  <c r="O133" i="11"/>
  <c r="L125" i="11"/>
  <c r="N125" i="11"/>
  <c r="M125" i="11"/>
  <c r="O125" i="11"/>
  <c r="L348" i="15"/>
  <c r="L340" i="15"/>
  <c r="L332" i="15"/>
  <c r="L324" i="15"/>
  <c r="L316" i="15"/>
  <c r="L308" i="15"/>
  <c r="L300" i="15"/>
  <c r="L292" i="15"/>
  <c r="L284" i="15"/>
  <c r="L276" i="15"/>
  <c r="M349" i="15"/>
  <c r="M341" i="15"/>
  <c r="M333" i="15"/>
  <c r="M325" i="15"/>
  <c r="M317" i="15"/>
  <c r="M309" i="15"/>
  <c r="M301" i="15"/>
  <c r="M293" i="15"/>
  <c r="M285" i="15"/>
  <c r="M277" i="15"/>
  <c r="N350" i="15"/>
  <c r="N342" i="15"/>
  <c r="N334" i="15"/>
  <c r="N326" i="15"/>
  <c r="N318" i="15"/>
  <c r="N310" i="15"/>
  <c r="N302" i="15"/>
  <c r="N294" i="15"/>
  <c r="N286" i="15"/>
  <c r="N278" i="15"/>
  <c r="O351" i="15"/>
  <c r="O343" i="15"/>
  <c r="O335" i="15"/>
  <c r="O327" i="15"/>
  <c r="O319" i="15"/>
  <c r="O311" i="15"/>
  <c r="O303" i="15"/>
  <c r="O295" i="15"/>
  <c r="O287" i="15"/>
  <c r="O279" i="15"/>
  <c r="L347" i="15"/>
  <c r="L339" i="15"/>
  <c r="L331" i="15"/>
  <c r="L323" i="15"/>
  <c r="L315" i="15"/>
  <c r="L307" i="15"/>
  <c r="L299" i="15"/>
  <c r="L291" i="15"/>
  <c r="L283" i="15"/>
  <c r="L275" i="15"/>
  <c r="M348" i="15"/>
  <c r="M340" i="15"/>
  <c r="M332" i="15"/>
  <c r="M324" i="15"/>
  <c r="M316" i="15"/>
  <c r="M308" i="15"/>
  <c r="M300" i="15"/>
  <c r="M292" i="15"/>
  <c r="M284" i="15"/>
  <c r="M276" i="15"/>
  <c r="N349" i="15"/>
  <c r="N341" i="15"/>
  <c r="N333" i="15"/>
  <c r="N325" i="15"/>
  <c r="N317" i="15"/>
  <c r="N309" i="15"/>
  <c r="N301" i="15"/>
  <c r="N293" i="15"/>
  <c r="N285" i="15"/>
  <c r="N277" i="15"/>
  <c r="O350" i="15"/>
  <c r="O342" i="15"/>
  <c r="O334" i="15"/>
  <c r="O326" i="15"/>
  <c r="O318" i="15"/>
  <c r="O310" i="15"/>
  <c r="O302" i="15"/>
  <c r="O294" i="15"/>
  <c r="O286" i="15"/>
  <c r="O278" i="15"/>
  <c r="L346" i="15"/>
  <c r="L338" i="15"/>
  <c r="L330" i="15"/>
  <c r="L322" i="15"/>
  <c r="L314" i="15"/>
  <c r="L306" i="15"/>
  <c r="L298" i="15"/>
  <c r="L290" i="15"/>
  <c r="L282" i="15"/>
  <c r="L274" i="15"/>
  <c r="M347" i="15"/>
  <c r="M339" i="15"/>
  <c r="M331" i="15"/>
  <c r="M323" i="15"/>
  <c r="M315" i="15"/>
  <c r="M307" i="15"/>
  <c r="M299" i="15"/>
  <c r="M291" i="15"/>
  <c r="M283" i="15"/>
  <c r="M275" i="15"/>
  <c r="N348" i="15"/>
  <c r="N340" i="15"/>
  <c r="N332" i="15"/>
  <c r="N324" i="15"/>
  <c r="N316" i="15"/>
  <c r="N308" i="15"/>
  <c r="N300" i="15"/>
  <c r="N292" i="15"/>
  <c r="N284" i="15"/>
  <c r="N276" i="15"/>
  <c r="O349" i="15"/>
  <c r="O341" i="15"/>
  <c r="O333" i="15"/>
  <c r="O325" i="15"/>
  <c r="O317" i="15"/>
  <c r="O309" i="15"/>
  <c r="O301" i="15"/>
  <c r="O293" i="15"/>
  <c r="O285" i="15"/>
  <c r="O277" i="15"/>
  <c r="L345" i="15"/>
  <c r="L337" i="15"/>
  <c r="L329" i="15"/>
  <c r="L321" i="15"/>
  <c r="L313" i="15"/>
  <c r="L305" i="15"/>
  <c r="L297" i="15"/>
  <c r="L289" i="15"/>
  <c r="L281" i="15"/>
  <c r="L273" i="15"/>
  <c r="M346" i="15"/>
  <c r="M338" i="15"/>
  <c r="M330" i="15"/>
  <c r="M322" i="15"/>
  <c r="M314" i="15"/>
  <c r="M306" i="15"/>
  <c r="M298" i="15"/>
  <c r="M290" i="15"/>
  <c r="M282" i="15"/>
  <c r="M274" i="15"/>
  <c r="N347" i="15"/>
  <c r="N339" i="15"/>
  <c r="N331" i="15"/>
  <c r="N323" i="15"/>
  <c r="N315" i="15"/>
  <c r="N307" i="15"/>
  <c r="N299" i="15"/>
  <c r="N291" i="15"/>
  <c r="N283" i="15"/>
  <c r="N275" i="15"/>
  <c r="O348" i="15"/>
  <c r="O340" i="15"/>
  <c r="O332" i="15"/>
  <c r="O324" i="15"/>
  <c r="O316" i="15"/>
  <c r="O308" i="15"/>
  <c r="O300" i="15"/>
  <c r="O292" i="15"/>
  <c r="O284" i="15"/>
  <c r="O276" i="15"/>
  <c r="L344" i="15"/>
  <c r="L336" i="15"/>
  <c r="L328" i="15"/>
  <c r="L320" i="15"/>
  <c r="L312" i="15"/>
  <c r="L304" i="15"/>
  <c r="L296" i="15"/>
  <c r="L288" i="15"/>
  <c r="L280" i="15"/>
  <c r="L272" i="15"/>
  <c r="M345" i="15"/>
  <c r="M337" i="15"/>
  <c r="M329" i="15"/>
  <c r="M321" i="15"/>
  <c r="M313" i="15"/>
  <c r="M305" i="15"/>
  <c r="M297" i="15"/>
  <c r="M289" i="15"/>
  <c r="M281" i="15"/>
  <c r="M273" i="15"/>
  <c r="N346" i="15"/>
  <c r="N338" i="15"/>
  <c r="N330" i="15"/>
  <c r="N322" i="15"/>
  <c r="N314" i="15"/>
  <c r="N306" i="15"/>
  <c r="N298" i="15"/>
  <c r="N290" i="15"/>
  <c r="N282" i="15"/>
  <c r="N274" i="15"/>
  <c r="O347" i="15"/>
  <c r="O339" i="15"/>
  <c r="O331" i="15"/>
  <c r="O323" i="15"/>
  <c r="O315" i="15"/>
  <c r="O307" i="15"/>
  <c r="O299" i="15"/>
  <c r="O291" i="15"/>
  <c r="O283" i="15"/>
  <c r="O275" i="15"/>
  <c r="L351" i="15"/>
  <c r="L343" i="15"/>
  <c r="L335" i="15"/>
  <c r="L327" i="15"/>
  <c r="L319" i="15"/>
  <c r="L311" i="15"/>
  <c r="L303" i="15"/>
  <c r="L295" i="15"/>
  <c r="L287" i="15"/>
  <c r="L279" i="15"/>
  <c r="M344" i="15"/>
  <c r="M336" i="15"/>
  <c r="M328" i="15"/>
  <c r="M320" i="15"/>
  <c r="M312" i="15"/>
  <c r="M304" i="15"/>
  <c r="M296" i="15"/>
  <c r="M288" i="15"/>
  <c r="M280" i="15"/>
  <c r="M272" i="15"/>
  <c r="N345" i="15"/>
  <c r="N337" i="15"/>
  <c r="N329" i="15"/>
  <c r="N321" i="15"/>
  <c r="N313" i="15"/>
  <c r="N305" i="15"/>
  <c r="N297" i="15"/>
  <c r="N289" i="15"/>
  <c r="N281" i="15"/>
  <c r="N273" i="15"/>
  <c r="O346" i="15"/>
  <c r="O338" i="15"/>
  <c r="O330" i="15"/>
  <c r="O322" i="15"/>
  <c r="O314" i="15"/>
  <c r="O306" i="15"/>
  <c r="O298" i="15"/>
  <c r="O290" i="15"/>
  <c r="O282" i="15"/>
  <c r="O274" i="15"/>
  <c r="L350" i="15"/>
  <c r="L342" i="15"/>
  <c r="L334" i="15"/>
  <c r="L326" i="15"/>
  <c r="L318" i="15"/>
  <c r="L310" i="15"/>
  <c r="L302" i="15"/>
  <c r="L294" i="15"/>
  <c r="L286" i="15"/>
  <c r="L278" i="15"/>
  <c r="M351" i="15"/>
  <c r="M343" i="15"/>
  <c r="M335" i="15"/>
  <c r="M327" i="15"/>
  <c r="M319" i="15"/>
  <c r="M311" i="15"/>
  <c r="M303" i="15"/>
  <c r="M295" i="15"/>
  <c r="M287" i="15"/>
  <c r="M279" i="15"/>
  <c r="N344" i="15"/>
  <c r="N336" i="15"/>
  <c r="N328" i="15"/>
  <c r="N320" i="15"/>
  <c r="N312" i="15"/>
  <c r="N304" i="15"/>
  <c r="N296" i="15"/>
  <c r="N288" i="15"/>
  <c r="N280" i="15"/>
  <c r="N272" i="15"/>
  <c r="M243" i="15"/>
  <c r="L243" i="15"/>
  <c r="O243" i="15"/>
  <c r="N243" i="15"/>
  <c r="M163" i="15"/>
  <c r="L163" i="15"/>
  <c r="O163" i="15"/>
  <c r="N163" i="15"/>
  <c r="L258" i="15"/>
  <c r="O258" i="15"/>
  <c r="N258" i="15"/>
  <c r="M258" i="15"/>
  <c r="L265" i="15"/>
  <c r="O265" i="15"/>
  <c r="N265" i="15"/>
  <c r="M265" i="15"/>
  <c r="L233" i="15"/>
  <c r="O233" i="15"/>
  <c r="N233" i="15"/>
  <c r="M233" i="15"/>
  <c r="L201" i="15"/>
  <c r="O201" i="15"/>
  <c r="N201" i="15"/>
  <c r="M201" i="15"/>
  <c r="O248" i="15"/>
  <c r="N248" i="15"/>
  <c r="M248" i="15"/>
  <c r="L248" i="15"/>
  <c r="O271" i="15"/>
  <c r="N271" i="15"/>
  <c r="M271" i="15"/>
  <c r="L271" i="15"/>
  <c r="O255" i="15"/>
  <c r="N255" i="15"/>
  <c r="M255" i="15"/>
  <c r="L255" i="15"/>
  <c r="O239" i="15"/>
  <c r="N239" i="15"/>
  <c r="M239" i="15"/>
  <c r="L239" i="15"/>
  <c r="O223" i="15"/>
  <c r="N223" i="15"/>
  <c r="M223" i="15"/>
  <c r="L223" i="15"/>
  <c r="O207" i="15"/>
  <c r="N207" i="15"/>
  <c r="M207" i="15"/>
  <c r="L207" i="15"/>
  <c r="O191" i="15"/>
  <c r="N191" i="15"/>
  <c r="M191" i="15"/>
  <c r="L191" i="15"/>
  <c r="O175" i="15"/>
  <c r="N175" i="15"/>
  <c r="M175" i="15"/>
  <c r="L175" i="15"/>
  <c r="O159" i="15"/>
  <c r="N159" i="15"/>
  <c r="M159" i="15"/>
  <c r="L159" i="15"/>
  <c r="O143" i="15"/>
  <c r="N143" i="15"/>
  <c r="M143" i="15"/>
  <c r="L143" i="15"/>
  <c r="O127" i="15"/>
  <c r="N127" i="15"/>
  <c r="M127" i="15"/>
  <c r="L127" i="15"/>
  <c r="O111" i="15"/>
  <c r="N111" i="15"/>
  <c r="M111" i="15"/>
  <c r="L111" i="15"/>
  <c r="N270" i="15"/>
  <c r="M270" i="15"/>
  <c r="L270" i="15"/>
  <c r="O270" i="15"/>
  <c r="N262" i="15"/>
  <c r="M262" i="15"/>
  <c r="L262" i="15"/>
  <c r="O262" i="15"/>
  <c r="N254" i="15"/>
  <c r="M254" i="15"/>
  <c r="L254" i="15"/>
  <c r="O254" i="15"/>
  <c r="N246" i="15"/>
  <c r="M246" i="15"/>
  <c r="L246" i="15"/>
  <c r="O246" i="15"/>
  <c r="N238" i="15"/>
  <c r="M238" i="15"/>
  <c r="L238" i="15"/>
  <c r="O238" i="15"/>
  <c r="N230" i="15"/>
  <c r="M230" i="15"/>
  <c r="L230" i="15"/>
  <c r="O230" i="15"/>
  <c r="N222" i="15"/>
  <c r="M222" i="15"/>
  <c r="L222" i="15"/>
  <c r="O222" i="15"/>
  <c r="N214" i="15"/>
  <c r="M214" i="15"/>
  <c r="L214" i="15"/>
  <c r="O214" i="15"/>
  <c r="N206" i="15"/>
  <c r="M206" i="15"/>
  <c r="L206" i="15"/>
  <c r="O206" i="15"/>
  <c r="N198" i="15"/>
  <c r="M198" i="15"/>
  <c r="L198" i="15"/>
  <c r="O198" i="15"/>
  <c r="N190" i="15"/>
  <c r="M190" i="15"/>
  <c r="L190" i="15"/>
  <c r="O190" i="15"/>
  <c r="N182" i="15"/>
  <c r="M182" i="15"/>
  <c r="L182" i="15"/>
  <c r="O182" i="15"/>
  <c r="N174" i="15"/>
  <c r="M174" i="15"/>
  <c r="L174" i="15"/>
  <c r="O174" i="15"/>
  <c r="N166" i="15"/>
  <c r="M166" i="15"/>
  <c r="L166" i="15"/>
  <c r="O166" i="15"/>
  <c r="N158" i="15"/>
  <c r="M158" i="15"/>
  <c r="L158" i="15"/>
  <c r="O158" i="15"/>
  <c r="N150" i="15"/>
  <c r="M150" i="15"/>
  <c r="L150" i="15"/>
  <c r="O150" i="15"/>
  <c r="N142" i="15"/>
  <c r="M142" i="15"/>
  <c r="L142" i="15"/>
  <c r="O142" i="15"/>
  <c r="N134" i="15"/>
  <c r="M134" i="15"/>
  <c r="L134" i="15"/>
  <c r="O134" i="15"/>
  <c r="N126" i="15"/>
  <c r="M126" i="15"/>
  <c r="L126" i="15"/>
  <c r="O126" i="15"/>
  <c r="N118" i="15"/>
  <c r="M118" i="15"/>
  <c r="L118" i="15"/>
  <c r="O118" i="15"/>
  <c r="M131" i="15"/>
  <c r="L131" i="15"/>
  <c r="O131" i="15"/>
  <c r="N131" i="15"/>
  <c r="N269" i="15"/>
  <c r="M269" i="15"/>
  <c r="L269" i="15"/>
  <c r="O269" i="15"/>
  <c r="N261" i="15"/>
  <c r="M261" i="15"/>
  <c r="L261" i="15"/>
  <c r="O261" i="15"/>
  <c r="N253" i="15"/>
  <c r="M253" i="15"/>
  <c r="L253" i="15"/>
  <c r="O253" i="15"/>
  <c r="N245" i="15"/>
  <c r="M245" i="15"/>
  <c r="L245" i="15"/>
  <c r="O245" i="15"/>
  <c r="N237" i="15"/>
  <c r="M237" i="15"/>
  <c r="L237" i="15"/>
  <c r="O237" i="15"/>
  <c r="N229" i="15"/>
  <c r="M229" i="15"/>
  <c r="L229" i="15"/>
  <c r="O229" i="15"/>
  <c r="N221" i="15"/>
  <c r="M221" i="15"/>
  <c r="L221" i="15"/>
  <c r="O221" i="15"/>
  <c r="N213" i="15"/>
  <c r="M213" i="15"/>
  <c r="L213" i="15"/>
  <c r="O213" i="15"/>
  <c r="N205" i="15"/>
  <c r="M205" i="15"/>
  <c r="L205" i="15"/>
  <c r="O205" i="15"/>
  <c r="N197" i="15"/>
  <c r="M197" i="15"/>
  <c r="L197" i="15"/>
  <c r="O197" i="15"/>
  <c r="N189" i="15"/>
  <c r="M189" i="15"/>
  <c r="L189" i="15"/>
  <c r="O189" i="15"/>
  <c r="N181" i="15"/>
  <c r="M181" i="15"/>
  <c r="L181" i="15"/>
  <c r="O181" i="15"/>
  <c r="N173" i="15"/>
  <c r="M173" i="15"/>
  <c r="L173" i="15"/>
  <c r="O173" i="15"/>
  <c r="N165" i="15"/>
  <c r="M165" i="15"/>
  <c r="L165" i="15"/>
  <c r="O165" i="15"/>
  <c r="N157" i="15"/>
  <c r="M157" i="15"/>
  <c r="L157" i="15"/>
  <c r="O157" i="15"/>
  <c r="N149" i="15"/>
  <c r="M149" i="15"/>
  <c r="L149" i="15"/>
  <c r="O149" i="15"/>
  <c r="N141" i="15"/>
  <c r="M141" i="15"/>
  <c r="L141" i="15"/>
  <c r="O141" i="15"/>
  <c r="N133" i="15"/>
  <c r="M133" i="15"/>
  <c r="L133" i="15"/>
  <c r="O133" i="15"/>
  <c r="N125" i="15"/>
  <c r="M125" i="15"/>
  <c r="L125" i="15"/>
  <c r="O125" i="15"/>
  <c r="N117" i="15"/>
  <c r="M117" i="15"/>
  <c r="L117" i="15"/>
  <c r="O117" i="15"/>
  <c r="M235" i="15"/>
  <c r="L235" i="15"/>
  <c r="O235" i="15"/>
  <c r="N235" i="15"/>
  <c r="M115" i="15"/>
  <c r="L115" i="15"/>
  <c r="O115" i="15"/>
  <c r="N115" i="15"/>
  <c r="M268" i="15"/>
  <c r="L268" i="15"/>
  <c r="O268" i="15"/>
  <c r="N268" i="15"/>
  <c r="M260" i="15"/>
  <c r="L260" i="15"/>
  <c r="O260" i="15"/>
  <c r="N260" i="15"/>
  <c r="M252" i="15"/>
  <c r="L252" i="15"/>
  <c r="O252" i="15"/>
  <c r="N252" i="15"/>
  <c r="M244" i="15"/>
  <c r="L244" i="15"/>
  <c r="O244" i="15"/>
  <c r="N244" i="15"/>
  <c r="M236" i="15"/>
  <c r="L236" i="15"/>
  <c r="O236" i="15"/>
  <c r="N236" i="15"/>
  <c r="M228" i="15"/>
  <c r="L228" i="15"/>
  <c r="O228" i="15"/>
  <c r="N228" i="15"/>
  <c r="M220" i="15"/>
  <c r="L220" i="15"/>
  <c r="O220" i="15"/>
  <c r="N220" i="15"/>
  <c r="M212" i="15"/>
  <c r="L212" i="15"/>
  <c r="O212" i="15"/>
  <c r="N212" i="15"/>
  <c r="M204" i="15"/>
  <c r="L204" i="15"/>
  <c r="O204" i="15"/>
  <c r="N204" i="15"/>
  <c r="M196" i="15"/>
  <c r="L196" i="15"/>
  <c r="O196" i="15"/>
  <c r="N196" i="15"/>
  <c r="M188" i="15"/>
  <c r="L188" i="15"/>
  <c r="O188" i="15"/>
  <c r="N188" i="15"/>
  <c r="M180" i="15"/>
  <c r="L180" i="15"/>
  <c r="O180" i="15"/>
  <c r="N180" i="15"/>
  <c r="M172" i="15"/>
  <c r="L172" i="15"/>
  <c r="O172" i="15"/>
  <c r="N172" i="15"/>
  <c r="M164" i="15"/>
  <c r="L164" i="15"/>
  <c r="O164" i="15"/>
  <c r="N164" i="15"/>
  <c r="M156" i="15"/>
  <c r="L156" i="15"/>
  <c r="O156" i="15"/>
  <c r="N156" i="15"/>
  <c r="M148" i="15"/>
  <c r="L148" i="15"/>
  <c r="O148" i="15"/>
  <c r="N148" i="15"/>
  <c r="M140" i="15"/>
  <c r="L140" i="15"/>
  <c r="O140" i="15"/>
  <c r="N140" i="15"/>
  <c r="M132" i="15"/>
  <c r="L132" i="15"/>
  <c r="O132" i="15"/>
  <c r="N132" i="15"/>
  <c r="M124" i="15"/>
  <c r="L124" i="15"/>
  <c r="O124" i="15"/>
  <c r="N124" i="15"/>
  <c r="M116" i="15"/>
  <c r="L116" i="15"/>
  <c r="O116" i="15"/>
  <c r="N116" i="15"/>
  <c r="M267" i="15"/>
  <c r="L267" i="15"/>
  <c r="O267" i="15"/>
  <c r="N267" i="15"/>
  <c r="M227" i="15"/>
  <c r="L227" i="15"/>
  <c r="O227" i="15"/>
  <c r="N227" i="15"/>
  <c r="M211" i="15"/>
  <c r="L211" i="15"/>
  <c r="O211" i="15"/>
  <c r="N211" i="15"/>
  <c r="M203" i="15"/>
  <c r="L203" i="15"/>
  <c r="O203" i="15"/>
  <c r="N203" i="15"/>
  <c r="M195" i="15"/>
  <c r="L195" i="15"/>
  <c r="O195" i="15"/>
  <c r="N195" i="15"/>
  <c r="M187" i="15"/>
  <c r="L187" i="15"/>
  <c r="O187" i="15"/>
  <c r="N187" i="15"/>
  <c r="M179" i="15"/>
  <c r="L179" i="15"/>
  <c r="O179" i="15"/>
  <c r="N179" i="15"/>
  <c r="M155" i="15"/>
  <c r="L155" i="15"/>
  <c r="O155" i="15"/>
  <c r="N155" i="15"/>
  <c r="M219" i="15"/>
  <c r="L219" i="15"/>
  <c r="O219" i="15"/>
  <c r="N219" i="15"/>
  <c r="M123" i="15"/>
  <c r="L123" i="15"/>
  <c r="O123" i="15"/>
  <c r="N123" i="15"/>
  <c r="L250" i="15"/>
  <c r="O250" i="15"/>
  <c r="N250" i="15"/>
  <c r="M250" i="15"/>
  <c r="L234" i="15"/>
  <c r="O234" i="15"/>
  <c r="N234" i="15"/>
  <c r="M234" i="15"/>
  <c r="L226" i="15"/>
  <c r="O226" i="15"/>
  <c r="N226" i="15"/>
  <c r="M226" i="15"/>
  <c r="L218" i="15"/>
  <c r="O218" i="15"/>
  <c r="N218" i="15"/>
  <c r="M218" i="15"/>
  <c r="L210" i="15"/>
  <c r="O210" i="15"/>
  <c r="N210" i="15"/>
  <c r="M210" i="15"/>
  <c r="L202" i="15"/>
  <c r="O202" i="15"/>
  <c r="N202" i="15"/>
  <c r="M202" i="15"/>
  <c r="L194" i="15"/>
  <c r="O194" i="15"/>
  <c r="N194" i="15"/>
  <c r="M194" i="15"/>
  <c r="L186" i="15"/>
  <c r="O186" i="15"/>
  <c r="N186" i="15"/>
  <c r="M186" i="15"/>
  <c r="L178" i="15"/>
  <c r="O178" i="15"/>
  <c r="N178" i="15"/>
  <c r="M178" i="15"/>
  <c r="L170" i="15"/>
  <c r="O170" i="15"/>
  <c r="N170" i="15"/>
  <c r="M170" i="15"/>
  <c r="L162" i="15"/>
  <c r="O162" i="15"/>
  <c r="N162" i="15"/>
  <c r="M162" i="15"/>
  <c r="L154" i="15"/>
  <c r="O154" i="15"/>
  <c r="N154" i="15"/>
  <c r="M154" i="15"/>
  <c r="L146" i="15"/>
  <c r="O146" i="15"/>
  <c r="N146" i="15"/>
  <c r="M146" i="15"/>
  <c r="L138" i="15"/>
  <c r="O138" i="15"/>
  <c r="N138" i="15"/>
  <c r="M138" i="15"/>
  <c r="L130" i="15"/>
  <c r="O130" i="15"/>
  <c r="N130" i="15"/>
  <c r="M130" i="15"/>
  <c r="L122" i="15"/>
  <c r="O122" i="15"/>
  <c r="N122" i="15"/>
  <c r="M122" i="15"/>
  <c r="L114" i="15"/>
  <c r="O114" i="15"/>
  <c r="N114" i="15"/>
  <c r="M114" i="15"/>
  <c r="M139" i="15"/>
  <c r="L139" i="15"/>
  <c r="O139" i="15"/>
  <c r="N139" i="15"/>
  <c r="L249" i="15"/>
  <c r="O249" i="15"/>
  <c r="N249" i="15"/>
  <c r="M249" i="15"/>
  <c r="L217" i="15"/>
  <c r="O217" i="15"/>
  <c r="N217" i="15"/>
  <c r="M217" i="15"/>
  <c r="L209" i="15"/>
  <c r="O209" i="15"/>
  <c r="N209" i="15"/>
  <c r="M209" i="15"/>
  <c r="L177" i="15"/>
  <c r="O177" i="15"/>
  <c r="N177" i="15"/>
  <c r="M177" i="15"/>
  <c r="L169" i="15"/>
  <c r="O169" i="15"/>
  <c r="N169" i="15"/>
  <c r="M169" i="15"/>
  <c r="L161" i="15"/>
  <c r="O161" i="15"/>
  <c r="N161" i="15"/>
  <c r="M161" i="15"/>
  <c r="L153" i="15"/>
  <c r="O153" i="15"/>
  <c r="N153" i="15"/>
  <c r="M153" i="15"/>
  <c r="L145" i="15"/>
  <c r="O145" i="15"/>
  <c r="N145" i="15"/>
  <c r="M145" i="15"/>
  <c r="L137" i="15"/>
  <c r="O137" i="15"/>
  <c r="N137" i="15"/>
  <c r="M137" i="15"/>
  <c r="L129" i="15"/>
  <c r="O129" i="15"/>
  <c r="N129" i="15"/>
  <c r="M129" i="15"/>
  <c r="L121" i="15"/>
  <c r="O121" i="15"/>
  <c r="N121" i="15"/>
  <c r="M121" i="15"/>
  <c r="L113" i="15"/>
  <c r="O113" i="15"/>
  <c r="N113" i="15"/>
  <c r="M113" i="15"/>
  <c r="M251" i="15"/>
  <c r="L251" i="15"/>
  <c r="O251" i="15"/>
  <c r="N251" i="15"/>
  <c r="M147" i="15"/>
  <c r="L147" i="15"/>
  <c r="O147" i="15"/>
  <c r="N147" i="15"/>
  <c r="L242" i="15"/>
  <c r="O242" i="15"/>
  <c r="N242" i="15"/>
  <c r="M242" i="15"/>
  <c r="L257" i="15"/>
  <c r="O257" i="15"/>
  <c r="N257" i="15"/>
  <c r="M257" i="15"/>
  <c r="L225" i="15"/>
  <c r="O225" i="15"/>
  <c r="N225" i="15"/>
  <c r="M225" i="15"/>
  <c r="L185" i="15"/>
  <c r="O185" i="15"/>
  <c r="N185" i="15"/>
  <c r="M185" i="15"/>
  <c r="O264" i="15"/>
  <c r="N264" i="15"/>
  <c r="M264" i="15"/>
  <c r="L264" i="15"/>
  <c r="O256" i="15"/>
  <c r="N256" i="15"/>
  <c r="M256" i="15"/>
  <c r="L256" i="15"/>
  <c r="O240" i="15"/>
  <c r="N240" i="15"/>
  <c r="M240" i="15"/>
  <c r="L240" i="15"/>
  <c r="O232" i="15"/>
  <c r="N232" i="15"/>
  <c r="M232" i="15"/>
  <c r="L232" i="15"/>
  <c r="O224" i="15"/>
  <c r="N224" i="15"/>
  <c r="M224" i="15"/>
  <c r="L224" i="15"/>
  <c r="O216" i="15"/>
  <c r="N216" i="15"/>
  <c r="M216" i="15"/>
  <c r="L216" i="15"/>
  <c r="O208" i="15"/>
  <c r="N208" i="15"/>
  <c r="M208" i="15"/>
  <c r="L208" i="15"/>
  <c r="O200" i="15"/>
  <c r="N200" i="15"/>
  <c r="M200" i="15"/>
  <c r="L200" i="15"/>
  <c r="O192" i="15"/>
  <c r="N192" i="15"/>
  <c r="M192" i="15"/>
  <c r="L192" i="15"/>
  <c r="O184" i="15"/>
  <c r="N184" i="15"/>
  <c r="M184" i="15"/>
  <c r="L184" i="15"/>
  <c r="O176" i="15"/>
  <c r="N176" i="15"/>
  <c r="M176" i="15"/>
  <c r="L176" i="15"/>
  <c r="O168" i="15"/>
  <c r="N168" i="15"/>
  <c r="M168" i="15"/>
  <c r="L168" i="15"/>
  <c r="O160" i="15"/>
  <c r="N160" i="15"/>
  <c r="M160" i="15"/>
  <c r="L160" i="15"/>
  <c r="O152" i="15"/>
  <c r="N152" i="15"/>
  <c r="M152" i="15"/>
  <c r="L152" i="15"/>
  <c r="O144" i="15"/>
  <c r="N144" i="15"/>
  <c r="M144" i="15"/>
  <c r="L144" i="15"/>
  <c r="O136" i="15"/>
  <c r="N136" i="15"/>
  <c r="M136" i="15"/>
  <c r="L136" i="15"/>
  <c r="O128" i="15"/>
  <c r="N128" i="15"/>
  <c r="M128" i="15"/>
  <c r="L128" i="15"/>
  <c r="O120" i="15"/>
  <c r="N120" i="15"/>
  <c r="M120" i="15"/>
  <c r="L120" i="15"/>
  <c r="O112" i="15"/>
  <c r="N112" i="15"/>
  <c r="M112" i="15"/>
  <c r="L112" i="15"/>
  <c r="M259" i="15"/>
  <c r="L259" i="15"/>
  <c r="O259" i="15"/>
  <c r="N259" i="15"/>
  <c r="M171" i="15"/>
  <c r="L171" i="15"/>
  <c r="O171" i="15"/>
  <c r="N171" i="15"/>
  <c r="L266" i="15"/>
  <c r="O266" i="15"/>
  <c r="N266" i="15"/>
  <c r="M266" i="15"/>
  <c r="L241" i="15"/>
  <c r="O241" i="15"/>
  <c r="N241" i="15"/>
  <c r="M241" i="15"/>
  <c r="L193" i="15"/>
  <c r="O193" i="15"/>
  <c r="N193" i="15"/>
  <c r="M193" i="15"/>
  <c r="O263" i="15"/>
  <c r="N263" i="15"/>
  <c r="M263" i="15"/>
  <c r="L263" i="15"/>
  <c r="O247" i="15"/>
  <c r="N247" i="15"/>
  <c r="M247" i="15"/>
  <c r="L247" i="15"/>
  <c r="O231" i="15"/>
  <c r="N231" i="15"/>
  <c r="M231" i="15"/>
  <c r="L231" i="15"/>
  <c r="O215" i="15"/>
  <c r="N215" i="15"/>
  <c r="M215" i="15"/>
  <c r="L215" i="15"/>
  <c r="O199" i="15"/>
  <c r="N199" i="15"/>
  <c r="M199" i="15"/>
  <c r="L199" i="15"/>
  <c r="O183" i="15"/>
  <c r="N183" i="15"/>
  <c r="M183" i="15"/>
  <c r="L183" i="15"/>
  <c r="O167" i="15"/>
  <c r="N167" i="15"/>
  <c r="M167" i="15"/>
  <c r="L167" i="15"/>
  <c r="O151" i="15"/>
  <c r="N151" i="15"/>
  <c r="M151" i="15"/>
  <c r="L151" i="15"/>
  <c r="O135" i="15"/>
  <c r="N135" i="15"/>
  <c r="M135" i="15"/>
  <c r="L135" i="15"/>
  <c r="O119" i="15"/>
  <c r="N119" i="15"/>
  <c r="M119" i="15"/>
  <c r="L119" i="15"/>
  <c r="M110" i="15"/>
  <c r="N110" i="15"/>
  <c r="L110" i="15"/>
  <c r="L108" i="15"/>
  <c r="L100" i="15"/>
  <c r="L92" i="15"/>
  <c r="L84" i="15"/>
  <c r="L76" i="15"/>
  <c r="L68" i="15"/>
  <c r="L60" i="15"/>
  <c r="L52" i="15"/>
  <c r="L44" i="15"/>
  <c r="L36" i="15"/>
  <c r="L28" i="15"/>
  <c r="L20" i="15"/>
  <c r="L12" i="15"/>
  <c r="L4" i="15"/>
  <c r="M105" i="15"/>
  <c r="M97" i="15"/>
  <c r="M89" i="15"/>
  <c r="M81" i="15"/>
  <c r="M73" i="15"/>
  <c r="M65" i="15"/>
  <c r="M57" i="15"/>
  <c r="M49" i="15"/>
  <c r="M41" i="15"/>
  <c r="M33" i="15"/>
  <c r="M25" i="15"/>
  <c r="M17" i="15"/>
  <c r="M9" i="15"/>
  <c r="N102" i="15"/>
  <c r="N94" i="15"/>
  <c r="N86" i="15"/>
  <c r="N78" i="15"/>
  <c r="N70" i="15"/>
  <c r="N62" i="15"/>
  <c r="N54" i="15"/>
  <c r="N46" i="15"/>
  <c r="N38" i="15"/>
  <c r="N30" i="15"/>
  <c r="N22" i="15"/>
  <c r="N14" i="15"/>
  <c r="N6" i="15"/>
  <c r="O107" i="15"/>
  <c r="O99" i="15"/>
  <c r="O91" i="15"/>
  <c r="O83" i="15"/>
  <c r="O75" i="15"/>
  <c r="O67" i="15"/>
  <c r="O59" i="15"/>
  <c r="O51" i="15"/>
  <c r="O43" i="15"/>
  <c r="O35" i="15"/>
  <c r="O27" i="15"/>
  <c r="O19" i="15"/>
  <c r="O11" i="15"/>
  <c r="L107" i="15"/>
  <c r="L99" i="15"/>
  <c r="L91" i="15"/>
  <c r="L83" i="15"/>
  <c r="L75" i="15"/>
  <c r="L67" i="15"/>
  <c r="L59" i="15"/>
  <c r="L51" i="15"/>
  <c r="L43" i="15"/>
  <c r="L35" i="15"/>
  <c r="L27" i="15"/>
  <c r="L19" i="15"/>
  <c r="L11" i="15"/>
  <c r="M104" i="15"/>
  <c r="M96" i="15"/>
  <c r="M88" i="15"/>
  <c r="M80" i="15"/>
  <c r="M72" i="15"/>
  <c r="M64" i="15"/>
  <c r="M56" i="15"/>
  <c r="M48" i="15"/>
  <c r="M40" i="15"/>
  <c r="M32" i="15"/>
  <c r="M24" i="15"/>
  <c r="M16" i="15"/>
  <c r="M8" i="15"/>
  <c r="N109" i="15"/>
  <c r="N101" i="15"/>
  <c r="N93" i="15"/>
  <c r="N85" i="15"/>
  <c r="N77" i="15"/>
  <c r="N69" i="15"/>
  <c r="N61" i="15"/>
  <c r="N53" i="15"/>
  <c r="N45" i="15"/>
  <c r="N37" i="15"/>
  <c r="N29" i="15"/>
  <c r="N21" i="15"/>
  <c r="N13" i="15"/>
  <c r="N5" i="15"/>
  <c r="O106" i="15"/>
  <c r="O98" i="15"/>
  <c r="O90" i="15"/>
  <c r="O82" i="15"/>
  <c r="O74" i="15"/>
  <c r="O66" i="15"/>
  <c r="O58" i="15"/>
  <c r="O50" i="15"/>
  <c r="O42" i="15"/>
  <c r="O34" i="15"/>
  <c r="O26" i="15"/>
  <c r="O18" i="15"/>
  <c r="O10" i="15"/>
  <c r="L106" i="15"/>
  <c r="L98" i="15"/>
  <c r="L90" i="15"/>
  <c r="L82" i="15"/>
  <c r="L74" i="15"/>
  <c r="L66" i="15"/>
  <c r="L58" i="15"/>
  <c r="L50" i="15"/>
  <c r="L42" i="15"/>
  <c r="L34" i="15"/>
  <c r="L26" i="15"/>
  <c r="L18" i="15"/>
  <c r="L10" i="15"/>
  <c r="M103" i="15"/>
  <c r="M95" i="15"/>
  <c r="M87" i="15"/>
  <c r="M79" i="15"/>
  <c r="M71" i="15"/>
  <c r="M63" i="15"/>
  <c r="M55" i="15"/>
  <c r="M47" i="15"/>
  <c r="M39" i="15"/>
  <c r="M31" i="15"/>
  <c r="M23" i="15"/>
  <c r="M15" i="15"/>
  <c r="M7" i="15"/>
  <c r="N108" i="15"/>
  <c r="N100" i="15"/>
  <c r="N92" i="15"/>
  <c r="N84" i="15"/>
  <c r="N76" i="15"/>
  <c r="N68" i="15"/>
  <c r="N60" i="15"/>
  <c r="N52" i="15"/>
  <c r="N44" i="15"/>
  <c r="N36" i="15"/>
  <c r="N28" i="15"/>
  <c r="N20" i="15"/>
  <c r="N12" i="15"/>
  <c r="N4" i="15"/>
  <c r="O105" i="15"/>
  <c r="O97" i="15"/>
  <c r="O89" i="15"/>
  <c r="O81" i="15"/>
  <c r="O73" i="15"/>
  <c r="O65" i="15"/>
  <c r="O57" i="15"/>
  <c r="O49" i="15"/>
  <c r="O41" i="15"/>
  <c r="O33" i="15"/>
  <c r="O25" i="15"/>
  <c r="O17" i="15"/>
  <c r="O9" i="15"/>
  <c r="L105" i="15"/>
  <c r="L97" i="15"/>
  <c r="L89" i="15"/>
  <c r="L81" i="15"/>
  <c r="L73" i="15"/>
  <c r="L65" i="15"/>
  <c r="L57" i="15"/>
  <c r="L49" i="15"/>
  <c r="L41" i="15"/>
  <c r="L33" i="15"/>
  <c r="L25" i="15"/>
  <c r="L17" i="15"/>
  <c r="L9" i="15"/>
  <c r="M102" i="15"/>
  <c r="M94" i="15"/>
  <c r="M86" i="15"/>
  <c r="M78" i="15"/>
  <c r="M70" i="15"/>
  <c r="M62" i="15"/>
  <c r="M54" i="15"/>
  <c r="M46" i="15"/>
  <c r="M38" i="15"/>
  <c r="M30" i="15"/>
  <c r="M22" i="15"/>
  <c r="M14" i="15"/>
  <c r="M6" i="15"/>
  <c r="N107" i="15"/>
  <c r="N99" i="15"/>
  <c r="N91" i="15"/>
  <c r="N83" i="15"/>
  <c r="N75" i="15"/>
  <c r="N67" i="15"/>
  <c r="N59" i="15"/>
  <c r="N51" i="15"/>
  <c r="N43" i="15"/>
  <c r="N35" i="15"/>
  <c r="N27" i="15"/>
  <c r="N19" i="15"/>
  <c r="N11" i="15"/>
  <c r="O104" i="15"/>
  <c r="O96" i="15"/>
  <c r="O88" i="15"/>
  <c r="O80" i="15"/>
  <c r="O72" i="15"/>
  <c r="O64" i="15"/>
  <c r="O56" i="15"/>
  <c r="O48" i="15"/>
  <c r="O40" i="15"/>
  <c r="O32" i="15"/>
  <c r="O24" i="15"/>
  <c r="O16" i="15"/>
  <c r="O8" i="15"/>
  <c r="L104" i="15"/>
  <c r="L96" i="15"/>
  <c r="L88" i="15"/>
  <c r="L80" i="15"/>
  <c r="L72" i="15"/>
  <c r="L64" i="15"/>
  <c r="L56" i="15"/>
  <c r="L48" i="15"/>
  <c r="L40" i="15"/>
  <c r="L32" i="15"/>
  <c r="L24" i="15"/>
  <c r="L16" i="15"/>
  <c r="L8" i="15"/>
  <c r="M109" i="15"/>
  <c r="M101" i="15"/>
  <c r="M93" i="15"/>
  <c r="M85" i="15"/>
  <c r="M77" i="15"/>
  <c r="M69" i="15"/>
  <c r="M61" i="15"/>
  <c r="M53" i="15"/>
  <c r="M45" i="15"/>
  <c r="M37" i="15"/>
  <c r="M29" i="15"/>
  <c r="M21" i="15"/>
  <c r="M13" i="15"/>
  <c r="M5" i="15"/>
  <c r="N106" i="15"/>
  <c r="N98" i="15"/>
  <c r="N90" i="15"/>
  <c r="N82" i="15"/>
  <c r="N74" i="15"/>
  <c r="N66" i="15"/>
  <c r="N58" i="15"/>
  <c r="N50" i="15"/>
  <c r="N42" i="15"/>
  <c r="N34" i="15"/>
  <c r="N26" i="15"/>
  <c r="N18" i="15"/>
  <c r="N10" i="15"/>
  <c r="O103" i="15"/>
  <c r="O95" i="15"/>
  <c r="O87" i="15"/>
  <c r="O79" i="15"/>
  <c r="O71" i="15"/>
  <c r="O63" i="15"/>
  <c r="O55" i="15"/>
  <c r="O47" i="15"/>
  <c r="O39" i="15"/>
  <c r="O31" i="15"/>
  <c r="O23" i="15"/>
  <c r="O15" i="15"/>
  <c r="O7" i="15"/>
  <c r="L103" i="15"/>
  <c r="L95" i="15"/>
  <c r="L87" i="15"/>
  <c r="L79" i="15"/>
  <c r="L71" i="15"/>
  <c r="L63" i="15"/>
  <c r="L55" i="15"/>
  <c r="L47" i="15"/>
  <c r="L39" i="15"/>
  <c r="L31" i="15"/>
  <c r="L23" i="15"/>
  <c r="L15" i="15"/>
  <c r="L7" i="15"/>
  <c r="M108" i="15"/>
  <c r="M100" i="15"/>
  <c r="M92" i="15"/>
  <c r="M84" i="15"/>
  <c r="M76" i="15"/>
  <c r="M68" i="15"/>
  <c r="M60" i="15"/>
  <c r="M52" i="15"/>
  <c r="M44" i="15"/>
  <c r="M36" i="15"/>
  <c r="M28" i="15"/>
  <c r="M20" i="15"/>
  <c r="M12" i="15"/>
  <c r="M4" i="15"/>
  <c r="O102" i="15"/>
  <c r="O94" i="15"/>
  <c r="O86" i="15"/>
  <c r="O78" i="15"/>
  <c r="O70" i="15"/>
  <c r="O62" i="15"/>
  <c r="O54" i="15"/>
  <c r="O46" i="15"/>
  <c r="O38" i="15"/>
  <c r="O30" i="15"/>
  <c r="O22" i="15"/>
  <c r="O14" i="15"/>
  <c r="O6" i="15"/>
  <c r="O109" i="15"/>
  <c r="O101" i="15"/>
  <c r="O93" i="15"/>
  <c r="O85" i="15"/>
  <c r="O77" i="15"/>
  <c r="O69" i="15"/>
  <c r="O61" i="15"/>
  <c r="O53" i="15"/>
  <c r="O45" i="15"/>
  <c r="O37" i="15"/>
  <c r="O29" i="15"/>
  <c r="O21" i="15"/>
  <c r="O13" i="15"/>
  <c r="O5" i="15"/>
  <c r="N112" i="11"/>
  <c r="L112" i="11"/>
  <c r="O112" i="11"/>
  <c r="M112" i="11"/>
  <c r="N104" i="11"/>
  <c r="L104" i="11"/>
  <c r="O104" i="11"/>
  <c r="M104" i="11"/>
  <c r="N96" i="11"/>
  <c r="L96" i="11"/>
  <c r="O96" i="11"/>
  <c r="M96" i="11"/>
  <c r="N88" i="11"/>
  <c r="L88" i="11"/>
  <c r="O88" i="11"/>
  <c r="M88" i="11"/>
  <c r="N80" i="11"/>
  <c r="L80" i="11"/>
  <c r="O80" i="11"/>
  <c r="M80" i="11"/>
  <c r="N72" i="11"/>
  <c r="L72" i="11"/>
  <c r="O72" i="11"/>
  <c r="M72" i="11"/>
  <c r="N64" i="11"/>
  <c r="L64" i="11"/>
  <c r="O64" i="11"/>
  <c r="M64" i="11"/>
  <c r="N56" i="11"/>
  <c r="L56" i="11"/>
  <c r="O56" i="11"/>
  <c r="M56" i="11"/>
  <c r="N48" i="11"/>
  <c r="L48" i="11"/>
  <c r="O48" i="11"/>
  <c r="M48" i="11"/>
  <c r="N40" i="11"/>
  <c r="L40" i="11"/>
  <c r="O40" i="11"/>
  <c r="M40" i="11"/>
  <c r="N32" i="11"/>
  <c r="L32" i="11"/>
  <c r="O32" i="11"/>
  <c r="M32" i="11"/>
  <c r="N24" i="11"/>
  <c r="L24" i="11"/>
  <c r="O24" i="11"/>
  <c r="M24" i="11"/>
  <c r="N16" i="11"/>
  <c r="L16" i="11"/>
  <c r="O16" i="11"/>
  <c r="M16" i="11"/>
  <c r="N8" i="11"/>
  <c r="L8" i="11"/>
  <c r="O8" i="11"/>
  <c r="M8" i="11"/>
  <c r="N111" i="11"/>
  <c r="L111" i="11"/>
  <c r="O111" i="11"/>
  <c r="M111" i="11"/>
  <c r="N103" i="11"/>
  <c r="L103" i="11"/>
  <c r="O103" i="11"/>
  <c r="M103" i="11"/>
  <c r="N95" i="11"/>
  <c r="L95" i="11"/>
  <c r="O95" i="11"/>
  <c r="M95" i="11"/>
  <c r="N87" i="11"/>
  <c r="L87" i="11"/>
  <c r="O87" i="11"/>
  <c r="M87" i="11"/>
  <c r="N79" i="11"/>
  <c r="L79" i="11"/>
  <c r="O79" i="11"/>
  <c r="M79" i="11"/>
  <c r="N71" i="11"/>
  <c r="L71" i="11"/>
  <c r="O71" i="11"/>
  <c r="M71" i="11"/>
  <c r="N63" i="11"/>
  <c r="L63" i="11"/>
  <c r="O63" i="11"/>
  <c r="M63" i="11"/>
  <c r="N55" i="11"/>
  <c r="L55" i="11"/>
  <c r="O55" i="11"/>
  <c r="M55" i="11"/>
  <c r="N47" i="11"/>
  <c r="L47" i="11"/>
  <c r="O47" i="11"/>
  <c r="M47" i="11"/>
  <c r="N39" i="11"/>
  <c r="L39" i="11"/>
  <c r="O39" i="11"/>
  <c r="M39" i="11"/>
  <c r="N31" i="11"/>
  <c r="L31" i="11"/>
  <c r="O31" i="11"/>
  <c r="M31" i="11"/>
  <c r="N23" i="11"/>
  <c r="L23" i="11"/>
  <c r="O23" i="11"/>
  <c r="M23" i="11"/>
  <c r="N15" i="11"/>
  <c r="L15" i="11"/>
  <c r="O15" i="11"/>
  <c r="M15" i="11"/>
  <c r="N7" i="11"/>
  <c r="L7" i="11"/>
  <c r="O7" i="11"/>
  <c r="M7" i="11"/>
  <c r="L110" i="11"/>
  <c r="O110" i="11"/>
  <c r="M110" i="11"/>
  <c r="N110" i="11"/>
  <c r="L102" i="11"/>
  <c r="O102" i="11"/>
  <c r="M102" i="11"/>
  <c r="N102" i="11"/>
  <c r="L94" i="11"/>
  <c r="O94" i="11"/>
  <c r="M94" i="11"/>
  <c r="N94" i="11"/>
  <c r="L86" i="11"/>
  <c r="O86" i="11"/>
  <c r="M86" i="11"/>
  <c r="N86" i="11"/>
  <c r="L78" i="11"/>
  <c r="O78" i="11"/>
  <c r="M78" i="11"/>
  <c r="N78" i="11"/>
  <c r="L70" i="11"/>
  <c r="O70" i="11"/>
  <c r="M70" i="11"/>
  <c r="N70" i="11"/>
  <c r="L62" i="11"/>
  <c r="O62" i="11"/>
  <c r="M62" i="11"/>
  <c r="N62" i="11"/>
  <c r="L54" i="11"/>
  <c r="O54" i="11"/>
  <c r="M54" i="11"/>
  <c r="N54" i="11"/>
  <c r="L46" i="11"/>
  <c r="O46" i="11"/>
  <c r="M46" i="11"/>
  <c r="N46" i="11"/>
  <c r="L38" i="11"/>
  <c r="O38" i="11"/>
  <c r="M38" i="11"/>
  <c r="N38" i="11"/>
  <c r="L30" i="11"/>
  <c r="O30" i="11"/>
  <c r="M30" i="11"/>
  <c r="N30" i="11"/>
  <c r="L22" i="11"/>
  <c r="O22" i="11"/>
  <c r="M22" i="11"/>
  <c r="N22" i="11"/>
  <c r="L14" i="11"/>
  <c r="O14" i="11"/>
  <c r="M14" i="11"/>
  <c r="N14" i="11"/>
  <c r="L6" i="11"/>
  <c r="O6" i="11"/>
  <c r="M6" i="11"/>
  <c r="N6" i="11"/>
  <c r="L117" i="11"/>
  <c r="O117" i="11"/>
  <c r="M117" i="11"/>
  <c r="N117" i="11"/>
  <c r="L109" i="11"/>
  <c r="O109" i="11"/>
  <c r="M109" i="11"/>
  <c r="N109" i="11"/>
  <c r="L101" i="11"/>
  <c r="O101" i="11"/>
  <c r="M101" i="11"/>
  <c r="N101" i="11"/>
  <c r="L93" i="11"/>
  <c r="O93" i="11"/>
  <c r="M93" i="11"/>
  <c r="N93" i="11"/>
  <c r="L85" i="11"/>
  <c r="O85" i="11"/>
  <c r="M85" i="11"/>
  <c r="N85" i="11"/>
  <c r="L77" i="11"/>
  <c r="O77" i="11"/>
  <c r="M77" i="11"/>
  <c r="N77" i="11"/>
  <c r="L69" i="11"/>
  <c r="O69" i="11"/>
  <c r="M69" i="11"/>
  <c r="N69" i="11"/>
  <c r="L61" i="11"/>
  <c r="O61" i="11"/>
  <c r="M61" i="11"/>
  <c r="N61" i="11"/>
  <c r="L53" i="11"/>
  <c r="O53" i="11"/>
  <c r="M53" i="11"/>
  <c r="N53" i="11"/>
  <c r="L45" i="11"/>
  <c r="O45" i="11"/>
  <c r="M45" i="11"/>
  <c r="N45" i="11"/>
  <c r="L37" i="11"/>
  <c r="O37" i="11"/>
  <c r="M37" i="11"/>
  <c r="N37" i="11"/>
  <c r="L29" i="11"/>
  <c r="O29" i="11"/>
  <c r="M29" i="11"/>
  <c r="N29" i="11"/>
  <c r="L21" i="11"/>
  <c r="O21" i="11"/>
  <c r="M21" i="11"/>
  <c r="N21" i="11"/>
  <c r="L13" i="11"/>
  <c r="O13" i="11"/>
  <c r="M13" i="11"/>
  <c r="N13" i="11"/>
  <c r="L5" i="11"/>
  <c r="O5" i="11"/>
  <c r="M5" i="11"/>
  <c r="N5" i="11"/>
  <c r="O116" i="11"/>
  <c r="M116" i="11"/>
  <c r="N116" i="11"/>
  <c r="L116" i="11"/>
  <c r="O108" i="11"/>
  <c r="M108" i="11"/>
  <c r="N108" i="11"/>
  <c r="L108" i="11"/>
  <c r="O100" i="11"/>
  <c r="M100" i="11"/>
  <c r="N100" i="11"/>
  <c r="L100" i="11"/>
  <c r="O92" i="11"/>
  <c r="M92" i="11"/>
  <c r="N92" i="11"/>
  <c r="L92" i="11"/>
  <c r="O84" i="11"/>
  <c r="M84" i="11"/>
  <c r="N84" i="11"/>
  <c r="L84" i="11"/>
  <c r="O76" i="11"/>
  <c r="M76" i="11"/>
  <c r="N76" i="11"/>
  <c r="L76" i="11"/>
  <c r="O68" i="11"/>
  <c r="M68" i="11"/>
  <c r="N68" i="11"/>
  <c r="L68" i="11"/>
  <c r="O60" i="11"/>
  <c r="M60" i="11"/>
  <c r="N60" i="11"/>
  <c r="L60" i="11"/>
  <c r="O52" i="11"/>
  <c r="M52" i="11"/>
  <c r="N52" i="11"/>
  <c r="L52" i="11"/>
  <c r="O44" i="11"/>
  <c r="M44" i="11"/>
  <c r="N44" i="11"/>
  <c r="L44" i="11"/>
  <c r="O36" i="11"/>
  <c r="M36" i="11"/>
  <c r="N36" i="11"/>
  <c r="L36" i="11"/>
  <c r="O28" i="11"/>
  <c r="M28" i="11"/>
  <c r="N28" i="11"/>
  <c r="L28" i="11"/>
  <c r="O20" i="11"/>
  <c r="M20" i="11"/>
  <c r="N20" i="11"/>
  <c r="L20" i="11"/>
  <c r="O12" i="11"/>
  <c r="M12" i="11"/>
  <c r="N12" i="11"/>
  <c r="L12" i="11"/>
  <c r="O4" i="11"/>
  <c r="M4" i="11"/>
  <c r="N4" i="11"/>
  <c r="L4" i="11"/>
  <c r="M115" i="11"/>
  <c r="N115" i="11"/>
  <c r="L115" i="11"/>
  <c r="O115" i="11"/>
  <c r="M107" i="11"/>
  <c r="N107" i="11"/>
  <c r="L107" i="11"/>
  <c r="O107" i="11"/>
  <c r="M99" i="11"/>
  <c r="N99" i="11"/>
  <c r="L99" i="11"/>
  <c r="O99" i="11"/>
  <c r="M91" i="11"/>
  <c r="N91" i="11"/>
  <c r="L91" i="11"/>
  <c r="O91" i="11"/>
  <c r="M83" i="11"/>
  <c r="N83" i="11"/>
  <c r="L83" i="11"/>
  <c r="O83" i="11"/>
  <c r="M75" i="11"/>
  <c r="N75" i="11"/>
  <c r="L75" i="11"/>
  <c r="O75" i="11"/>
  <c r="M67" i="11"/>
  <c r="N67" i="11"/>
  <c r="L67" i="11"/>
  <c r="O67" i="11"/>
  <c r="M59" i="11"/>
  <c r="N59" i="11"/>
  <c r="L59" i="11"/>
  <c r="O59" i="11"/>
  <c r="M51" i="11"/>
  <c r="N51" i="11"/>
  <c r="L51" i="11"/>
  <c r="O51" i="11"/>
  <c r="M43" i="11"/>
  <c r="N43" i="11"/>
  <c r="L43" i="11"/>
  <c r="O43" i="11"/>
  <c r="M35" i="11"/>
  <c r="N35" i="11"/>
  <c r="L35" i="11"/>
  <c r="O35" i="11"/>
  <c r="M27" i="11"/>
  <c r="N27" i="11"/>
  <c r="L27" i="11"/>
  <c r="O27" i="11"/>
  <c r="M19" i="11"/>
  <c r="N19" i="11"/>
  <c r="L19" i="11"/>
  <c r="O19" i="11"/>
  <c r="M11" i="11"/>
  <c r="N11" i="11"/>
  <c r="L11" i="11"/>
  <c r="O11" i="11"/>
  <c r="M114" i="11"/>
  <c r="N114" i="11"/>
  <c r="L114" i="11"/>
  <c r="O114" i="11"/>
  <c r="M106" i="11"/>
  <c r="N106" i="11"/>
  <c r="L106" i="11"/>
  <c r="O106" i="11"/>
  <c r="M98" i="11"/>
  <c r="N98" i="11"/>
  <c r="L98" i="11"/>
  <c r="O98" i="11"/>
  <c r="M90" i="11"/>
  <c r="N90" i="11"/>
  <c r="L90" i="11"/>
  <c r="O90" i="11"/>
  <c r="M82" i="11"/>
  <c r="N82" i="11"/>
  <c r="L82" i="11"/>
  <c r="O82" i="11"/>
  <c r="M74" i="11"/>
  <c r="N74" i="11"/>
  <c r="L74" i="11"/>
  <c r="O74" i="11"/>
  <c r="M66" i="11"/>
  <c r="N66" i="11"/>
  <c r="L66" i="11"/>
  <c r="O66" i="11"/>
  <c r="M58" i="11"/>
  <c r="N58" i="11"/>
  <c r="L58" i="11"/>
  <c r="O58" i="11"/>
  <c r="M50" i="11"/>
  <c r="N50" i="11"/>
  <c r="L50" i="11"/>
  <c r="O50" i="11"/>
  <c r="M42" i="11"/>
  <c r="N42" i="11"/>
  <c r="L42" i="11"/>
  <c r="O42" i="11"/>
  <c r="M34" i="11"/>
  <c r="N34" i="11"/>
  <c r="L34" i="11"/>
  <c r="O34" i="11"/>
  <c r="M26" i="11"/>
  <c r="N26" i="11"/>
  <c r="L26" i="11"/>
  <c r="O26" i="11"/>
  <c r="M18" i="11"/>
  <c r="N18" i="11"/>
  <c r="L18" i="11"/>
  <c r="O18" i="11"/>
  <c r="M10" i="11"/>
  <c r="N10" i="11"/>
  <c r="L10" i="11"/>
  <c r="O10" i="11"/>
  <c r="N113" i="11"/>
  <c r="L113" i="11"/>
  <c r="O113" i="11"/>
  <c r="M113" i="11"/>
  <c r="N105" i="11"/>
  <c r="L105" i="11"/>
  <c r="O105" i="11"/>
  <c r="M105" i="11"/>
  <c r="N97" i="11"/>
  <c r="L97" i="11"/>
  <c r="O97" i="11"/>
  <c r="M97" i="11"/>
  <c r="N89" i="11"/>
  <c r="L89" i="11"/>
  <c r="O89" i="11"/>
  <c r="M89" i="11"/>
  <c r="N81" i="11"/>
  <c r="L81" i="11"/>
  <c r="O81" i="11"/>
  <c r="M81" i="11"/>
  <c r="N73" i="11"/>
  <c r="L73" i="11"/>
  <c r="O73" i="11"/>
  <c r="M73" i="11"/>
  <c r="N65" i="11"/>
  <c r="L65" i="11"/>
  <c r="O65" i="11"/>
  <c r="M65" i="11"/>
  <c r="N57" i="11"/>
  <c r="L57" i="11"/>
  <c r="O57" i="11"/>
  <c r="M57" i="11"/>
  <c r="N49" i="11"/>
  <c r="L49" i="11"/>
  <c r="O49" i="11"/>
  <c r="M49" i="11"/>
  <c r="N41" i="11"/>
  <c r="L41" i="11"/>
  <c r="O41" i="11"/>
  <c r="M41" i="11"/>
  <c r="N33" i="11"/>
  <c r="L33" i="11"/>
  <c r="O33" i="11"/>
  <c r="M33" i="11"/>
  <c r="N25" i="11"/>
  <c r="L25" i="11"/>
  <c r="O25" i="11"/>
  <c r="M25" i="11"/>
  <c r="N17" i="11"/>
  <c r="L17" i="11"/>
  <c r="O17" i="11"/>
  <c r="M17" i="11"/>
  <c r="N9" i="11"/>
  <c r="L9" i="11"/>
  <c r="O9" i="11"/>
  <c r="M9" i="11"/>
  <c r="C20" i="98" l="1"/>
  <c r="C18" i="98"/>
  <c r="C14" i="98"/>
  <c r="C30" i="98"/>
  <c r="C28" i="98"/>
  <c r="C32" i="97"/>
  <c r="C30" i="97"/>
  <c r="C28" i="97"/>
  <c r="C26" i="97"/>
  <c r="C29" i="97"/>
  <c r="C25" i="97"/>
  <c r="C19" i="98"/>
  <c r="C17" i="98"/>
  <c r="C31" i="98"/>
  <c r="C29" i="98"/>
  <c r="C25" i="98"/>
  <c r="C31" i="97"/>
  <c r="C27" i="97"/>
  <c r="C18" i="96"/>
  <c r="C16" i="96"/>
  <c r="C14" i="96"/>
  <c r="C18" i="94"/>
  <c r="C16" i="94"/>
  <c r="C14" i="94"/>
  <c r="C18" i="92"/>
  <c r="C16" i="92"/>
  <c r="C14" i="92"/>
  <c r="C24" i="93"/>
  <c r="C20" i="93"/>
  <c r="C16" i="93"/>
  <c r="C21" i="95"/>
  <c r="C23" i="93"/>
  <c r="C17" i="93"/>
  <c r="C23" i="97"/>
  <c r="C19" i="97"/>
  <c r="C17" i="97"/>
  <c r="C15" i="97"/>
  <c r="C16" i="95"/>
  <c r="C26" i="93"/>
  <c r="C22" i="93"/>
  <c r="C18" i="93"/>
  <c r="C14" i="93"/>
  <c r="C16" i="97"/>
  <c r="C17" i="95"/>
  <c r="C27" i="93"/>
  <c r="C21" i="93"/>
  <c r="C15" i="93"/>
  <c r="C19" i="96"/>
  <c r="C17" i="96"/>
  <c r="C15" i="96"/>
  <c r="C17" i="94"/>
  <c r="C15" i="94"/>
  <c r="C17" i="92"/>
  <c r="C15" i="92"/>
  <c r="C22" i="97"/>
  <c r="C18" i="97"/>
  <c r="C14" i="97"/>
  <c r="C25" i="93"/>
  <c r="C19" i="93"/>
  <c r="B29" i="87"/>
  <c r="B17" i="86"/>
  <c r="B15" i="86"/>
  <c r="B13" i="86"/>
  <c r="F31" i="57"/>
  <c r="B32" i="81"/>
  <c r="B14" i="87"/>
  <c r="B20" i="86"/>
  <c r="B37" i="81"/>
  <c r="B31" i="81"/>
  <c r="C15" i="89"/>
  <c r="M33" i="57"/>
  <c r="B17" i="87"/>
  <c r="B15" i="87"/>
  <c r="B23" i="86"/>
  <c r="B21" i="86"/>
  <c r="B34" i="81"/>
  <c r="B30" i="81"/>
  <c r="C14" i="89"/>
  <c r="B18" i="87"/>
  <c r="B22" i="86"/>
  <c r="B33" i="81"/>
  <c r="B30" i="87"/>
  <c r="B28" i="87"/>
  <c r="B18" i="86"/>
  <c r="B16" i="86"/>
  <c r="B14" i="86"/>
  <c r="C29" i="90"/>
  <c r="B16" i="87"/>
  <c r="B24" i="86"/>
  <c r="B27" i="81"/>
  <c r="B25" i="81"/>
  <c r="B26" i="81"/>
  <c r="B28" i="81"/>
  <c r="B24" i="81"/>
  <c r="B22" i="81"/>
  <c r="B14" i="81"/>
  <c r="B19" i="81"/>
  <c r="B15" i="81"/>
  <c r="B13" i="81"/>
  <c r="B18" i="81"/>
  <c r="B21" i="81"/>
  <c r="B17" i="81"/>
  <c r="B20" i="81"/>
  <c r="B16" i="81"/>
  <c r="D27" i="79"/>
  <c r="D25" i="79"/>
  <c r="D23" i="79"/>
  <c r="C26" i="78"/>
  <c r="D13" i="75"/>
  <c r="G35" i="57"/>
  <c r="D15" i="73"/>
  <c r="B15" i="70"/>
  <c r="C20" i="78"/>
  <c r="D25" i="75"/>
  <c r="D19" i="74"/>
  <c r="D17" i="74"/>
  <c r="D15" i="74"/>
  <c r="D13" i="74"/>
  <c r="B24" i="71"/>
  <c r="B21" i="71"/>
  <c r="D16" i="73"/>
  <c r="D12" i="73"/>
  <c r="B19" i="70"/>
  <c r="B20" i="70"/>
  <c r="D28" i="79"/>
  <c r="D26" i="79"/>
  <c r="D24" i="79"/>
  <c r="D22" i="79"/>
  <c r="G37" i="57"/>
  <c r="D16" i="75"/>
  <c r="D14" i="75"/>
  <c r="D12" i="75"/>
  <c r="G36" i="57"/>
  <c r="D18" i="73"/>
  <c r="D14" i="73"/>
  <c r="B21" i="70"/>
  <c r="B18" i="70"/>
  <c r="C21" i="78"/>
  <c r="M12" i="57"/>
  <c r="D19" i="75"/>
  <c r="D15" i="75"/>
  <c r="D16" i="74"/>
  <c r="D14" i="74"/>
  <c r="D12" i="74"/>
  <c r="D20" i="73"/>
  <c r="B22" i="71"/>
  <c r="B20" i="71"/>
  <c r="G33" i="57"/>
  <c r="M27" i="57"/>
  <c r="B23" i="70"/>
  <c r="D17" i="75"/>
  <c r="D17" i="73"/>
  <c r="D13" i="73"/>
  <c r="G32" i="57"/>
  <c r="G28" i="57"/>
  <c r="B21" i="67"/>
  <c r="B16" i="67"/>
  <c r="B14" i="67"/>
  <c r="D13" i="68"/>
  <c r="B22" i="67"/>
  <c r="G25" i="57"/>
  <c r="D33" i="68"/>
  <c r="F28" i="57"/>
  <c r="G26" i="57"/>
  <c r="B19" i="67"/>
  <c r="D15" i="68"/>
  <c r="D12" i="68"/>
  <c r="B18" i="67"/>
  <c r="B17" i="67"/>
  <c r="B15" i="67"/>
  <c r="T35" i="59"/>
  <c r="C36" i="100"/>
  <c r="C32" i="100"/>
  <c r="C40" i="100"/>
  <c r="C34" i="100"/>
  <c r="C28" i="100"/>
  <c r="C27" i="100"/>
  <c r="C31" i="100"/>
  <c r="T31" i="59"/>
  <c r="H17" i="44"/>
  <c r="F22" i="58"/>
  <c r="F35" i="58"/>
  <c r="F41" i="58"/>
  <c r="F39" i="58"/>
  <c r="F16" i="58"/>
  <c r="F34" i="58"/>
  <c r="F38" i="58"/>
  <c r="M36" i="57"/>
  <c r="M14" i="57"/>
  <c r="M11" i="57"/>
  <c r="F39" i="57"/>
  <c r="H39" i="57" s="1"/>
  <c r="M15" i="57"/>
  <c r="M13" i="57"/>
  <c r="M10" i="57"/>
  <c r="G31" i="57"/>
  <c r="F13" i="57"/>
  <c r="G23" i="57"/>
  <c r="G16" i="57"/>
  <c r="H41" i="44"/>
  <c r="H40" i="44"/>
  <c r="H39" i="44"/>
  <c r="G30" i="57" l="1"/>
  <c r="B31" i="87"/>
  <c r="B19" i="86"/>
  <c r="C19" i="92"/>
  <c r="C33" i="97"/>
  <c r="C16" i="89"/>
  <c r="B25" i="86"/>
  <c r="C28" i="93"/>
  <c r="C20" i="96"/>
  <c r="C19" i="94"/>
  <c r="D18" i="74"/>
  <c r="B23" i="81"/>
  <c r="D14" i="68"/>
  <c r="D29" i="79"/>
  <c r="B29" i="81"/>
  <c r="D19" i="73"/>
  <c r="H31" i="57"/>
  <c r="G24" i="57"/>
  <c r="G38" i="57"/>
  <c r="I5" i="48"/>
  <c r="F5" i="48"/>
  <c r="B5" i="48"/>
  <c r="E4" i="48"/>
  <c r="D4" i="48"/>
  <c r="B4" i="48"/>
  <c r="F3" i="48"/>
  <c r="B2" i="48"/>
  <c r="K6" i="47"/>
  <c r="H6" i="47"/>
  <c r="C6" i="47"/>
  <c r="E5" i="47"/>
  <c r="D5" i="47"/>
  <c r="B5" i="47"/>
  <c r="J4" i="47"/>
  <c r="A4" i="47"/>
  <c r="D3" i="47"/>
  <c r="P6" i="46"/>
  <c r="M6" i="46"/>
  <c r="D6" i="46"/>
  <c r="G5" i="46"/>
  <c r="E5" i="46"/>
  <c r="C5" i="46"/>
  <c r="N4" i="46"/>
  <c r="B4" i="46"/>
  <c r="E3" i="46"/>
  <c r="B26" i="86" l="1"/>
  <c r="D21" i="73"/>
  <c r="D20" i="74"/>
  <c r="D16" i="68"/>
  <c r="H13" i="44"/>
  <c r="I13" i="44" s="1"/>
  <c r="J13" i="44" s="1"/>
  <c r="K13" i="44" s="1"/>
  <c r="L13" i="44" s="1"/>
  <c r="J6" i="44"/>
  <c r="G6" i="44"/>
  <c r="C6" i="44"/>
  <c r="E5" i="44"/>
  <c r="D5" i="44"/>
  <c r="B5" i="44"/>
  <c r="I4" i="44"/>
  <c r="A4" i="44"/>
  <c r="D3" i="44"/>
  <c r="J5" i="40" l="1"/>
  <c r="G5" i="40"/>
  <c r="B5" i="40"/>
  <c r="F4" i="40"/>
  <c r="E4" i="40"/>
  <c r="B4" i="40"/>
  <c r="G3" i="40"/>
  <c r="A3" i="40"/>
  <c r="B2" i="40"/>
  <c r="J5" i="39"/>
  <c r="H5" i="39"/>
  <c r="B5" i="39"/>
  <c r="F4" i="39"/>
  <c r="E4" i="39"/>
  <c r="B4" i="39"/>
  <c r="F3" i="39"/>
  <c r="A3" i="39"/>
  <c r="B2" i="39"/>
  <c r="G6" i="38" l="1"/>
  <c r="E6" i="38"/>
  <c r="B6" i="38"/>
  <c r="E5" i="38"/>
  <c r="D5" i="38"/>
  <c r="B5" i="38"/>
  <c r="E4" i="38"/>
  <c r="A4" i="38"/>
  <c r="B3" i="38"/>
  <c r="F5" i="37" l="1"/>
  <c r="D5" i="37"/>
  <c r="B5" i="37"/>
  <c r="E4" i="37"/>
  <c r="D4" i="37"/>
  <c r="B4" i="37"/>
  <c r="D3" i="37"/>
  <c r="A3" i="37"/>
  <c r="B2" i="37"/>
  <c r="H5" i="36" l="1"/>
  <c r="E5" i="36"/>
  <c r="B5" i="36"/>
  <c r="F4" i="36"/>
  <c r="E4" i="36"/>
  <c r="B4" i="36"/>
  <c r="F3" i="36"/>
  <c r="A3" i="36"/>
  <c r="B2" i="36"/>
  <c r="F53" i="48" l="1"/>
  <c r="D53" i="48"/>
  <c r="N55" i="47"/>
  <c r="L55" i="47"/>
  <c r="J55" i="47"/>
  <c r="H55" i="47"/>
  <c r="D55" i="47"/>
  <c r="A3" i="48"/>
  <c r="I50" i="46"/>
  <c r="I48" i="46"/>
  <c r="L46" i="46"/>
  <c r="K46" i="46"/>
  <c r="H46" i="46"/>
  <c r="G46" i="46"/>
  <c r="F46" i="46"/>
  <c r="E46" i="46"/>
  <c r="D46" i="46"/>
  <c r="C46" i="46"/>
  <c r="I44" i="46"/>
  <c r="I42" i="46"/>
  <c r="I39" i="46"/>
  <c r="I36" i="46"/>
  <c r="Q31" i="46"/>
  <c r="I31" i="46"/>
  <c r="Q29" i="46"/>
  <c r="I29" i="46"/>
  <c r="P27" i="46"/>
  <c r="O27" i="46"/>
  <c r="N27" i="46"/>
  <c r="M27" i="46"/>
  <c r="L27" i="46"/>
  <c r="K27" i="46"/>
  <c r="H27" i="46"/>
  <c r="H52" i="46" s="1"/>
  <c r="G27" i="46"/>
  <c r="G52" i="46" s="1"/>
  <c r="F27" i="46"/>
  <c r="F52" i="46" s="1"/>
  <c r="E27" i="46"/>
  <c r="E52" i="46" s="1"/>
  <c r="D27" i="46"/>
  <c r="D52" i="46" s="1"/>
  <c r="C27" i="46"/>
  <c r="C52" i="46" s="1"/>
  <c r="Q25" i="46"/>
  <c r="I25" i="46"/>
  <c r="Q23" i="46"/>
  <c r="I23" i="46"/>
  <c r="Q20" i="46"/>
  <c r="I20" i="46"/>
  <c r="Q17" i="46"/>
  <c r="I17" i="46"/>
  <c r="G41" i="44"/>
  <c r="G40" i="44"/>
  <c r="G39" i="44"/>
  <c r="G38" i="44"/>
  <c r="G37" i="44"/>
  <c r="G34" i="44"/>
  <c r="G33" i="44"/>
  <c r="G30" i="44"/>
  <c r="G29" i="44"/>
  <c r="G28" i="44"/>
  <c r="G27" i="44"/>
  <c r="G25" i="44"/>
  <c r="G22" i="44"/>
  <c r="G21" i="44"/>
  <c r="G20" i="44"/>
  <c r="G19" i="44"/>
  <c r="G18" i="44"/>
  <c r="G17" i="44"/>
  <c r="M24" i="40"/>
  <c r="M23" i="40"/>
  <c r="M20" i="40"/>
  <c r="M19" i="40"/>
  <c r="J25" i="39"/>
  <c r="J49" i="39" s="1"/>
  <c r="I25" i="39"/>
  <c r="H25" i="39"/>
  <c r="F25" i="39"/>
  <c r="E25" i="39"/>
  <c r="D25" i="39"/>
  <c r="D49" i="39" s="1"/>
  <c r="F32" i="38"/>
  <c r="F23" i="38"/>
  <c r="H18" i="38"/>
  <c r="H21" i="38" s="1"/>
  <c r="M29" i="40" l="1"/>
  <c r="M21" i="40"/>
  <c r="H32" i="38"/>
  <c r="H34" i="38" s="1"/>
  <c r="F34" i="38"/>
  <c r="M27" i="40"/>
  <c r="H23" i="38"/>
  <c r="H29" i="38" s="1"/>
  <c r="F29" i="38"/>
  <c r="F36" i="38" s="1"/>
  <c r="I49" i="39"/>
  <c r="F49" i="39"/>
  <c r="I46" i="46"/>
  <c r="I27" i="46"/>
  <c r="H49" i="39"/>
  <c r="E49" i="39"/>
  <c r="Q27" i="46"/>
  <c r="I52" i="46"/>
  <c r="H36" i="38" l="1"/>
  <c r="I9" i="25"/>
  <c r="G9" i="25"/>
  <c r="C9" i="25"/>
  <c r="F8" i="25"/>
  <c r="E8" i="25"/>
  <c r="C8" i="25"/>
  <c r="H7" i="25"/>
  <c r="A7" i="25"/>
  <c r="C6" i="25"/>
  <c r="AH9" i="24"/>
  <c r="W9" i="24"/>
  <c r="I9" i="24"/>
  <c r="W8" i="24"/>
  <c r="R8" i="24"/>
  <c r="N8" i="24"/>
  <c r="K8" i="24"/>
  <c r="AB7" i="24"/>
  <c r="A7" i="24"/>
  <c r="J6" i="24"/>
  <c r="P27" i="23"/>
  <c r="L27" i="23"/>
  <c r="H27" i="23"/>
  <c r="G27" i="23"/>
  <c r="B27" i="23"/>
  <c r="P24" i="23"/>
  <c r="O21" i="23"/>
  <c r="B21" i="23"/>
  <c r="C19" i="23"/>
  <c r="J15" i="23"/>
  <c r="P11" i="23"/>
  <c r="J11" i="23"/>
  <c r="Q9" i="23"/>
  <c r="L9" i="23"/>
  <c r="E9" i="23"/>
  <c r="I8" i="23"/>
  <c r="G8" i="23"/>
  <c r="O7" i="23"/>
  <c r="A7" i="23"/>
  <c r="F6" i="23"/>
  <c r="Y57" i="24"/>
  <c r="AH32" i="24" s="1"/>
  <c r="AH55" i="24"/>
  <c r="AH53" i="24"/>
  <c r="AH50" i="24"/>
  <c r="AH47" i="24"/>
  <c r="AH44" i="24"/>
  <c r="AH41" i="24"/>
  <c r="AH35" i="24" l="1"/>
  <c r="AH38" i="24"/>
  <c r="AH57" i="24" l="1"/>
  <c r="G4" i="48"/>
  <c r="H5" i="47"/>
  <c r="L5" i="46"/>
  <c r="G5" i="44"/>
  <c r="I4" i="40"/>
  <c r="I4" i="39"/>
  <c r="G5" i="38"/>
  <c r="G4" i="37"/>
  <c r="H8" i="25"/>
  <c r="AB8" i="24"/>
  <c r="O3" i="15" l="1"/>
  <c r="N3" i="15"/>
  <c r="M3" i="15"/>
  <c r="L3" i="15"/>
  <c r="N17" i="57" s="1"/>
  <c r="U23" i="59" l="1"/>
  <c r="E33" i="100"/>
  <c r="E32" i="98"/>
  <c r="E21" i="98"/>
  <c r="E23" i="98"/>
  <c r="E22" i="98"/>
  <c r="E33" i="90"/>
  <c r="E17" i="89"/>
  <c r="E32" i="90"/>
  <c r="E20" i="89"/>
  <c r="E31" i="90"/>
  <c r="E19" i="89"/>
  <c r="E18" i="89"/>
  <c r="D26" i="87"/>
  <c r="D13" i="87"/>
  <c r="H25" i="58"/>
  <c r="H23" i="58"/>
  <c r="H15" i="58"/>
  <c r="H14" i="58"/>
  <c r="E31" i="97"/>
  <c r="G31" i="97" s="1"/>
  <c r="E31" i="98"/>
  <c r="G31" i="98" s="1"/>
  <c r="E25" i="98"/>
  <c r="E20" i="98"/>
  <c r="G20" i="98" s="1"/>
  <c r="E14" i="98"/>
  <c r="E30" i="97"/>
  <c r="G30" i="97" s="1"/>
  <c r="E26" i="97"/>
  <c r="G26" i="97" s="1"/>
  <c r="E19" i="98"/>
  <c r="G19" i="98" s="1"/>
  <c r="E29" i="97"/>
  <c r="G29" i="97" s="1"/>
  <c r="E30" i="98"/>
  <c r="G30" i="98" s="1"/>
  <c r="E25" i="97"/>
  <c r="E29" i="98"/>
  <c r="G29" i="98" s="1"/>
  <c r="E18" i="98"/>
  <c r="G18" i="98" s="1"/>
  <c r="E32" i="97"/>
  <c r="G32" i="97" s="1"/>
  <c r="E28" i="97"/>
  <c r="G28" i="97" s="1"/>
  <c r="E28" i="98"/>
  <c r="G28" i="98" s="1"/>
  <c r="E17" i="98"/>
  <c r="G17" i="98" s="1"/>
  <c r="E27" i="97"/>
  <c r="G27" i="97" s="1"/>
  <c r="E23" i="97"/>
  <c r="G23" i="97" s="1"/>
  <c r="E19" i="97"/>
  <c r="G19" i="97" s="1"/>
  <c r="E15" i="97"/>
  <c r="G15" i="97" s="1"/>
  <c r="E17" i="96"/>
  <c r="G17" i="96" s="1"/>
  <c r="E21" i="95"/>
  <c r="G21" i="95" s="1"/>
  <c r="E17" i="95"/>
  <c r="G17" i="95" s="1"/>
  <c r="E18" i="94"/>
  <c r="G18" i="94" s="1"/>
  <c r="E14" i="94"/>
  <c r="E24" i="93"/>
  <c r="G24" i="93" s="1"/>
  <c r="E20" i="93"/>
  <c r="G20" i="93" s="1"/>
  <c r="E16" i="93"/>
  <c r="G16" i="93" s="1"/>
  <c r="E17" i="92"/>
  <c r="G17" i="92" s="1"/>
  <c r="E22" i="97"/>
  <c r="G22" i="97" s="1"/>
  <c r="E18" i="97"/>
  <c r="G18" i="97" s="1"/>
  <c r="E14" i="97"/>
  <c r="E16" i="96"/>
  <c r="G16" i="96" s="1"/>
  <c r="E16" i="95"/>
  <c r="G16" i="95" s="1"/>
  <c r="E17" i="94"/>
  <c r="G17" i="94" s="1"/>
  <c r="E27" i="93"/>
  <c r="G27" i="93" s="1"/>
  <c r="E23" i="93"/>
  <c r="G23" i="93" s="1"/>
  <c r="E19" i="93"/>
  <c r="G19" i="93" s="1"/>
  <c r="E15" i="93"/>
  <c r="G15" i="93" s="1"/>
  <c r="E16" i="92"/>
  <c r="G16" i="92" s="1"/>
  <c r="E17" i="97"/>
  <c r="G17" i="97" s="1"/>
  <c r="E19" i="96"/>
  <c r="G19" i="96" s="1"/>
  <c r="E15" i="96"/>
  <c r="G15" i="96" s="1"/>
  <c r="E16" i="94"/>
  <c r="G16" i="94" s="1"/>
  <c r="E26" i="93"/>
  <c r="G26" i="93" s="1"/>
  <c r="E22" i="93"/>
  <c r="G22" i="93" s="1"/>
  <c r="E18" i="93"/>
  <c r="G18" i="93" s="1"/>
  <c r="E14" i="93"/>
  <c r="E15" i="92"/>
  <c r="G15" i="92" s="1"/>
  <c r="E16" i="97"/>
  <c r="G16" i="97" s="1"/>
  <c r="E18" i="96"/>
  <c r="G18" i="96" s="1"/>
  <c r="E14" i="96"/>
  <c r="E15" i="94"/>
  <c r="G15" i="94" s="1"/>
  <c r="E25" i="93"/>
  <c r="G25" i="93" s="1"/>
  <c r="E21" i="93"/>
  <c r="G21" i="93" s="1"/>
  <c r="E17" i="93"/>
  <c r="G17" i="93" s="1"/>
  <c r="E18" i="92"/>
  <c r="G18" i="92" s="1"/>
  <c r="E14" i="92"/>
  <c r="E33" i="91"/>
  <c r="E21" i="89"/>
  <c r="D30" i="87"/>
  <c r="E30" i="87" s="1"/>
  <c r="D16" i="87"/>
  <c r="E16" i="87" s="1"/>
  <c r="D24" i="86"/>
  <c r="E24" i="86" s="1"/>
  <c r="D20" i="86"/>
  <c r="D15" i="86"/>
  <c r="E15" i="86" s="1"/>
  <c r="D37" i="81"/>
  <c r="E37" i="81" s="1"/>
  <c r="D33" i="81"/>
  <c r="E33" i="81" s="1"/>
  <c r="E15" i="89"/>
  <c r="G15" i="89" s="1"/>
  <c r="D29" i="87"/>
  <c r="E29" i="87" s="1"/>
  <c r="D15" i="87"/>
  <c r="E15" i="87" s="1"/>
  <c r="D23" i="86"/>
  <c r="E23" i="86" s="1"/>
  <c r="D18" i="86"/>
  <c r="E18" i="86" s="1"/>
  <c r="D14" i="86"/>
  <c r="E14" i="86" s="1"/>
  <c r="D19" i="85"/>
  <c r="D14" i="85"/>
  <c r="D32" i="81"/>
  <c r="E32" i="81" s="1"/>
  <c r="E14" i="89"/>
  <c r="D28" i="87"/>
  <c r="D18" i="87"/>
  <c r="E18" i="87" s="1"/>
  <c r="D14" i="87"/>
  <c r="E14" i="87" s="1"/>
  <c r="D22" i="86"/>
  <c r="E22" i="86" s="1"/>
  <c r="D17" i="86"/>
  <c r="E17" i="86" s="1"/>
  <c r="D13" i="86"/>
  <c r="D13" i="85"/>
  <c r="D31" i="81"/>
  <c r="E31" i="81" s="1"/>
  <c r="E29" i="90"/>
  <c r="G29" i="90" s="1"/>
  <c r="D33" i="87"/>
  <c r="D17" i="87"/>
  <c r="E17" i="87" s="1"/>
  <c r="D21" i="86"/>
  <c r="E21" i="86" s="1"/>
  <c r="D16" i="86"/>
  <c r="E16" i="86" s="1"/>
  <c r="D16" i="85"/>
  <c r="D34" i="81"/>
  <c r="E34" i="81" s="1"/>
  <c r="D30" i="81"/>
  <c r="U30" i="59"/>
  <c r="U32" i="59" s="1"/>
  <c r="E20" i="95"/>
  <c r="E21" i="97"/>
  <c r="E19" i="95"/>
  <c r="E15" i="95"/>
  <c r="E20" i="97"/>
  <c r="E18" i="95"/>
  <c r="E14" i="95"/>
  <c r="E35" i="91"/>
  <c r="E31" i="91"/>
  <c r="E27" i="91"/>
  <c r="E23" i="91"/>
  <c r="E18" i="91"/>
  <c r="E34" i="91"/>
  <c r="E30" i="91"/>
  <c r="E26" i="91"/>
  <c r="E22" i="91"/>
  <c r="E16" i="91"/>
  <c r="E29" i="91"/>
  <c r="E25" i="91"/>
  <c r="E20" i="91"/>
  <c r="E15" i="91"/>
  <c r="E32" i="91"/>
  <c r="E28" i="91"/>
  <c r="E24" i="91"/>
  <c r="E19" i="91"/>
  <c r="E14" i="91"/>
  <c r="E20" i="90"/>
  <c r="E27" i="90"/>
  <c r="E17" i="90"/>
  <c r="D25" i="87"/>
  <c r="D21" i="87"/>
  <c r="D20" i="85"/>
  <c r="D15" i="85"/>
  <c r="D41" i="81"/>
  <c r="E19" i="90"/>
  <c r="E26" i="90"/>
  <c r="E16" i="90"/>
  <c r="D24" i="87"/>
  <c r="D20" i="87"/>
  <c r="D40" i="81"/>
  <c r="D36" i="81"/>
  <c r="E22" i="90"/>
  <c r="E25" i="90"/>
  <c r="E15" i="90"/>
  <c r="D23" i="87"/>
  <c r="D17" i="85"/>
  <c r="D39" i="81"/>
  <c r="D35" i="81"/>
  <c r="E21" i="90"/>
  <c r="E24" i="90"/>
  <c r="E14" i="90"/>
  <c r="D22" i="87"/>
  <c r="D21" i="85"/>
  <c r="D42" i="81"/>
  <c r="D38" i="81"/>
  <c r="E17" i="79"/>
  <c r="E13" i="79"/>
  <c r="E15" i="78"/>
  <c r="D27" i="70"/>
  <c r="D26" i="70"/>
  <c r="E20" i="79"/>
  <c r="E16" i="79"/>
  <c r="E24" i="78"/>
  <c r="E16" i="78"/>
  <c r="D18" i="71"/>
  <c r="E19" i="79"/>
  <c r="E15" i="79"/>
  <c r="E23" i="78"/>
  <c r="E17" i="78"/>
  <c r="E18" i="79"/>
  <c r="E14" i="79"/>
  <c r="E22" i="78"/>
  <c r="E14" i="78"/>
  <c r="E18" i="78"/>
  <c r="D28" i="70"/>
  <c r="D17" i="70"/>
  <c r="D16" i="70"/>
  <c r="F34" i="68"/>
  <c r="H12" i="58"/>
  <c r="F21" i="75"/>
  <c r="D19" i="71"/>
  <c r="D15" i="71"/>
  <c r="E27" i="78"/>
  <c r="F20" i="75"/>
  <c r="D14" i="71"/>
  <c r="N16" i="57"/>
  <c r="F23" i="75"/>
  <c r="D17" i="71"/>
  <c r="D13" i="71"/>
  <c r="F22" i="75"/>
  <c r="D16" i="71"/>
  <c r="F21" i="69"/>
  <c r="F16" i="69"/>
  <c r="F12" i="69"/>
  <c r="F19" i="69"/>
  <c r="F15" i="69"/>
  <c r="I25" i="57"/>
  <c r="F18" i="69"/>
  <c r="F14" i="69"/>
  <c r="F17" i="69"/>
  <c r="F13" i="69"/>
  <c r="D13" i="67"/>
  <c r="U36" i="59"/>
  <c r="U34" i="59"/>
  <c r="I16" i="57"/>
  <c r="D28" i="81"/>
  <c r="E28" i="81" s="1"/>
  <c r="D27" i="81"/>
  <c r="E27" i="81" s="1"/>
  <c r="D26" i="81"/>
  <c r="E26" i="81" s="1"/>
  <c r="D25" i="81"/>
  <c r="E25" i="81" s="1"/>
  <c r="D24" i="81"/>
  <c r="D22" i="81"/>
  <c r="E22" i="81" s="1"/>
  <c r="D21" i="81"/>
  <c r="E21" i="81" s="1"/>
  <c r="D17" i="81"/>
  <c r="E17" i="81" s="1"/>
  <c r="D13" i="81"/>
  <c r="D16" i="81"/>
  <c r="E16" i="81" s="1"/>
  <c r="D20" i="81"/>
  <c r="E20" i="81" s="1"/>
  <c r="D19" i="81"/>
  <c r="E19" i="81" s="1"/>
  <c r="D15" i="81"/>
  <c r="E15" i="81" s="1"/>
  <c r="D18" i="81"/>
  <c r="E18" i="81" s="1"/>
  <c r="D14" i="81"/>
  <c r="E14" i="81" s="1"/>
  <c r="E25" i="79"/>
  <c r="F25" i="79" s="1"/>
  <c r="E21" i="78"/>
  <c r="G21" i="78" s="1"/>
  <c r="F25" i="75"/>
  <c r="H25" i="75" s="1"/>
  <c r="F16" i="75"/>
  <c r="H16" i="75" s="1"/>
  <c r="F12" i="75"/>
  <c r="F15" i="74"/>
  <c r="H15" i="74" s="1"/>
  <c r="F20" i="73"/>
  <c r="H20" i="73" s="1"/>
  <c r="F15" i="73"/>
  <c r="H15" i="73" s="1"/>
  <c r="D24" i="71"/>
  <c r="E24" i="71" s="1"/>
  <c r="D19" i="70"/>
  <c r="E19" i="70" s="1"/>
  <c r="E28" i="79"/>
  <c r="F28" i="79" s="1"/>
  <c r="E24" i="79"/>
  <c r="F24" i="79" s="1"/>
  <c r="E20" i="78"/>
  <c r="F18" i="75"/>
  <c r="F15" i="75"/>
  <c r="H15" i="75" s="1"/>
  <c r="F19" i="74"/>
  <c r="H19" i="74" s="1"/>
  <c r="F14" i="74"/>
  <c r="H14" i="74" s="1"/>
  <c r="F18" i="73"/>
  <c r="H18" i="73" s="1"/>
  <c r="F14" i="73"/>
  <c r="H14" i="73" s="1"/>
  <c r="D22" i="71"/>
  <c r="E22" i="71" s="1"/>
  <c r="D20" i="70"/>
  <c r="E20" i="70" s="1"/>
  <c r="E27" i="79"/>
  <c r="F27" i="79" s="1"/>
  <c r="E23" i="79"/>
  <c r="F23" i="79" s="1"/>
  <c r="F19" i="75"/>
  <c r="H19" i="75" s="1"/>
  <c r="F14" i="75"/>
  <c r="H14" i="75" s="1"/>
  <c r="F17" i="74"/>
  <c r="H17" i="74" s="1"/>
  <c r="F13" i="74"/>
  <c r="H13" i="74" s="1"/>
  <c r="F17" i="73"/>
  <c r="H17" i="73" s="1"/>
  <c r="F13" i="73"/>
  <c r="H13" i="73" s="1"/>
  <c r="D21" i="71"/>
  <c r="E21" i="71" s="1"/>
  <c r="D15" i="70"/>
  <c r="E15" i="70" s="1"/>
  <c r="D21" i="70"/>
  <c r="E21" i="70" s="1"/>
  <c r="E26" i="79"/>
  <c r="F26" i="79" s="1"/>
  <c r="E22" i="79"/>
  <c r="E26" i="78"/>
  <c r="G26" i="78" s="1"/>
  <c r="F17" i="75"/>
  <c r="H17" i="75" s="1"/>
  <c r="F13" i="75"/>
  <c r="H13" i="75" s="1"/>
  <c r="F16" i="74"/>
  <c r="H16" i="74" s="1"/>
  <c r="F12" i="74"/>
  <c r="F16" i="73"/>
  <c r="H16" i="73" s="1"/>
  <c r="F12" i="73"/>
  <c r="D20" i="71"/>
  <c r="E20" i="71" s="1"/>
  <c r="D23" i="70"/>
  <c r="E23" i="70" s="1"/>
  <c r="D18" i="70"/>
  <c r="E18" i="70" s="1"/>
  <c r="F32" i="68"/>
  <c r="D22" i="67"/>
  <c r="E22" i="67" s="1"/>
  <c r="D17" i="67"/>
  <c r="E17" i="67" s="1"/>
  <c r="F35" i="68"/>
  <c r="F15" i="68"/>
  <c r="H15" i="68" s="1"/>
  <c r="D21" i="67"/>
  <c r="E21" i="67" s="1"/>
  <c r="D16" i="67"/>
  <c r="E16" i="67" s="1"/>
  <c r="D14" i="70"/>
  <c r="F13" i="68"/>
  <c r="H13" i="68" s="1"/>
  <c r="D19" i="67"/>
  <c r="E19" i="67" s="1"/>
  <c r="D15" i="67"/>
  <c r="E15" i="67" s="1"/>
  <c r="D13" i="70"/>
  <c r="F33" i="68"/>
  <c r="H33" i="68" s="1"/>
  <c r="F12" i="68"/>
  <c r="D18" i="67"/>
  <c r="E18" i="67" s="1"/>
  <c r="D14" i="67"/>
  <c r="E14" i="67" s="1"/>
  <c r="U35" i="59"/>
  <c r="U24" i="59"/>
  <c r="I20" i="57"/>
  <c r="U25" i="59"/>
  <c r="I18" i="57"/>
  <c r="H10" i="58"/>
  <c r="H11" i="58"/>
  <c r="I22" i="57"/>
  <c r="E35" i="100"/>
  <c r="E30" i="100"/>
  <c r="I23" i="57"/>
  <c r="I21" i="57"/>
  <c r="E40" i="100"/>
  <c r="G40" i="100" s="1"/>
  <c r="E36" i="100"/>
  <c r="E28" i="100"/>
  <c r="E31" i="100"/>
  <c r="E27" i="100"/>
  <c r="E32" i="100"/>
  <c r="E34" i="100"/>
  <c r="I11" i="57"/>
  <c r="I12" i="57"/>
  <c r="I14" i="57"/>
  <c r="I13" i="57"/>
  <c r="B27" i="37"/>
  <c r="B25" i="37"/>
  <c r="B18" i="37"/>
  <c r="F18" i="37" s="1"/>
  <c r="B26" i="37"/>
  <c r="F26" i="37" s="1"/>
  <c r="B19" i="37"/>
  <c r="B17" i="37"/>
  <c r="B28" i="36"/>
  <c r="L28" i="36" s="1"/>
  <c r="B30" i="37"/>
  <c r="F30" i="37" s="1"/>
  <c r="B20" i="37"/>
  <c r="F20" i="37" s="1"/>
  <c r="B26" i="36"/>
  <c r="L26" i="36" s="1"/>
  <c r="B28" i="37"/>
  <c r="F28" i="37" s="1"/>
  <c r="H26" i="58"/>
  <c r="H24" i="58"/>
  <c r="B21" i="39"/>
  <c r="M21" i="39" s="1"/>
  <c r="B19" i="39"/>
  <c r="B25" i="36"/>
  <c r="L25" i="36" s="1"/>
  <c r="B30" i="36"/>
  <c r="L30" i="36" s="1"/>
  <c r="H37" i="58"/>
  <c r="H29" i="58"/>
  <c r="H27" i="58"/>
  <c r="H50" i="58"/>
  <c r="H49" i="58"/>
  <c r="E37" i="100" s="1"/>
  <c r="H47" i="58"/>
  <c r="H45" i="58"/>
  <c r="H20" i="58"/>
  <c r="H18" i="58"/>
  <c r="H44" i="58"/>
  <c r="H21" i="58"/>
  <c r="H19" i="58"/>
  <c r="H40" i="58"/>
  <c r="H32" i="58"/>
  <c r="H30" i="58"/>
  <c r="H28" i="58"/>
  <c r="H46" i="58"/>
  <c r="N18" i="57"/>
  <c r="N19" i="57"/>
  <c r="N28" i="57"/>
  <c r="N21" i="57"/>
  <c r="N29" i="57"/>
  <c r="N22" i="57"/>
  <c r="N23" i="57"/>
  <c r="I35" i="57"/>
  <c r="I36" i="57"/>
  <c r="I37" i="57"/>
  <c r="I32" i="57"/>
  <c r="I29" i="57"/>
  <c r="I26" i="57"/>
  <c r="B41" i="39"/>
  <c r="B33" i="39"/>
  <c r="B35" i="39"/>
  <c r="B23" i="39"/>
  <c r="B39" i="39"/>
  <c r="B29" i="39"/>
  <c r="M29" i="39" s="1"/>
  <c r="B45" i="39"/>
  <c r="B43" i="39"/>
  <c r="B37" i="39"/>
  <c r="B31" i="39"/>
  <c r="B27" i="39"/>
  <c r="B29" i="37"/>
  <c r="F29" i="37" s="1"/>
  <c r="B34" i="36"/>
  <c r="L34" i="36" s="1"/>
  <c r="B29" i="36"/>
  <c r="L29" i="36" s="1"/>
  <c r="B31" i="36"/>
  <c r="L31" i="36" s="1"/>
  <c r="B19" i="36"/>
  <c r="B24" i="37"/>
  <c r="B27" i="36"/>
  <c r="L27" i="36" s="1"/>
  <c r="B35" i="36"/>
  <c r="L35" i="36" s="1"/>
  <c r="B21" i="36"/>
  <c r="L21" i="36" s="1"/>
  <c r="B22" i="36"/>
  <c r="L22" i="36" s="1"/>
  <c r="B20" i="36"/>
  <c r="L20" i="36" s="1"/>
  <c r="H41" i="58"/>
  <c r="H16" i="58"/>
  <c r="H39" i="58"/>
  <c r="H34" i="58"/>
  <c r="H35" i="58"/>
  <c r="H38" i="58"/>
  <c r="H22" i="58"/>
  <c r="N34" i="57"/>
  <c r="N31" i="57"/>
  <c r="N36" i="57"/>
  <c r="N27" i="57"/>
  <c r="N33" i="57"/>
  <c r="N30" i="57"/>
  <c r="N26" i="57"/>
  <c r="E55" i="100" s="1"/>
  <c r="N14" i="57"/>
  <c r="N12" i="57"/>
  <c r="N11" i="57"/>
  <c r="N15" i="57"/>
  <c r="N13" i="57"/>
  <c r="N10" i="57"/>
  <c r="I39" i="57"/>
  <c r="I31" i="57"/>
  <c r="I33" i="57"/>
  <c r="I28" i="57"/>
  <c r="M23" i="39"/>
  <c r="F25" i="37"/>
  <c r="F27" i="37"/>
  <c r="I28" i="44"/>
  <c r="B39" i="36"/>
  <c r="L39" i="36" s="1"/>
  <c r="B38" i="36"/>
  <c r="L38" i="36" s="1"/>
  <c r="I40" i="44"/>
  <c r="I17" i="44"/>
  <c r="I39" i="44"/>
  <c r="I41" i="44"/>
  <c r="L3" i="11"/>
  <c r="M17" i="57" s="1"/>
  <c r="U26" i="59" l="1"/>
  <c r="E62" i="100" s="1"/>
  <c r="B47" i="39"/>
  <c r="N35" i="57"/>
  <c r="E66" i="100" s="1"/>
  <c r="E18" i="90"/>
  <c r="E22" i="95"/>
  <c r="E28" i="90"/>
  <c r="E17" i="91"/>
  <c r="T9" i="59"/>
  <c r="D18" i="85"/>
  <c r="D25" i="86"/>
  <c r="E25" i="86" s="1"/>
  <c r="E20" i="86"/>
  <c r="E20" i="96"/>
  <c r="G20" i="96" s="1"/>
  <c r="G14" i="96"/>
  <c r="E28" i="93"/>
  <c r="G28" i="93" s="1"/>
  <c r="G14" i="93"/>
  <c r="E24" i="97"/>
  <c r="G14" i="97"/>
  <c r="E24" i="98"/>
  <c r="G14" i="98"/>
  <c r="E22" i="89"/>
  <c r="D19" i="86"/>
  <c r="E13" i="86"/>
  <c r="D19" i="87"/>
  <c r="E34" i="90"/>
  <c r="E36" i="91"/>
  <c r="E21" i="91"/>
  <c r="D31" i="87"/>
  <c r="E31" i="87" s="1"/>
  <c r="E28" i="87"/>
  <c r="D22" i="85"/>
  <c r="E19" i="92"/>
  <c r="G19" i="92" s="1"/>
  <c r="G14" i="92"/>
  <c r="E33" i="97"/>
  <c r="G33" i="97" s="1"/>
  <c r="G25" i="97"/>
  <c r="E33" i="98"/>
  <c r="G25" i="98"/>
  <c r="D27" i="87"/>
  <c r="E23" i="90"/>
  <c r="D43" i="81"/>
  <c r="E30" i="81"/>
  <c r="E16" i="89"/>
  <c r="G14" i="89"/>
  <c r="E19" i="94"/>
  <c r="G19" i="94" s="1"/>
  <c r="G14" i="94"/>
  <c r="C33" i="100"/>
  <c r="F45" i="58"/>
  <c r="C22" i="98"/>
  <c r="G22" i="98" s="1"/>
  <c r="C32" i="98"/>
  <c r="F47" i="58"/>
  <c r="C23" i="98"/>
  <c r="G23" i="98" s="1"/>
  <c r="C21" i="98"/>
  <c r="F37" i="58"/>
  <c r="F40" i="58"/>
  <c r="F27" i="58"/>
  <c r="F32" i="58"/>
  <c r="F29" i="58"/>
  <c r="F30" i="58"/>
  <c r="F28" i="58"/>
  <c r="C17" i="89"/>
  <c r="M28" i="57"/>
  <c r="C33" i="90"/>
  <c r="G33" i="90" s="1"/>
  <c r="C32" i="90"/>
  <c r="G32" i="90" s="1"/>
  <c r="C20" i="89"/>
  <c r="G20" i="89" s="1"/>
  <c r="C18" i="89"/>
  <c r="G18" i="89" s="1"/>
  <c r="B13" i="87"/>
  <c r="M29" i="57"/>
  <c r="F21" i="58"/>
  <c r="C31" i="90"/>
  <c r="C19" i="89"/>
  <c r="G19" i="89" s="1"/>
  <c r="F33" i="57"/>
  <c r="H33" i="57" s="1"/>
  <c r="M30" i="57"/>
  <c r="C27" i="78"/>
  <c r="G27" i="78" s="1"/>
  <c r="B16" i="71"/>
  <c r="M19" i="57"/>
  <c r="B15" i="71"/>
  <c r="E15" i="71" s="1"/>
  <c r="F29" i="57"/>
  <c r="D12" i="69"/>
  <c r="H12" i="69" s="1"/>
  <c r="D19" i="69"/>
  <c r="H19" i="69" s="1"/>
  <c r="G29" i="57"/>
  <c r="M34" i="57"/>
  <c r="M35" i="57" s="1"/>
  <c r="C21" i="89"/>
  <c r="G21" i="89" s="1"/>
  <c r="M21" i="57"/>
  <c r="D21" i="75"/>
  <c r="H21" i="75" s="1"/>
  <c r="B14" i="71"/>
  <c r="E14" i="71" s="1"/>
  <c r="F37" i="57"/>
  <c r="H37" i="57" s="1"/>
  <c r="B13" i="71"/>
  <c r="E13" i="71" s="1"/>
  <c r="D18" i="69"/>
  <c r="H18" i="69" s="1"/>
  <c r="F25" i="57"/>
  <c r="H25" i="57" s="1"/>
  <c r="D17" i="69"/>
  <c r="H17" i="69" s="1"/>
  <c r="D18" i="75"/>
  <c r="D22" i="75"/>
  <c r="H22" i="75" s="1"/>
  <c r="D20" i="75"/>
  <c r="H20" i="75" s="1"/>
  <c r="M16" i="57"/>
  <c r="F35" i="57"/>
  <c r="F36" i="57"/>
  <c r="H36" i="57" s="1"/>
  <c r="D16" i="69"/>
  <c r="H16" i="69" s="1"/>
  <c r="D21" i="69"/>
  <c r="H21" i="69" s="1"/>
  <c r="D15" i="69"/>
  <c r="H15" i="69" s="1"/>
  <c r="M18" i="57"/>
  <c r="D23" i="75"/>
  <c r="H23" i="75" s="1"/>
  <c r="B17" i="71"/>
  <c r="E17" i="71" s="1"/>
  <c r="F32" i="57"/>
  <c r="D14" i="69"/>
  <c r="H14" i="69" s="1"/>
  <c r="B13" i="67"/>
  <c r="B20" i="67" s="1"/>
  <c r="B23" i="67" s="1"/>
  <c r="D13" i="69"/>
  <c r="H13" i="69" s="1"/>
  <c r="E16" i="71"/>
  <c r="U40" i="59"/>
  <c r="D22" i="70"/>
  <c r="D20" i="67"/>
  <c r="F20" i="69"/>
  <c r="F18" i="74"/>
  <c r="H12" i="74"/>
  <c r="U37" i="59"/>
  <c r="U38" i="59" s="1"/>
  <c r="E63" i="100" s="1"/>
  <c r="D23" i="71"/>
  <c r="F14" i="68"/>
  <c r="H12" i="68"/>
  <c r="E29" i="79"/>
  <c r="F29" i="79" s="1"/>
  <c r="F22" i="79"/>
  <c r="D23" i="81"/>
  <c r="E23" i="81" s="1"/>
  <c r="E13" i="81"/>
  <c r="D29" i="81"/>
  <c r="E29" i="81" s="1"/>
  <c r="E24" i="81"/>
  <c r="E19" i="78"/>
  <c r="E21" i="79"/>
  <c r="F36" i="68"/>
  <c r="F19" i="73"/>
  <c r="H12" i="73"/>
  <c r="E25" i="78"/>
  <c r="G20" i="78"/>
  <c r="F24" i="75"/>
  <c r="H12" i="75"/>
  <c r="D29" i="70"/>
  <c r="E52" i="100"/>
  <c r="I30" i="57"/>
  <c r="I34" i="57" s="1"/>
  <c r="F44" i="58"/>
  <c r="C35" i="100"/>
  <c r="C30" i="100"/>
  <c r="M22" i="57"/>
  <c r="N24" i="57"/>
  <c r="E47" i="100"/>
  <c r="B32" i="37"/>
  <c r="F32" i="37" s="1"/>
  <c r="I29" i="44"/>
  <c r="E38" i="100"/>
  <c r="E54" i="100"/>
  <c r="N20" i="57"/>
  <c r="H48" i="58"/>
  <c r="E23" i="100" s="1"/>
  <c r="I24" i="57"/>
  <c r="M19" i="39"/>
  <c r="M25" i="39" s="1"/>
  <c r="B25" i="39"/>
  <c r="H17" i="58"/>
  <c r="E16" i="100" s="1"/>
  <c r="H13" i="58"/>
  <c r="E17" i="100" s="1"/>
  <c r="H42" i="58"/>
  <c r="E21" i="100" s="1"/>
  <c r="I15" i="57"/>
  <c r="N32" i="57"/>
  <c r="F17" i="37"/>
  <c r="B22" i="37"/>
  <c r="F50" i="58"/>
  <c r="F46" i="58"/>
  <c r="F19" i="58"/>
  <c r="F49" i="58"/>
  <c r="C37" i="100" s="1"/>
  <c r="F20" i="58"/>
  <c r="F18" i="58"/>
  <c r="M23" i="57"/>
  <c r="F26" i="57"/>
  <c r="H26" i="57" s="1"/>
  <c r="F23" i="57"/>
  <c r="H23" i="57" s="1"/>
  <c r="G34" i="57"/>
  <c r="F16" i="57"/>
  <c r="I10" i="57"/>
  <c r="B41" i="36"/>
  <c r="L19" i="36"/>
  <c r="L41" i="36" s="1"/>
  <c r="H28" i="57"/>
  <c r="F24" i="37"/>
  <c r="M27" i="39"/>
  <c r="M47" i="39" s="1"/>
  <c r="E30" i="90" l="1"/>
  <c r="E35" i="90" s="1"/>
  <c r="B49" i="39"/>
  <c r="B34" i="37"/>
  <c r="F34" i="37" s="1"/>
  <c r="E34" i="97"/>
  <c r="D32" i="87"/>
  <c r="E34" i="98"/>
  <c r="E23" i="89"/>
  <c r="G16" i="89"/>
  <c r="D26" i="86"/>
  <c r="E26" i="86" s="1"/>
  <c r="E19" i="86"/>
  <c r="D24" i="75"/>
  <c r="D26" i="75" s="1"/>
  <c r="G31" i="90"/>
  <c r="C34" i="90"/>
  <c r="G34" i="90" s="1"/>
  <c r="H18" i="75"/>
  <c r="G32" i="98"/>
  <c r="C33" i="98"/>
  <c r="G33" i="98" s="1"/>
  <c r="C22" i="89"/>
  <c r="G17" i="89"/>
  <c r="G21" i="98"/>
  <c r="C24" i="98"/>
  <c r="E13" i="67"/>
  <c r="H28" i="44"/>
  <c r="D20" i="69"/>
  <c r="D22" i="69" s="1"/>
  <c r="B19" i="87"/>
  <c r="E13" i="87"/>
  <c r="D25" i="71"/>
  <c r="D23" i="67"/>
  <c r="E23" i="67" s="1"/>
  <c r="E20" i="67"/>
  <c r="F21" i="73"/>
  <c r="H21" i="73" s="1"/>
  <c r="H19" i="73"/>
  <c r="F20" i="74"/>
  <c r="H20" i="74" s="1"/>
  <c r="H18" i="74"/>
  <c r="F26" i="75"/>
  <c r="E30" i="79"/>
  <c r="F16" i="68"/>
  <c r="H16" i="68" s="1"/>
  <c r="H14" i="68"/>
  <c r="F22" i="69"/>
  <c r="D24" i="70"/>
  <c r="E51" i="100"/>
  <c r="E53" i="100" s="1"/>
  <c r="F42" i="58"/>
  <c r="C21" i="100" s="1"/>
  <c r="G21" i="100" s="1"/>
  <c r="C54" i="100"/>
  <c r="T13" i="59"/>
  <c r="H32" i="57"/>
  <c r="F30" i="57"/>
  <c r="F34" i="57" s="1"/>
  <c r="C66" i="100"/>
  <c r="G66" i="100" s="1"/>
  <c r="C47" i="100"/>
  <c r="G47" i="100" s="1"/>
  <c r="H29" i="44"/>
  <c r="C38" i="100"/>
  <c r="N25" i="57"/>
  <c r="N40" i="57" s="1"/>
  <c r="E46" i="100"/>
  <c r="E56" i="100"/>
  <c r="I27" i="57"/>
  <c r="E49" i="100" s="1"/>
  <c r="M24" i="57"/>
  <c r="M20" i="57"/>
  <c r="C46" i="100" s="1"/>
  <c r="M49" i="39"/>
  <c r="H35" i="57"/>
  <c r="F38" i="57"/>
  <c r="F22" i="37"/>
  <c r="H16" i="57"/>
  <c r="F48" i="58"/>
  <c r="C23" i="100" s="1"/>
  <c r="G23" i="100" s="1"/>
  <c r="F24" i="57"/>
  <c r="H24" i="57"/>
  <c r="I25" i="44"/>
  <c r="H31" i="58"/>
  <c r="H29" i="57"/>
  <c r="I38" i="57"/>
  <c r="H26" i="75" l="1"/>
  <c r="H24" i="75"/>
  <c r="H22" i="69"/>
  <c r="G24" i="98"/>
  <c r="C34" i="98"/>
  <c r="G34" i="98" s="1"/>
  <c r="G54" i="100"/>
  <c r="E19" i="87"/>
  <c r="H20" i="69"/>
  <c r="G22" i="89"/>
  <c r="C23" i="89"/>
  <c r="G23" i="89" s="1"/>
  <c r="H30" i="57"/>
  <c r="H34" i="57" s="1"/>
  <c r="T14" i="59"/>
  <c r="C48" i="100"/>
  <c r="H38" i="57"/>
  <c r="G46" i="100"/>
  <c r="E48" i="100"/>
  <c r="H33" i="58"/>
  <c r="E18" i="100"/>
  <c r="E57" i="100"/>
  <c r="E59" i="100"/>
  <c r="E67" i="100"/>
  <c r="I40" i="57"/>
  <c r="M25" i="57"/>
  <c r="M3" i="11"/>
  <c r="O3" i="11"/>
  <c r="N3" i="11"/>
  <c r="U12" i="59" l="1"/>
  <c r="U19" i="59" s="1"/>
  <c r="C51" i="100"/>
  <c r="C67" i="100"/>
  <c r="C68" i="100" s="1"/>
  <c r="C59" i="100"/>
  <c r="G59" i="100" s="1"/>
  <c r="H36" i="58"/>
  <c r="E19" i="100"/>
  <c r="E68" i="100"/>
  <c r="G48" i="100"/>
  <c r="E50" i="100"/>
  <c r="F26" i="58" l="1"/>
  <c r="T30" i="59"/>
  <c r="C15" i="95"/>
  <c r="G15" i="95" s="1"/>
  <c r="C21" i="97"/>
  <c r="G21" i="97" s="1"/>
  <c r="C20" i="95"/>
  <c r="G20" i="95" s="1"/>
  <c r="C18" i="95"/>
  <c r="G18" i="95" s="1"/>
  <c r="C14" i="95"/>
  <c r="C20" i="97"/>
  <c r="C19" i="95"/>
  <c r="G19" i="95" s="1"/>
  <c r="C34" i="91"/>
  <c r="G34" i="91" s="1"/>
  <c r="C32" i="91"/>
  <c r="G32" i="91" s="1"/>
  <c r="C30" i="91"/>
  <c r="G30" i="91" s="1"/>
  <c r="C28" i="91"/>
  <c r="G28" i="91" s="1"/>
  <c r="C22" i="91"/>
  <c r="C18" i="91"/>
  <c r="C19" i="91"/>
  <c r="G19" i="91" s="1"/>
  <c r="C14" i="91"/>
  <c r="C29" i="91"/>
  <c r="G29" i="91" s="1"/>
  <c r="C25" i="91"/>
  <c r="G25" i="91" s="1"/>
  <c r="C20" i="91"/>
  <c r="G20" i="91" s="1"/>
  <c r="C26" i="91"/>
  <c r="G26" i="91" s="1"/>
  <c r="C35" i="91"/>
  <c r="G35" i="91" s="1"/>
  <c r="C31" i="91"/>
  <c r="G31" i="91" s="1"/>
  <c r="C27" i="91"/>
  <c r="G27" i="91" s="1"/>
  <c r="C23" i="91"/>
  <c r="G23" i="91" s="1"/>
  <c r="C16" i="91"/>
  <c r="G16" i="91" s="1"/>
  <c r="C24" i="91"/>
  <c r="G24" i="91" s="1"/>
  <c r="C15" i="91"/>
  <c r="G15" i="91" s="1"/>
  <c r="C19" i="90"/>
  <c r="C21" i="90"/>
  <c r="G21" i="90" s="1"/>
  <c r="C26" i="90"/>
  <c r="G26" i="90" s="1"/>
  <c r="C24" i="90"/>
  <c r="C17" i="90"/>
  <c r="G17" i="90" s="1"/>
  <c r="B20" i="85"/>
  <c r="E20" i="85" s="1"/>
  <c r="B40" i="81"/>
  <c r="E40" i="81" s="1"/>
  <c r="B36" i="81"/>
  <c r="E36" i="81" s="1"/>
  <c r="B21" i="87"/>
  <c r="E21" i="87" s="1"/>
  <c r="C16" i="90"/>
  <c r="G16" i="90" s="1"/>
  <c r="B24" i="87"/>
  <c r="E24" i="87" s="1"/>
  <c r="B22" i="87"/>
  <c r="E22" i="87" s="1"/>
  <c r="B20" i="87"/>
  <c r="B42" i="81"/>
  <c r="E42" i="81" s="1"/>
  <c r="B38" i="81"/>
  <c r="E38" i="81" s="1"/>
  <c r="B25" i="87"/>
  <c r="E25" i="87" s="1"/>
  <c r="B21" i="85"/>
  <c r="E21" i="85" s="1"/>
  <c r="B39" i="81"/>
  <c r="E39" i="81" s="1"/>
  <c r="C22" i="90"/>
  <c r="G22" i="90" s="1"/>
  <c r="C20" i="90"/>
  <c r="G20" i="90" s="1"/>
  <c r="C27" i="90"/>
  <c r="G27" i="90" s="1"/>
  <c r="C25" i="90"/>
  <c r="G25" i="90" s="1"/>
  <c r="C14" i="90"/>
  <c r="B17" i="85"/>
  <c r="E17" i="85" s="1"/>
  <c r="B15" i="85"/>
  <c r="E15" i="85" s="1"/>
  <c r="C15" i="90"/>
  <c r="G15" i="90" s="1"/>
  <c r="B23" i="87"/>
  <c r="E23" i="87" s="1"/>
  <c r="B41" i="81"/>
  <c r="E41" i="81" s="1"/>
  <c r="B35" i="81"/>
  <c r="F25" i="58"/>
  <c r="F11" i="58"/>
  <c r="C33" i="91"/>
  <c r="G33" i="91" s="1"/>
  <c r="M26" i="57"/>
  <c r="C55" i="100" s="1"/>
  <c r="C56" i="100" s="1"/>
  <c r="D35" i="68"/>
  <c r="H35" i="68" s="1"/>
  <c r="T24" i="59"/>
  <c r="D13" i="79"/>
  <c r="C17" i="78"/>
  <c r="G17" i="78" s="1"/>
  <c r="D18" i="79"/>
  <c r="F18" i="79" s="1"/>
  <c r="C14" i="78"/>
  <c r="B27" i="70"/>
  <c r="E27" i="70" s="1"/>
  <c r="F12" i="58"/>
  <c r="F15" i="58"/>
  <c r="B16" i="85"/>
  <c r="E16" i="85" s="1"/>
  <c r="F10" i="58"/>
  <c r="B19" i="85"/>
  <c r="D19" i="79"/>
  <c r="F19" i="79" s="1"/>
  <c r="C24" i="78"/>
  <c r="G24" i="78" s="1"/>
  <c r="B18" i="71"/>
  <c r="D16" i="79"/>
  <c r="F16" i="79" s="1"/>
  <c r="C16" i="78"/>
  <c r="G16" i="78" s="1"/>
  <c r="B16" i="70"/>
  <c r="E16" i="70" s="1"/>
  <c r="F23" i="58"/>
  <c r="M31" i="57"/>
  <c r="C52" i="100" s="1"/>
  <c r="C53" i="100" s="1"/>
  <c r="B14" i="85"/>
  <c r="E14" i="85" s="1"/>
  <c r="B33" i="87"/>
  <c r="E33" i="87" s="1"/>
  <c r="D32" i="68"/>
  <c r="F12" i="57"/>
  <c r="D17" i="79"/>
  <c r="F17" i="79" s="1"/>
  <c r="C22" i="78"/>
  <c r="B28" i="70"/>
  <c r="E28" i="70" s="1"/>
  <c r="D14" i="79"/>
  <c r="F14" i="79" s="1"/>
  <c r="C18" i="78"/>
  <c r="G18" i="78" s="1"/>
  <c r="D34" i="68"/>
  <c r="H34" i="68" s="1"/>
  <c r="F14" i="58"/>
  <c r="B13" i="85"/>
  <c r="B14" i="70"/>
  <c r="E14" i="70" s="1"/>
  <c r="B13" i="70"/>
  <c r="D15" i="79"/>
  <c r="F15" i="79" s="1"/>
  <c r="C15" i="78"/>
  <c r="G15" i="78" s="1"/>
  <c r="D20" i="79"/>
  <c r="F20" i="79" s="1"/>
  <c r="C23" i="78"/>
  <c r="G23" i="78" s="1"/>
  <c r="B26" i="70"/>
  <c r="B17" i="70"/>
  <c r="E17" i="70" s="1"/>
  <c r="T29" i="59"/>
  <c r="T34" i="59"/>
  <c r="T25" i="59"/>
  <c r="T23" i="59"/>
  <c r="T36" i="59"/>
  <c r="B19" i="71"/>
  <c r="E19" i="71" s="1"/>
  <c r="B26" i="87"/>
  <c r="E26" i="87" s="1"/>
  <c r="T15" i="59"/>
  <c r="T40" i="59"/>
  <c r="G51" i="100"/>
  <c r="U39" i="59"/>
  <c r="E61" i="100"/>
  <c r="E64" i="100" s="1"/>
  <c r="G67" i="100"/>
  <c r="G68" i="100"/>
  <c r="E58" i="100"/>
  <c r="E26" i="100"/>
  <c r="E29" i="100" s="1"/>
  <c r="E39" i="100" s="1"/>
  <c r="E41" i="100" s="1"/>
  <c r="H43" i="58"/>
  <c r="E20" i="100"/>
  <c r="F24" i="58"/>
  <c r="G13" i="57"/>
  <c r="H13" i="57" s="1"/>
  <c r="G22" i="57"/>
  <c r="G20" i="57"/>
  <c r="G11" i="57"/>
  <c r="G18" i="57"/>
  <c r="G14" i="57"/>
  <c r="G12" i="57"/>
  <c r="F22" i="57"/>
  <c r="F14" i="57"/>
  <c r="F20" i="57"/>
  <c r="F11" i="57"/>
  <c r="G21" i="57"/>
  <c r="F18" i="57"/>
  <c r="F21" i="57"/>
  <c r="T37" i="59" l="1"/>
  <c r="T32" i="59"/>
  <c r="H22" i="57"/>
  <c r="C57" i="100"/>
  <c r="B29" i="70"/>
  <c r="E29" i="70" s="1"/>
  <c r="E26" i="70"/>
  <c r="D36" i="68"/>
  <c r="H36" i="68" s="1"/>
  <c r="H32" i="68"/>
  <c r="E18" i="71"/>
  <c r="B23" i="71"/>
  <c r="F17" i="58"/>
  <c r="F31" i="58" s="1"/>
  <c r="D21" i="79"/>
  <c r="F13" i="79"/>
  <c r="G24" i="90"/>
  <c r="C28" i="90"/>
  <c r="G28" i="90" s="1"/>
  <c r="G20" i="97"/>
  <c r="C24" i="97"/>
  <c r="B22" i="70"/>
  <c r="E13" i="70"/>
  <c r="C25" i="78"/>
  <c r="G25" i="78" s="1"/>
  <c r="G22" i="78"/>
  <c r="C19" i="78"/>
  <c r="G19" i="78" s="1"/>
  <c r="G14" i="78"/>
  <c r="G14" i="90"/>
  <c r="C18" i="90"/>
  <c r="G18" i="91"/>
  <c r="C21" i="91"/>
  <c r="G21" i="91" s="1"/>
  <c r="C22" i="95"/>
  <c r="G22" i="95" s="1"/>
  <c r="G14" i="95"/>
  <c r="G22" i="91"/>
  <c r="C36" i="91"/>
  <c r="G36" i="91" s="1"/>
  <c r="E13" i="85"/>
  <c r="B18" i="85"/>
  <c r="E18" i="85" s="1"/>
  <c r="B22" i="85"/>
  <c r="E22" i="85" s="1"/>
  <c r="E19" i="85"/>
  <c r="E35" i="81"/>
  <c r="B43" i="81"/>
  <c r="E43" i="81" s="1"/>
  <c r="E20" i="87"/>
  <c r="B27" i="87"/>
  <c r="G19" i="90"/>
  <c r="C23" i="90"/>
  <c r="G23" i="90" s="1"/>
  <c r="C17" i="91"/>
  <c r="G17" i="91" s="1"/>
  <c r="G14" i="91"/>
  <c r="F15" i="57"/>
  <c r="T22" i="59" s="1"/>
  <c r="G55" i="100"/>
  <c r="G56" i="100"/>
  <c r="H14" i="57"/>
  <c r="G52" i="100"/>
  <c r="E22" i="100"/>
  <c r="H51" i="58"/>
  <c r="I27" i="44"/>
  <c r="E43" i="100"/>
  <c r="H20" i="57"/>
  <c r="H12" i="57"/>
  <c r="H18" i="57"/>
  <c r="G15" i="57"/>
  <c r="H21" i="57"/>
  <c r="G10" i="57"/>
  <c r="F10" i="57"/>
  <c r="T21" i="59" s="1"/>
  <c r="H11" i="57"/>
  <c r="F13" i="58"/>
  <c r="C17" i="100" s="1"/>
  <c r="G17" i="100" s="1"/>
  <c r="M32" i="57"/>
  <c r="T16" i="59" s="1"/>
  <c r="T17" i="59" s="1"/>
  <c r="T26" i="59" l="1"/>
  <c r="C62" i="100" s="1"/>
  <c r="G62" i="100" s="1"/>
  <c r="T38" i="59"/>
  <c r="C63" i="100" s="1"/>
  <c r="G63" i="100" s="1"/>
  <c r="D30" i="79"/>
  <c r="F30" i="79" s="1"/>
  <c r="F21" i="79"/>
  <c r="E27" i="87"/>
  <c r="B32" i="87"/>
  <c r="E32" i="87" s="1"/>
  <c r="C16" i="100"/>
  <c r="G16" i="100" s="1"/>
  <c r="H25" i="44"/>
  <c r="B24" i="70"/>
  <c r="E24" i="70" s="1"/>
  <c r="E22" i="70"/>
  <c r="B25" i="71"/>
  <c r="E25" i="71" s="1"/>
  <c r="E23" i="71"/>
  <c r="G18" i="90"/>
  <c r="C30" i="90"/>
  <c r="C34" i="97"/>
  <c r="G34" i="97" s="1"/>
  <c r="G24" i="97"/>
  <c r="M40" i="57"/>
  <c r="F33" i="58"/>
  <c r="T12" i="59" s="1"/>
  <c r="T19" i="59" s="1"/>
  <c r="C18" i="100"/>
  <c r="G18" i="100" s="1"/>
  <c r="G57" i="100"/>
  <c r="G53" i="100"/>
  <c r="I30" i="44"/>
  <c r="E24" i="100"/>
  <c r="E44" i="100" s="1"/>
  <c r="H15" i="57"/>
  <c r="H10" i="57"/>
  <c r="F27" i="57"/>
  <c r="F40" i="57" s="1"/>
  <c r="G27" i="57"/>
  <c r="G40" i="57" s="1"/>
  <c r="C35" i="90" l="1"/>
  <c r="G35" i="90" s="1"/>
  <c r="G30" i="90"/>
  <c r="T39" i="59"/>
  <c r="F36" i="58"/>
  <c r="F43" i="58" s="1"/>
  <c r="C19" i="100"/>
  <c r="H27" i="57"/>
  <c r="H40" i="57" l="1"/>
  <c r="C49" i="100"/>
  <c r="C61" i="100"/>
  <c r="C64" i="100" s="1"/>
  <c r="C26" i="100"/>
  <c r="C29" i="100" s="1"/>
  <c r="C39" i="100" s="1"/>
  <c r="C41" i="100" s="1"/>
  <c r="G19" i="100"/>
  <c r="C20" i="100"/>
  <c r="G29" i="100" l="1"/>
  <c r="C43" i="100"/>
  <c r="G43" i="100" s="1"/>
  <c r="G20" i="100"/>
  <c r="C22" i="100"/>
  <c r="G22" i="100" s="1"/>
  <c r="H27" i="44"/>
  <c r="F51" i="58"/>
  <c r="G61" i="100"/>
  <c r="G64" i="100"/>
  <c r="G49" i="100"/>
  <c r="C50" i="100"/>
  <c r="C58" i="100" s="1"/>
  <c r="G41" i="100" l="1"/>
  <c r="G39" i="100"/>
  <c r="G58" i="100"/>
  <c r="G50" i="100"/>
  <c r="H30" i="44"/>
  <c r="C24" i="100"/>
  <c r="G24" i="100" l="1"/>
  <c r="C44" i="100"/>
  <c r="G44" i="100" s="1"/>
</calcChain>
</file>

<file path=xl/sharedStrings.xml><?xml version="1.0" encoding="utf-8"?>
<sst xmlns="http://schemas.openxmlformats.org/spreadsheetml/2006/main" count="2861" uniqueCount="1781">
  <si>
    <t>Sigle usuel :</t>
  </si>
  <si>
    <t>Adresse :</t>
  </si>
  <si>
    <t>N° d'identification fiscale :</t>
  </si>
  <si>
    <t>Exercice clos le :</t>
  </si>
  <si>
    <t>Durée (en mois)  :</t>
  </si>
  <si>
    <t>Exercice</t>
  </si>
  <si>
    <t>DE</t>
  </si>
  <si>
    <t>DU</t>
  </si>
  <si>
    <t>COMPTE DE RESULTAT</t>
  </si>
  <si>
    <t>RA</t>
  </si>
  <si>
    <t>RB</t>
  </si>
  <si>
    <t>RC</t>
  </si>
  <si>
    <t>RD</t>
  </si>
  <si>
    <t>RE</t>
  </si>
  <si>
    <t>RH</t>
  </si>
  <si>
    <t>RJ</t>
  </si>
  <si>
    <t>RK</t>
  </si>
  <si>
    <t>RL</t>
  </si>
  <si>
    <t>RP</t>
  </si>
  <si>
    <t>RS</t>
  </si>
  <si>
    <t>N° compte</t>
  </si>
  <si>
    <t>Libelle</t>
  </si>
  <si>
    <t>Solde ouverture</t>
  </si>
  <si>
    <t>Mouvement</t>
  </si>
  <si>
    <t>Solde cloture</t>
  </si>
  <si>
    <t>Debiteur</t>
  </si>
  <si>
    <t>Crediteur</t>
  </si>
  <si>
    <t>Debit</t>
  </si>
  <si>
    <t>Credit</t>
  </si>
  <si>
    <t>Autres achats</t>
  </si>
  <si>
    <t>Extrait 2</t>
  </si>
  <si>
    <t>Extrait 3</t>
  </si>
  <si>
    <t>Extrait 4</t>
  </si>
  <si>
    <t>Extrait 5</t>
  </si>
  <si>
    <t>Extrait 6</t>
  </si>
  <si>
    <t>Extrait 7</t>
  </si>
  <si>
    <t>Extrait 8</t>
  </si>
  <si>
    <t>Extrait 9</t>
  </si>
  <si>
    <t>Extrait 10</t>
  </si>
  <si>
    <t>Extrait 11</t>
  </si>
  <si>
    <t>Extrait 12</t>
  </si>
  <si>
    <t>Extrait 13</t>
  </si>
  <si>
    <t>Créditeurs divers</t>
  </si>
  <si>
    <t>Extrait 1</t>
  </si>
  <si>
    <t>PERSONNE PHYSIQUE</t>
  </si>
  <si>
    <t>BP</t>
  </si>
  <si>
    <t>1er code</t>
  </si>
  <si>
    <t>Numéro</t>
  </si>
  <si>
    <t>Ville</t>
  </si>
  <si>
    <t>géographique complète :</t>
  </si>
  <si>
    <t>Rue</t>
  </si>
  <si>
    <t>N°</t>
  </si>
  <si>
    <t>Quartier</t>
  </si>
  <si>
    <t>N° du lot</t>
  </si>
  <si>
    <t>au</t>
  </si>
  <si>
    <t>IDENTIFICATION DE LA SOCIETE</t>
  </si>
  <si>
    <t>S.A.R.L</t>
  </si>
  <si>
    <t>S.A.</t>
  </si>
  <si>
    <t>S.U.A.R.L</t>
  </si>
  <si>
    <t>S.C.S</t>
  </si>
  <si>
    <t>S.N.C</t>
  </si>
  <si>
    <t>YE</t>
  </si>
  <si>
    <t>FO</t>
  </si>
  <si>
    <t>DI</t>
  </si>
  <si>
    <t>Nom</t>
  </si>
  <si>
    <t xml:space="preserve">Exercice : </t>
  </si>
  <si>
    <t>DENOMINATION SOCIALE :</t>
  </si>
  <si>
    <t>SIGLE USUEL :</t>
  </si>
  <si>
    <t>ADRESSE COMPLETE :</t>
  </si>
  <si>
    <t>Documents déposés</t>
  </si>
  <si>
    <t>Réservé à la Direction Générale des Impôts</t>
  </si>
  <si>
    <t>Fiche d'identification et renseignements divers</t>
  </si>
  <si>
    <t>Date de dépôt</t>
  </si>
  <si>
    <t>Bilan</t>
  </si>
  <si>
    <t>Compte de résultat</t>
  </si>
  <si>
    <t>Nom de l'agent de la DGI ayant réceptionné le dépôt</t>
  </si>
  <si>
    <t>Signature de l'agent et cachet du service</t>
  </si>
  <si>
    <t>- 2 -</t>
  </si>
  <si>
    <t>CONDITIONS DE RECEVABILITE</t>
  </si>
  <si>
    <t>N'utiliser que des imprimés normalisés</t>
  </si>
  <si>
    <t>Remplir chaque page de façon parfaitement lisible, sans décalage de lignes</t>
  </si>
  <si>
    <t>Ne créer aucune rubrique</t>
  </si>
  <si>
    <t>Eviter toute surcharge et donner les explications sur une feuille séparée</t>
  </si>
  <si>
    <t>N'utiliser que les codes indiqués dans les tables</t>
  </si>
  <si>
    <t>N'utiliser que des imprimés en noir et blanc.</t>
  </si>
  <si>
    <t>Reproduire à l'identique la contexture des imprimés normalisés</t>
  </si>
  <si>
    <t>Fournir une liasse comprenant à la fois : la fiche d'identification et renseignements</t>
  </si>
  <si>
    <t>divers et les états financiers correspondant au système comptable</t>
  </si>
  <si>
    <t>- 3 -</t>
  </si>
  <si>
    <t>TABLES DES CODES</t>
  </si>
  <si>
    <t>3 - Code pays du siège social</t>
  </si>
  <si>
    <t xml:space="preserve"> Société Anonyme (SA) à participation </t>
  </si>
  <si>
    <t>0</t>
  </si>
  <si>
    <t xml:space="preserve"> publique</t>
  </si>
  <si>
    <t>2</t>
  </si>
  <si>
    <t xml:space="preserve"> Société Anonyme (SA)</t>
  </si>
  <si>
    <t>1</t>
  </si>
  <si>
    <t xml:space="preserve"> Société à Responsabilité Limitée (SARL)</t>
  </si>
  <si>
    <t xml:space="preserve"> Autres pays africains</t>
  </si>
  <si>
    <t xml:space="preserve"> Société en Commandite Simple (SCS)</t>
  </si>
  <si>
    <t>3</t>
  </si>
  <si>
    <t xml:space="preserve"> France</t>
  </si>
  <si>
    <t xml:space="preserve"> Société en Nom Collectif (SNC)</t>
  </si>
  <si>
    <t>4</t>
  </si>
  <si>
    <t xml:space="preserve"> Autres pays de l'Union Européenne</t>
  </si>
  <si>
    <t>9</t>
  </si>
  <si>
    <t xml:space="preserve"> Société en Participation (SP)</t>
  </si>
  <si>
    <t>5</t>
  </si>
  <si>
    <t xml:space="preserve"> U.S.A.</t>
  </si>
  <si>
    <t xml:space="preserve"> Groupement d'Intérêt Economique (GIE)</t>
  </si>
  <si>
    <t>6</t>
  </si>
  <si>
    <t xml:space="preserve"> Association</t>
  </si>
  <si>
    <t>7</t>
  </si>
  <si>
    <t xml:space="preserve"> Canada</t>
  </si>
  <si>
    <t xml:space="preserve"> Autre forme juridique (à préciser)</t>
  </si>
  <si>
    <t>8</t>
  </si>
  <si>
    <t xml:space="preserve"> Autres pays américains</t>
  </si>
  <si>
    <t xml:space="preserve"> 2 - Code régime fiscal</t>
  </si>
  <si>
    <t xml:space="preserve"> Pays asiatiques</t>
  </si>
  <si>
    <t xml:space="preserve"> Réel normal</t>
  </si>
  <si>
    <t xml:space="preserve"> Autres pays</t>
  </si>
  <si>
    <t xml:space="preserve"> Réel simplifié</t>
  </si>
  <si>
    <t xml:space="preserve"> Synthétique</t>
  </si>
  <si>
    <t xml:space="preserve"> Forfait</t>
  </si>
  <si>
    <t>- 4 -</t>
  </si>
  <si>
    <t xml:space="preserve"> Agriculture vivrière</t>
  </si>
  <si>
    <t xml:space="preserve"> Industrie du tabac</t>
  </si>
  <si>
    <t xml:space="preserve"> 001 001 Culture céréalière</t>
  </si>
  <si>
    <t xml:space="preserve"> 015 000 Industrie du tabac</t>
  </si>
  <si>
    <t xml:space="preserve"> 030 001 Préparation de sites et construction</t>
  </si>
  <si>
    <t xml:space="preserve"> 001 002 Culture de tubercules et plantains</t>
  </si>
  <si>
    <t xml:space="preserve"> Industries du textile et de l'habillement </t>
  </si>
  <si>
    <t xml:space="preserve">               d'ouvrages de bâtiment ou de génie civil</t>
  </si>
  <si>
    <t xml:space="preserve"> 001 003 Culture de légumes</t>
  </si>
  <si>
    <t xml:space="preserve"> 016 001 Industries textiles</t>
  </si>
  <si>
    <t xml:space="preserve"> 030 002 Travaux d'installation et de finition</t>
  </si>
  <si>
    <t xml:space="preserve"> 001 004 Culture de condiments</t>
  </si>
  <si>
    <t xml:space="preserve"> 016 002 Industries de l'habillement</t>
  </si>
  <si>
    <t xml:space="preserve"> Commerce</t>
  </si>
  <si>
    <t xml:space="preserve"> 001 005 Culture de fruits</t>
  </si>
  <si>
    <t xml:space="preserve"> Industries du cuir et de la chaussure</t>
  </si>
  <si>
    <t xml:space="preserve"> 031 001 Commerce de véhicules, d'accessoires</t>
  </si>
  <si>
    <t xml:space="preserve"> 001 006 Culture d'autres produits de</t>
  </si>
  <si>
    <t xml:space="preserve"> 017 001 Fabrication du cuir et d'articles </t>
  </si>
  <si>
    <t xml:space="preserve">               et de carburant</t>
  </si>
  <si>
    <t xml:space="preserve">                l'agriculture vivrière</t>
  </si>
  <si>
    <t xml:space="preserve">               en cuir</t>
  </si>
  <si>
    <t xml:space="preserve"> 031 002 Commerce de produits agricoles bruts</t>
  </si>
  <si>
    <t xml:space="preserve"> Agriculture industrielle et d'exportation</t>
  </si>
  <si>
    <t xml:space="preserve"> 017 002 Fabrication de chaussures</t>
  </si>
  <si>
    <t xml:space="preserve">               et d'animaux vivants</t>
  </si>
  <si>
    <t xml:space="preserve"> 002 001 Culture de canne à sucre</t>
  </si>
  <si>
    <t xml:space="preserve"> Industries du bois</t>
  </si>
  <si>
    <t xml:space="preserve"> 031 003 Autres commerces</t>
  </si>
  <si>
    <t xml:space="preserve"> 002 002 Culture d'arachide d'huilerie</t>
  </si>
  <si>
    <t xml:space="preserve"> 018 001 Sciage, rabotage et imprégnation</t>
  </si>
  <si>
    <t xml:space="preserve"> Réparations</t>
  </si>
  <si>
    <t xml:space="preserve"> 002 003 Culture d'arachide de bouche</t>
  </si>
  <si>
    <t xml:space="preserve">               du bois</t>
  </si>
  <si>
    <t xml:space="preserve"> 032 001 Entretien et réparation de véhicules</t>
  </si>
  <si>
    <t xml:space="preserve"> 002 004 Culture de tabac</t>
  </si>
  <si>
    <t xml:space="preserve"> 018 002 Fabrication de panneaux en bois</t>
  </si>
  <si>
    <t xml:space="preserve">               automobiles</t>
  </si>
  <si>
    <t xml:space="preserve"> 002 005 Culture de coton</t>
  </si>
  <si>
    <t xml:space="preserve"> 018 003 Fabrication d'articles en bois</t>
  </si>
  <si>
    <t xml:space="preserve"> 032 002 Réparation de biens personnels et</t>
  </si>
  <si>
    <t xml:space="preserve"> 002 006 Culture de blé</t>
  </si>
  <si>
    <t xml:space="preserve">               assemblés</t>
  </si>
  <si>
    <t xml:space="preserve">               domestiques</t>
  </si>
  <si>
    <t xml:space="preserve"> 002 007 Culture de cacao</t>
  </si>
  <si>
    <t xml:space="preserve"> Industries du papier et cartons, </t>
  </si>
  <si>
    <t xml:space="preserve"> 002 008 Culture de café</t>
  </si>
  <si>
    <t xml:space="preserve"> de l'édition et de l'imprimerie</t>
  </si>
  <si>
    <t xml:space="preserve"> 033 001 Hôtels</t>
  </si>
  <si>
    <t xml:space="preserve"> 002 009 Culture de bananes d'exportation</t>
  </si>
  <si>
    <t xml:space="preserve"> 019 001 Industries du papier et carton</t>
  </si>
  <si>
    <t xml:space="preserve"> 033 002 Bars et restaurants</t>
  </si>
  <si>
    <t xml:space="preserve"> 002 010 Culture d'ananas d'exportation</t>
  </si>
  <si>
    <t xml:space="preserve"> 019 002 Edition, imprimerie, reproduction</t>
  </si>
  <si>
    <t xml:space="preserve"> Transport et communication</t>
  </si>
  <si>
    <t xml:space="preserve"> 002 011 Autres cultures industrielles</t>
  </si>
  <si>
    <t xml:space="preserve"> Raffinage du pétrole</t>
  </si>
  <si>
    <t xml:space="preserve"> 034 001 Transports ferroviaires</t>
  </si>
  <si>
    <t xml:space="preserve"> Elevage et chasse</t>
  </si>
  <si>
    <t xml:space="preserve"> 020 000 Raffinage de pétrole</t>
  </si>
  <si>
    <t xml:space="preserve"> 034 002 Transports routiers ; transports</t>
  </si>
  <si>
    <t xml:space="preserve"> 003 001 Elevage bovin</t>
  </si>
  <si>
    <t xml:space="preserve"> Industrie chimique</t>
  </si>
  <si>
    <t xml:space="preserve">               par conduite</t>
  </si>
  <si>
    <t xml:space="preserve"> 003 002 Elevage ovin, caprin, équin</t>
  </si>
  <si>
    <t xml:space="preserve"> 021 001 Industries chimiques de base</t>
  </si>
  <si>
    <t xml:space="preserve"> 034 003 Transports par eau</t>
  </si>
  <si>
    <t xml:space="preserve"> 003 003 Elevage de volailles</t>
  </si>
  <si>
    <t xml:space="preserve"> 021 002 Fabrication de savons, de</t>
  </si>
  <si>
    <t xml:space="preserve"> 034 004 Transports aériens</t>
  </si>
  <si>
    <t xml:space="preserve"> 003 004 Autres élevages</t>
  </si>
  <si>
    <t xml:space="preserve">               détergents et de produits d'entretien</t>
  </si>
  <si>
    <t xml:space="preserve"> 034 005 Services annexes et auxiliaires de</t>
  </si>
  <si>
    <t xml:space="preserve"> 003 005 Chasse</t>
  </si>
  <si>
    <t xml:space="preserve"> 021 003 Fabrication de produits </t>
  </si>
  <si>
    <t xml:space="preserve">               transport</t>
  </si>
  <si>
    <t xml:space="preserve"> Sylviculture, exploitation forestière</t>
  </si>
  <si>
    <t xml:space="preserve">               agro-chimiques</t>
  </si>
  <si>
    <t xml:space="preserve"> Postes, télécommunications</t>
  </si>
  <si>
    <t xml:space="preserve"> 004 001 Sylviculture</t>
  </si>
  <si>
    <t xml:space="preserve"> 021 004 Industries pharmaceutiques</t>
  </si>
  <si>
    <t xml:space="preserve"> 035 001 Postes </t>
  </si>
  <si>
    <t xml:space="preserve"> 004 002 Exploitation forestière</t>
  </si>
  <si>
    <t xml:space="preserve"> 021 005 Fabrication d'autres produits chimiques</t>
  </si>
  <si>
    <t xml:space="preserve"> 035 002 Télécommunications</t>
  </si>
  <si>
    <t xml:space="preserve"> Pêche et aquaculture</t>
  </si>
  <si>
    <t xml:space="preserve"> Industries du caoutchouc et des plastiques</t>
  </si>
  <si>
    <t xml:space="preserve"> Activités financières</t>
  </si>
  <si>
    <t xml:space="preserve"> 005 001 Pêche de poissons</t>
  </si>
  <si>
    <t xml:space="preserve"> 022 001 Fabrication du caoutchouc naturel</t>
  </si>
  <si>
    <t xml:space="preserve"> 036 001 Services d'intermédiation financière</t>
  </si>
  <si>
    <t xml:space="preserve"> 005 002 Autres pêches et aquaculture</t>
  </si>
  <si>
    <t xml:space="preserve"> 022 002 Industries du caoutchouc</t>
  </si>
  <si>
    <t xml:space="preserve"> 036 002 Assurances (sauf Sécurité Sociale)</t>
  </si>
  <si>
    <t xml:space="preserve"> Industries extractives</t>
  </si>
  <si>
    <t xml:space="preserve"> 022 003 Fabrication de matières plastiques</t>
  </si>
  <si>
    <t xml:space="preserve"> 036 003 Auxiliaires financiers et d'assurances</t>
  </si>
  <si>
    <t xml:space="preserve"> 006 001 Extraction d'hydrocarbures</t>
  </si>
  <si>
    <t xml:space="preserve"> Fabrication d'autres produits minéraux non</t>
  </si>
  <si>
    <t xml:space="preserve"> Activités immobilières</t>
  </si>
  <si>
    <t xml:space="preserve"> 006 002 Extraction d'autres produits</t>
  </si>
  <si>
    <t xml:space="preserve"> métalliques et de matériaux de construction</t>
  </si>
  <si>
    <t xml:space="preserve"> 037 001 Location de biens immobiliers</t>
  </si>
  <si>
    <t xml:space="preserve"> Production de viande et de poissons</t>
  </si>
  <si>
    <t xml:space="preserve"> 023 001 Industries du verre</t>
  </si>
  <si>
    <t xml:space="preserve"> 037 002 Autre services immobiliers</t>
  </si>
  <si>
    <t xml:space="preserve"> 007 001 Production de viande et de</t>
  </si>
  <si>
    <t xml:space="preserve"> 023 002 Fabrication de produits minéraux pour</t>
  </si>
  <si>
    <t xml:space="preserve"> Services aux entreprises</t>
  </si>
  <si>
    <t xml:space="preserve">               produits à base de viande</t>
  </si>
  <si>
    <t xml:space="preserve">               la construction </t>
  </si>
  <si>
    <t xml:space="preserve"> 038 001 Locations sans opérateurs</t>
  </si>
  <si>
    <t xml:space="preserve"> 007 002 Production de poissons et de</t>
  </si>
  <si>
    <t xml:space="preserve"> 023 003 Fabrication d'autres produits minéraux</t>
  </si>
  <si>
    <t xml:space="preserve"> 038 002 Activités informatiques</t>
  </si>
  <si>
    <t xml:space="preserve">               produits à base de poissons</t>
  </si>
  <si>
    <t xml:space="preserve">               non métalliques</t>
  </si>
  <si>
    <t xml:space="preserve"> 038 003 Services rendus principalement aux</t>
  </si>
  <si>
    <t xml:space="preserve"> Travail des grains et fabrication de</t>
  </si>
  <si>
    <t xml:space="preserve"> Métallurgie et travail des métaux</t>
  </si>
  <si>
    <t xml:space="preserve">               entreprises</t>
  </si>
  <si>
    <t xml:space="preserve"> produits amylacés</t>
  </si>
  <si>
    <t xml:space="preserve"> 024 001 Métallurgie</t>
  </si>
  <si>
    <t xml:space="preserve"> Administration publique</t>
  </si>
  <si>
    <t xml:space="preserve"> 008 000 Travail des grains et fabrication</t>
  </si>
  <si>
    <t xml:space="preserve"> 024 002 Travail des métaux</t>
  </si>
  <si>
    <t xml:space="preserve"> 039 001 Administration générale, économique</t>
  </si>
  <si>
    <t xml:space="preserve">               de produits amylacés</t>
  </si>
  <si>
    <t xml:space="preserve"> Fabrication de machines, d'équipements</t>
  </si>
  <si>
    <t xml:space="preserve">               et sociale</t>
  </si>
  <si>
    <t xml:space="preserve"> Transformation du café et du cacao</t>
  </si>
  <si>
    <t xml:space="preserve"> et d'appareils électriques</t>
  </si>
  <si>
    <t xml:space="preserve"> 039 002 Services de prérogative publique</t>
  </si>
  <si>
    <t xml:space="preserve"> 009 001 Transformation du café</t>
  </si>
  <si>
    <t xml:space="preserve"> 025 001 Fabrication de machines et</t>
  </si>
  <si>
    <t xml:space="preserve"> 039 003 Sécurité Sociale obligatoire</t>
  </si>
  <si>
    <t xml:space="preserve"> 009 002 Transformation du cacao</t>
  </si>
  <si>
    <t xml:space="preserve">               d'équipements</t>
  </si>
  <si>
    <t xml:space="preserve"> Education</t>
  </si>
  <si>
    <t xml:space="preserve"> Industrie des oléagineux</t>
  </si>
  <si>
    <t xml:space="preserve"> 025 002 Fabrication de machines de bureau</t>
  </si>
  <si>
    <t xml:space="preserve"> 040 000 Education</t>
  </si>
  <si>
    <t xml:space="preserve"> 010 001 Huiles brutes et tourteaux</t>
  </si>
  <si>
    <t xml:space="preserve"> 025 003 Fabrication d'appareils électriques</t>
  </si>
  <si>
    <t xml:space="preserve"> Santé et action sociale</t>
  </si>
  <si>
    <t xml:space="preserve"> 010 002 Autres corps gras</t>
  </si>
  <si>
    <t xml:space="preserve"> Fabrication d'équipements et appareils</t>
  </si>
  <si>
    <t xml:space="preserve"> 041 001 Activités pour la santé des hommes</t>
  </si>
  <si>
    <t xml:space="preserve"> Boulangerie, pâtisserie et pâtes</t>
  </si>
  <si>
    <t xml:space="preserve"> audiovisuels et de communication ;</t>
  </si>
  <si>
    <t xml:space="preserve"> 041 002 Activités vétérinaires</t>
  </si>
  <si>
    <t xml:space="preserve"> alimentaires</t>
  </si>
  <si>
    <t xml:space="preserve"> fabrication d'instruments médicaux,</t>
  </si>
  <si>
    <t xml:space="preserve"> 041 003 Action sociale</t>
  </si>
  <si>
    <t xml:space="preserve"> 011 001 Fabrication de pains, de biscuits et </t>
  </si>
  <si>
    <t xml:space="preserve"> d'optique et d'horlogerie</t>
  </si>
  <si>
    <t xml:space="preserve"> Services collectifs, sociaux et personnels</t>
  </si>
  <si>
    <t xml:space="preserve">               de pâtisserie</t>
  </si>
  <si>
    <t xml:space="preserve"> 026 001 Fabrication d'équipements et appareils</t>
  </si>
  <si>
    <t xml:space="preserve"> 042 001 Assainissement, voirie, et gestion des</t>
  </si>
  <si>
    <t xml:space="preserve"> 011 002 Fabrication de pâtes alimentaires</t>
  </si>
  <si>
    <t xml:space="preserve">               audiovisuels et de communication</t>
  </si>
  <si>
    <t xml:space="preserve">               déchets</t>
  </si>
  <si>
    <t xml:space="preserve"> Industries laitières</t>
  </si>
  <si>
    <t xml:space="preserve"> 026 002 Fabrication d'instruments médicaux,</t>
  </si>
  <si>
    <t xml:space="preserve"> 042 002 Activités associatives</t>
  </si>
  <si>
    <t xml:space="preserve"> 012 000 Industries laitières</t>
  </si>
  <si>
    <t xml:space="preserve">               d'optique et d'horlogerie</t>
  </si>
  <si>
    <t xml:space="preserve"> 042 003 Activités récréatives, culturelles et</t>
  </si>
  <si>
    <t xml:space="preserve"> Transformation des fruits et légumes et</t>
  </si>
  <si>
    <t xml:space="preserve"> Fabrication de matériel de transport</t>
  </si>
  <si>
    <t xml:space="preserve">               sportives</t>
  </si>
  <si>
    <t xml:space="preserve"> fabrication d'autres produits alimentaires</t>
  </si>
  <si>
    <t xml:space="preserve"> 027 001 Fabrication de véhicules routiers</t>
  </si>
  <si>
    <t xml:space="preserve"> 042 004 Services personnels</t>
  </si>
  <si>
    <t xml:space="preserve"> 013 001 Fabrication de sucre</t>
  </si>
  <si>
    <t xml:space="preserve"> 027 002 Fabrication d'autres matériels de</t>
  </si>
  <si>
    <t xml:space="preserve"> 042 005 Services domestiques</t>
  </si>
  <si>
    <t xml:space="preserve"> 013 002 Fabrication de produits à base de</t>
  </si>
  <si>
    <t xml:space="preserve"> Service d'intermédiation financière</t>
  </si>
  <si>
    <t xml:space="preserve">               fruits et légumes</t>
  </si>
  <si>
    <t xml:space="preserve"> Industries diverses</t>
  </si>
  <si>
    <t xml:space="preserve"> indirectement mesuré</t>
  </si>
  <si>
    <t xml:space="preserve"> 013 003 Fabrication d'autres produits</t>
  </si>
  <si>
    <t xml:space="preserve"> 028 001 Fabrication de meubles</t>
  </si>
  <si>
    <t xml:space="preserve"> 043 000 Service d'intermédiation financière</t>
  </si>
  <si>
    <t xml:space="preserve">               alimentaires</t>
  </si>
  <si>
    <t xml:space="preserve"> 028 002 Industries diverses</t>
  </si>
  <si>
    <t xml:space="preserve">               indirectement mesuré</t>
  </si>
  <si>
    <t xml:space="preserve"> Industrie des boissons</t>
  </si>
  <si>
    <t xml:space="preserve"> Production et distribution d'eau,</t>
  </si>
  <si>
    <t xml:space="preserve"> Correction territoriale</t>
  </si>
  <si>
    <t xml:space="preserve"> 014 001 Brasseries et malteries</t>
  </si>
  <si>
    <t xml:space="preserve"> d'électricité et de gaz </t>
  </si>
  <si>
    <t xml:space="preserve"> 044 000 Correction territoriale</t>
  </si>
  <si>
    <t xml:space="preserve"> 014 002 Fabrication d'autres boissons</t>
  </si>
  <si>
    <t xml:space="preserve"> 029 001 Production, transport et</t>
  </si>
  <si>
    <t xml:space="preserve">               alcoolisées</t>
  </si>
  <si>
    <t xml:space="preserve">               distribution d'électricité</t>
  </si>
  <si>
    <t xml:space="preserve"> 014 003 Fabrication de boissons non</t>
  </si>
  <si>
    <t xml:space="preserve"> 029 002 Captage, épuration et distribution d'eau</t>
  </si>
  <si>
    <t xml:space="preserve">               alcoolisées et d'eaux minérales</t>
  </si>
  <si>
    <t xml:space="preserve"> 029 003 Production et distribution de gaz</t>
  </si>
  <si>
    <t>Durée (en mois) :</t>
  </si>
  <si>
    <t>ZA</t>
  </si>
  <si>
    <t xml:space="preserve"> EXERCICE COMPTABLE :</t>
  </si>
  <si>
    <t>AU</t>
  </si>
  <si>
    <t>ZB</t>
  </si>
  <si>
    <t xml:space="preserve"> DATE D'ARRETE EFFECTIF DES COMPTES :</t>
  </si>
  <si>
    <t>ZC</t>
  </si>
  <si>
    <t xml:space="preserve"> EXERCICE PRECEDENT CLOS LE :</t>
  </si>
  <si>
    <t xml:space="preserve"> DUREE EXERCICE PRECEDENT EN MOIS :</t>
  </si>
  <si>
    <t>ZD</t>
  </si>
  <si>
    <t>N° répertoire des entreprises</t>
  </si>
  <si>
    <t>ZE</t>
  </si>
  <si>
    <t>N° de caisse sociale</t>
  </si>
  <si>
    <t>N° Code Importateur</t>
  </si>
  <si>
    <t>Code activité principale</t>
  </si>
  <si>
    <t>ZF</t>
  </si>
  <si>
    <t>Désignation de l'entreprise</t>
  </si>
  <si>
    <t>Sigle</t>
  </si>
  <si>
    <t>ZG</t>
  </si>
  <si>
    <t>N° de téléphone</t>
  </si>
  <si>
    <t>Code</t>
  </si>
  <si>
    <t>Boîte Postale</t>
  </si>
  <si>
    <t>ZH</t>
  </si>
  <si>
    <t>Adresse géographique complète (Immeuble, rue, quartier, ville, pays)</t>
  </si>
  <si>
    <t>ZI</t>
  </si>
  <si>
    <t>Désignation précise de l'activité principale exercée par l'entreprise</t>
  </si>
  <si>
    <t>Nom, adresse et qualité de la personne à contacter en cas de demande d'informations complémentaires.</t>
  </si>
  <si>
    <t>Nom du professionnel salarié de l'entreprise ou</t>
  </si>
  <si>
    <t>Nom, adresse et téléphone du cabinet comptable ou du professionnel INSCRIT A L'ORDRE NATIONAL</t>
  </si>
  <si>
    <t>DES EXPERTS COMPTABLES ET DES COMPTABLES AGREES ayant établi les états financiers.</t>
  </si>
  <si>
    <t>Non</t>
  </si>
  <si>
    <t>Oui</t>
  </si>
  <si>
    <t xml:space="preserve">Etats financiers approuvés par l'Assemblée </t>
  </si>
  <si>
    <t>Générale (cocher la case)</t>
  </si>
  <si>
    <t>Domiciliations bancaires :</t>
  </si>
  <si>
    <t>Nom du signataire des états financiers</t>
  </si>
  <si>
    <t>Banque :</t>
  </si>
  <si>
    <t>Numéro de compte</t>
  </si>
  <si>
    <t>Qualité du signataire des états financiers</t>
  </si>
  <si>
    <t>Date de  signature</t>
  </si>
  <si>
    <t>Signature</t>
  </si>
  <si>
    <t>ZK</t>
  </si>
  <si>
    <t>ZQ</t>
  </si>
  <si>
    <t xml:space="preserve"> Entreprise sous contrôle public</t>
  </si>
  <si>
    <t>ZL</t>
  </si>
  <si>
    <t>ZR</t>
  </si>
  <si>
    <t xml:space="preserve"> Entreprise sous contrôle privé national</t>
  </si>
  <si>
    <t>ZM</t>
  </si>
  <si>
    <t>ZS</t>
  </si>
  <si>
    <t xml:space="preserve"> Entreprise sous contrôle privé étranger</t>
  </si>
  <si>
    <t>ZN</t>
  </si>
  <si>
    <t>Nombre d'établissements dans le pays :</t>
  </si>
  <si>
    <t>ZO</t>
  </si>
  <si>
    <t xml:space="preserve">Nombre d'établissements hors du pays pour </t>
  </si>
  <si>
    <t>lesquels une comptabilité distincte est tenue :</t>
  </si>
  <si>
    <t>ZP</t>
  </si>
  <si>
    <t>Première année d'exercice dans le pays :</t>
  </si>
  <si>
    <t>Code nomenclature</t>
  </si>
  <si>
    <t xml:space="preserve">Chiffre d'affaires HT </t>
  </si>
  <si>
    <t>% activité</t>
  </si>
  <si>
    <t>(CA HT) ou Valeur Ajoutée</t>
  </si>
  <si>
    <t xml:space="preserve">dans le CA </t>
  </si>
  <si>
    <t>HT ou la VA</t>
  </si>
  <si>
    <t>Divers</t>
  </si>
  <si>
    <t xml:space="preserve"> TOTAL  </t>
  </si>
  <si>
    <t xml:space="preserve">Exercice clos le :   </t>
  </si>
  <si>
    <t>Prénoms</t>
  </si>
  <si>
    <t>Qualité</t>
  </si>
  <si>
    <t>N° d'identification</t>
  </si>
  <si>
    <t>Adresse (BP, ville, pays)</t>
  </si>
  <si>
    <t>fiscale</t>
  </si>
  <si>
    <t>Capital</t>
  </si>
  <si>
    <t xml:space="preserve"> </t>
  </si>
  <si>
    <t>TOTAL</t>
  </si>
  <si>
    <t>MEMBRES DU CONSEIL D'ADMINISTRATION</t>
  </si>
  <si>
    <t>BILAN</t>
  </si>
  <si>
    <t>MONTANT</t>
  </si>
  <si>
    <t>SURETES REELLES</t>
  </si>
  <si>
    <t>BRUT</t>
  </si>
  <si>
    <t>Autres emprunts obligataires</t>
  </si>
  <si>
    <t>Autres dettes financières</t>
  </si>
  <si>
    <t>TOTAL (1)</t>
  </si>
  <si>
    <t>TOTAL (2)</t>
  </si>
  <si>
    <t>Clients</t>
  </si>
  <si>
    <t>Personnel</t>
  </si>
  <si>
    <t>Etat</t>
  </si>
  <si>
    <t>Associés et groupe</t>
  </si>
  <si>
    <t>TOTAL (3)</t>
  </si>
  <si>
    <t>TOTAL (1) + (2) + (3)</t>
  </si>
  <si>
    <t>Avals, cautions, garanties</t>
  </si>
  <si>
    <t>Effets escomptés non échus</t>
  </si>
  <si>
    <t>Abandons de créances conditionnels</t>
  </si>
  <si>
    <t>Total</t>
  </si>
  <si>
    <t>A</t>
  </si>
  <si>
    <t>D = A + B - C</t>
  </si>
  <si>
    <t>CLOTURE</t>
  </si>
  <si>
    <t>L'EXERCICE</t>
  </si>
  <si>
    <t xml:space="preserve"> IMMOBILISATIONS INCORPORELLES</t>
  </si>
  <si>
    <t xml:space="preserve"> Autres immobilisations incorporelles</t>
  </si>
  <si>
    <t xml:space="preserve"> IMMOBILISATIONS CORPORELLES</t>
  </si>
  <si>
    <t xml:space="preserve"> Terrains</t>
  </si>
  <si>
    <t xml:space="preserve"> Bâtiments</t>
  </si>
  <si>
    <t xml:space="preserve"> IMMOBILISATIONS FINANCIERES</t>
  </si>
  <si>
    <t xml:space="preserve"> Titres de participation</t>
  </si>
  <si>
    <t xml:space="preserve"> Autres immobilisations financières</t>
  </si>
  <si>
    <t xml:space="preserve"> TOTAL GENERAL</t>
  </si>
  <si>
    <t xml:space="preserve">  B</t>
  </si>
  <si>
    <t>C</t>
  </si>
  <si>
    <t>AMORTISSEMENTS</t>
  </si>
  <si>
    <t>DIMINUTIONS :</t>
  </si>
  <si>
    <t>CUMUL DES</t>
  </si>
  <si>
    <t>CUMULES</t>
  </si>
  <si>
    <t>AUGMENTATIONS :</t>
  </si>
  <si>
    <t>Amortissements relatifs aux</t>
  </si>
  <si>
    <t>A L'OUVERTURE</t>
  </si>
  <si>
    <t>DOTATIONS</t>
  </si>
  <si>
    <t xml:space="preserve"> éléments sortis de l'actif</t>
  </si>
  <si>
    <t>A LA CLOTURE</t>
  </si>
  <si>
    <t>DE L'EXERCICE</t>
  </si>
  <si>
    <t xml:space="preserve">                                                        Total des Dotations de l'exercice</t>
  </si>
  <si>
    <t>VALEUR</t>
  </si>
  <si>
    <t>PRIX</t>
  </si>
  <si>
    <t>PLUS-VALUE OU</t>
  </si>
  <si>
    <t>COMPTABLE</t>
  </si>
  <si>
    <t>DE CESSION</t>
  </si>
  <si>
    <t>MOINS-VALUE</t>
  </si>
  <si>
    <t>NETTE</t>
  </si>
  <si>
    <t>B</t>
  </si>
  <si>
    <t>C = A - B</t>
  </si>
  <si>
    <t>D</t>
  </si>
  <si>
    <t>E = D - C</t>
  </si>
  <si>
    <t>PROVISIONS</t>
  </si>
  <si>
    <t>AUGMENTATIONS : DOTATIONS</t>
  </si>
  <si>
    <t>DIMINUTIONS : REPRISES</t>
  </si>
  <si>
    <t>HORS</t>
  </si>
  <si>
    <t>A LA</t>
  </si>
  <si>
    <t>L'OUVERTURE</t>
  </si>
  <si>
    <t>D'EXPLOI-</t>
  </si>
  <si>
    <t>FINAN-</t>
  </si>
  <si>
    <t>ACTIVITES</t>
  </si>
  <si>
    <t>CLOTURE DE</t>
  </si>
  <si>
    <t>TATION</t>
  </si>
  <si>
    <t>CIERES</t>
  </si>
  <si>
    <t>ORDINAIRES</t>
  </si>
  <si>
    <t xml:space="preserve">                        </t>
  </si>
  <si>
    <t xml:space="preserve"> (1) I : Crédit-bail immobilier ; M : Crédit-bail mobilier ; A : Autres contrats (dédoubler le poste si montants significatifs).</t>
  </si>
  <si>
    <t xml:space="preserve">         Capital social _____________________________________________________________________________________________</t>
  </si>
  <si>
    <t xml:space="preserve">         Actions ordinaires __________________________________________________________________</t>
  </si>
  <si>
    <t xml:space="preserve">         Actions à dividendes prioritaires (A.D.P.) sans droit de vote ______________________________</t>
  </si>
  <si>
    <t xml:space="preserve">         Chiffre d'affaires hors taxes ______________________________________________________</t>
  </si>
  <si>
    <t xml:space="preserve">         Résultat des activités ordinaires (R.A.O.) hors dotations et reprises</t>
  </si>
  <si>
    <t xml:space="preserve">         (exploitation et financières) ______________________________________________________</t>
  </si>
  <si>
    <t xml:space="preserve">         Participation des travailleurs aux bénéfices _________________________________________</t>
  </si>
  <si>
    <t xml:space="preserve">         Impôt sur le résultat _____________________________________________________________</t>
  </si>
  <si>
    <t xml:space="preserve">         Dividende attribué à chaque action _______________________________________________</t>
  </si>
  <si>
    <t xml:space="preserve">         Effectif moyen de personnel extérieur _____________________________________________</t>
  </si>
  <si>
    <t>(1) Y compris l'exercice dont les états financiers sont soumis à l'approbation de l'Assemblée.</t>
  </si>
  <si>
    <t>(2) Indication en cas de libération partielle du capital du montant du capital non appelé.</t>
  </si>
  <si>
    <t>(3) Les éléments de cette rubrique sont ceux figurant au compte de résultat.</t>
  </si>
  <si>
    <t>(4) Le résultat, lorsqu'il est négatif, doit être mis entre parenthèses.</t>
  </si>
  <si>
    <t>(5) L'exercice N correspond au dividende proposé du dernier exercice.</t>
  </si>
  <si>
    <t>(6) Personnel propre.</t>
  </si>
  <si>
    <t>(7) Total des comptes 661, 662, 663.</t>
  </si>
  <si>
    <t>(8) Total des comptes 664, 668.</t>
  </si>
  <si>
    <t>(9) Compte 667.</t>
  </si>
  <si>
    <t>Report à nouveau</t>
  </si>
  <si>
    <t xml:space="preserve">             EFFECTIF ET MASSE</t>
  </si>
  <si>
    <t xml:space="preserve">            EFFECTIFS</t>
  </si>
  <si>
    <t>MASSE SALARIALE</t>
  </si>
  <si>
    <t xml:space="preserve">                              SALARIALE</t>
  </si>
  <si>
    <t>NATIONAUX</t>
  </si>
  <si>
    <t>AUTRES ETATS</t>
  </si>
  <si>
    <t>QUALIFICATIONS</t>
  </si>
  <si>
    <t>M</t>
  </si>
  <si>
    <t>F</t>
  </si>
  <si>
    <t>YA</t>
  </si>
  <si>
    <t>1. CADRES SUPERIEURS</t>
  </si>
  <si>
    <t>YB</t>
  </si>
  <si>
    <t>2. TECHNICIENS</t>
  </si>
  <si>
    <t xml:space="preserve">     SUPERIEURS ET</t>
  </si>
  <si>
    <t xml:space="preserve">     CADRES MOYENS</t>
  </si>
  <si>
    <t>YC</t>
  </si>
  <si>
    <t>3. TECHNICIENS, AGENTS</t>
  </si>
  <si>
    <t xml:space="preserve">     DE MAITRISE ET </t>
  </si>
  <si>
    <t xml:space="preserve">     OUVRIERS QUALIFIES</t>
  </si>
  <si>
    <t>YD</t>
  </si>
  <si>
    <t>4. EMPLOYES, MANOEUVRES</t>
  </si>
  <si>
    <t xml:space="preserve">    OUVRIERS ET APPRENTIS</t>
  </si>
  <si>
    <t>YF</t>
  </si>
  <si>
    <t>PERMANENTS</t>
  </si>
  <si>
    <t>YG</t>
  </si>
  <si>
    <t>SAISONNIERS</t>
  </si>
  <si>
    <t xml:space="preserve">FACTURATION </t>
  </si>
  <si>
    <t>2. Personnel extérieur</t>
  </si>
  <si>
    <t>YH</t>
  </si>
  <si>
    <t>Y I</t>
  </si>
  <si>
    <t xml:space="preserve">    SUPERIEURS ET</t>
  </si>
  <si>
    <t xml:space="preserve">    CADRES MOYENS</t>
  </si>
  <si>
    <t>YJ</t>
  </si>
  <si>
    <t>M : Masculin</t>
  </si>
  <si>
    <t>F : Féminin</t>
  </si>
  <si>
    <t>YK</t>
  </si>
  <si>
    <t>YL</t>
  </si>
  <si>
    <t>YM</t>
  </si>
  <si>
    <t>YN</t>
  </si>
  <si>
    <t>YO</t>
  </si>
  <si>
    <t>TOTAL (1) + (2)</t>
  </si>
  <si>
    <t>DESIGNATION</t>
  </si>
  <si>
    <t>UNITE DE</t>
  </si>
  <si>
    <t>PRODUCTION</t>
  </si>
  <si>
    <t>STOCK</t>
  </si>
  <si>
    <t>DU PRODUIT</t>
  </si>
  <si>
    <t>QUANTITE</t>
  </si>
  <si>
    <t>VENDUE DANS</t>
  </si>
  <si>
    <t>VENDUE</t>
  </si>
  <si>
    <t>VENDUE HORS</t>
  </si>
  <si>
    <t>IMMOBILISEE</t>
  </si>
  <si>
    <t>OUVERTURE</t>
  </si>
  <si>
    <t>CHOISIE</t>
  </si>
  <si>
    <t>LE PAYS</t>
  </si>
  <si>
    <t>DANS LES</t>
  </si>
  <si>
    <t>AUTRES PAYS</t>
  </si>
  <si>
    <t>Quantité</t>
  </si>
  <si>
    <t>Valeur</t>
  </si>
  <si>
    <t>NON VENTILE</t>
  </si>
  <si>
    <t xml:space="preserve">   TOTAL</t>
  </si>
  <si>
    <t>ACHATS EFFECTUES AU COURS DE L'EXERCICE</t>
  </si>
  <si>
    <t>PRODUITS IMPORTES</t>
  </si>
  <si>
    <t>VARIATION DES</t>
  </si>
  <si>
    <t>DES MATIERES</t>
  </si>
  <si>
    <t>UNITE DE QUANTITE</t>
  </si>
  <si>
    <t>PRODUITS DE L'ETAT</t>
  </si>
  <si>
    <t>ACHETES</t>
  </si>
  <si>
    <t>STOCKS</t>
  </si>
  <si>
    <t>ET PRODUITS</t>
  </si>
  <si>
    <t>DANS L'ETAT</t>
  </si>
  <si>
    <t>HORS DE L'ETAT</t>
  </si>
  <si>
    <t>(en valeur)</t>
  </si>
  <si>
    <t>NON VENTILES</t>
  </si>
  <si>
    <t>Achats de marchandises</t>
  </si>
  <si>
    <t>Achats de matières premières et fournitures liées</t>
  </si>
  <si>
    <t>RI</t>
  </si>
  <si>
    <t>Transports</t>
  </si>
  <si>
    <t>Services extérieurs</t>
  </si>
  <si>
    <t>Impôts et taxes</t>
  </si>
  <si>
    <t>Autres charges</t>
  </si>
  <si>
    <t>Charges de personnel</t>
  </si>
  <si>
    <t>Pertes de change</t>
  </si>
  <si>
    <t>INTITULE DES COMPTES</t>
  </si>
  <si>
    <t>SOLDE OUVERTURE</t>
  </si>
  <si>
    <t>MOUVEMENTS</t>
  </si>
  <si>
    <t>SOLDE DE CLOTURE</t>
  </si>
  <si>
    <t>DEBIT</t>
  </si>
  <si>
    <t>CREDIT</t>
  </si>
  <si>
    <t>ANNEE N</t>
  </si>
  <si>
    <t>NUMERO 
DE COMPTES</t>
  </si>
  <si>
    <t>ANNEE N-1</t>
  </si>
  <si>
    <t>S.A.S.</t>
  </si>
  <si>
    <t>ACTIF</t>
  </si>
  <si>
    <t>Note</t>
  </si>
  <si>
    <t>PASSIF</t>
  </si>
  <si>
    <t>AMORT/PROV</t>
  </si>
  <si>
    <t>NET</t>
  </si>
  <si>
    <t>IMMOBILISATIONS INCORPORELLES</t>
  </si>
  <si>
    <t>IMMOBILISATIONS CORPORELLES</t>
  </si>
  <si>
    <t>IMMOBILISATIONS FINANCIERES</t>
  </si>
  <si>
    <t>Titres de participation</t>
  </si>
  <si>
    <t>Autres immobilisations financières</t>
  </si>
  <si>
    <t>TOTAL CAPITAUX PROPRES ET RESSOURCES ASSIMILEES</t>
  </si>
  <si>
    <t>TOTAL ACTIF IMMOBILISE</t>
  </si>
  <si>
    <t>TOTAL DETTES FINANCIERES ET RESSOURCES ASSIMILEES</t>
  </si>
  <si>
    <t>STOCKS ET ENCOURS</t>
  </si>
  <si>
    <t>CREANCES ET EMPLOIS ASSIMILES</t>
  </si>
  <si>
    <t>Clients, avances reçues</t>
  </si>
  <si>
    <t>TOTAL ACTIF CIRCULANT</t>
  </si>
  <si>
    <t>TOTAL PASSIF CIRCULANT</t>
  </si>
  <si>
    <t>Banques, crédits d'escompte</t>
  </si>
  <si>
    <t>TOTAL TRESORERIE ACTIF</t>
  </si>
  <si>
    <t>TOTAL GENERAL</t>
  </si>
  <si>
    <t xml:space="preserve">Fournisseurs avances versées </t>
  </si>
  <si>
    <t>Titres de placement</t>
  </si>
  <si>
    <t>Autres créances</t>
  </si>
  <si>
    <t>Ecarts de réévaluation</t>
  </si>
  <si>
    <t>Réserves indisponibles</t>
  </si>
  <si>
    <t>Réserves libres</t>
  </si>
  <si>
    <t>Provisions réglementées</t>
  </si>
  <si>
    <t>Subventions d'investissement</t>
  </si>
  <si>
    <t xml:space="preserve">Fournisseurs d'exploitation </t>
  </si>
  <si>
    <t xml:space="preserve">Dettes fiscales et sociales </t>
  </si>
  <si>
    <t>Autres dettes</t>
  </si>
  <si>
    <t>TOTAL TRESORERIE PASSIF</t>
  </si>
  <si>
    <t>LIBELLES</t>
  </si>
  <si>
    <t>Ventes de produits fabriqués</t>
  </si>
  <si>
    <t>Travaux, services vendus</t>
  </si>
  <si>
    <t>Production stockée (ou déstockage)</t>
  </si>
  <si>
    <t>Production immobilisée</t>
  </si>
  <si>
    <t>Produits accessoires</t>
  </si>
  <si>
    <t>Subventions d'exploitation</t>
  </si>
  <si>
    <t>Autres produits</t>
  </si>
  <si>
    <t>CHIFFRE D'AFFAIRES (A + B + C + D)</t>
  </si>
  <si>
    <t>Participation des travailleurs</t>
  </si>
  <si>
    <t>Impôts sur le résultat</t>
  </si>
  <si>
    <t xml:space="preserve">Ventes de marchandises </t>
  </si>
  <si>
    <t>E</t>
  </si>
  <si>
    <t>Frais financiers et charges assimilées</t>
  </si>
  <si>
    <t>G</t>
  </si>
  <si>
    <t>TABLEAU DES FLUX DE TRESORERIE</t>
  </si>
  <si>
    <t>NOTE</t>
  </si>
  <si>
    <t>MONTANT BRUT</t>
  </si>
  <si>
    <t>ENGAGEMENTS FINANCIERS</t>
  </si>
  <si>
    <t>ENGAGEMENTS DONNES</t>
  </si>
  <si>
    <t>Créances commerciales et professionnelles cédées</t>
  </si>
  <si>
    <t>Dettes financières et ressources assimilées :</t>
  </si>
  <si>
    <t xml:space="preserve">Emprunts et dettes des établissements de crédit </t>
  </si>
  <si>
    <t>Emprunts obligataires convertibles</t>
  </si>
  <si>
    <t>Dettes de crédit-bail mobilier</t>
  </si>
  <si>
    <t xml:space="preserve">Dettes de crédit-bail immobilier </t>
  </si>
  <si>
    <t xml:space="preserve">Dettes du passif circulant : </t>
  </si>
  <si>
    <t xml:space="preserve">Fournisseurs et comptes rattachés </t>
  </si>
  <si>
    <t xml:space="preserve">Sécurité sociale et organismes sociaux </t>
  </si>
  <si>
    <t xml:space="preserve">Organismes internationaux  </t>
  </si>
  <si>
    <t xml:space="preserve">Hypothèques, nantissements, gages, autres </t>
  </si>
  <si>
    <t>ENGAGEMENTS 
REÇUS</t>
  </si>
  <si>
    <r>
      <t xml:space="preserve">AUGMENTATIONS  </t>
    </r>
    <r>
      <rPr>
        <b/>
        <sz val="10"/>
        <rFont val="Cambria"/>
        <family val="1"/>
        <scheme val="major"/>
      </rPr>
      <t>B</t>
    </r>
  </si>
  <si>
    <r>
      <t xml:space="preserve">DIMINUTIONS </t>
    </r>
    <r>
      <rPr>
        <b/>
        <sz val="10"/>
        <rFont val="Cambria"/>
        <family val="1"/>
        <scheme val="major"/>
      </rPr>
      <t xml:space="preserve"> C</t>
    </r>
  </si>
  <si>
    <t>B- REGLES ET METHODES COMPTABLES</t>
  </si>
  <si>
    <t>- 1 -</t>
  </si>
  <si>
    <t>NOTES</t>
  </si>
  <si>
    <t>EXERCICE AU</t>
  </si>
  <si>
    <t>Autres immobilisations incorporelles</t>
  </si>
  <si>
    <t>Comptes</t>
  </si>
  <si>
    <t>CENTRE DE DEPOT DE :</t>
  </si>
  <si>
    <t>ETATS FINANCIERS NORMALISES
SYSTÈME COMPTABLE (SYSCOHADA)</t>
  </si>
  <si>
    <t>EXERCICE CLOS LE :</t>
  </si>
  <si>
    <t>DESIGNATION DE L'ENTITE</t>
  </si>
  <si>
    <t>N° IDENTIFICATION FISCALE :</t>
  </si>
  <si>
    <t>SYSTÈME NORMAL</t>
  </si>
  <si>
    <t>Tableau des flux de trésorerie</t>
  </si>
  <si>
    <t>Notes annexes</t>
  </si>
  <si>
    <t>Nombre de pages déposées par exemplaire :</t>
  </si>
  <si>
    <t>Nombre d'exemplaires déposés :</t>
  </si>
  <si>
    <t>N° Registre de Commerce</t>
  </si>
  <si>
    <t>email</t>
  </si>
  <si>
    <t>Visa de l'Expert comptable ou du Comptable agréé</t>
  </si>
  <si>
    <t>Dénomination sociale de l'entité :</t>
  </si>
  <si>
    <t>FICHE D'IDENTIFICATION ET RENSEIGNEMENTS DIVERS 1</t>
  </si>
  <si>
    <t>FICHE D'IDENTIFICATION ET RENSEIGNEMENTS DIVERS 2</t>
  </si>
  <si>
    <t>Contrôle de l'entité (cocher la case)</t>
  </si>
  <si>
    <t>ACTIVITE DE L'ENTITE</t>
  </si>
  <si>
    <t>FICHE D'IDENTIFICATION ET RENSEIGNEMENTS DIVERS 3</t>
  </si>
  <si>
    <t>INTITULES</t>
  </si>
  <si>
    <t>N/A</t>
  </si>
  <si>
    <t>NOTE 1</t>
  </si>
  <si>
    <t>DETTES GARANTIES PAR DES SURETES REELLES</t>
  </si>
  <si>
    <t>INFORMATIONS OBLIGATOIRES</t>
  </si>
  <si>
    <t>NOTE 2</t>
  </si>
  <si>
    <t>NOTE 3A</t>
  </si>
  <si>
    <t>IMMOBILISATION BRUTE</t>
  </si>
  <si>
    <t>NOTE 3B</t>
  </si>
  <si>
    <t>BIENS PRIS EN LOCATION ACQUISITION</t>
  </si>
  <si>
    <t>NOTE 3C</t>
  </si>
  <si>
    <t>IMMOBILISATIONS : AMORTISSEMENTS</t>
  </si>
  <si>
    <t>NOTE 3D</t>
  </si>
  <si>
    <t>NOTE 3E</t>
  </si>
  <si>
    <t>IMMOBILISATIONS : PLUS-VALUES ET MOINS VALUE DE CESSION</t>
  </si>
  <si>
    <t>INFORMATIONS SUR LES REEVALUATIONS EFFECTUEES PAR L'ENTITE</t>
  </si>
  <si>
    <t>NOTE 4</t>
  </si>
  <si>
    <t>NOTE 5</t>
  </si>
  <si>
    <t>NOTE 6</t>
  </si>
  <si>
    <t>ACTIF CIRCULANT HAO</t>
  </si>
  <si>
    <t>CLIENTS PRODUITS  A RECEVOIR</t>
  </si>
  <si>
    <t>NOTE 7</t>
  </si>
  <si>
    <t>NOTE 8</t>
  </si>
  <si>
    <t>NOTE 9</t>
  </si>
  <si>
    <t>NOTE 10</t>
  </si>
  <si>
    <t>NOTE 11</t>
  </si>
  <si>
    <t>AUTRES CREANCES</t>
  </si>
  <si>
    <t>TITRES DE PLACEMENT</t>
  </si>
  <si>
    <t>VALEURS A ENCAISSER</t>
  </si>
  <si>
    <t>DISPONIBILITES</t>
  </si>
  <si>
    <t>ECARTS DE CONVERSION</t>
  </si>
  <si>
    <t>CAPITAL : VALEUR NOMINALE DES ACTIONS OU PARTS</t>
  </si>
  <si>
    <t>NOTE 12</t>
  </si>
  <si>
    <t>NOTE 13</t>
  </si>
  <si>
    <t>NOTE 14</t>
  </si>
  <si>
    <t>PRIMES ET RESERVES</t>
  </si>
  <si>
    <t>NOTE 16A</t>
  </si>
  <si>
    <t>DETTES FINANCIERES ET RESSOURCES ASSIMILEES</t>
  </si>
  <si>
    <t>NOTE 16B</t>
  </si>
  <si>
    <t>NOTE 16B bis</t>
  </si>
  <si>
    <t>ENGAGEMENTS DE RETRAITE ET AVANTAGES ASSIMILES (METHODE ACTUARIELLE)</t>
  </si>
  <si>
    <t>NOTE 16C</t>
  </si>
  <si>
    <t>ACTIFS ET PASSIFS EVENTUELS</t>
  </si>
  <si>
    <t>NOTE 17</t>
  </si>
  <si>
    <t>FOURNISSEURS D'EXPLOITATION</t>
  </si>
  <si>
    <t>NOTE 18</t>
  </si>
  <si>
    <t>NOTE 19</t>
  </si>
  <si>
    <t>NOTE 20</t>
  </si>
  <si>
    <t>DETTES FISCALES ET SOCIALES</t>
  </si>
  <si>
    <t>AUTRES DETTES ET PROVISIONS POUR RISQUES A COURT TERME</t>
  </si>
  <si>
    <t>BANQUES, CREDIT D'ESCOMPTE ET TRESORERIE</t>
  </si>
  <si>
    <t>NOTE 21</t>
  </si>
  <si>
    <t>NOTE 22</t>
  </si>
  <si>
    <t>NOTE 23</t>
  </si>
  <si>
    <t>NOTE 24</t>
  </si>
  <si>
    <t>NOTE 25</t>
  </si>
  <si>
    <t>NOTE 26</t>
  </si>
  <si>
    <t>CHIFFRE D'AFFAIRES ET AUTRES PRODUITS</t>
  </si>
  <si>
    <t>ACHATS</t>
  </si>
  <si>
    <t>TRANSPORTS</t>
  </si>
  <si>
    <t>SERVICES EXTERIEURS</t>
  </si>
  <si>
    <t>IMPOTS ET TAXES</t>
  </si>
  <si>
    <t>AUTRES CHARGES</t>
  </si>
  <si>
    <t>NOTE 27A</t>
  </si>
  <si>
    <t>NOTE 27B</t>
  </si>
  <si>
    <t>CHARGES DE PERSONNEL</t>
  </si>
  <si>
    <t>EFFECTIFS, MASSE SALARIALE ET PERSONNEL EXTERIEUR</t>
  </si>
  <si>
    <t>NOTE 28</t>
  </si>
  <si>
    <t>NOTE 29</t>
  </si>
  <si>
    <t>NOTE 30</t>
  </si>
  <si>
    <t>NOTE 31</t>
  </si>
  <si>
    <t>PROVISIONS ET DEPRECIATIONS INSCRITES AU BILAN</t>
  </si>
  <si>
    <t>CHARGES ET REVENUS FINANCIERS</t>
  </si>
  <si>
    <t>AUTRES CHARGES ET PRODUITS HAO</t>
  </si>
  <si>
    <t>REPARTITION DU RESULTAT ET AUTRES ELEMENTS CARACTERISTIQUES DES CINQ DERNIERS EXERCICES</t>
  </si>
  <si>
    <t>NOTE 32</t>
  </si>
  <si>
    <t>NOTE 33</t>
  </si>
  <si>
    <t>NOTE 34</t>
  </si>
  <si>
    <t>NOTE 35</t>
  </si>
  <si>
    <t>NOTE 36</t>
  </si>
  <si>
    <t>PRODUCTION DE L'EXERCICE</t>
  </si>
  <si>
    <t>ACHATS DESTINES A LA PRODUCTION</t>
  </si>
  <si>
    <t>FICHE DE SYNTHESE DES PRINCIPAUX INDICATEURS FINANCIERS</t>
  </si>
  <si>
    <t>LISTE DES INFORMATIONS SOCIALES, ENVIRONNEMENTALES ET SOCIETALES A FOURNIR</t>
  </si>
  <si>
    <t>(1) les Notes non documentées ne doivent pas être jointes aux états financiers. Leur contenu peut être améloiré par les entités</t>
  </si>
  <si>
    <t>A : Applicable</t>
  </si>
  <si>
    <t>A/N : Non applicable</t>
  </si>
  <si>
    <t>Par exemple pour une entité qui n'a pas de stocks et en-cours, elle doit coher à l'intersection ('ligne NOTE 6' &amp; 'colonne N/A')</t>
  </si>
  <si>
    <t>REF</t>
  </si>
  <si>
    <t>AD</t>
  </si>
  <si>
    <t>AE</t>
  </si>
  <si>
    <t>AF</t>
  </si>
  <si>
    <t>AG</t>
  </si>
  <si>
    <t>AH</t>
  </si>
  <si>
    <t>AI</t>
  </si>
  <si>
    <t>AJ</t>
  </si>
  <si>
    <t>Frais de développement et de prospection</t>
  </si>
  <si>
    <t>Brevets, Licences, logiciels, et droits similaires</t>
  </si>
  <si>
    <t>Fonds commercial et droit au bail</t>
  </si>
  <si>
    <t>AK</t>
  </si>
  <si>
    <t>AL</t>
  </si>
  <si>
    <t>BI</t>
  </si>
  <si>
    <t>Aménagements, agencements et installations</t>
  </si>
  <si>
    <t>AM</t>
  </si>
  <si>
    <t>Matériel, mobilier et actifs biologiques</t>
  </si>
  <si>
    <t>Matériel de transport</t>
  </si>
  <si>
    <t>AN</t>
  </si>
  <si>
    <t>AP</t>
  </si>
  <si>
    <t>Avances et acomptes versé sur immobilisations</t>
  </si>
  <si>
    <t>AQ</t>
  </si>
  <si>
    <t>AR</t>
  </si>
  <si>
    <t>AS</t>
  </si>
  <si>
    <t>AZ</t>
  </si>
  <si>
    <t>BA</t>
  </si>
  <si>
    <t>BB</t>
  </si>
  <si>
    <t>BG</t>
  </si>
  <si>
    <t>BH</t>
  </si>
  <si>
    <t>BJ</t>
  </si>
  <si>
    <t>BK</t>
  </si>
  <si>
    <t>Valeurs à encaisser</t>
  </si>
  <si>
    <t>Banques, chèques postaux, caisse et assimilés</t>
  </si>
  <si>
    <t>BQ</t>
  </si>
  <si>
    <t>BR</t>
  </si>
  <si>
    <t>BS</t>
  </si>
  <si>
    <t>BT</t>
  </si>
  <si>
    <t>BU</t>
  </si>
  <si>
    <t>Ecart de conversion-Actif</t>
  </si>
  <si>
    <t>BZ</t>
  </si>
  <si>
    <t>CA</t>
  </si>
  <si>
    <t>Apporteurs capital non appelé (-)</t>
  </si>
  <si>
    <t>Primes liées au capital social</t>
  </si>
  <si>
    <t>Report à nouveau (+ ou -)</t>
  </si>
  <si>
    <t>Résultat net de l'exercice (bénéfice + ou perte -)</t>
  </si>
  <si>
    <t>CB</t>
  </si>
  <si>
    <t>CD</t>
  </si>
  <si>
    <t>CE</t>
  </si>
  <si>
    <t>CF</t>
  </si>
  <si>
    <t>CG</t>
  </si>
  <si>
    <t>CH</t>
  </si>
  <si>
    <t>CJ</t>
  </si>
  <si>
    <t>CL</t>
  </si>
  <si>
    <t>CM</t>
  </si>
  <si>
    <t>CP</t>
  </si>
  <si>
    <t>Emprunts et dettes financières diverses</t>
  </si>
  <si>
    <t>Dettes de location acquisition</t>
  </si>
  <si>
    <t>Provisions pour risques et charges</t>
  </si>
  <si>
    <t>TOTAL RESSOURCES STABLES</t>
  </si>
  <si>
    <t>Dettes circulantes HAO</t>
  </si>
  <si>
    <t>Provisions pour risques à court terme</t>
  </si>
  <si>
    <t>Banques, établissements financiers et crédits de trésorerie</t>
  </si>
  <si>
    <t>Ecart de conversion-Passif</t>
  </si>
  <si>
    <t>DA</t>
  </si>
  <si>
    <t>DB</t>
  </si>
  <si>
    <t>DC</t>
  </si>
  <si>
    <t>DD</t>
  </si>
  <si>
    <t>DF</t>
  </si>
  <si>
    <t>DH</t>
  </si>
  <si>
    <t>DJ</t>
  </si>
  <si>
    <t>DK</t>
  </si>
  <si>
    <t>DM</t>
  </si>
  <si>
    <t>DN</t>
  </si>
  <si>
    <t>DP</t>
  </si>
  <si>
    <t>DQ</t>
  </si>
  <si>
    <t>DR</t>
  </si>
  <si>
    <t>DT</t>
  </si>
  <si>
    <t>DV</t>
  </si>
  <si>
    <t>DZ</t>
  </si>
  <si>
    <t>3C</t>
  </si>
  <si>
    <t xml:space="preserve">       (1) dont Placement en Net</t>
  </si>
  <si>
    <t xml:space="preserve">     (1) dont Placement en Net</t>
  </si>
  <si>
    <t>- 5 -</t>
  </si>
  <si>
    <t>TA</t>
  </si>
  <si>
    <t>Variation de stocks de marchandises</t>
  </si>
  <si>
    <t>MARGE COMMERCIALE (Somme TA à RB)</t>
  </si>
  <si>
    <t>Transferts de charges d'exploitation</t>
  </si>
  <si>
    <t>Variation de stocks de matières premières et fournitures liées</t>
  </si>
  <si>
    <t>Variation de stocks d'autres approvisionnements</t>
  </si>
  <si>
    <t>VALEUR AJOUTEE (XB+RA+RB)  + (somme TE à RJ)</t>
  </si>
  <si>
    <t>EXCEDENT BRUT D'EXPLOITATION (XC + RK)</t>
  </si>
  <si>
    <t>Reprises d'amortissements, provisions et dépréciations</t>
  </si>
  <si>
    <t>Dotations aux amortissements, aux provisions et dépréciations</t>
  </si>
  <si>
    <t>RESULTAT D'EXPLOITATION (XD+TJ+RL)</t>
  </si>
  <si>
    <t xml:space="preserve">Revenus financiers et assimilés </t>
  </si>
  <si>
    <t>Reprises de provisions et dépréciations financières</t>
  </si>
  <si>
    <t>Transferts de charges financières</t>
  </si>
  <si>
    <t>Dotations aux provisions et et dépréciations financières</t>
  </si>
  <si>
    <t>RESULTAT FINANCIER (somme TK à RN)</t>
  </si>
  <si>
    <t>RESULTAT DES ACTIVITES ORDINAIRES (XE+XF)</t>
  </si>
  <si>
    <t>Produits des cessions d'immobilisations</t>
  </si>
  <si>
    <t>Autres produits HAO</t>
  </si>
  <si>
    <t>Valeurs comptables des cessions d'immobilisations</t>
  </si>
  <si>
    <t>Autres charges HAO</t>
  </si>
  <si>
    <t>RESULTAT HORS ACTIVITES ORDINAIRES (somme TN à RP)</t>
  </si>
  <si>
    <t>RESULTAT NET (XG+XH-RQ-RS)</t>
  </si>
  <si>
    <t>XA</t>
  </si>
  <si>
    <t>TB</t>
  </si>
  <si>
    <t>TC</t>
  </si>
  <si>
    <t>TD</t>
  </si>
  <si>
    <t>XB</t>
  </si>
  <si>
    <t>TE</t>
  </si>
  <si>
    <t>TF</t>
  </si>
  <si>
    <t>TG</t>
  </si>
  <si>
    <t>TH</t>
  </si>
  <si>
    <t>TI</t>
  </si>
  <si>
    <t>RF</t>
  </si>
  <si>
    <t>RG</t>
  </si>
  <si>
    <t>XC</t>
  </si>
  <si>
    <t>XD</t>
  </si>
  <si>
    <t>TJ</t>
  </si>
  <si>
    <t>XE</t>
  </si>
  <si>
    <t>TK</t>
  </si>
  <si>
    <t>TL</t>
  </si>
  <si>
    <t>TM</t>
  </si>
  <si>
    <t>RM</t>
  </si>
  <si>
    <t>RN</t>
  </si>
  <si>
    <t>XF</t>
  </si>
  <si>
    <t>XG</t>
  </si>
  <si>
    <t>TN</t>
  </si>
  <si>
    <t>TO</t>
  </si>
  <si>
    <t>RO</t>
  </si>
  <si>
    <t>XH</t>
  </si>
  <si>
    <t>RQ</t>
  </si>
  <si>
    <t>XI</t>
  </si>
  <si>
    <t>-</t>
  </si>
  <si>
    <t>+</t>
  </si>
  <si>
    <t>-/+</t>
  </si>
  <si>
    <t>3C&amp;28</t>
  </si>
  <si>
    <t>3D</t>
  </si>
  <si>
    <t>- 6 -</t>
  </si>
  <si>
    <r>
      <t>Trésorerie nette au 1</t>
    </r>
    <r>
      <rPr>
        <b/>
        <vertAlign val="superscript"/>
        <sz val="10"/>
        <color theme="1"/>
        <rFont val="Cambria"/>
        <family val="1"/>
        <scheme val="major"/>
      </rPr>
      <t>er</t>
    </r>
    <r>
      <rPr>
        <b/>
        <sz val="10"/>
        <color theme="1"/>
        <rFont val="Cambria"/>
        <family val="1"/>
        <scheme val="major"/>
      </rPr>
      <t xml:space="preserve"> janvier</t>
    </r>
  </si>
  <si>
    <t>Flux de trésorerie provenant des activités opérationnelles</t>
  </si>
  <si>
    <t>- Variation des stocks</t>
  </si>
  <si>
    <t>- Variation des créances</t>
  </si>
  <si>
    <r>
      <t>+ Variation du passif circulant</t>
    </r>
    <r>
      <rPr>
        <vertAlign val="superscript"/>
        <sz val="10"/>
        <color theme="1"/>
        <rFont val="Cambria"/>
        <family val="1"/>
        <scheme val="major"/>
      </rPr>
      <t>(1)</t>
    </r>
  </si>
  <si>
    <r>
      <t>- Actif circulant (HAO)</t>
    </r>
    <r>
      <rPr>
        <vertAlign val="superscript"/>
        <sz val="10"/>
        <color theme="1"/>
        <rFont val="Cambria"/>
        <family val="1"/>
        <scheme val="major"/>
      </rPr>
      <t>(1)</t>
    </r>
  </si>
  <si>
    <t xml:space="preserve">  Capacité d'Autofinancement Globale (CAFG)</t>
  </si>
  <si>
    <t>Variation du BF lié aux activités opérationnelles</t>
  </si>
  <si>
    <t>(FB+FC+FD+FE) :</t>
  </si>
  <si>
    <t>Flux de trésorerie provenant des activités opérationnelles 
(somme FA à FE)</t>
  </si>
  <si>
    <t>Flux de trésorerie provenant des activités d'investissements</t>
  </si>
  <si>
    <t xml:space="preserve">- Décaissements liés aux acquisitions d'immobilisations incorporelles  </t>
  </si>
  <si>
    <t>- Décaissements liés aux acquisitions d'immobilisations corporelles</t>
  </si>
  <si>
    <t>- Décaissements liés aux acquisitions d'immobilisations financières</t>
  </si>
  <si>
    <t>+ Encaissements liés aux cessions d'immobilisations incorporelles et corporelles</t>
  </si>
  <si>
    <t>+ Encaissements liés aux cessions d'immobilisations financières</t>
  </si>
  <si>
    <t>Flux de trésorerie provenant des activités d'investissements
(somme FF à FJ)</t>
  </si>
  <si>
    <t>Flux de trésorerie provenant du financement par les capitaux propres</t>
  </si>
  <si>
    <t xml:space="preserve">+ Augmentations de capital par apports nouveaux </t>
  </si>
  <si>
    <t>+ Subventions d'investissement reçues</t>
  </si>
  <si>
    <t>- Prélèvements sur le capital</t>
  </si>
  <si>
    <t>- Dividendes versés</t>
  </si>
  <si>
    <t>Flux de trésorerie provenant du financement par les capitaux propres 
(somme FK à FN)</t>
  </si>
  <si>
    <t>+ Emprunts</t>
  </si>
  <si>
    <t>+ Autres dettes financières</t>
  </si>
  <si>
    <t>- Remboursements des emprunts et autres dettes financières</t>
  </si>
  <si>
    <t>Flux de trésorerie provenant du financement par les capitaux étrangers</t>
  </si>
  <si>
    <t>Flux de trésorerie provenant du financement par les capitaux étrangers 
(somme FO à FQ)</t>
  </si>
  <si>
    <t>Flux de trésorerie provenant des activités de financement (D+E)</t>
  </si>
  <si>
    <t>VARIATION DE LA TRESORERIE NETTE DE LA PERIODE (B+C+F)</t>
  </si>
  <si>
    <t>H</t>
  </si>
  <si>
    <t>Trésorerie au 31 décembre ( G+A)</t>
  </si>
  <si>
    <t>FA</t>
  </si>
  <si>
    <t>FB</t>
  </si>
  <si>
    <t>FC</t>
  </si>
  <si>
    <t>FD</t>
  </si>
  <si>
    <t>FE</t>
  </si>
  <si>
    <t>FF</t>
  </si>
  <si>
    <t>FG</t>
  </si>
  <si>
    <t>FH</t>
  </si>
  <si>
    <t>FI</t>
  </si>
  <si>
    <t>FJ</t>
  </si>
  <si>
    <t>FK</t>
  </si>
  <si>
    <t>FL</t>
  </si>
  <si>
    <t>FM</t>
  </si>
  <si>
    <t>FN</t>
  </si>
  <si>
    <t>FP</t>
  </si>
  <si>
    <t>FQ</t>
  </si>
  <si>
    <t>- 7 -</t>
  </si>
  <si>
    <t>Dettes de location-acquisition :</t>
  </si>
  <si>
    <t>Dettes sur contrats de location-vente</t>
  </si>
  <si>
    <t>Dettes sur contrats de location-acquisition</t>
  </si>
  <si>
    <t>Engagements consentis à des entités liées</t>
  </si>
  <si>
    <t>Primes de remboursement non échues</t>
  </si>
  <si>
    <t>HYPOTHEQUES</t>
  </si>
  <si>
    <t>NANTISSEMENTS</t>
  </si>
  <si>
    <t>GAGES/AUTRES</t>
  </si>
  <si>
    <t>Commentaire :</t>
  </si>
  <si>
    <t>A - DECLARATION DE CONFORMITE AU SYSCOHADA</t>
  </si>
  <si>
    <t>C - DEROGATION AUX POSTULATS ET CONVENTIONS COMPTABLES</t>
  </si>
  <si>
    <t>D - INFORMATIONS COMPLEMENTAIRES RELATIVES AU BILAN, AU COMPTE DE RESULTAT ET AU TABLEAU DES FLUX DE TRESORERIE</t>
  </si>
  <si>
    <t>MONTANT BRUT A L'OUVERTURE DE L'EXERCICE</t>
  </si>
  <si>
    <t>Acquisitions
Apports
Créations</t>
  </si>
  <si>
    <t>Virements de poste à poste</t>
  </si>
  <si>
    <t>Suite à une réévaluation pratiquée au cours de l'exercice</t>
  </si>
  <si>
    <t>AUGMENTATIONS B</t>
  </si>
  <si>
    <t>DIMINUTIONS C</t>
  </si>
  <si>
    <t>Cessions
Scissions
Hors service</t>
  </si>
  <si>
    <t>MONTANT BRUT A LA CLOTURE DE L'EXERCICE</t>
  </si>
  <si>
    <t xml:space="preserve">                      SITUATIONS ET MOUVEMENTS
RUBRIQUES</t>
  </si>
  <si>
    <t xml:space="preserve"> Frais de développement et de prospection</t>
  </si>
  <si>
    <t xml:space="preserve"> Brevets, licences, logiciels, et droits similaires</t>
  </si>
  <si>
    <t xml:space="preserve"> Fonds commercial et droits au bail</t>
  </si>
  <si>
    <t xml:space="preserve"> Terrains hors immeuble de placement</t>
  </si>
  <si>
    <t xml:space="preserve"> Terrains - immeuble de placement</t>
  </si>
  <si>
    <t xml:space="preserve"> Bâtiments hors immeuble de placement</t>
  </si>
  <si>
    <t xml:space="preserve"> Bâtiments - immeuble de placement</t>
  </si>
  <si>
    <t xml:space="preserve"> Matériel, mobilier et actifs biologiques</t>
  </si>
  <si>
    <t xml:space="preserve"> Matériel de transport</t>
  </si>
  <si>
    <t>AVANCES ET ACOMPTES VERSES SUR IMMOBILISATIONS</t>
  </si>
  <si>
    <t xml:space="preserve"> Immobilisations corporelles</t>
  </si>
  <si>
    <t xml:space="preserve"> Immobilisations incorporelles</t>
  </si>
  <si>
    <t>Commentaires :</t>
  </si>
  <si>
    <t>NATURE DU CONTRAT
(I ; M ; A)
(1)</t>
  </si>
  <si>
    <t xml:space="preserve">                    SITUATIONS ET MOUVEMENTS
RUBRIQUES</t>
  </si>
  <si>
    <t>SOUS TOTAL : IMMOBILISATIONS INCORPORELLES</t>
  </si>
  <si>
    <t>SOUS TOTAL : IMMOBILISATIONS CORPORELLES</t>
  </si>
  <si>
    <t xml:space="preserve"> Brevets, licences, logiciels et droits similaires</t>
  </si>
  <si>
    <t xml:space="preserve"> Fonds commercial et droit au bail</t>
  </si>
  <si>
    <t>NOTE 3C
IMMOBILISATIONS (AMORTISSEMENTS)</t>
  </si>
  <si>
    <t xml:space="preserve">                      SITUATIONS ET MOUVEMENTS
RUBRIQUES</t>
  </si>
  <si>
    <t xml:space="preserve">NOTE 3D
IMMOBILISATION : PLUS-VALUES ET MOINS-VALUES DE CESSIONS </t>
  </si>
  <si>
    <t>AMORTISSEMENTS PRATIQUES</t>
  </si>
  <si>
    <t>Bâtiments</t>
  </si>
  <si>
    <t>Terrains</t>
  </si>
  <si>
    <t>SOUS TOTAL : IMMOBILISATIONS FINANCIERE</t>
  </si>
  <si>
    <t>Nature et date des réévaluations :</t>
  </si>
  <si>
    <t>Eléments réévalués par poste du bilan</t>
  </si>
  <si>
    <t>Montants coûts historiques</t>
  </si>
  <si>
    <t>Amortissements supplémentaires</t>
  </si>
  <si>
    <t>Méthode de réévaluation utilisée :</t>
  </si>
  <si>
    <t>Traitement fiscal de l'écart de réévaluation et des amortissements supplémentaires :</t>
  </si>
  <si>
    <t>Montant de l'écart incorporé au capital :</t>
  </si>
  <si>
    <t>Créances à plus de deux ans</t>
  </si>
  <si>
    <t>Créances à plus d'un an et à deux ans au plus</t>
  </si>
  <si>
    <t>Créances à un an au plus</t>
  </si>
  <si>
    <t>Variation en %</t>
  </si>
  <si>
    <t>Libellés</t>
  </si>
  <si>
    <t>Prêts et créances</t>
  </si>
  <si>
    <t>Prêts au personnel</t>
  </si>
  <si>
    <t>Titres immobilisés</t>
  </si>
  <si>
    <t>Créances sur l'Etat</t>
  </si>
  <si>
    <t>Dépôts et cautionnements</t>
  </si>
  <si>
    <t>Intérêts courus</t>
  </si>
  <si>
    <t>TOTAL BRUT</t>
  </si>
  <si>
    <t>Dépréciations titres de participation</t>
  </si>
  <si>
    <t>Dépréciations autres immobilisations</t>
  </si>
  <si>
    <t>TOTAL NET DE DEPRECIATION</t>
  </si>
  <si>
    <t>Liste des filiales et participations :</t>
  </si>
  <si>
    <t>Resultat dernier exercice filiale</t>
  </si>
  <si>
    <t>Montant des capitaux propres filiale</t>
  </si>
  <si>
    <t>% Détenu</t>
  </si>
  <si>
    <t>Valeur d'acquisition</t>
  </si>
  <si>
    <t>Localisation
(ville / pays)</t>
  </si>
  <si>
    <t>Dénomination sociale</t>
  </si>
  <si>
    <t xml:space="preserve">Commentaires : </t>
  </si>
  <si>
    <t>Créances sur cessions d'immobilisations</t>
  </si>
  <si>
    <t>Autres créances hors activités ordinaires</t>
  </si>
  <si>
    <t>Dépréciations des créances HAO</t>
  </si>
  <si>
    <t>DETTES CIRCULANTES HAO</t>
  </si>
  <si>
    <t>Fournisseurs d'investissements</t>
  </si>
  <si>
    <t>Fournisseurs d'investissements efftets à payer</t>
  </si>
  <si>
    <t>Versements restant à effectuer sur titres de participation et titres immobilisés non libérés</t>
  </si>
  <si>
    <t>Autres dettes hors activités ordinaires</t>
  </si>
  <si>
    <t>Marchandises</t>
  </si>
  <si>
    <t>Matières premières et fournitures liées</t>
  </si>
  <si>
    <t>Autres approvisionnements</t>
  </si>
  <si>
    <t>Produits en cours</t>
  </si>
  <si>
    <t>Services en cours</t>
  </si>
  <si>
    <t>Produits finis</t>
  </si>
  <si>
    <t>Produits intermédiaires</t>
  </si>
  <si>
    <t>Stocks en cours de route, en consignation ou en dépôt</t>
  </si>
  <si>
    <t>TOTAL BRUT STOCKS ET ENCOURS</t>
  </si>
  <si>
    <t>Dépréciations des stocks</t>
  </si>
  <si>
    <t>(1) Les stocks H.A.O. seront inscrits dans l'actifs circulant H.A.O. que lorsque leur montant total est significatif (supérieur à 5% du total de l'actif circulant).</t>
  </si>
  <si>
    <t>CLIENTS</t>
  </si>
  <si>
    <t>Clients (hors réserves de propriété Groupe)</t>
  </si>
  <si>
    <t>Clients effets à recevoir (hors réserves de propriété Groupe)</t>
  </si>
  <si>
    <t>Clients et effets à recevoir avec  réserves de propriété</t>
  </si>
  <si>
    <t>Clients et effets à recevoir Groupe</t>
  </si>
  <si>
    <t>Créances sur cession d'immobilisations</t>
  </si>
  <si>
    <t>Clients effets escomptés et non échus</t>
  </si>
  <si>
    <t>Créances litigieuses ou douteuses</t>
  </si>
  <si>
    <t>Clients produits à recevoir</t>
  </si>
  <si>
    <t>TOTAL BRUT CLIENTS</t>
  </si>
  <si>
    <t>Dépréciations des comptes clients</t>
  </si>
  <si>
    <t>Clients, avances reçues hors groupe</t>
  </si>
  <si>
    <t>Clients, avances reçues groupe</t>
  </si>
  <si>
    <t>Autres clients créditeurs</t>
  </si>
  <si>
    <t>TOTAL CLIENTS CREDITEURS</t>
  </si>
  <si>
    <t>Organismes sociaux</t>
  </si>
  <si>
    <t>Etats et Collectivités publiques</t>
  </si>
  <si>
    <t>Organismes internationaux</t>
  </si>
  <si>
    <t>Apporteurs, associés et groupe</t>
  </si>
  <si>
    <t>Compte transitoire ajustement spécial lié à la révision du SYSCOHADA</t>
  </si>
  <si>
    <t>Autres débiteurs divers</t>
  </si>
  <si>
    <t>Comptes permanents non bloqués des établissements et des succursales</t>
  </si>
  <si>
    <t>Comptes de liaison charges et produits</t>
  </si>
  <si>
    <t>Comptes de liaison des sociétés en participation</t>
  </si>
  <si>
    <t>TOTAL BRUT AUTRES CREANCES</t>
  </si>
  <si>
    <t>Dépréciations des autres créances</t>
  </si>
  <si>
    <t>NOTE 8A</t>
  </si>
  <si>
    <t>TABLEAU D'ETALEMENT DES CHARGES IMMOBILISEES</t>
  </si>
  <si>
    <t>Primes de remboursement des obligations</t>
  </si>
  <si>
    <t>Charges à repartir sur plusieurs exercices</t>
  </si>
  <si>
    <t>Frais d'établissement</t>
  </si>
  <si>
    <t>Durée d'étalement 
retenue</t>
  </si>
  <si>
    <t>Montants</t>
  </si>
  <si>
    <t>60XXX</t>
  </si>
  <si>
    <t>61XXX</t>
  </si>
  <si>
    <t>62XXX</t>
  </si>
  <si>
    <t>63XXX</t>
  </si>
  <si>
    <t>XXXXX</t>
  </si>
  <si>
    <t>Exercice 2018</t>
  </si>
  <si>
    <t>Total exercice 2018</t>
  </si>
  <si>
    <t>Total exercice 2019</t>
  </si>
  <si>
    <t>Total exercice 2020</t>
  </si>
  <si>
    <t>Total exercice 2021</t>
  </si>
  <si>
    <t>Total exercice 2022</t>
  </si>
  <si>
    <r>
      <t>Montant global à établir 
au 1</t>
    </r>
    <r>
      <rPr>
        <b/>
        <vertAlign val="superscript"/>
        <sz val="11"/>
        <color theme="1"/>
        <rFont val="Cambria"/>
        <family val="1"/>
        <scheme val="major"/>
      </rPr>
      <t>er</t>
    </r>
    <r>
      <rPr>
        <b/>
        <sz val="11"/>
        <color theme="1"/>
        <rFont val="Cambria"/>
        <family val="1"/>
        <scheme val="major"/>
      </rPr>
      <t xml:space="preserve"> janvier 2018</t>
    </r>
  </si>
  <si>
    <t>Titres de trésor et bons de caisse à court terme</t>
  </si>
  <si>
    <t>Actions</t>
  </si>
  <si>
    <t>Obligations</t>
  </si>
  <si>
    <t>Bons de souscription</t>
  </si>
  <si>
    <t>Titres négociables hors régions</t>
  </si>
  <si>
    <t>Autres valeurs assimilées</t>
  </si>
  <si>
    <t>TOTAL BRUT TITRES</t>
  </si>
  <si>
    <t>Dépréciations des titres</t>
  </si>
  <si>
    <t>VALEUR A ENCAISSER</t>
  </si>
  <si>
    <t>Effets à encaisser</t>
  </si>
  <si>
    <t>Effets à l'encaissement</t>
  </si>
  <si>
    <t>Chèques à encaisser</t>
  </si>
  <si>
    <t>Chèques à l'encaissement</t>
  </si>
  <si>
    <t>Cartes de crédit à encaisser</t>
  </si>
  <si>
    <t>Autres valeurs à encaisser</t>
  </si>
  <si>
    <t>TOTAL BRUT VALEURS A ENCAISSER</t>
  </si>
  <si>
    <t>Dépréciations des valeurs à encaisser</t>
  </si>
  <si>
    <t>Banques locales</t>
  </si>
  <si>
    <t>Banques autres Etats région</t>
  </si>
  <si>
    <t xml:space="preserve">Banques, dépôt à terme </t>
  </si>
  <si>
    <t>Autres Banques</t>
  </si>
  <si>
    <t>Banques intérêts courus</t>
  </si>
  <si>
    <t>Chèques postaux</t>
  </si>
  <si>
    <t>Autres établissements financiers</t>
  </si>
  <si>
    <t>Etablissements financiers interêts courus</t>
  </si>
  <si>
    <t>Instruments de trésorerie</t>
  </si>
  <si>
    <t>Caisse</t>
  </si>
  <si>
    <t>Caisse électronique mobile</t>
  </si>
  <si>
    <t>Régies d'avances et virements accréditifs</t>
  </si>
  <si>
    <t>Dépréciations</t>
  </si>
  <si>
    <t>NB : Banques et intérêts courus et Etablissements financiers intérêts courus figurent dans cette rubrique en négatif si le compte principal attaché est débiteur.</t>
  </si>
  <si>
    <t>Variation en valeur absolue</t>
  </si>
  <si>
    <t>Variation 
en valeur absolue</t>
  </si>
  <si>
    <t>Cours UML</t>
  </si>
  <si>
    <t>Cours UML Année d'acquisition</t>
  </si>
  <si>
    <t>Montant 
en 
dévises</t>
  </si>
  <si>
    <t>Dévises</t>
  </si>
  <si>
    <t>Ecarts de conversion passif :
détailler les créances et dettes concernées</t>
  </si>
  <si>
    <t>TRANSFERTS DE CHARGES</t>
  </si>
  <si>
    <t xml:space="preserve">CAPITAL : VALEUR NOMINALE DES ACTIONS OU PARTS </t>
  </si>
  <si>
    <t>Cessions ou remboursements en cours d'exercice</t>
  </si>
  <si>
    <t>Valeur nominale des actions ou parts ====&gt;</t>
  </si>
  <si>
    <t>Montant total</t>
  </si>
  <si>
    <t>Nombre</t>
  </si>
  <si>
    <t>Nature des actions ou parts (Ordinaires ou préférences)</t>
  </si>
  <si>
    <t>Nationalité</t>
  </si>
  <si>
    <t>Nom et prénoms</t>
  </si>
  <si>
    <t>Apporteurs, capital non appelé</t>
  </si>
  <si>
    <t>Prime d'apport</t>
  </si>
  <si>
    <t>Prime d'émission</t>
  </si>
  <si>
    <t>Prime de fusion</t>
  </si>
  <si>
    <t>Prime de conversion</t>
  </si>
  <si>
    <t>Autres primes</t>
  </si>
  <si>
    <t>TOTAL PRIMES</t>
  </si>
  <si>
    <t>Réserves légales</t>
  </si>
  <si>
    <t>Réserves statutaires</t>
  </si>
  <si>
    <t>Réserves de plus-values nettes à long terme</t>
  </si>
  <si>
    <t>Réserves d'attribution gratuite d'actions au personnel salarié et aux dirigeants</t>
  </si>
  <si>
    <t>Autres réserves réglementées</t>
  </si>
  <si>
    <t>TOTAL RESERVES INDISPONIBLES</t>
  </si>
  <si>
    <t>NOTE 15A</t>
  </si>
  <si>
    <t>TOTAL SUBVENTIONS ET PROVISIONS REGLEMENTEES</t>
  </si>
  <si>
    <t>NOTE 15B</t>
  </si>
  <si>
    <t>AUTRES FONDS PROPRES</t>
  </si>
  <si>
    <t>Échéances</t>
  </si>
  <si>
    <t>Régime 
fiscal</t>
  </si>
  <si>
    <t>Variation 
en %</t>
  </si>
  <si>
    <t>Etats</t>
  </si>
  <si>
    <t>Régions</t>
  </si>
  <si>
    <t>Départements</t>
  </si>
  <si>
    <t>Communes et collectivités publiques décentralisées</t>
  </si>
  <si>
    <t>Entités publiques ou mixtes</t>
  </si>
  <si>
    <t>Entités et organismes privés</t>
  </si>
  <si>
    <t>Organisme internationaux</t>
  </si>
  <si>
    <t>Autres</t>
  </si>
  <si>
    <t>TOTAL SUBVENTIONS</t>
  </si>
  <si>
    <t>Amortissements dérogatoires</t>
  </si>
  <si>
    <t>Plus-value de cession à réinvestir</t>
  </si>
  <si>
    <t>Provisions réglementés relatives aux immobilisations</t>
  </si>
  <si>
    <t>Provisions réglementés relatives aux stocks</t>
  </si>
  <si>
    <t>Provisions pour investissement</t>
  </si>
  <si>
    <t>Autres provisions et fonds réglementés</t>
  </si>
  <si>
    <t>TOTAL PROVISIONS REGLEMENTEES</t>
  </si>
  <si>
    <r>
      <t xml:space="preserve">AUTRES FONDS PROPRES </t>
    </r>
    <r>
      <rPr>
        <b/>
        <vertAlign val="superscript"/>
        <sz val="12"/>
        <color theme="1"/>
        <rFont val="Cambria"/>
        <family val="1"/>
        <scheme val="major"/>
      </rPr>
      <t>(1)</t>
    </r>
  </si>
  <si>
    <t>Titres participatifs</t>
  </si>
  <si>
    <t>Avances conditionnées</t>
  </si>
  <si>
    <t>Titres subordonnés à durée indéterminée (T.S.D.I.)</t>
  </si>
  <si>
    <t>Obligations remboursables en actions (O.R.A.)</t>
  </si>
  <si>
    <t>TOTAL AUTRES FONDS PROPRES</t>
  </si>
  <si>
    <t>(1) Le cas échéant, une rubrique "Autres fonds propres" (montant des émissions de titres participatifs, avances conditionnées, …) sur une ligne séparée est intercalée entre les rubriques "TOTAL CAPITAUX PROPRES ER RESSOURCES ASSIMILEES" et "emprunts et dettes financières" si le montant des autres fonds propres est significatif.</t>
  </si>
  <si>
    <t>DETTES FINANCIERES ET RESSOURCES ASSIMILES</t>
  </si>
  <si>
    <t>Emprunts obligataires</t>
  </si>
  <si>
    <t>Emprunts et dettes auprès des établissements de crédit</t>
  </si>
  <si>
    <t>Avances reçues de l'Etat</t>
  </si>
  <si>
    <t>Avances reçues et comptes courants bloqués</t>
  </si>
  <si>
    <t>Dépôts et cautionnements reçus</t>
  </si>
  <si>
    <t xml:space="preserve">Intérêts courus </t>
  </si>
  <si>
    <t>Avances assorties de conditions particulières</t>
  </si>
  <si>
    <t>Autres emprunts et dettes</t>
  </si>
  <si>
    <t>Dettes liées à des participations</t>
  </si>
  <si>
    <t>Comptes permanents bloqués des établissements et succursales</t>
  </si>
  <si>
    <t>TOTAL EMPRUNTS ET DETTES FINANCIERES</t>
  </si>
  <si>
    <t>Crédit bail immobilier</t>
  </si>
  <si>
    <t>Crédit bail mobilier</t>
  </si>
  <si>
    <t>Location vente</t>
  </si>
  <si>
    <t>Autres dettes de location acquisition</t>
  </si>
  <si>
    <t>TOTAL DETTES DE LOCATION ACQUISITION</t>
  </si>
  <si>
    <t>Provisions pour litiges</t>
  </si>
  <si>
    <t>Provisions pour garantie données aux clients</t>
  </si>
  <si>
    <t>Provisions pour pertes sur marchés à achèvement futur</t>
  </si>
  <si>
    <t>Provisions pour pertes de change</t>
  </si>
  <si>
    <t>Provisions pour impôts</t>
  </si>
  <si>
    <t>Actif du régime de retraite</t>
  </si>
  <si>
    <t>Provisions pour restructuration</t>
  </si>
  <si>
    <t>Provisions pour amendes et pénalités</t>
  </si>
  <si>
    <t>Provisions de propre assureur</t>
  </si>
  <si>
    <t>Provisions pour démantèlement et remise en état</t>
  </si>
  <si>
    <t>Provisions de droits à déduction</t>
  </si>
  <si>
    <t>Autres provisions</t>
  </si>
  <si>
    <t>TOTAL PROVISIONS POUR RISQUES ET CHARGES</t>
  </si>
  <si>
    <t>ENGAGEMENTS DE RETRAITE ET AVANTAGES ASSIMILES</t>
  </si>
  <si>
    <t xml:space="preserve">HYPOTHESES ACTUARIELLES </t>
  </si>
  <si>
    <t>Taux d'augmentation des salaires</t>
  </si>
  <si>
    <t>Taux d'actualisation</t>
  </si>
  <si>
    <t>Taux d'inflation</t>
  </si>
  <si>
    <t>Probabilité d'être présent dans l'entité à la date de départ à la retraite (expérience passée)</t>
  </si>
  <si>
    <t>Probabilité d'être en vie à l'âge de départ à la retraite (table de mortalité)</t>
  </si>
  <si>
    <t>Taux de rendement effectif des actifs du régime</t>
  </si>
  <si>
    <t>VARIATION DE LA VALEUR DE L'ENGAGEMENT DE RETRAITE AU COURS DE L'EXERCICE</t>
  </si>
  <si>
    <t xml:space="preserve">Obligation au titre des engagements de retraite à l'ouverture </t>
  </si>
  <si>
    <t>Coût des services rendus au cours de l'exercice</t>
  </si>
  <si>
    <t>Coût financier</t>
  </si>
  <si>
    <t>Pertes actuarielles / (gain)</t>
  </si>
  <si>
    <t>Prestations payées au cours de l'exercice</t>
  </si>
  <si>
    <t>Coût des services passés</t>
  </si>
  <si>
    <t>Obligation au titre des engagements de retraite à la clôture</t>
  </si>
  <si>
    <t>ANALYSE DE SENSIBILITE DES HYPOTHESES ACTUARIELLES</t>
  </si>
  <si>
    <t>Augmentation</t>
  </si>
  <si>
    <t>Diminution</t>
  </si>
  <si>
    <t>Taux d'actualisation (variation de …..%)</t>
  </si>
  <si>
    <t>Taux de progression des salaires (variation de ……%)</t>
  </si>
  <si>
    <t>Taux de départ du personnel (variation de ….. %)</t>
  </si>
  <si>
    <t>Valeur actuelle de l'obligation résultant de régimes financés</t>
  </si>
  <si>
    <t>Valeur actuelle des actifs affectés aux plans de retraite</t>
  </si>
  <si>
    <t>Excédent / Déficit de régime</t>
  </si>
  <si>
    <t>ACTIF/PASSIF NET COMPTABILISE AU TITRE DES REGIMES FINANCES</t>
  </si>
  <si>
    <t>VALEUR ACTUELLE DES ACTIFS DU REGIME</t>
  </si>
  <si>
    <t>Juste valeur des actifs</t>
  </si>
  <si>
    <t>Rendement attendu</t>
  </si>
  <si>
    <t>Actif éventuel</t>
  </si>
  <si>
    <t>Litiges</t>
  </si>
  <si>
    <t>Passif éventuel</t>
  </si>
  <si>
    <t>………………………………..</t>
  </si>
  <si>
    <t>…………………………………..</t>
  </si>
  <si>
    <t>…………………………………</t>
  </si>
  <si>
    <t>Fournisseurs dettes en compte (hors groupe)</t>
  </si>
  <si>
    <t>Fournisseurs effets à payer (hors groupe)</t>
  </si>
  <si>
    <t>Fournisseurs dettes et effets à payer  groupe</t>
  </si>
  <si>
    <t>Fournisseurs factures non parvenues  (hors groupe)</t>
  </si>
  <si>
    <t>Fournisseurs factures non parvenues  groupe</t>
  </si>
  <si>
    <t>TOTAL FOURNISSEURS</t>
  </si>
  <si>
    <t>Fournisseurs, avances et acomptes (hors groupe)</t>
  </si>
  <si>
    <t>Fournisseurs, avances et acomptes groupe</t>
  </si>
  <si>
    <t>Autres fournisseurs débiteurs</t>
  </si>
  <si>
    <t>TOTAL FOURNISSEURS DEBITEURS</t>
  </si>
  <si>
    <t>Personnel avances et acomptes</t>
  </si>
  <si>
    <t>Personnel rémunérations dues</t>
  </si>
  <si>
    <t>Autres personnel</t>
  </si>
  <si>
    <t>Caisse de sécurité sociale</t>
  </si>
  <si>
    <t xml:space="preserve">Caisse de retraite </t>
  </si>
  <si>
    <t xml:space="preserve">Autres organismes sociaux </t>
  </si>
  <si>
    <t>TOTAL DETTES SOCIALES</t>
  </si>
  <si>
    <t>Etat, impôts sur les bénéfices</t>
  </si>
  <si>
    <t>Etat, impôts et taxes</t>
  </si>
  <si>
    <t>Etat, TVA</t>
  </si>
  <si>
    <t>Etat, impôts retenus à la source</t>
  </si>
  <si>
    <t>Autres dettes Etat</t>
  </si>
  <si>
    <t>TOTAL DETTES SOCIALES ET FISCALES</t>
  </si>
  <si>
    <t>TOTAL DETTES FISCALES</t>
  </si>
  <si>
    <t>Apporteurs opérations sur le capital</t>
  </si>
  <si>
    <t>Associés, compte courant</t>
  </si>
  <si>
    <t>Associés dividendes à payer</t>
  </si>
  <si>
    <t>Groupe, comptes courants</t>
  </si>
  <si>
    <t>Autres dettes associé</t>
  </si>
  <si>
    <t>TOTAL DETTES ASSOCIES</t>
  </si>
  <si>
    <t>Obligataires</t>
  </si>
  <si>
    <t>Rémunérations d'administrateurs</t>
  </si>
  <si>
    <t>Compte du factor</t>
  </si>
  <si>
    <t>Versements restant à effectuer sur titres de placement non libérés</t>
  </si>
  <si>
    <t>Autres créditeurs divers</t>
  </si>
  <si>
    <t>TOTAL CREDITEURS DIVERS</t>
  </si>
  <si>
    <t>TOTAL COMPTES DE LIAISON</t>
  </si>
  <si>
    <t>TOTAL AUTRES DETTES</t>
  </si>
  <si>
    <t>Provisions pour risques à court terme (voir note 28)</t>
  </si>
  <si>
    <t>Escomptes de crédit de campagne</t>
  </si>
  <si>
    <t>BANQUES, CREDIT D'ESCOMPTE ET DE TRESORERIE</t>
  </si>
  <si>
    <t>Escomptes de crédit ordinaires</t>
  </si>
  <si>
    <t>Banques autres états régions</t>
  </si>
  <si>
    <t>Autres banques</t>
  </si>
  <si>
    <t>Crédit de trésorerie</t>
  </si>
  <si>
    <t>TOTAL BANQUES, CREDITS DE TRESORERIE</t>
  </si>
  <si>
    <t>TOTAL BANQUES, CREDITS D'ESCOMPTE ET DE TRESORERIE</t>
  </si>
  <si>
    <t>NB : Banques et intérêts courus figure dans cette rubrique si le compte principal attaché est créditeur</t>
  </si>
  <si>
    <t>Ventes dans la région</t>
  </si>
  <si>
    <t>Ventes hors région</t>
  </si>
  <si>
    <t>Ventes groupe</t>
  </si>
  <si>
    <t>Ventes sur internet</t>
  </si>
  <si>
    <t>TOTAL VENTES MARCHANDISES</t>
  </si>
  <si>
    <t>TOTAL VENTES DE PRODUITS FABRIQUES</t>
  </si>
  <si>
    <t>TOTAL VENTES DE TRAVAUX ET ET SERVICES VENDUS</t>
  </si>
  <si>
    <t>TOTAL CHIFFRE D'AFFAIRES</t>
  </si>
  <si>
    <t>TOTAL AUTRES PRODUITS</t>
  </si>
  <si>
    <t>Achats dans la région</t>
  </si>
  <si>
    <t>Achats hors région</t>
  </si>
  <si>
    <t>Achats groupe</t>
  </si>
  <si>
    <t>TOTAL ACHATS DE MARCHANDISES</t>
  </si>
  <si>
    <t>TOTAL ACHATS DE MATIERES PREMIERES ET FOURNITURES LIEES</t>
  </si>
  <si>
    <t>Matières consommables</t>
  </si>
  <si>
    <t>Matières combustibles</t>
  </si>
  <si>
    <t>Produits d'entretien</t>
  </si>
  <si>
    <t>Fournitures d'atelier, d'usine et de magasin</t>
  </si>
  <si>
    <t>Eau</t>
  </si>
  <si>
    <t>Electricité</t>
  </si>
  <si>
    <t>Autres énergies</t>
  </si>
  <si>
    <t>Fourniture d'entretien</t>
  </si>
  <si>
    <t>Fourniture de bureau</t>
  </si>
  <si>
    <t>Petit matériel et outillages</t>
  </si>
  <si>
    <t>Achats d'études, prestations de services, de travaux , de matériels et d'équipements</t>
  </si>
  <si>
    <t>Achats d'emballages</t>
  </si>
  <si>
    <t>Frais sur achats</t>
  </si>
  <si>
    <t>Remises, rabais, remises et ristournes</t>
  </si>
  <si>
    <t>TOTAL AUTRES ACHATS</t>
  </si>
  <si>
    <t>Transports sur ventes</t>
  </si>
  <si>
    <t>Transports pour le compte de tiers</t>
  </si>
  <si>
    <t>Transports de plis</t>
  </si>
  <si>
    <t>Autres transports</t>
  </si>
  <si>
    <t>Transports du personnel</t>
  </si>
  <si>
    <t>Sous-traitance générale</t>
  </si>
  <si>
    <t>Locations et charges locatives</t>
  </si>
  <si>
    <t>Redevances de location acquisition</t>
  </si>
  <si>
    <t>Entretien, réparations et maintenance</t>
  </si>
  <si>
    <t>Primes d'assurance</t>
  </si>
  <si>
    <t>Etudes, recherches et documentation</t>
  </si>
  <si>
    <t>Publicité, publications, relations publiques</t>
  </si>
  <si>
    <t>Frais de télécommunications</t>
  </si>
  <si>
    <t>Frais bancaires</t>
  </si>
  <si>
    <t>Rémunérations d'intermédiaires et de conseils</t>
  </si>
  <si>
    <t>Frais de formation du personnel</t>
  </si>
  <si>
    <t>Redevances pour brevets, licences, logiciels, concession et droits similaires</t>
  </si>
  <si>
    <t>Cotisations</t>
  </si>
  <si>
    <t>Autres charges externes</t>
  </si>
  <si>
    <t>IMPÔTS ET TAXES</t>
  </si>
  <si>
    <t>Impôts et taxes directs</t>
  </si>
  <si>
    <t>Impôts et taxes indirects</t>
  </si>
  <si>
    <t>Droits d'enregistrement</t>
  </si>
  <si>
    <t>Pénalités et amendes fiscales</t>
  </si>
  <si>
    <t>Autres impôts et taxes</t>
  </si>
  <si>
    <t>Pertes sur créances clients</t>
  </si>
  <si>
    <t>Pertes sur autres débiteurs</t>
  </si>
  <si>
    <t xml:space="preserve">Quote-part de résultat sur opérations faites en commun </t>
  </si>
  <si>
    <t>Valeur comptable des cessions courantes d'immobilisations</t>
  </si>
  <si>
    <t>Indemnités de fonction et autres rémunérations d'administrateurs</t>
  </si>
  <si>
    <t>Dons et mécénat</t>
  </si>
  <si>
    <t>Autres charges diverses</t>
  </si>
  <si>
    <t>Charges pour provisions et provisions pour risques à court terme d'exploitation (voir note 28)</t>
  </si>
  <si>
    <t>Rémunérations directes versées au personnel</t>
  </si>
  <si>
    <t>Indemnités forfaitaires versées au personnel</t>
  </si>
  <si>
    <t>Charges sociales</t>
  </si>
  <si>
    <t>Rémunérations et charges sociales de l'exploitant individuel</t>
  </si>
  <si>
    <t>Rémunération transférée de personnel extérieur</t>
  </si>
  <si>
    <t>Autres charges sociales</t>
  </si>
  <si>
    <t>A L'ENTITE</t>
  </si>
  <si>
    <t>HORS OHADA</t>
  </si>
  <si>
    <t>DE L'OHADA</t>
  </si>
  <si>
    <t xml:space="preserve"> TOTAL : DOTATIONS</t>
  </si>
  <si>
    <t>2. Provisions financières pour risques et charges</t>
  </si>
  <si>
    <t>1. Provisions réglementées</t>
  </si>
  <si>
    <t>3. Dépréciation  des immobilisations</t>
  </si>
  <si>
    <t>4. Dépréciations des stocks</t>
  </si>
  <si>
    <t>5. Dépréciations des actifs circulant HAO</t>
  </si>
  <si>
    <t>6. Dépréciations des comptes fournisseurs</t>
  </si>
  <si>
    <t>7. Dépréciations des comptes clients</t>
  </si>
  <si>
    <t>8. Dépréciations des autres créances</t>
  </si>
  <si>
    <t>9. Dépréciations des titres de placement</t>
  </si>
  <si>
    <t>10. Dépréciations des valeurs à encaisser</t>
  </si>
  <si>
    <t>11. Dépréciations des disponibilités</t>
  </si>
  <si>
    <t>12. Dépréciations et provisions pour risques à court termes d'exploitation</t>
  </si>
  <si>
    <t>13. Dépréciations et provisions pour risques à court termes à caractère financier</t>
  </si>
  <si>
    <t xml:space="preserve"> TOTAL : CHARGES POUR DEPRECIATIONS ET PROVISIONS A COURT TERME</t>
  </si>
  <si>
    <t xml:space="preserve"> TOTAL PROVISIONS ET DEPRECIATIONS</t>
  </si>
  <si>
    <t>Intérêts des emprunts</t>
  </si>
  <si>
    <t>Intérêts dans loyers de locations acquisition</t>
  </si>
  <si>
    <t>Escomptes accordés</t>
  </si>
  <si>
    <t>Autres intérêts</t>
  </si>
  <si>
    <t>Escomptes des effets de commerce</t>
  </si>
  <si>
    <t>Pertes sur cessions de titres de placement</t>
  </si>
  <si>
    <t>Malis provenant d'attribution gratuite d'actions au personnel salarié et aux dirigeants</t>
  </si>
  <si>
    <t>Pertes sur risques financiers</t>
  </si>
  <si>
    <t>Charges pour dépréciation et provisions à court terme à caractère financier (voir note 28)</t>
  </si>
  <si>
    <t>SOUS TOTAL : FRAIS FINANCIERS</t>
  </si>
  <si>
    <t>Intérêts de prêts et créances diverses</t>
  </si>
  <si>
    <t>Revenus de participations</t>
  </si>
  <si>
    <t>Escomptes obtenus</t>
  </si>
  <si>
    <t>Revenus de placement</t>
  </si>
  <si>
    <t>Gains de change</t>
  </si>
  <si>
    <t>Gains sur cessions de titres de placement</t>
  </si>
  <si>
    <t>Gains sur risques financiers</t>
  </si>
  <si>
    <t>Reprises de charges pour dépréciation et provisions à court terme à caractère financier (voir note 28)</t>
  </si>
  <si>
    <t>SOUS TOTAL : REVENUS FINANCIERS</t>
  </si>
  <si>
    <t>SOUS TOTAL : AUTRES PRODUITS HAO</t>
  </si>
  <si>
    <t xml:space="preserve">                         SITUATIONS ET MOUVEMENTS 
NATURE</t>
  </si>
  <si>
    <t xml:space="preserve">         Actions nouvelles à émettre :______________________________________________________</t>
  </si>
  <si>
    <t xml:space="preserve">                   - par exercice de droits de souscription ___________________________________________</t>
  </si>
  <si>
    <t xml:space="preserve">                   - par conversion d'obligations ___________________________________________________</t>
  </si>
  <si>
    <t xml:space="preserve">  RESULTAT ET DIVIDENDE DISTRIBUES</t>
  </si>
  <si>
    <t>OHADA</t>
  </si>
  <si>
    <t>ANALYSE DE L'ACTIVITE</t>
  </si>
  <si>
    <t>SOLDES INTERMEDIAIRES DE GESTION</t>
  </si>
  <si>
    <t>CHIFFRE D'AFFAIRES</t>
  </si>
  <si>
    <t>MARGE COMMERCIALE</t>
  </si>
  <si>
    <t>VALEUR AJOUTEE</t>
  </si>
  <si>
    <t>EXCEDENT BRUT D'EXPLOITATION (EBE)</t>
  </si>
  <si>
    <t>RESULTAT D'EXPLOITATION</t>
  </si>
  <si>
    <t>RESULTAT FINANCIER</t>
  </si>
  <si>
    <t>RESULTAT DES ACTIVITES ORDINAIRES</t>
  </si>
  <si>
    <t>RESULTAT HORS ACTIVITES ORDINAIRES</t>
  </si>
  <si>
    <t>RESULTAT NET</t>
  </si>
  <si>
    <t>DETERMINATION DE LA CAPACITE D'AUTOFINANCEMENT</t>
  </si>
  <si>
    <t>EBE</t>
  </si>
  <si>
    <t xml:space="preserve"> + Valeurs comptables des cessions courantes d'immobilisation (compte 654)</t>
  </si>
  <si>
    <t xml:space="preserve"> - Produits des cessions courantes d'immobilisation (compte 754)</t>
  </si>
  <si>
    <t xml:space="preserve"> + Revenus financiers</t>
  </si>
  <si>
    <t xml:space="preserve"> + Gains de change</t>
  </si>
  <si>
    <t xml:space="preserve"> + Transferts de charges financières</t>
  </si>
  <si>
    <t xml:space="preserve"> + Produits HAO</t>
  </si>
  <si>
    <t xml:space="preserve"> + Transferts de charges HAO</t>
  </si>
  <si>
    <t xml:space="preserve"> - Frais financiers</t>
  </si>
  <si>
    <t xml:space="preserve"> - Pertes de change</t>
  </si>
  <si>
    <t xml:space="preserve"> - Participation</t>
  </si>
  <si>
    <t xml:space="preserve"> - Impôts sur les résultats</t>
  </si>
  <si>
    <t>= CAPACITE D'AUTOFINANCEMENT D'EXPLOITATION</t>
  </si>
  <si>
    <t>= CAPACITE D'AUTOFINANCEMENT GLOBALE (CAFG)</t>
  </si>
  <si>
    <t xml:space="preserve"> - Distributions de dividendes opérées durant l'exercice</t>
  </si>
  <si>
    <t>= AUTOFINANCEMENT</t>
  </si>
  <si>
    <t>ANALYSE DE LA RENTABILITE</t>
  </si>
  <si>
    <t>Rentabilité économique = Résultat d'exploitation (a) / Capitaux propres + dettes financières</t>
  </si>
  <si>
    <t>Rentabilité financière = Résultat net / Capitaux propres</t>
  </si>
  <si>
    <t>ANALYSE DE LA STRUCTURE FINANCIERE</t>
  </si>
  <si>
    <t>Capitaux propres et ressources assimilées</t>
  </si>
  <si>
    <t>= Ressources stables</t>
  </si>
  <si>
    <t>= FONDS DE ROULEMENT (1)</t>
  </si>
  <si>
    <t xml:space="preserve"> - Passif circulant d'exploitation (b)</t>
  </si>
  <si>
    <t>= BESOIN DE FINANCEMENT D'EXPLOITATION (2)</t>
  </si>
  <si>
    <t>Actif circulant d'exploitation (b)</t>
  </si>
  <si>
    <t>Actifs circulant HAO (b)</t>
  </si>
  <si>
    <t xml:space="preserve"> - Passif circulant HAO (b)</t>
  </si>
  <si>
    <t>= BESOIN DE FINANCEMENT HAO (3)</t>
  </si>
  <si>
    <t>BESOIN DE FINANCEMENT GLOBAL (4) = (2) + (3)</t>
  </si>
  <si>
    <t>TRESORERIE NETTE (5) = (1) - (4)</t>
  </si>
  <si>
    <t>CONTRÔLE : TRESORERIE NETTE = (TRESORERIE-ACTIF) - (TRESORERIE-PASSIF)</t>
  </si>
  <si>
    <t>ANALYSE DE LA VARIATION DE LA TRESORERIE</t>
  </si>
  <si>
    <t>Flux de trésorerie des activités opérationnelles</t>
  </si>
  <si>
    <t xml:space="preserve"> - Flux de trésorerie des activités d'investissement</t>
  </si>
  <si>
    <t xml:space="preserve"> + Flux de trésorerie des activités de financement</t>
  </si>
  <si>
    <t>= VARIATION DE LA TRESORERIE NETTE DE LA PERIODE</t>
  </si>
  <si>
    <t>ANALYSE DE LA VARIATION DE L'ENDETTEMENT FINANCIER NET</t>
  </si>
  <si>
    <t xml:space="preserve"> + Dettes financières* et autres ressources assimilées (b)</t>
  </si>
  <si>
    <t>Endettement financier brut (Dettes financières* + Trésorerie-passif)</t>
  </si>
  <si>
    <t>- Trésorerie-actif</t>
  </si>
  <si>
    <t>= ENDETTEMENT FINANCIER NET</t>
  </si>
  <si>
    <t>(a) Résultat d'exploitation après impôt théorique sur le bénéfice
(b) Les écart de conversion doivent être éliminés afin de ramener les créances et les dettes concernées à leur valeur initiale
Dettes financières * = emprunts et dettes financières diverses + dettes de location acquisition</t>
  </si>
  <si>
    <t>Charges HAO constatées (1) à détailler</t>
  </si>
  <si>
    <t>(1)……………………………</t>
  </si>
  <si>
    <t>Pertes sur créances HAO</t>
  </si>
  <si>
    <t>Dons et libéralités accordés</t>
  </si>
  <si>
    <t>Abandons de créances consentis</t>
  </si>
  <si>
    <t>Charges provisionnées HAO</t>
  </si>
  <si>
    <t>Dotations hors activités ordinaires</t>
  </si>
  <si>
    <t>Subventions d'équilibre</t>
  </si>
  <si>
    <t>SOUS TOTAL : AUTRES CHARGES HAO</t>
  </si>
  <si>
    <t>Produits HAO constatées (1) à détailler</t>
  </si>
  <si>
    <t>Dons et libéralités obtenus</t>
  </si>
  <si>
    <t>Abandons de créances obtenus</t>
  </si>
  <si>
    <t>Transferts de charges HAO</t>
  </si>
  <si>
    <t>Reprises de charges pour dépréciations et provisions à court terme HAO</t>
  </si>
  <si>
    <t>Reprises hors activités ordinaires</t>
  </si>
  <si>
    <t>Note obligatoire pour les entités ayant un effectif de plus de 250 salariés</t>
  </si>
  <si>
    <t>Liste des informations sociales, environnementales et sociétales à fournir</t>
  </si>
  <si>
    <t>INFORMATIONS SOCIALES</t>
  </si>
  <si>
    <r>
      <rPr>
        <b/>
        <sz val="12"/>
        <color theme="1"/>
        <rFont val="Cambria"/>
        <family val="1"/>
        <scheme val="major"/>
      </rPr>
      <t>Emploi :</t>
    </r>
    <r>
      <rPr>
        <sz val="11"/>
        <color theme="1"/>
        <rFont val="Cambria"/>
        <family val="1"/>
        <scheme val="major"/>
      </rPr>
      <t xml:space="preserve">
- l'effectif total et la réparation des salariés par sexe, âge et zone géographique;
- les embauches et les licenciements;
- les rémunérations et leur évolution.</t>
    </r>
  </si>
  <si>
    <r>
      <rPr>
        <b/>
        <sz val="12"/>
        <color theme="1"/>
        <rFont val="Cambria"/>
        <family val="1"/>
        <scheme val="major"/>
      </rPr>
      <t>Relations scociales :</t>
    </r>
    <r>
      <rPr>
        <sz val="11"/>
        <color theme="1"/>
        <rFont val="Cambria"/>
        <family val="1"/>
        <scheme val="major"/>
      </rPr>
      <t xml:space="preserve">
- l'organisation du dialogue social;
- le bilan des accords collectifs.</t>
    </r>
  </si>
  <si>
    <r>
      <rPr>
        <b/>
        <sz val="12"/>
        <color theme="1"/>
        <rFont val="Cambria"/>
        <family val="1"/>
        <scheme val="major"/>
      </rPr>
      <t>Santé et sécurité :</t>
    </r>
    <r>
      <rPr>
        <sz val="11"/>
        <color theme="1"/>
        <rFont val="Cambria"/>
        <family val="1"/>
        <scheme val="major"/>
      </rPr>
      <t xml:space="preserve">
- les conditions de santé et de sécurité au travail;
- le bilan des accords signés avec les organisations syndicales ou le représentants du personnel en matière de santé et de sécurité au travail.</t>
    </r>
  </si>
  <si>
    <r>
      <rPr>
        <b/>
        <sz val="12"/>
        <color theme="1"/>
        <rFont val="Cambria"/>
        <family val="1"/>
        <scheme val="major"/>
      </rPr>
      <t>Formation :</t>
    </r>
    <r>
      <rPr>
        <sz val="11"/>
        <color theme="1"/>
        <rFont val="Cambria"/>
        <family val="1"/>
        <scheme val="major"/>
      </rPr>
      <t xml:space="preserve">
- les politiques mises en œuvre en matière de formation;
- le nombre total d'heures de formation.</t>
    </r>
  </si>
  <si>
    <t>INFORMATIONS ENVIRONNEMENTALES</t>
  </si>
  <si>
    <r>
      <rPr>
        <b/>
        <sz val="12"/>
        <color theme="1"/>
        <rFont val="Cambria"/>
        <family val="1"/>
        <scheme val="major"/>
      </rPr>
      <t>Egalité de traitement :</t>
    </r>
    <r>
      <rPr>
        <sz val="11"/>
        <color theme="1"/>
        <rFont val="Cambria"/>
        <family val="1"/>
        <scheme val="major"/>
      </rPr>
      <t xml:space="preserve">
- les mesures prises en faveur de l'égalité entre les femmes et les hommes;
- les mesures prises en faveur de l'emploi et de l'insertion des personnes handicapées.</t>
    </r>
  </si>
  <si>
    <r>
      <rPr>
        <b/>
        <sz val="12"/>
        <color theme="1"/>
        <rFont val="Cambria"/>
        <family val="1"/>
        <scheme val="major"/>
      </rPr>
      <t>Politique générale en matière environnementale :</t>
    </r>
    <r>
      <rPr>
        <sz val="11"/>
        <color theme="1"/>
        <rFont val="Cambria"/>
        <family val="1"/>
        <scheme val="major"/>
      </rPr>
      <t xml:space="preserve">
- l'organisation de la société pour prendre en compte les questions environnementales et, le cas échéant, les démarches d'évaluation ou de certification en matière d'environnement;
- les actions de formation et d'information des salariés menées en matière de protection de l'environnement;
- les moyens consacrés à la prévention des risques environnementaux et des pollutions.</t>
    </r>
  </si>
  <si>
    <r>
      <rPr>
        <b/>
        <sz val="12"/>
        <color theme="1"/>
        <rFont val="Cambria"/>
        <family val="1"/>
        <scheme val="major"/>
      </rPr>
      <t>Pollution et gestion des déchets :</t>
    </r>
    <r>
      <rPr>
        <sz val="11"/>
        <color theme="1"/>
        <rFont val="Cambria"/>
        <family val="1"/>
        <scheme val="major"/>
      </rPr>
      <t xml:space="preserve">
- les mesures de prévention, de réduction ou de réparation de rejets dans l'air, l'eau et le sol affectant gravement l'environnement;
- les mesures de prévention, de recyclage et d'élimination des déchets;
- la prise en compte des nuisances sonores et de toute autre forme de pollution spécifique à une activité.</t>
    </r>
  </si>
  <si>
    <r>
      <rPr>
        <b/>
        <sz val="12"/>
        <color theme="1"/>
        <rFont val="Cambria"/>
        <family val="1"/>
        <scheme val="major"/>
      </rPr>
      <t>Utilisation durable des ressources :</t>
    </r>
    <r>
      <rPr>
        <sz val="11"/>
        <color theme="1"/>
        <rFont val="Cambria"/>
        <family val="1"/>
        <scheme val="major"/>
      </rPr>
      <t xml:space="preserve">
- la consommation d'eau et l'approvisionnement en eau en fonction des contraintes locales;
- la consommation de matières premières et les mesures prises pour améliorer l'efficacité dans leur utilisation;
- la consommation d'énergie, les mesures prises pour améliorer l'efficacité énergétique et le recours aux énergies renouvellables</t>
    </r>
  </si>
  <si>
    <r>
      <rPr>
        <b/>
        <sz val="12"/>
        <color theme="1"/>
        <rFont val="Cambria"/>
        <family val="1"/>
        <scheme val="major"/>
      </rPr>
      <t>Changement climatique :</t>
    </r>
    <r>
      <rPr>
        <sz val="11"/>
        <color theme="1"/>
        <rFont val="Cambria"/>
        <family val="1"/>
        <scheme val="major"/>
      </rPr>
      <t xml:space="preserve">
- les rejets e gaz à effet de serre.</t>
    </r>
  </si>
  <si>
    <r>
      <rPr>
        <b/>
        <sz val="12"/>
        <color theme="1"/>
        <rFont val="Cambria"/>
        <family val="1"/>
        <scheme val="major"/>
      </rPr>
      <t>Protection de la biodiversité :</t>
    </r>
    <r>
      <rPr>
        <sz val="11"/>
        <color theme="1"/>
        <rFont val="Cambria"/>
        <family val="1"/>
        <scheme val="major"/>
      </rPr>
      <t xml:space="preserve">
- les mesures prises pour préserver ou développer la biodiversité.</t>
    </r>
  </si>
  <si>
    <t>INFORMATIONS RELATIVES AUX ENGAGEMENTS SOCIETAUX EN FAVEUR DU DEVELOPPEMENT DURABLE</t>
  </si>
  <si>
    <t>Impact territorial, économique et social de l'activité de la société :
- en matière d'emploi et de développement régional;
- sur les populations riveraines ou locales</t>
  </si>
  <si>
    <r>
      <rPr>
        <b/>
        <sz val="12"/>
        <color theme="1"/>
        <rFont val="Cambria"/>
        <family val="1"/>
        <scheme val="major"/>
      </rPr>
      <t>Relations entretenues avec les personnes ou les organisations intéressées par l'activité de la société (associations d'insertion, établissements d'enseignement…):</t>
    </r>
    <r>
      <rPr>
        <sz val="11"/>
        <color theme="1"/>
        <rFont val="Cambria"/>
        <family val="1"/>
        <scheme val="major"/>
      </rPr>
      <t xml:space="preserve">
- les conditions du dialogue avec ces personnes ou organisations;
- les actions de pertenariat ou de mécénat,</t>
    </r>
  </si>
  <si>
    <r>
      <rPr>
        <b/>
        <sz val="12"/>
        <color theme="1"/>
        <rFont val="Cambria"/>
        <family val="1"/>
        <scheme val="major"/>
      </rPr>
      <t>Sous-traitance et fournisseurs :</t>
    </r>
    <r>
      <rPr>
        <sz val="12"/>
        <color theme="1"/>
        <rFont val="Cambria"/>
        <family val="1"/>
        <scheme val="major"/>
      </rPr>
      <t xml:space="preserve">
- la prise en compte dans la politique d'achat des enjeux sociaux et environnementaux.</t>
    </r>
  </si>
  <si>
    <t>Sociétés par Actions Simplifiée (SAS)</t>
  </si>
  <si>
    <t>CODES ACTIVITES ECONOMIQUES</t>
  </si>
  <si>
    <r>
      <t>[</t>
    </r>
    <r>
      <rPr>
        <vertAlign val="superscript"/>
        <sz val="10"/>
        <color theme="1"/>
        <rFont val="Cambria"/>
        <family val="1"/>
        <scheme val="major"/>
      </rPr>
      <t>1</t>
    </r>
    <r>
      <rPr>
        <sz val="10"/>
        <color theme="1"/>
        <rFont val="Cambria"/>
        <family val="1"/>
        <scheme val="major"/>
      </rPr>
      <t>] à l'exclusion des variations liées aux créances et dettes sur cession et acquisition d'immobilisations. Ces variations sont prises en compte pour déterminer les décaissements liés aux acquisitions d'immobilisation (en cas d'acquisition à crédit) et les encaissements liés aux cessions d'immobilisations (en cas de cession à crédit).</t>
    </r>
  </si>
  <si>
    <t xml:space="preserve">                                                                                                                          EXERCICES CONCERNES (1)  
NATURE DES INDICATIONS</t>
  </si>
  <si>
    <t>ADRESSE POSTALE :</t>
  </si>
  <si>
    <t>TELEPHONE :</t>
  </si>
  <si>
    <t>N° RCCM :</t>
  </si>
  <si>
    <t>MINISTERE DE L'ECONOMIE, DES FINANCES</t>
  </si>
  <si>
    <t>ET DU DEVELOPPEMENT</t>
  </si>
  <si>
    <t>BURKINA FASO</t>
  </si>
  <si>
    <t>Unité - Progrès - Justice</t>
  </si>
  <si>
    <t>Entités utilisant des imprimés :</t>
  </si>
  <si>
    <t>Entités produisant les états financiers à l'aide de l'outil informatique :</t>
  </si>
  <si>
    <t>- 0 -</t>
  </si>
  <si>
    <r>
      <t>1 - Code forme juridique (</t>
    </r>
    <r>
      <rPr>
        <vertAlign val="superscript"/>
        <sz val="11"/>
        <color theme="1"/>
        <rFont val="Calibri"/>
        <family val="1"/>
        <scheme val="minor"/>
      </rPr>
      <t>1</t>
    </r>
    <r>
      <rPr>
        <sz val="11"/>
        <color theme="1"/>
        <rFont val="Calibri"/>
        <family val="1"/>
        <scheme val="minor"/>
      </rPr>
      <t>)</t>
    </r>
  </si>
  <si>
    <r>
      <t xml:space="preserve"> Pays OHADA (</t>
    </r>
    <r>
      <rPr>
        <vertAlign val="superscript"/>
        <sz val="11"/>
        <color theme="1"/>
        <rFont val="Calibri"/>
        <family val="1"/>
        <scheme val="minor"/>
      </rPr>
      <t>2</t>
    </r>
    <r>
      <rPr>
        <sz val="11"/>
        <color theme="1"/>
        <rFont val="Calibri"/>
        <family val="1"/>
        <scheme val="minor"/>
      </rPr>
      <t>)</t>
    </r>
  </si>
  <si>
    <r>
      <t>(</t>
    </r>
    <r>
      <rPr>
        <vertAlign val="superscript"/>
        <sz val="11"/>
        <color theme="1"/>
        <rFont val="Calibri"/>
        <family val="1"/>
        <scheme val="minor"/>
      </rPr>
      <t>1</t>
    </r>
    <r>
      <rPr>
        <sz val="11"/>
        <color theme="1"/>
        <rFont val="Calibri"/>
        <family val="1"/>
        <scheme val="minor"/>
      </rPr>
      <t>) Remplacer le premier 0 par 1 si l'entreprise bénéficie d'un agrément prioritaire</t>
    </r>
  </si>
  <si>
    <t>(2) Bénin = 01 ; Burkina = 02 ; Côte d'Ivoire = 03 ; Guinée Bissau = 04 ; Mali = 05 ; Niger = 06 ; Sénégal = 07 ; Togo = 08 ; Cameroun = 09 ; Congo = 10 ; Gabon = 11 ; République Centrafricaine = 12 ; Tchad = 13 ; Comores = 14 ; Guinée = 15 ; Guinée Equatoriale = 16 ; Congo RDC = 17.</t>
  </si>
  <si>
    <r>
      <t xml:space="preserve"> </t>
    </r>
    <r>
      <rPr>
        <b/>
        <sz val="11"/>
        <color theme="1"/>
        <rFont val="Calibri"/>
        <family val="1"/>
        <scheme val="minor"/>
      </rPr>
      <t>Construction</t>
    </r>
  </si>
  <si>
    <r>
      <t xml:space="preserve"> </t>
    </r>
    <r>
      <rPr>
        <b/>
        <sz val="11"/>
        <color theme="1"/>
        <rFont val="Calibri"/>
        <family val="1"/>
        <scheme val="minor"/>
      </rPr>
      <t>Hôtels, restaurants</t>
    </r>
  </si>
  <si>
    <r>
      <t xml:space="preserve">  STRUCTURE DU CAPITAL A LA CLOTURE DE L' EXERCICE (</t>
    </r>
    <r>
      <rPr>
        <vertAlign val="superscript"/>
        <sz val="11"/>
        <color theme="1"/>
        <rFont val="Calibri"/>
        <family val="1"/>
        <scheme val="minor"/>
      </rPr>
      <t>2</t>
    </r>
    <r>
      <rPr>
        <sz val="11"/>
        <color theme="1"/>
        <rFont val="Calibri"/>
        <family val="1"/>
        <scheme val="minor"/>
      </rPr>
      <t>)</t>
    </r>
  </si>
  <si>
    <r>
      <t xml:space="preserve">  OPERATIONS ET RESULTATS DE L'EXERCICE (</t>
    </r>
    <r>
      <rPr>
        <vertAlign val="superscript"/>
        <sz val="11"/>
        <color theme="1"/>
        <rFont val="Calibri"/>
        <family val="1"/>
        <scheme val="minor"/>
      </rPr>
      <t>3</t>
    </r>
    <r>
      <rPr>
        <sz val="11"/>
        <color theme="1"/>
        <rFont val="Calibri"/>
        <family val="1"/>
        <scheme val="minor"/>
      </rPr>
      <t>)</t>
    </r>
  </si>
  <si>
    <r>
      <t xml:space="preserve">         Résultat net (</t>
    </r>
    <r>
      <rPr>
        <vertAlign val="superscript"/>
        <sz val="11"/>
        <color theme="1"/>
        <rFont val="Calibri"/>
        <family val="1"/>
        <scheme val="minor"/>
      </rPr>
      <t>4</t>
    </r>
    <r>
      <rPr>
        <sz val="11"/>
        <color theme="1"/>
        <rFont val="Calibri"/>
        <family val="1"/>
        <scheme val="minor"/>
      </rPr>
      <t>) _______________________________________________________________</t>
    </r>
  </si>
  <si>
    <r>
      <t xml:space="preserve">         Résultat distribué (</t>
    </r>
    <r>
      <rPr>
        <vertAlign val="superscript"/>
        <sz val="11"/>
        <color theme="1"/>
        <rFont val="Calibri"/>
        <family val="1"/>
        <scheme val="minor"/>
      </rPr>
      <t>5</t>
    </r>
    <r>
      <rPr>
        <sz val="11"/>
        <color theme="1"/>
        <rFont val="Calibri"/>
        <family val="1"/>
        <scheme val="minor"/>
      </rPr>
      <t>) __________________________________________________________</t>
    </r>
  </si>
  <si>
    <r>
      <t xml:space="preserve">  </t>
    </r>
    <r>
      <rPr>
        <b/>
        <sz val="11"/>
        <color theme="1"/>
        <rFont val="Calibri"/>
        <family val="1"/>
        <scheme val="minor"/>
      </rPr>
      <t>PERSONNEL ET POLITIQUE SALARIALE</t>
    </r>
  </si>
  <si>
    <r>
      <t xml:space="preserve">         Effectif moyen des travailleurs au cours de l'exercice (</t>
    </r>
    <r>
      <rPr>
        <vertAlign val="superscript"/>
        <sz val="11"/>
        <color theme="1"/>
        <rFont val="Calibri"/>
        <family val="1"/>
        <scheme val="minor"/>
      </rPr>
      <t>6</t>
    </r>
    <r>
      <rPr>
        <sz val="11"/>
        <color theme="1"/>
        <rFont val="Calibri"/>
        <family val="1"/>
        <scheme val="minor"/>
      </rPr>
      <t>) ______________________________</t>
    </r>
  </si>
  <si>
    <r>
      <t xml:space="preserve">         Masse salariale distribuée au cours de l'exercice (</t>
    </r>
    <r>
      <rPr>
        <vertAlign val="superscript"/>
        <sz val="11"/>
        <color theme="1"/>
        <rFont val="Calibri"/>
        <family val="1"/>
        <scheme val="minor"/>
      </rPr>
      <t>7</t>
    </r>
    <r>
      <rPr>
        <sz val="11"/>
        <color theme="1"/>
        <rFont val="Calibri"/>
        <family val="1"/>
        <scheme val="minor"/>
      </rPr>
      <t>) _________________________________</t>
    </r>
  </si>
  <si>
    <r>
      <t xml:space="preserve">         Avantages sociaux versés au cours de l'exercice (</t>
    </r>
    <r>
      <rPr>
        <vertAlign val="superscript"/>
        <sz val="11"/>
        <color theme="1"/>
        <rFont val="Calibri"/>
        <family val="1"/>
        <scheme val="minor"/>
      </rPr>
      <t>8</t>
    </r>
    <r>
      <rPr>
        <sz val="11"/>
        <color theme="1"/>
        <rFont val="Calibri"/>
        <family val="1"/>
        <scheme val="minor"/>
      </rPr>
      <t>) [Sécurité sociale, oeuvres sociales]____</t>
    </r>
  </si>
  <si>
    <r>
      <t xml:space="preserve">         Personnel extérieur facturé à l'entité (</t>
    </r>
    <r>
      <rPr>
        <vertAlign val="superscript"/>
        <sz val="11"/>
        <color theme="1"/>
        <rFont val="Calibri"/>
        <family val="1"/>
        <scheme val="minor"/>
      </rPr>
      <t>9</t>
    </r>
    <r>
      <rPr>
        <sz val="11"/>
        <color theme="1"/>
        <rFont val="Calibri"/>
        <family val="1"/>
        <scheme val="minor"/>
      </rPr>
      <t>) _______________________________________</t>
    </r>
  </si>
  <si>
    <r>
      <t xml:space="preserve">STOCKS ET ENCOURS </t>
    </r>
    <r>
      <rPr>
        <vertAlign val="superscript"/>
        <sz val="11"/>
        <color theme="1"/>
        <rFont val="Calibri"/>
        <family val="1"/>
        <scheme val="minor"/>
      </rPr>
      <t>(1)</t>
    </r>
  </si>
  <si>
    <r>
      <t>Terrains</t>
    </r>
    <r>
      <rPr>
        <vertAlign val="superscript"/>
        <sz val="11"/>
        <color theme="1"/>
        <rFont val="Calibri"/>
        <family val="1"/>
        <scheme val="minor"/>
      </rPr>
      <t>(1)</t>
    </r>
  </si>
  <si>
    <r>
      <t>Bâtiments</t>
    </r>
    <r>
      <rPr>
        <vertAlign val="superscript"/>
        <sz val="11"/>
        <color theme="1"/>
        <rFont val="Calibri"/>
        <family val="1"/>
        <scheme val="minor"/>
      </rPr>
      <t>(1)</t>
    </r>
  </si>
  <si>
    <r>
      <t>FICHE RECAPITULATIVE DES NOTES ANNEXES PRESENTEES</t>
    </r>
    <r>
      <rPr>
        <vertAlign val="superscript"/>
        <sz val="11"/>
        <color theme="1"/>
        <rFont val="Calibri"/>
        <family val="1"/>
        <scheme val="minor"/>
      </rPr>
      <t>(1)</t>
    </r>
    <r>
      <rPr>
        <sz val="11"/>
        <color theme="1"/>
        <rFont val="Calibri"/>
        <family val="1"/>
        <scheme val="minor"/>
      </rPr>
      <t xml:space="preserve"> 4</t>
    </r>
  </si>
  <si>
    <r>
      <t>DIRIGEANTS (</t>
    </r>
    <r>
      <rPr>
        <vertAlign val="superscript"/>
        <sz val="11"/>
        <color theme="1"/>
        <rFont val="Calibri"/>
        <family val="1"/>
        <scheme val="minor"/>
      </rPr>
      <t>1</t>
    </r>
    <r>
      <rPr>
        <sz val="11"/>
        <color theme="1"/>
        <rFont val="Calibri"/>
        <family val="1"/>
        <scheme val="minor"/>
      </rPr>
      <t>)</t>
    </r>
  </si>
  <si>
    <r>
      <t>(</t>
    </r>
    <r>
      <rPr>
        <vertAlign val="superscript"/>
        <sz val="11"/>
        <color theme="1"/>
        <rFont val="Calibri"/>
        <family val="1"/>
        <scheme val="minor"/>
      </rPr>
      <t>1</t>
    </r>
    <r>
      <rPr>
        <sz val="11"/>
        <color theme="1"/>
        <rFont val="Calibri"/>
        <family val="1"/>
        <scheme val="minor"/>
      </rPr>
      <t>) Dirigeants = Président Directeur Général, Directeur Général, Administrateur Général, Gérant, Autres.</t>
    </r>
  </si>
  <si>
    <r>
      <t>Forme juridique (</t>
    </r>
    <r>
      <rPr>
        <vertAlign val="superscript"/>
        <sz val="11"/>
        <color theme="1"/>
        <rFont val="Calibri"/>
        <family val="1"/>
        <scheme val="minor"/>
      </rPr>
      <t>1</t>
    </r>
    <r>
      <rPr>
        <sz val="11"/>
        <color theme="1"/>
        <rFont val="Calibri"/>
        <family val="1"/>
        <scheme val="minor"/>
      </rPr>
      <t>) :</t>
    </r>
  </si>
  <si>
    <r>
      <t>Régime fiscal (</t>
    </r>
    <r>
      <rPr>
        <vertAlign val="superscript"/>
        <sz val="11"/>
        <color theme="1"/>
        <rFont val="Calibri"/>
        <family val="1"/>
        <scheme val="minor"/>
      </rPr>
      <t>1</t>
    </r>
    <r>
      <rPr>
        <sz val="11"/>
        <color theme="1"/>
        <rFont val="Calibri"/>
        <family val="1"/>
        <scheme val="minor"/>
      </rPr>
      <t>) :</t>
    </r>
  </si>
  <si>
    <r>
      <t>Pays du siège social (</t>
    </r>
    <r>
      <rPr>
        <vertAlign val="superscript"/>
        <sz val="11"/>
        <color theme="1"/>
        <rFont val="Calibri"/>
        <family val="1"/>
        <scheme val="minor"/>
      </rPr>
      <t>1</t>
    </r>
    <r>
      <rPr>
        <sz val="11"/>
        <color theme="1"/>
        <rFont val="Calibri"/>
        <family val="1"/>
        <scheme val="minor"/>
      </rPr>
      <t>) :</t>
    </r>
  </si>
  <si>
    <r>
      <t>Désignation de l'activité (</t>
    </r>
    <r>
      <rPr>
        <vertAlign val="superscript"/>
        <sz val="11"/>
        <color theme="1"/>
        <rFont val="Calibri"/>
        <family val="1"/>
        <scheme val="minor"/>
      </rPr>
      <t>2</t>
    </r>
    <r>
      <rPr>
        <sz val="11"/>
        <color theme="1"/>
        <rFont val="Calibri"/>
        <family val="1"/>
        <scheme val="minor"/>
      </rPr>
      <t>)</t>
    </r>
  </si>
  <si>
    <r>
      <t>d'activité (</t>
    </r>
    <r>
      <rPr>
        <vertAlign val="superscript"/>
        <sz val="11"/>
        <color theme="1"/>
        <rFont val="Calibri"/>
        <family val="1"/>
        <scheme val="minor"/>
      </rPr>
      <t>1</t>
    </r>
    <r>
      <rPr>
        <sz val="11"/>
        <color theme="1"/>
        <rFont val="Calibri"/>
        <family val="1"/>
        <scheme val="minor"/>
      </rPr>
      <t>)</t>
    </r>
  </si>
  <si>
    <r>
      <t>(VA) (</t>
    </r>
    <r>
      <rPr>
        <vertAlign val="superscript"/>
        <sz val="11"/>
        <color theme="1"/>
        <rFont val="Calibri"/>
        <family val="1"/>
        <scheme val="minor"/>
      </rPr>
      <t>3</t>
    </r>
    <r>
      <rPr>
        <sz val="11"/>
        <color theme="1"/>
        <rFont val="Calibri"/>
        <family val="1"/>
        <scheme val="minor"/>
      </rPr>
      <t>)</t>
    </r>
  </si>
  <si>
    <r>
      <t>(</t>
    </r>
    <r>
      <rPr>
        <vertAlign val="superscript"/>
        <sz val="11"/>
        <color theme="1"/>
        <rFont val="Calibri"/>
        <family val="1"/>
        <scheme val="minor"/>
      </rPr>
      <t>1</t>
    </r>
    <r>
      <rPr>
        <sz val="11"/>
        <color theme="1"/>
        <rFont val="Calibri"/>
        <family val="1"/>
        <scheme val="minor"/>
      </rPr>
      <t>) NOTE 34</t>
    </r>
  </si>
  <si>
    <r>
      <t>(</t>
    </r>
    <r>
      <rPr>
        <vertAlign val="superscript"/>
        <sz val="11"/>
        <color theme="1"/>
        <rFont val="Calibri"/>
        <family val="1"/>
        <scheme val="minor"/>
      </rPr>
      <t>2</t>
    </r>
    <r>
      <rPr>
        <sz val="11"/>
        <color theme="1"/>
        <rFont val="Calibri"/>
        <family val="1"/>
        <scheme val="minor"/>
      </rPr>
      <t>) Lister de manière précise les activités dans l'ordre décroissant du C. A. HT, ou de la valeur ajoutée (V. A.).</t>
    </r>
  </si>
  <si>
    <r>
      <t>(</t>
    </r>
    <r>
      <rPr>
        <vertAlign val="superscript"/>
        <sz val="11"/>
        <color theme="1"/>
        <rFont val="Calibri"/>
        <family val="1"/>
        <scheme val="minor"/>
      </rPr>
      <t>3</t>
    </r>
    <r>
      <rPr>
        <sz val="11"/>
        <color theme="1"/>
        <rFont val="Calibri"/>
        <family val="1"/>
        <scheme val="minor"/>
      </rPr>
      <t>) Rayer la mention inutile (utiliser de préférence la V. A.).</t>
    </r>
  </si>
  <si>
    <r>
      <t xml:space="preserve">Ecarts de conversion actif :
</t>
    </r>
    <r>
      <rPr>
        <i/>
        <sz val="11"/>
        <color theme="1"/>
        <rFont val="Calibri"/>
        <family val="1"/>
        <scheme val="minor"/>
      </rPr>
      <t>détailler les créances et dettes concernées</t>
    </r>
  </si>
  <si>
    <r>
      <t xml:space="preserve">Transferts de charges d'exploitation :
</t>
    </r>
    <r>
      <rPr>
        <i/>
        <sz val="11"/>
        <color theme="1"/>
        <rFont val="Calibri"/>
        <family val="1"/>
        <scheme val="minor"/>
      </rPr>
      <t>détailler la nature des charges transférées</t>
    </r>
  </si>
  <si>
    <r>
      <t xml:space="preserve">Transferts de charges financières :
</t>
    </r>
    <r>
      <rPr>
        <i/>
        <sz val="11"/>
        <color theme="1"/>
        <rFont val="Calibri"/>
        <family val="1"/>
        <scheme val="minor"/>
      </rPr>
      <t>détailler la nature des charges transférées</t>
    </r>
  </si>
  <si>
    <t xml:space="preserve"> - Actif immobilisé (b)</t>
  </si>
  <si>
    <t>LAPAN SOFT</t>
  </si>
  <si>
    <t xml:space="preserve">
Les états financiers ont été établis conformément aux postulats et convention comptables admis par le Système Comptable OHADA et l'Acte Uniforme relatif au Droit Comptable et à l'Information Financière et en particulier le respect :
- de l'hypothèse de continuité de l'exploitation;
- du principe de la permanence de la methode;
- de l'indépendance des exercices;
- de la règle de prudence;
- et conformément aux règles générales de présentation.</t>
  </si>
  <si>
    <t xml:space="preserve">
Les états financiers ont été établis dans le respect des conventions, des postulats, et des règles d'évaluation édictés par le SYSCOHADA  et l'Acte Uniforme.</t>
  </si>
  <si>
    <t>Les postulats et conventions comptables ont été respectés sans aucune dérogation.</t>
  </si>
  <si>
    <t>Pas d'informations complémentaires relatives aux états financiers.</t>
  </si>
  <si>
    <t>Clients, chèques, effets et autres valeurs impayés</t>
  </si>
  <si>
    <t>Provision spéciale de réévaluation</t>
  </si>
  <si>
    <t>Provisions pour pensions et obligations similaires</t>
  </si>
  <si>
    <t xml:space="preserve">nombre de mois :---&gt; </t>
  </si>
  <si>
    <t>pays :---&gt;</t>
  </si>
  <si>
    <t>Tel : ---&gt;</t>
  </si>
  <si>
    <t>nombre de mois :&gt;</t>
  </si>
  <si>
    <t>N° RCCM ---&gt;</t>
  </si>
  <si>
    <t>N° CNSS--&gt;</t>
  </si>
  <si>
    <t>Centre des Impôts :----&gt;</t>
  </si>
  <si>
    <t>Exercice du :-----&gt;</t>
  </si>
  <si>
    <t>Exercice précédent clos le :---&gt;</t>
  </si>
  <si>
    <t>Adresse ------&gt;</t>
  </si>
  <si>
    <t>Code contribuable (impôt):----&gt;</t>
  </si>
  <si>
    <t>Boîte Postale de l'entreprise :---&gt;</t>
  </si>
  <si>
    <t>Sigle :---------&gt;</t>
  </si>
  <si>
    <t>(suite désignation)---------&gt;</t>
  </si>
  <si>
    <t>Désignation de l'entreprise :----&gt;</t>
  </si>
  <si>
    <t>Forme juridique :----&gt;</t>
  </si>
  <si>
    <t>LS</t>
  </si>
  <si>
    <t>01</t>
  </si>
  <si>
    <t>XXXX</t>
  </si>
  <si>
    <t>TOUGAN</t>
  </si>
  <si>
    <t>000XXXXXA</t>
  </si>
  <si>
    <t>27.96</t>
  </si>
  <si>
    <t>XX</t>
  </si>
  <si>
    <t>+22665651415</t>
  </si>
  <si>
    <t>XXXXXB</t>
  </si>
  <si>
    <t>BFTOU2017BXXXX</t>
  </si>
  <si>
    <t>DCI TOUGAN</t>
  </si>
  <si>
    <t>TRENDS</t>
  </si>
  <si>
    <t>Kolè</t>
  </si>
  <si>
    <t>Maintenance</t>
  </si>
  <si>
    <t>Honoraires</t>
  </si>
  <si>
    <t>Réceptions</t>
  </si>
  <si>
    <t>Vignettes</t>
  </si>
  <si>
    <t>Autres droits</t>
  </si>
  <si>
    <t>Médecine du travail et pharmacie</t>
  </si>
  <si>
    <t>Capital souscrit, non appelé</t>
  </si>
  <si>
    <t>Capital souscrit, appelé, non versé</t>
  </si>
  <si>
    <t>Capital souscrit, appelé, versé non amorti</t>
  </si>
  <si>
    <t>Apporteurs, capital souscrit, non appelé</t>
  </si>
  <si>
    <t>Réserve légale</t>
  </si>
  <si>
    <t>Résultat net</t>
  </si>
  <si>
    <t>Subvention  d’investissement</t>
  </si>
  <si>
    <t>Provisions spéciales de réévaluation</t>
  </si>
  <si>
    <t>Emprunt bancaire</t>
  </si>
  <si>
    <t>Cautionnements  reçus</t>
  </si>
  <si>
    <t>Logiciels</t>
  </si>
  <si>
    <t>Fonds commercial</t>
  </si>
  <si>
    <t>Terrains bâtis</t>
  </si>
  <si>
    <t>Aménagement de terrain en cours</t>
  </si>
  <si>
    <t>Bâtiments industriels sur sol propre</t>
  </si>
  <si>
    <t>Bâtiments industriels sur sol d’autrui</t>
  </si>
  <si>
    <t>Installations  générales</t>
  </si>
  <si>
    <t>Autres installations et agencements</t>
  </si>
  <si>
    <t>Matériel industriel</t>
  </si>
  <si>
    <t>Matériel de bureau</t>
  </si>
  <si>
    <t>Matériel  informatique</t>
  </si>
  <si>
    <t>Mobilier de bureau</t>
  </si>
  <si>
    <t>Matériel automobile</t>
  </si>
  <si>
    <t>Avance acompte sur immobilisation</t>
  </si>
  <si>
    <t>Autres prêts au personnel</t>
  </si>
  <si>
    <t>Dépôts et cautionnement électricité</t>
  </si>
  <si>
    <t>Dépôts et caution. Eau</t>
  </si>
  <si>
    <t>Dépôt/téléphone télex télécopie</t>
  </si>
  <si>
    <t>Autres dépôts et cautionnements</t>
  </si>
  <si>
    <t>Amortissement des bâtiments industriels</t>
  </si>
  <si>
    <t>Amortissement des instal. Générales</t>
  </si>
  <si>
    <t>Amortissement du matériel industriel</t>
  </si>
  <si>
    <t>Amortissement du matériel de bureau</t>
  </si>
  <si>
    <t>Amortissement du matériel informatique</t>
  </si>
  <si>
    <t>Amortissement du mobilier de bureau</t>
  </si>
  <si>
    <t>Amortissement du matériel automobile</t>
  </si>
  <si>
    <t>Stock marchandises</t>
  </si>
  <si>
    <t>Stock de matières premières</t>
  </si>
  <si>
    <t>Stocks emballages</t>
  </si>
  <si>
    <t>Fournisseurs</t>
  </si>
  <si>
    <t>Fournisseurs fac. Non parvenues</t>
  </si>
  <si>
    <t>Fournisseurs, avances et acomptes</t>
  </si>
  <si>
    <t>Créances douteuses</t>
  </si>
  <si>
    <t>Personnel avances &amp; acomptes</t>
  </si>
  <si>
    <t>Personnel frais avances</t>
  </si>
  <si>
    <t>Personnel saisies- arrêts</t>
  </si>
  <si>
    <t>Allocations  familiales</t>
  </si>
  <si>
    <t>Personnel dépôts</t>
  </si>
  <si>
    <t>Pers locaux congés à payer</t>
  </si>
  <si>
    <t>Pers non national congés à payer</t>
  </si>
  <si>
    <t>Caisse sécurité sociale</t>
  </si>
  <si>
    <t>Caisse de retraite</t>
  </si>
  <si>
    <t>Mutuelle de sante</t>
  </si>
  <si>
    <t>Charges sociales / congés</t>
  </si>
  <si>
    <t>Etat impôt sur les sociétés</t>
  </si>
  <si>
    <t>Etat impôts et taxes</t>
  </si>
  <si>
    <t>Etat tva facturée</t>
  </si>
  <si>
    <t>Etat tva due</t>
  </si>
  <si>
    <t>Etat impôts retenue à la source</t>
  </si>
  <si>
    <t>Compte courant associés</t>
  </si>
  <si>
    <t>Apporteurs restant dû sur capital appelé</t>
  </si>
  <si>
    <t>Débiteurs divers</t>
  </si>
  <si>
    <t>Charges constatées d'avance</t>
  </si>
  <si>
    <t>Produits constatés d'avance</t>
  </si>
  <si>
    <t>Ecart conversion créances clients</t>
  </si>
  <si>
    <t>Ecart conversion emprunts</t>
  </si>
  <si>
    <t>Frs invest. Immobilisation corporelle</t>
  </si>
  <si>
    <t>Frs invest. Fnp</t>
  </si>
  <si>
    <t>Autres créances HAO</t>
  </si>
  <si>
    <t>Créances sur cessions d’immobilisations</t>
  </si>
  <si>
    <t>Dépréciations comptes clients</t>
  </si>
  <si>
    <t>Banques</t>
  </si>
  <si>
    <t>Virements de fonds</t>
  </si>
  <si>
    <t>Achats marchandises</t>
  </si>
  <si>
    <t>Achats matières dans la région</t>
  </si>
  <si>
    <t>Achats fournitures</t>
  </si>
  <si>
    <t>Variations stocks de marchandises</t>
  </si>
  <si>
    <t>Variation stocks matières premières</t>
  </si>
  <si>
    <t>Variation stocks emballages</t>
  </si>
  <si>
    <t>Achats carburant</t>
  </si>
  <si>
    <t>Fourniture entretien non stockables</t>
  </si>
  <si>
    <t>Achats de petit matériel &amp; outillage</t>
  </si>
  <si>
    <t>Achats d'études prestations service</t>
  </si>
  <si>
    <t>Emballages perdus</t>
  </si>
  <si>
    <t>Voyages et déplacements</t>
  </si>
  <si>
    <t>Transports  administratifs</t>
  </si>
  <si>
    <t>Location de bâtiments</t>
  </si>
  <si>
    <t>Location véhicules et parking</t>
  </si>
  <si>
    <t>Location de machines</t>
  </si>
  <si>
    <t>Entretiens &amp; réparations biens immobiliers</t>
  </si>
  <si>
    <t>Entretiens &amp; réparations biens mobiliers</t>
  </si>
  <si>
    <t>Hygiène et services assimilés</t>
  </si>
  <si>
    <t>Assurances  multirisques</t>
  </si>
  <si>
    <t>Assurances matériel de transport</t>
  </si>
  <si>
    <t>Frais de téléphone</t>
  </si>
  <si>
    <t>Autres frais télécommunications</t>
  </si>
  <si>
    <t>Frais virements/règlement clients</t>
  </si>
  <si>
    <t>Honoraires  expert-comptable</t>
  </si>
  <si>
    <t>Honoraires notaires</t>
  </si>
  <si>
    <t>Honoraires analyses</t>
  </si>
  <si>
    <t>Frais d'acte et de contentieux</t>
  </si>
  <si>
    <t>Certificat de salubrité</t>
  </si>
  <si>
    <t>Droit d’entrée port</t>
  </si>
  <si>
    <t>Autres redevances</t>
  </si>
  <si>
    <t>Cotisation syndicale patronale</t>
  </si>
  <si>
    <t>Prestations diverses</t>
  </si>
  <si>
    <t>Droits enregistrement aug. Capital</t>
  </si>
  <si>
    <t>Droits de timbres</t>
  </si>
  <si>
    <t>Pénalités TVA</t>
  </si>
  <si>
    <t>Dons</t>
  </si>
  <si>
    <t>Salaires bruts nationaux</t>
  </si>
  <si>
    <t>Congés payés au personnel national.</t>
  </si>
  <si>
    <t>Autres rémunérations directes</t>
  </si>
  <si>
    <t>Salaires bruts non nationaux</t>
  </si>
  <si>
    <t>Congés payés au personnel .non national</t>
  </si>
  <si>
    <t>Indemnités de logement</t>
  </si>
  <si>
    <t>Primes de transport</t>
  </si>
  <si>
    <t>Autres indemnités &amp; avantages divers</t>
  </si>
  <si>
    <t>Charges de sécurité sociale - permanents</t>
  </si>
  <si>
    <t>Charge de sécurité sociale - journaliers</t>
  </si>
  <si>
    <t>Charges sociales - caisse retraite</t>
  </si>
  <si>
    <t>Charges sociales - mutuelle</t>
  </si>
  <si>
    <t>Charges sociales - caisse retraite complémentaire</t>
  </si>
  <si>
    <t>Equipements  personnel</t>
  </si>
  <si>
    <t>Intérêt emprunts</t>
  </si>
  <si>
    <t>Dotations aux amortissements biens corporels</t>
  </si>
  <si>
    <t>Dotations aux provisions pour risques</t>
  </si>
  <si>
    <t>Ventes marchandises</t>
  </si>
  <si>
    <t>Ventes produits finis</t>
  </si>
  <si>
    <t>Retour produits finis</t>
  </si>
  <si>
    <t>Remises et ristournes / ventes produits finis</t>
  </si>
  <si>
    <t>Location villa</t>
  </si>
  <si>
    <t>Locations groupe électrogène</t>
  </si>
  <si>
    <t>Production  immobilisée</t>
  </si>
  <si>
    <t>Gains de change sur créances commerciales</t>
  </si>
  <si>
    <t>Indemnités  assurances</t>
  </si>
  <si>
    <t>Transfert de charges</t>
  </si>
  <si>
    <t>Valeur comptable des cessions d'imm</t>
  </si>
  <si>
    <t>Produits de cession immob corporelles</t>
  </si>
  <si>
    <t>Impôt / bénéfices</t>
  </si>
  <si>
    <t>Capital souscrit, appelé, versé, non amorti</t>
  </si>
  <si>
    <t>Provision pour pensions et obligations assimilées</t>
  </si>
  <si>
    <t>Prêt amicale personnel</t>
  </si>
  <si>
    <t>Amortissement des bâtiments indust.</t>
  </si>
  <si>
    <t>Amortissement du matériel indust.</t>
  </si>
  <si>
    <t>Fournisseurs fac non parvenues</t>
  </si>
  <si>
    <t>Fac. Non parvenues eau</t>
  </si>
  <si>
    <t>Fac. Non parvenues téléphone</t>
  </si>
  <si>
    <t>Fac. Non parvenues électricité</t>
  </si>
  <si>
    <t>Fac. Non parvenues transporteur</t>
  </si>
  <si>
    <t>Fac. Non parvenues avocats</t>
  </si>
  <si>
    <t>R. R. Ristournes &amp; avoirs à accorder</t>
  </si>
  <si>
    <t>Frais médicaux</t>
  </si>
  <si>
    <t>Pers non nat congés à payer</t>
  </si>
  <si>
    <t>Tva facturée / prestation services</t>
  </si>
  <si>
    <t>Etat impôts retenue à la source personnel</t>
  </si>
  <si>
    <t>Etat retenue à la source prestataire</t>
  </si>
  <si>
    <t>Fours d'invest. Fnp</t>
  </si>
  <si>
    <t>Frs invest. effets à payer</t>
  </si>
  <si>
    <t>Dépréciations comptes clts</t>
  </si>
  <si>
    <t>Achats matières premières</t>
  </si>
  <si>
    <t>Variation stock matières premières</t>
  </si>
  <si>
    <t>Variation stock emballage</t>
  </si>
  <si>
    <t>Autres énergies gaz</t>
  </si>
  <si>
    <t>Petits équipements</t>
  </si>
  <si>
    <t>Transport de plis</t>
  </si>
  <si>
    <t>Location machines</t>
  </si>
  <si>
    <t>Maintenance  machines</t>
  </si>
  <si>
    <t>Autres entretiens et réparations</t>
  </si>
  <si>
    <t>Documentation  générale</t>
  </si>
  <si>
    <t>Annonces insertion</t>
  </si>
  <si>
    <t>Droit entrée port</t>
  </si>
  <si>
    <t>Cotisation syndicat patronal</t>
  </si>
  <si>
    <t>Autres amendes pénales &amp; fiscales</t>
  </si>
  <si>
    <t>Congés payés au pers. nat.</t>
  </si>
  <si>
    <t>Charges de sécurité sociale-permanents</t>
  </si>
  <si>
    <t>Charges de sécurité sociale- journaliers</t>
  </si>
  <si>
    <t>Charges sociales caisse retraite</t>
  </si>
  <si>
    <t>Charges sociales mutuelle de sante</t>
  </si>
  <si>
    <t>Charges sociales non nationaux</t>
  </si>
  <si>
    <t>Dotations aux amorts biens corporels</t>
  </si>
  <si>
    <t>Avoir / ventes produits finis</t>
  </si>
  <si>
    <t>Remise / ventes produits finis</t>
  </si>
  <si>
    <t>Autres produits accessoires</t>
  </si>
  <si>
    <t>Autres produits divers</t>
  </si>
  <si>
    <t>Transfert charges fret</t>
  </si>
  <si>
    <t>Valeur comptable des cessions d'immobilisation</t>
  </si>
  <si>
    <t>LES FEUILLES PROTEGEES SONT MASQUES</t>
  </si>
  <si>
    <t>CLIQUE SUR FICHER POUR VOIR LES FEUILLES PROTEGEES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</si>
</sst>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_(* #,##0.00_);_(* \(#,##0.00\);_(* &quot;-&quot;??_);_(@_)"/>
    <numFmt numFmtId="165" formatCode="d\ mmmm\ yyyy"/>
    <numFmt numFmtId="166" formatCode="_(* #,##0_);_(* \(#,##0\);_(* &quot;-&quot;??_);_(@_)"/>
  </numFmts>
  <fonts count="96">
    <font>
      <sz val="11"/>
      <color theme="1"/>
      <name val="Calibri"/>
      <family val="2"/>
      <scheme val="minor"/>
    </font>
    <font>
      <sz val="11"/>
      <color theme="1"/>
      <name val="Adobe Garamond Pro"/>
      <family val="2"/>
    </font>
    <font>
      <sz val="10"/>
      <name val="Arial"/>
      <family val="2"/>
    </font>
    <font>
      <sz val="11"/>
      <color theme="1"/>
      <name val="Calibri"/>
      <family val="2"/>
      <scheme val="minor"/>
    </font>
    <font>
      <b/>
      <sz val="11"/>
      <color theme="1"/>
      <name val="Calibri"/>
      <family val="2"/>
      <scheme val="minor"/>
    </font>
    <font>
      <b/>
      <sz val="9"/>
      <color theme="1"/>
      <name val="Calibri"/>
      <family val="2"/>
      <scheme val="minor"/>
    </font>
    <font>
      <sz val="10"/>
      <name val="Arial"/>
      <family val="2"/>
    </font>
    <font>
      <b/>
      <sz val="72"/>
      <color theme="1"/>
      <name val="Calibri"/>
      <family val="2"/>
      <scheme val="minor"/>
    </font>
    <font>
      <sz val="10"/>
      <name val="Arial"/>
      <family val="2"/>
    </font>
    <font>
      <sz val="10"/>
      <color theme="1"/>
      <name val="Cambria"/>
      <family val="1"/>
      <scheme val="major"/>
    </font>
    <font>
      <sz val="11"/>
      <color theme="1"/>
      <name val="Cambria"/>
      <family val="1"/>
      <scheme val="major"/>
    </font>
    <font>
      <b/>
      <sz val="10"/>
      <color theme="1"/>
      <name val="Cambria"/>
      <family val="1"/>
      <scheme val="major"/>
    </font>
    <font>
      <b/>
      <sz val="11"/>
      <color theme="1"/>
      <name val="Cambria"/>
      <family val="1"/>
      <scheme val="major"/>
    </font>
    <font>
      <sz val="9"/>
      <color theme="1"/>
      <name val="Cambria"/>
      <family val="1"/>
      <scheme val="major"/>
    </font>
    <font>
      <b/>
      <sz val="9"/>
      <color theme="1"/>
      <name val="Cambria"/>
      <family val="1"/>
      <scheme val="major"/>
    </font>
    <font>
      <b/>
      <u/>
      <sz val="10"/>
      <color theme="1"/>
      <name val="Cambria"/>
      <family val="1"/>
      <scheme val="major"/>
    </font>
    <font>
      <b/>
      <sz val="11"/>
      <name val="Cambria"/>
      <family val="1"/>
      <scheme val="major"/>
    </font>
    <font>
      <sz val="11"/>
      <name val="Cambria"/>
      <family val="1"/>
      <scheme val="major"/>
    </font>
    <font>
      <sz val="9"/>
      <name val="Cambria"/>
      <family val="1"/>
      <scheme val="major"/>
    </font>
    <font>
      <b/>
      <sz val="9"/>
      <name val="Cambria"/>
      <family val="1"/>
      <scheme val="major"/>
    </font>
    <font>
      <sz val="10"/>
      <name val="Cambria"/>
      <family val="1"/>
      <scheme val="major"/>
    </font>
    <font>
      <b/>
      <sz val="8"/>
      <name val="Cambria"/>
      <family val="1"/>
      <scheme val="major"/>
    </font>
    <font>
      <sz val="8"/>
      <name val="Cambria"/>
      <family val="1"/>
      <scheme val="major"/>
    </font>
    <font>
      <b/>
      <sz val="12"/>
      <name val="Cambria"/>
      <family val="1"/>
      <scheme val="major"/>
    </font>
    <font>
      <b/>
      <sz val="10"/>
      <name val="Cambria"/>
      <family val="1"/>
      <scheme val="major"/>
    </font>
    <font>
      <sz val="6"/>
      <name val="Cambria"/>
      <family val="1"/>
      <scheme val="major"/>
    </font>
    <font>
      <u/>
      <sz val="10"/>
      <name val="Cambria"/>
      <family val="1"/>
      <scheme val="major"/>
    </font>
    <font>
      <u/>
      <sz val="9"/>
      <name val="Cambria"/>
      <family val="1"/>
      <scheme val="major"/>
    </font>
    <font>
      <b/>
      <sz val="7"/>
      <name val="Cambria"/>
      <family val="1"/>
      <scheme val="major"/>
    </font>
    <font>
      <sz val="7"/>
      <name val="Cambria"/>
      <family val="1"/>
      <scheme val="major"/>
    </font>
    <font>
      <b/>
      <sz val="11"/>
      <color rgb="FF00B050"/>
      <name val="Cambria"/>
      <family val="1"/>
      <scheme val="major"/>
    </font>
    <font>
      <b/>
      <sz val="12"/>
      <color theme="1"/>
      <name val="Cambria"/>
      <family val="1"/>
      <scheme val="major"/>
    </font>
    <font>
      <sz val="12"/>
      <color theme="1"/>
      <name val="Cambria"/>
      <family val="1"/>
      <scheme val="major"/>
    </font>
    <font>
      <vertAlign val="superscript"/>
      <sz val="10"/>
      <color theme="1"/>
      <name val="Cambria"/>
      <family val="1"/>
      <scheme val="major"/>
    </font>
    <font>
      <b/>
      <vertAlign val="superscript"/>
      <sz val="10"/>
      <color theme="1"/>
      <name val="Cambria"/>
      <family val="1"/>
      <scheme val="major"/>
    </font>
    <font>
      <i/>
      <sz val="10"/>
      <name val="Cambria"/>
      <family val="1"/>
      <scheme val="major"/>
    </font>
    <font>
      <b/>
      <vertAlign val="superscript"/>
      <sz val="12"/>
      <color theme="1"/>
      <name val="Cambria"/>
      <family val="1"/>
      <scheme val="major"/>
    </font>
    <font>
      <b/>
      <vertAlign val="superscript"/>
      <sz val="11"/>
      <color theme="1"/>
      <name val="Cambria"/>
      <family val="1"/>
      <scheme val="major"/>
    </font>
    <font>
      <b/>
      <sz val="11"/>
      <color theme="1"/>
      <name val="Calibri"/>
      <family val="2"/>
      <scheme val="minor"/>
    </font>
    <font>
      <sz val="11"/>
      <color theme="1"/>
      <name val="Calibri"/>
      <family val="2"/>
      <scheme val="minor"/>
    </font>
    <font>
      <vertAlign val="superscript"/>
      <sz val="11"/>
      <color theme="1"/>
      <name val="Calibri"/>
      <family val="1"/>
      <scheme val="minor"/>
    </font>
    <font>
      <sz val="11"/>
      <color theme="1"/>
      <name val="Calibri"/>
      <family val="1"/>
      <scheme val="minor"/>
    </font>
    <font>
      <b/>
      <sz val="11"/>
      <color theme="1"/>
      <name val="Calibri"/>
      <family val="1"/>
      <scheme val="minor"/>
    </font>
    <font>
      <sz val="11"/>
      <color theme="1"/>
      <name val="Cambria"/>
      <family val="1"/>
      <scheme val="major"/>
    </font>
    <font>
      <b/>
      <sz val="11"/>
      <color theme="1"/>
      <name val="Cambria"/>
      <family val="1"/>
      <scheme val="major"/>
    </font>
    <font>
      <b/>
      <sz val="12"/>
      <color theme="1"/>
      <name val="Cambria"/>
      <family val="1"/>
      <scheme val="major"/>
    </font>
    <font>
      <b/>
      <sz val="10"/>
      <color theme="1"/>
      <name val="Cambria"/>
      <family val="1"/>
      <scheme val="major"/>
    </font>
    <font>
      <sz val="10"/>
      <color theme="1"/>
      <name val="Cambria"/>
      <family val="1"/>
      <scheme val="major"/>
    </font>
    <font>
      <b/>
      <sz val="11"/>
      <name val="Cambria"/>
      <family val="1"/>
      <scheme val="major"/>
    </font>
    <font>
      <sz val="11"/>
      <name val="Cambria"/>
      <family val="1"/>
      <scheme val="major"/>
    </font>
    <font>
      <b/>
      <sz val="12"/>
      <name val="Cambria"/>
      <family val="1"/>
      <scheme val="major"/>
    </font>
    <font>
      <sz val="10"/>
      <name val="Cambria"/>
      <family val="1"/>
      <scheme val="major"/>
    </font>
    <font>
      <sz val="8"/>
      <name val="Cambria"/>
      <family val="1"/>
      <scheme val="major"/>
    </font>
    <font>
      <b/>
      <sz val="9"/>
      <name val="Cambria"/>
      <family val="1"/>
      <scheme val="major"/>
    </font>
    <font>
      <b/>
      <sz val="8"/>
      <name val="Cambria"/>
      <family val="1"/>
      <scheme val="major"/>
    </font>
    <font>
      <b/>
      <sz val="10"/>
      <name val="Cambria"/>
      <family val="1"/>
      <scheme val="major"/>
    </font>
    <font>
      <sz val="6"/>
      <name val="Cambria"/>
      <family val="1"/>
      <scheme val="major"/>
    </font>
    <font>
      <sz val="9"/>
      <name val="Cambria"/>
      <family val="1"/>
      <scheme val="major"/>
    </font>
    <font>
      <b/>
      <sz val="72"/>
      <color theme="1"/>
      <name val="Cambria"/>
      <family val="1"/>
      <scheme val="major"/>
    </font>
    <font>
      <sz val="16"/>
      <color theme="1"/>
      <name val="Cambria"/>
      <family val="1"/>
      <scheme val="major"/>
    </font>
    <font>
      <sz val="9"/>
      <color theme="1"/>
      <name val="Cambria"/>
      <family val="1"/>
      <scheme val="major"/>
    </font>
    <font>
      <b/>
      <sz val="72"/>
      <color theme="1"/>
      <name val="Calibri"/>
      <family val="2"/>
      <scheme val="minor"/>
    </font>
    <font>
      <sz val="11"/>
      <color theme="1"/>
      <name val="Calibri"/>
      <family val="2"/>
      <scheme val="minor"/>
    </font>
    <font>
      <b/>
      <sz val="9"/>
      <color theme="1"/>
      <name val="Cambria"/>
      <family val="1"/>
      <scheme val="major"/>
    </font>
    <font>
      <i/>
      <sz val="9"/>
      <color theme="1"/>
      <name val="Cambria"/>
      <family val="1"/>
      <scheme val="major"/>
    </font>
    <font>
      <b/>
      <sz val="10"/>
      <color theme="0"/>
      <name val="Cambria"/>
      <family val="1"/>
      <scheme val="major"/>
    </font>
    <font>
      <b/>
      <sz val="11"/>
      <color theme="0"/>
      <name val="Cambria"/>
      <family val="1"/>
      <scheme val="major"/>
    </font>
    <font>
      <b/>
      <sz val="7"/>
      <name val="Cambria"/>
      <family val="1"/>
      <scheme val="major"/>
    </font>
    <font>
      <u/>
      <sz val="8"/>
      <name val="Cambria"/>
      <family val="1"/>
      <scheme val="major"/>
    </font>
    <font>
      <vertAlign val="superscript"/>
      <sz val="8"/>
      <name val="Cambria"/>
      <family val="1"/>
      <scheme val="major"/>
    </font>
    <font>
      <sz val="7"/>
      <name val="Cambria"/>
      <family val="1"/>
      <scheme val="major"/>
    </font>
    <font>
      <b/>
      <sz val="14"/>
      <name val="Cambria"/>
      <family val="1"/>
      <scheme val="major"/>
    </font>
    <font>
      <b/>
      <u/>
      <sz val="12"/>
      <name val="Cambria"/>
      <family val="1"/>
      <scheme val="major"/>
    </font>
    <font>
      <b/>
      <sz val="11"/>
      <color theme="1"/>
      <name val="Cambria"/>
      <family val="1"/>
      <scheme val="major"/>
    </font>
    <font>
      <sz val="11"/>
      <color theme="1"/>
      <name val="Cambria"/>
      <family val="1"/>
      <scheme val="major"/>
    </font>
    <font>
      <b/>
      <sz val="10"/>
      <color theme="1"/>
      <name val="Cambria"/>
      <family val="1"/>
      <scheme val="major"/>
    </font>
    <font>
      <b/>
      <sz val="12"/>
      <color theme="1"/>
      <name val="Cambria"/>
      <family val="1"/>
      <scheme val="major"/>
    </font>
    <font>
      <i/>
      <sz val="11"/>
      <color theme="1"/>
      <name val="Calibri"/>
      <family val="1"/>
      <scheme val="minor"/>
    </font>
    <font>
      <b/>
      <sz val="11"/>
      <color theme="1"/>
      <name val="Cambria"/>
      <family val="1"/>
      <scheme val="major"/>
    </font>
    <font>
      <sz val="11"/>
      <color theme="1"/>
      <name val="Cambria"/>
      <family val="1"/>
      <scheme val="major"/>
    </font>
    <font>
      <b/>
      <sz val="10"/>
      <color theme="1"/>
      <name val="Cambria"/>
      <family val="1"/>
      <scheme val="major"/>
    </font>
    <font>
      <b/>
      <sz val="12"/>
      <color theme="1"/>
      <name val="Cambria"/>
      <family val="1"/>
      <scheme val="major"/>
    </font>
    <font>
      <sz val="11"/>
      <color theme="1"/>
      <name val="Cambria"/>
      <family val="1"/>
      <scheme val="major"/>
    </font>
    <font>
      <b/>
      <sz val="11"/>
      <color theme="1"/>
      <name val="Cambria"/>
      <family val="1"/>
      <scheme val="major"/>
    </font>
    <font>
      <b/>
      <sz val="12"/>
      <color theme="1"/>
      <name val="Cambria"/>
      <family val="1"/>
      <scheme val="major"/>
    </font>
    <font>
      <b/>
      <u/>
      <sz val="12"/>
      <color theme="1"/>
      <name val="Cambria"/>
      <family val="1"/>
      <scheme val="major"/>
    </font>
    <font>
      <sz val="12"/>
      <color theme="1"/>
      <name val="Cambria"/>
      <family val="1"/>
      <scheme val="major"/>
    </font>
    <font>
      <b/>
      <sz val="14"/>
      <color theme="1"/>
      <name val="Cambria"/>
      <family val="1"/>
      <scheme val="major"/>
    </font>
    <font>
      <b/>
      <u/>
      <sz val="11"/>
      <color theme="1"/>
      <name val="Cambria"/>
      <family val="1"/>
      <scheme val="major"/>
    </font>
    <font>
      <b/>
      <sz val="20"/>
      <color theme="1"/>
      <name val="Cambria"/>
      <family val="1"/>
      <scheme val="major"/>
    </font>
    <font>
      <b/>
      <sz val="26"/>
      <color theme="1"/>
      <name val="Cambria"/>
      <family val="1"/>
      <scheme val="major"/>
    </font>
    <font>
      <b/>
      <sz val="10"/>
      <color theme="1"/>
      <name val="Cambria"/>
      <family val="1"/>
      <scheme val="major"/>
    </font>
    <font>
      <sz val="10"/>
      <color theme="1"/>
      <name val="Cambria"/>
      <family val="1"/>
      <scheme val="major"/>
    </font>
    <font>
      <sz val="11"/>
      <color theme="0"/>
      <name val="Calibri"/>
      <family val="2"/>
      <scheme val="minor"/>
    </font>
    <font>
      <b/>
      <sz val="14"/>
      <color theme="1"/>
      <name val="Calibri"/>
      <family val="2"/>
      <scheme val="minor"/>
    </font>
    <font>
      <b/>
      <sz val="18"/>
      <color theme="1"/>
      <name val="Calibri"/>
      <family val="2"/>
      <scheme val="minor"/>
    </font>
  </fonts>
  <fills count="15">
    <fill>
      <patternFill patternType="none"/>
    </fill>
    <fill>
      <patternFill patternType="gray125"/>
    </fill>
    <fill>
      <patternFill patternType="solid">
        <fgColor indexed="9"/>
        <bgColor indexed="64"/>
      </patternFill>
    </fill>
    <fill>
      <patternFill patternType="solid">
        <fgColor indexed="22"/>
        <bgColor indexed="64"/>
      </patternFill>
    </fill>
    <fill>
      <patternFill patternType="solid">
        <fgColor theme="0" tint="-0.14999847407452621"/>
        <bgColor indexed="64"/>
      </patternFill>
    </fill>
    <fill>
      <patternFill patternType="solid">
        <fgColor theme="1"/>
        <bgColor indexed="64"/>
      </patternFill>
    </fill>
    <fill>
      <patternFill patternType="solid">
        <fgColor rgb="FF00B0F0"/>
        <bgColor indexed="64"/>
      </patternFill>
    </fill>
    <fill>
      <patternFill patternType="solid">
        <fgColor theme="8" tint="0.79998168889431442"/>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theme="0" tint="-0.499984740745262"/>
        <bgColor indexed="64"/>
      </patternFill>
    </fill>
    <fill>
      <patternFill patternType="solid">
        <fgColor theme="0" tint="-0.34998626667073579"/>
        <bgColor indexed="64"/>
      </patternFill>
    </fill>
    <fill>
      <patternFill patternType="solid">
        <fgColor theme="4" tint="0.79998168889431442"/>
        <bgColor indexed="64"/>
      </patternFill>
    </fill>
    <fill>
      <patternFill patternType="lightGrid">
        <bgColor auto="1"/>
      </patternFill>
    </fill>
    <fill>
      <patternFill patternType="lightGrid"/>
    </fill>
  </fills>
  <borders count="65">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top/>
      <bottom style="hair">
        <color indexed="64"/>
      </bottom>
      <diagonal/>
    </border>
    <border>
      <left/>
      <right/>
      <top style="hair">
        <color indexed="64"/>
      </top>
      <bottom style="hair">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thin">
        <color indexed="64"/>
      </right>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bottom style="dashed">
        <color indexed="64"/>
      </bottom>
      <diagonal/>
    </border>
    <border>
      <left/>
      <right/>
      <top style="hair">
        <color indexed="64"/>
      </top>
      <bottom/>
      <diagonal/>
    </border>
    <border>
      <left/>
      <right style="thin">
        <color indexed="64"/>
      </right>
      <top/>
      <bottom/>
      <diagonal/>
    </border>
    <border>
      <left/>
      <right style="thin">
        <color indexed="64"/>
      </right>
      <top/>
      <bottom style="hair">
        <color indexed="64"/>
      </bottom>
      <diagonal/>
    </border>
    <border>
      <left style="thin">
        <color indexed="64"/>
      </left>
      <right/>
      <top/>
      <bottom/>
      <diagonal/>
    </border>
    <border>
      <left style="thin">
        <color indexed="64"/>
      </left>
      <right/>
      <top/>
      <bottom style="hair">
        <color indexed="64"/>
      </bottom>
      <diagonal/>
    </border>
    <border>
      <left/>
      <right style="thick">
        <color indexed="64"/>
      </right>
      <top/>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top style="hair">
        <color indexed="64"/>
      </top>
      <bottom style="thin">
        <color indexed="64"/>
      </bottom>
      <diagonal/>
    </border>
    <border>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right style="thin">
        <color indexed="64"/>
      </right>
      <top style="hair">
        <color indexed="64"/>
      </top>
      <bottom/>
      <diagonal/>
    </border>
    <border>
      <left style="thin">
        <color indexed="64"/>
      </left>
      <right style="thin">
        <color indexed="64"/>
      </right>
      <top style="thin">
        <color indexed="64"/>
      </top>
      <bottom style="dashed">
        <color indexed="64"/>
      </bottom>
      <diagonal/>
    </border>
    <border>
      <left style="thin">
        <color indexed="64"/>
      </left>
      <right style="thin">
        <color indexed="64"/>
      </right>
      <top style="dashed">
        <color indexed="64"/>
      </top>
      <bottom style="dashed">
        <color indexed="64"/>
      </bottom>
      <diagonal/>
    </border>
    <border>
      <left style="thin">
        <color indexed="64"/>
      </left>
      <right style="thin">
        <color indexed="64"/>
      </right>
      <top style="dashed">
        <color indexed="64"/>
      </top>
      <bottom style="thin">
        <color indexed="64"/>
      </bottom>
      <diagonal/>
    </border>
    <border>
      <left/>
      <right/>
      <top style="dashed">
        <color indexed="64"/>
      </top>
      <bottom style="dashed">
        <color indexed="64"/>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right/>
      <top style="thin">
        <color indexed="64"/>
      </top>
      <bottom style="dashed">
        <color indexed="64"/>
      </bottom>
      <diagonal/>
    </border>
    <border>
      <left style="thin">
        <color indexed="64"/>
      </left>
      <right/>
      <top style="dashed">
        <color indexed="64"/>
      </top>
      <bottom style="dashed">
        <color indexed="64"/>
      </bottom>
      <diagonal/>
    </border>
    <border>
      <left/>
      <right style="thin">
        <color indexed="64"/>
      </right>
      <top style="dashed">
        <color indexed="64"/>
      </top>
      <bottom style="dashed">
        <color indexed="64"/>
      </bottom>
      <diagonal/>
    </border>
    <border>
      <left style="thin">
        <color indexed="64"/>
      </left>
      <right/>
      <top style="dashed">
        <color indexed="64"/>
      </top>
      <bottom style="thin">
        <color indexed="64"/>
      </bottom>
      <diagonal/>
    </border>
    <border>
      <left/>
      <right style="thin">
        <color indexed="64"/>
      </right>
      <top style="dashed">
        <color indexed="64"/>
      </top>
      <bottom style="thin">
        <color indexed="64"/>
      </bottom>
      <diagonal/>
    </border>
    <border>
      <left/>
      <right/>
      <top style="dashed">
        <color indexed="64"/>
      </top>
      <bottom style="thin">
        <color indexed="64"/>
      </bottom>
      <diagonal/>
    </border>
    <border>
      <left style="thin">
        <color indexed="64"/>
      </left>
      <right style="thin">
        <color indexed="64"/>
      </right>
      <top style="dashed">
        <color indexed="64"/>
      </top>
      <bottom/>
      <diagonal/>
    </border>
    <border>
      <left/>
      <right/>
      <top style="dashed">
        <color indexed="64"/>
      </top>
      <bottom/>
      <diagonal/>
    </border>
    <border>
      <left style="thin">
        <color indexed="64"/>
      </left>
      <right/>
      <top style="dashed">
        <color indexed="64"/>
      </top>
      <bottom/>
      <diagonal/>
    </border>
    <border>
      <left/>
      <right style="thin">
        <color indexed="64"/>
      </right>
      <top style="dashed">
        <color indexed="64"/>
      </top>
      <bottom/>
      <diagonal/>
    </border>
    <border diagonalDown="1">
      <left style="thin">
        <color indexed="64"/>
      </left>
      <right style="thin">
        <color indexed="64"/>
      </right>
      <top style="thin">
        <color indexed="64"/>
      </top>
      <bottom/>
      <diagonal style="thin">
        <color indexed="64"/>
      </diagonal>
    </border>
    <border diagonalDown="1">
      <left style="thin">
        <color indexed="64"/>
      </left>
      <right style="thin">
        <color indexed="64"/>
      </right>
      <top/>
      <bottom/>
      <diagonal style="thin">
        <color indexed="64"/>
      </diagonal>
    </border>
    <border diagonalDown="1">
      <left style="thin">
        <color indexed="64"/>
      </left>
      <right style="thin">
        <color indexed="64"/>
      </right>
      <top/>
      <bottom style="thin">
        <color indexed="64"/>
      </bottom>
      <diagonal style="thin">
        <color indexed="64"/>
      </diagonal>
    </border>
    <border>
      <left style="thin">
        <color indexed="64"/>
      </left>
      <right/>
      <top style="hair">
        <color indexed="64"/>
      </top>
      <bottom/>
      <diagonal/>
    </border>
    <border diagonalDown="1">
      <left style="thin">
        <color indexed="64"/>
      </left>
      <right/>
      <top style="thin">
        <color indexed="64"/>
      </top>
      <bottom/>
      <diagonal style="thin">
        <color indexed="64"/>
      </diagonal>
    </border>
    <border diagonalDown="1">
      <left/>
      <right/>
      <top style="thin">
        <color indexed="64"/>
      </top>
      <bottom/>
      <diagonal style="thin">
        <color indexed="64"/>
      </diagonal>
    </border>
    <border diagonalDown="1">
      <left/>
      <right style="thin">
        <color indexed="64"/>
      </right>
      <top style="thin">
        <color indexed="64"/>
      </top>
      <bottom/>
      <diagonal style="thin">
        <color indexed="64"/>
      </diagonal>
    </border>
    <border diagonalDown="1">
      <left style="thin">
        <color indexed="64"/>
      </left>
      <right/>
      <top/>
      <bottom/>
      <diagonal style="thin">
        <color indexed="64"/>
      </diagonal>
    </border>
    <border diagonalDown="1">
      <left/>
      <right/>
      <top/>
      <bottom/>
      <diagonal style="thin">
        <color indexed="64"/>
      </diagonal>
    </border>
    <border diagonalDown="1">
      <left/>
      <right style="thin">
        <color indexed="64"/>
      </right>
      <top/>
      <bottom/>
      <diagonal style="thin">
        <color indexed="64"/>
      </diagonal>
    </border>
    <border diagonalDown="1">
      <left style="thin">
        <color indexed="64"/>
      </left>
      <right/>
      <top/>
      <bottom style="thin">
        <color indexed="64"/>
      </bottom>
      <diagonal style="thin">
        <color indexed="64"/>
      </diagonal>
    </border>
    <border diagonalDown="1">
      <left/>
      <right/>
      <top/>
      <bottom style="thin">
        <color indexed="64"/>
      </bottom>
      <diagonal style="thin">
        <color indexed="64"/>
      </diagonal>
    </border>
    <border diagonalDown="1">
      <left/>
      <right style="thin">
        <color indexed="64"/>
      </right>
      <top/>
      <bottom style="thin">
        <color indexed="64"/>
      </bottom>
      <diagonal style="thin">
        <color indexed="64"/>
      </diagonal>
    </border>
  </borders>
  <cellStyleXfs count="8">
    <xf numFmtId="0" fontId="0" fillId="0" borderId="0"/>
    <xf numFmtId="0" fontId="2" fillId="0" borderId="0"/>
    <xf numFmtId="164" fontId="3" fillId="0" borderId="0" applyFont="0" applyFill="0" applyBorder="0" applyAlignment="0" applyProtection="0"/>
    <xf numFmtId="0" fontId="2" fillId="0" borderId="0"/>
    <xf numFmtId="0" fontId="6" fillId="0" borderId="0"/>
    <xf numFmtId="0" fontId="8" fillId="0" borderId="0"/>
    <xf numFmtId="0" fontId="1" fillId="0" borderId="0"/>
    <xf numFmtId="9" fontId="3" fillId="0" borderId="0" applyFont="0" applyFill="0" applyBorder="0" applyAlignment="0" applyProtection="0"/>
  </cellStyleXfs>
  <cellXfs count="2236">
    <xf numFmtId="0" fontId="0" fillId="0" borderId="0" xfId="0"/>
    <xf numFmtId="0" fontId="0" fillId="0" borderId="0" xfId="0"/>
    <xf numFmtId="0" fontId="5" fillId="0" borderId="0" xfId="0" applyFont="1"/>
    <xf numFmtId="0" fontId="0" fillId="0" borderId="0" xfId="0" applyProtection="1"/>
    <xf numFmtId="0" fontId="0" fillId="0" borderId="13" xfId="0" applyNumberFormat="1" applyBorder="1" applyProtection="1">
      <protection hidden="1"/>
    </xf>
    <xf numFmtId="0" fontId="0" fillId="0" borderId="12" xfId="0" applyNumberFormat="1" applyBorder="1" applyProtection="1">
      <protection hidden="1"/>
    </xf>
    <xf numFmtId="0" fontId="0" fillId="0" borderId="0" xfId="0" applyNumberFormat="1" applyProtection="1">
      <protection hidden="1"/>
    </xf>
    <xf numFmtId="0" fontId="4" fillId="4" borderId="13" xfId="0" applyNumberFormat="1" applyFont="1" applyFill="1" applyBorder="1" applyAlignment="1" applyProtection="1">
      <alignment horizontal="center" vertical="center"/>
      <protection hidden="1"/>
    </xf>
    <xf numFmtId="0" fontId="0" fillId="0" borderId="0" xfId="0" applyNumberFormat="1"/>
    <xf numFmtId="0" fontId="0" fillId="0" borderId="0" xfId="2" applyNumberFormat="1" applyFont="1"/>
    <xf numFmtId="0" fontId="0" fillId="0" borderId="0" xfId="0" applyNumberFormat="1" applyFill="1" applyProtection="1">
      <protection hidden="1"/>
    </xf>
    <xf numFmtId="0" fontId="0" fillId="0" borderId="0" xfId="2" applyNumberFormat="1" applyFont="1" applyFill="1"/>
    <xf numFmtId="0" fontId="0" fillId="0" borderId="12" xfId="2" applyNumberFormat="1" applyFont="1" applyFill="1" applyBorder="1" applyProtection="1">
      <protection hidden="1"/>
    </xf>
    <xf numFmtId="0" fontId="0" fillId="0" borderId="0" xfId="0" applyNumberFormat="1" applyProtection="1"/>
    <xf numFmtId="0" fontId="0" fillId="0" borderId="0" xfId="0"/>
    <xf numFmtId="49" fontId="0" fillId="0" borderId="0" xfId="0" applyNumberFormat="1"/>
    <xf numFmtId="49" fontId="0" fillId="0" borderId="13" xfId="0" applyNumberFormat="1" applyBorder="1"/>
    <xf numFmtId="0" fontId="10" fillId="0" borderId="0" xfId="0" applyFont="1"/>
    <xf numFmtId="0" fontId="17" fillId="0" borderId="0" xfId="5" applyFont="1" applyProtection="1">
      <protection hidden="1"/>
    </xf>
    <xf numFmtId="0" fontId="18" fillId="0" borderId="0" xfId="5" applyFont="1" applyProtection="1">
      <protection hidden="1"/>
    </xf>
    <xf numFmtId="0" fontId="20" fillId="0" borderId="7" xfId="5" applyFont="1" applyBorder="1" applyProtection="1">
      <protection hidden="1"/>
    </xf>
    <xf numFmtId="0" fontId="17" fillId="0" borderId="7" xfId="5" applyFont="1" applyBorder="1" applyProtection="1">
      <protection hidden="1"/>
    </xf>
    <xf numFmtId="0" fontId="20" fillId="0" borderId="0" xfId="5" applyFont="1" applyProtection="1">
      <protection hidden="1"/>
    </xf>
    <xf numFmtId="0" fontId="20" fillId="0" borderId="8" xfId="5" applyFont="1" applyBorder="1" applyProtection="1">
      <protection hidden="1"/>
    </xf>
    <xf numFmtId="0" fontId="17" fillId="0" borderId="19" xfId="5" applyFont="1" applyBorder="1" applyProtection="1">
      <protection hidden="1"/>
    </xf>
    <xf numFmtId="14" fontId="19" fillId="0" borderId="8" xfId="5" applyNumberFormat="1" applyFont="1" applyBorder="1" applyAlignment="1" applyProtection="1">
      <alignment horizontal="center"/>
      <protection hidden="1"/>
    </xf>
    <xf numFmtId="0" fontId="22" fillId="0" borderId="19" xfId="5" applyFont="1" applyBorder="1" applyAlignment="1" applyProtection="1">
      <alignment horizontal="center"/>
      <protection hidden="1"/>
    </xf>
    <xf numFmtId="0" fontId="17" fillId="0" borderId="0" xfId="5" applyFont="1" applyBorder="1" applyProtection="1">
      <protection hidden="1"/>
    </xf>
    <xf numFmtId="0" fontId="17" fillId="0" borderId="5" xfId="5" applyFont="1" applyBorder="1" applyProtection="1">
      <protection hidden="1"/>
    </xf>
    <xf numFmtId="0" fontId="17" fillId="0" borderId="6" xfId="5" applyFont="1" applyBorder="1" applyProtection="1">
      <protection hidden="1"/>
    </xf>
    <xf numFmtId="0" fontId="17" fillId="0" borderId="15" xfId="5" applyFont="1" applyBorder="1" applyProtection="1">
      <protection hidden="1"/>
    </xf>
    <xf numFmtId="0" fontId="20" fillId="0" borderId="15" xfId="5" applyFont="1" applyBorder="1" applyAlignment="1" applyProtection="1">
      <alignment horizontal="center"/>
      <protection hidden="1"/>
    </xf>
    <xf numFmtId="0" fontId="20" fillId="0" borderId="0" xfId="5" applyFont="1" applyBorder="1" applyAlignment="1" applyProtection="1">
      <alignment horizontal="centerContinuous"/>
      <protection hidden="1"/>
    </xf>
    <xf numFmtId="0" fontId="20" fillId="0" borderId="20" xfId="5" applyFont="1" applyBorder="1" applyAlignment="1" applyProtection="1">
      <alignment horizontal="centerContinuous"/>
      <protection hidden="1"/>
    </xf>
    <xf numFmtId="0" fontId="17" fillId="0" borderId="20" xfId="5" applyFont="1" applyBorder="1" applyProtection="1">
      <protection hidden="1"/>
    </xf>
    <xf numFmtId="0" fontId="20" fillId="0" borderId="14" xfId="5" applyFont="1" applyBorder="1" applyProtection="1">
      <protection hidden="1"/>
    </xf>
    <xf numFmtId="0" fontId="17" fillId="0" borderId="14" xfId="5" applyFont="1" applyBorder="1" applyProtection="1">
      <protection hidden="1"/>
    </xf>
    <xf numFmtId="0" fontId="20" fillId="0" borderId="15" xfId="5" applyFont="1" applyBorder="1" applyProtection="1">
      <protection hidden="1"/>
    </xf>
    <xf numFmtId="0" fontId="17" fillId="0" borderId="0" xfId="5" applyFont="1" applyBorder="1" applyAlignment="1" applyProtection="1">
      <alignment horizontal="centerContinuous"/>
      <protection hidden="1"/>
    </xf>
    <xf numFmtId="0" fontId="17" fillId="0" borderId="20" xfId="5" applyFont="1" applyBorder="1" applyAlignment="1" applyProtection="1">
      <alignment horizontal="centerContinuous"/>
      <protection hidden="1"/>
    </xf>
    <xf numFmtId="3" fontId="21" fillId="8" borderId="16" xfId="5" applyNumberFormat="1" applyFont="1" applyFill="1" applyBorder="1" applyProtection="1">
      <protection locked="0"/>
    </xf>
    <xf numFmtId="3" fontId="21" fillId="8" borderId="21" xfId="5" applyNumberFormat="1" applyFont="1" applyFill="1" applyBorder="1" applyProtection="1">
      <protection locked="0"/>
    </xf>
    <xf numFmtId="0" fontId="17" fillId="8" borderId="0" xfId="5" applyFont="1" applyFill="1" applyProtection="1">
      <protection locked="0"/>
    </xf>
    <xf numFmtId="3" fontId="21" fillId="0" borderId="16" xfId="5" applyNumberFormat="1" applyFont="1" applyBorder="1" applyProtection="1">
      <protection hidden="1"/>
    </xf>
    <xf numFmtId="0" fontId="17" fillId="0" borderId="5" xfId="5" applyFont="1" applyBorder="1" applyAlignment="1" applyProtection="1">
      <alignment horizontal="centerContinuous"/>
      <protection hidden="1"/>
    </xf>
    <xf numFmtId="0" fontId="17" fillId="0" borderId="6" xfId="5" applyFont="1" applyBorder="1" applyAlignment="1" applyProtection="1">
      <alignment horizontal="centerContinuous"/>
      <protection hidden="1"/>
    </xf>
    <xf numFmtId="0" fontId="25" fillId="0" borderId="2" xfId="5" applyNumberFormat="1" applyFont="1" applyBorder="1" applyAlignment="1" applyProtection="1">
      <alignment horizontal="right" vertical="justify"/>
      <protection hidden="1"/>
    </xf>
    <xf numFmtId="49" fontId="16" fillId="0" borderId="0" xfId="5" applyNumberFormat="1" applyFont="1" applyAlignment="1" applyProtection="1">
      <alignment horizontal="center"/>
      <protection hidden="1"/>
    </xf>
    <xf numFmtId="0" fontId="20" fillId="0" borderId="0" xfId="5" applyFont="1" applyBorder="1" applyProtection="1">
      <protection hidden="1"/>
    </xf>
    <xf numFmtId="0" fontId="17" fillId="0" borderId="0" xfId="5" applyFont="1" applyAlignment="1" applyProtection="1">
      <protection hidden="1"/>
    </xf>
    <xf numFmtId="49" fontId="17" fillId="0" borderId="0" xfId="5" applyNumberFormat="1" applyFont="1" applyProtection="1">
      <protection hidden="1"/>
    </xf>
    <xf numFmtId="0" fontId="20" fillId="0" borderId="22" xfId="5" applyFont="1" applyBorder="1" applyAlignment="1" applyProtection="1">
      <alignment horizontal="centerContinuous"/>
      <protection hidden="1"/>
    </xf>
    <xf numFmtId="14" fontId="17" fillId="0" borderId="0" xfId="5" applyNumberFormat="1" applyFont="1" applyProtection="1">
      <protection hidden="1"/>
    </xf>
    <xf numFmtId="0" fontId="20" fillId="0" borderId="5" xfId="5" applyFont="1" applyBorder="1" applyAlignment="1" applyProtection="1">
      <alignment horizontal="center"/>
      <protection hidden="1"/>
    </xf>
    <xf numFmtId="3" fontId="19" fillId="8" borderId="21" xfId="5" applyNumberFormat="1" applyFont="1" applyFill="1" applyBorder="1" applyProtection="1">
      <protection locked="0"/>
    </xf>
    <xf numFmtId="3" fontId="19" fillId="0" borderId="21" xfId="5" applyNumberFormat="1" applyFont="1" applyBorder="1" applyProtection="1">
      <protection hidden="1"/>
    </xf>
    <xf numFmtId="3" fontId="19" fillId="0" borderId="20" xfId="5" applyNumberFormat="1" applyFont="1" applyBorder="1" applyProtection="1">
      <protection hidden="1"/>
    </xf>
    <xf numFmtId="3" fontId="19" fillId="0" borderId="6" xfId="5" applyNumberFormat="1" applyFont="1" applyBorder="1" applyProtection="1">
      <protection hidden="1"/>
    </xf>
    <xf numFmtId="3" fontId="19" fillId="0" borderId="5" xfId="5" applyNumberFormat="1" applyFont="1" applyBorder="1" applyAlignment="1" applyProtection="1">
      <alignment horizontal="centerContinuous"/>
      <protection hidden="1"/>
    </xf>
    <xf numFmtId="3" fontId="19" fillId="0" borderId="14" xfId="5" applyNumberFormat="1" applyFont="1" applyBorder="1" applyProtection="1">
      <protection hidden="1"/>
    </xf>
    <xf numFmtId="3" fontId="19" fillId="0" borderId="17" xfId="5" applyNumberFormat="1" applyFont="1" applyBorder="1" applyProtection="1">
      <protection hidden="1"/>
    </xf>
    <xf numFmtId="0" fontId="25" fillId="0" borderId="1" xfId="5" applyFont="1" applyBorder="1" applyAlignment="1" applyProtection="1">
      <alignment horizontal="left" vertical="justify"/>
      <protection hidden="1"/>
    </xf>
    <xf numFmtId="0" fontId="25" fillId="0" borderId="2" xfId="5" applyFont="1" applyBorder="1" applyAlignment="1" applyProtection="1">
      <alignment horizontal="left" vertical="justify"/>
      <protection hidden="1"/>
    </xf>
    <xf numFmtId="0" fontId="21" fillId="0" borderId="0" xfId="5" applyFont="1" applyProtection="1">
      <protection hidden="1"/>
    </xf>
    <xf numFmtId="3" fontId="21" fillId="0" borderId="0" xfId="5" applyNumberFormat="1" applyFont="1" applyProtection="1">
      <protection hidden="1"/>
    </xf>
    <xf numFmtId="0" fontId="20" fillId="2" borderId="0" xfId="5" applyFont="1" applyFill="1" applyProtection="1">
      <protection hidden="1"/>
    </xf>
    <xf numFmtId="0" fontId="20" fillId="2" borderId="4" xfId="5" applyFont="1" applyFill="1" applyBorder="1" applyProtection="1">
      <protection hidden="1"/>
    </xf>
    <xf numFmtId="0" fontId="20" fillId="2" borderId="5" xfId="5" applyFont="1" applyFill="1" applyBorder="1" applyProtection="1">
      <protection hidden="1"/>
    </xf>
    <xf numFmtId="0" fontId="20" fillId="2" borderId="6" xfId="5" applyFont="1" applyFill="1" applyBorder="1" applyProtection="1">
      <protection hidden="1"/>
    </xf>
    <xf numFmtId="0" fontId="20" fillId="2" borderId="1" xfId="5" applyFont="1" applyFill="1" applyBorder="1" applyProtection="1">
      <protection hidden="1"/>
    </xf>
    <xf numFmtId="0" fontId="20" fillId="2" borderId="2" xfId="5" applyFont="1" applyFill="1" applyBorder="1" applyProtection="1">
      <protection hidden="1"/>
    </xf>
    <xf numFmtId="0" fontId="20" fillId="2" borderId="3" xfId="5" applyFont="1" applyFill="1" applyBorder="1" applyProtection="1">
      <protection hidden="1"/>
    </xf>
    <xf numFmtId="0" fontId="20" fillId="2" borderId="1" xfId="5" applyFont="1" applyFill="1" applyBorder="1" applyAlignment="1" applyProtection="1">
      <alignment horizontal="center"/>
      <protection hidden="1"/>
    </xf>
    <xf numFmtId="0" fontId="20" fillId="2" borderId="1" xfId="5" applyFont="1" applyFill="1" applyBorder="1" applyAlignment="1" applyProtection="1">
      <alignment horizontal="centerContinuous"/>
      <protection hidden="1"/>
    </xf>
    <xf numFmtId="0" fontId="20" fillId="2" borderId="3" xfId="5" applyFont="1" applyFill="1" applyBorder="1" applyAlignment="1" applyProtection="1">
      <alignment horizontal="centerContinuous"/>
      <protection hidden="1"/>
    </xf>
    <xf numFmtId="0" fontId="20" fillId="2" borderId="22" xfId="5" applyFont="1" applyFill="1" applyBorder="1" applyProtection="1">
      <protection hidden="1"/>
    </xf>
    <xf numFmtId="0" fontId="20" fillId="2" borderId="0" xfId="5" applyFont="1" applyFill="1" applyBorder="1" applyProtection="1">
      <protection hidden="1"/>
    </xf>
    <xf numFmtId="0" fontId="20" fillId="2" borderId="20" xfId="5" applyFont="1" applyFill="1" applyBorder="1" applyProtection="1">
      <protection hidden="1"/>
    </xf>
    <xf numFmtId="0" fontId="20" fillId="2" borderId="22" xfId="5" applyFont="1" applyFill="1" applyBorder="1" applyAlignment="1" applyProtection="1">
      <alignment horizontal="center"/>
      <protection hidden="1"/>
    </xf>
    <xf numFmtId="0" fontId="20" fillId="2" borderId="22" xfId="5" applyFont="1" applyFill="1" applyBorder="1" applyAlignment="1" applyProtection="1">
      <alignment horizontal="centerContinuous"/>
      <protection hidden="1"/>
    </xf>
    <xf numFmtId="0" fontId="17" fillId="2" borderId="20" xfId="5" applyFont="1" applyFill="1" applyBorder="1" applyAlignment="1" applyProtection="1">
      <alignment horizontal="centerContinuous"/>
      <protection hidden="1"/>
    </xf>
    <xf numFmtId="0" fontId="18" fillId="2" borderId="22" xfId="5" applyFont="1" applyFill="1" applyBorder="1" applyAlignment="1" applyProtection="1">
      <alignment horizontal="center"/>
      <protection hidden="1"/>
    </xf>
    <xf numFmtId="0" fontId="24" fillId="2" borderId="4" xfId="5" applyFont="1" applyFill="1" applyBorder="1" applyAlignment="1" applyProtection="1">
      <alignment horizontal="center"/>
      <protection hidden="1"/>
    </xf>
    <xf numFmtId="0" fontId="24" fillId="2" borderId="6" xfId="5" applyFont="1" applyFill="1" applyBorder="1" applyProtection="1">
      <protection hidden="1"/>
    </xf>
    <xf numFmtId="0" fontId="24" fillId="2" borderId="22" xfId="5" applyFont="1" applyFill="1" applyBorder="1" applyAlignment="1" applyProtection="1">
      <alignment horizontal="center"/>
      <protection hidden="1"/>
    </xf>
    <xf numFmtId="0" fontId="24" fillId="2" borderId="20" xfId="5" applyFont="1" applyFill="1" applyBorder="1" applyProtection="1">
      <protection hidden="1"/>
    </xf>
    <xf numFmtId="0" fontId="20" fillId="0" borderId="4" xfId="5" applyFont="1" applyBorder="1" applyAlignment="1" applyProtection="1">
      <alignment vertical="center"/>
      <protection hidden="1"/>
    </xf>
    <xf numFmtId="3" fontId="19" fillId="0" borderId="22" xfId="5" applyNumberFormat="1" applyFont="1" applyBorder="1" applyProtection="1">
      <protection hidden="1"/>
    </xf>
    <xf numFmtId="3" fontId="19" fillId="2" borderId="22" xfId="5" applyNumberFormat="1" applyFont="1" applyFill="1" applyBorder="1" applyProtection="1">
      <protection hidden="1"/>
    </xf>
    <xf numFmtId="3" fontId="19" fillId="8" borderId="23" xfId="5" applyNumberFormat="1" applyFont="1" applyFill="1" applyBorder="1" applyProtection="1">
      <protection locked="0"/>
    </xf>
    <xf numFmtId="3" fontId="19" fillId="0" borderId="23" xfId="5" applyNumberFormat="1" applyFont="1" applyBorder="1" applyProtection="1">
      <protection hidden="1"/>
    </xf>
    <xf numFmtId="0" fontId="20" fillId="2" borderId="14" xfId="5" applyFont="1" applyFill="1" applyBorder="1" applyProtection="1">
      <protection hidden="1"/>
    </xf>
    <xf numFmtId="0" fontId="25" fillId="2" borderId="2" xfId="5" applyFont="1" applyFill="1" applyBorder="1" applyAlignment="1" applyProtection="1">
      <alignment horizontal="right" vertical="justify"/>
      <protection hidden="1"/>
    </xf>
    <xf numFmtId="2" fontId="19" fillId="0" borderId="7" xfId="5" applyNumberFormat="1" applyFont="1" applyBorder="1" applyAlignment="1" applyProtection="1">
      <alignment horizontal="left"/>
      <protection hidden="1"/>
    </xf>
    <xf numFmtId="0" fontId="20" fillId="2" borderId="7" xfId="5" applyFont="1" applyFill="1" applyBorder="1" applyProtection="1">
      <protection hidden="1"/>
    </xf>
    <xf numFmtId="0" fontId="24" fillId="2" borderId="13" xfId="5" applyFont="1" applyFill="1" applyBorder="1" applyAlignment="1" applyProtection="1">
      <alignment horizontal="center"/>
      <protection hidden="1"/>
    </xf>
    <xf numFmtId="0" fontId="20" fillId="2" borderId="11" xfId="5" applyFont="1" applyFill="1" applyBorder="1" applyProtection="1">
      <protection hidden="1"/>
    </xf>
    <xf numFmtId="0" fontId="24" fillId="2" borderId="10" xfId="5" applyFont="1" applyFill="1" applyBorder="1" applyAlignment="1" applyProtection="1">
      <alignment horizontal="centerContinuous"/>
      <protection hidden="1"/>
    </xf>
    <xf numFmtId="0" fontId="24" fillId="2" borderId="11" xfId="5" applyFont="1" applyFill="1" applyBorder="1" applyAlignment="1" applyProtection="1">
      <alignment horizontal="centerContinuous"/>
      <protection hidden="1"/>
    </xf>
    <xf numFmtId="0" fontId="20" fillId="2" borderId="12" xfId="5" applyFont="1" applyFill="1" applyBorder="1" applyAlignment="1" applyProtection="1">
      <alignment horizontal="centerContinuous"/>
      <protection hidden="1"/>
    </xf>
    <xf numFmtId="0" fontId="20" fillId="2" borderId="11" xfId="5" applyFont="1" applyFill="1" applyBorder="1" applyAlignment="1" applyProtection="1">
      <alignment horizontal="centerContinuous"/>
      <protection hidden="1"/>
    </xf>
    <xf numFmtId="0" fontId="20" fillId="2" borderId="15" xfId="5" applyFont="1" applyFill="1" applyBorder="1" applyAlignment="1" applyProtection="1">
      <alignment horizontal="center"/>
      <protection hidden="1"/>
    </xf>
    <xf numFmtId="0" fontId="20" fillId="2" borderId="4" xfId="5" applyFont="1" applyFill="1" applyBorder="1" applyAlignment="1" applyProtection="1">
      <alignment horizontal="centerContinuous"/>
      <protection hidden="1"/>
    </xf>
    <xf numFmtId="0" fontId="20" fillId="2" borderId="5" xfId="5" applyFont="1" applyFill="1" applyBorder="1" applyAlignment="1" applyProtection="1">
      <alignment horizontal="centerContinuous"/>
      <protection hidden="1"/>
    </xf>
    <xf numFmtId="0" fontId="20" fillId="2" borderId="6" xfId="5" applyFont="1" applyFill="1" applyBorder="1" applyAlignment="1" applyProtection="1">
      <alignment horizontal="centerContinuous"/>
      <protection hidden="1"/>
    </xf>
    <xf numFmtId="0" fontId="20" fillId="2" borderId="20" xfId="5" applyFont="1" applyFill="1" applyBorder="1" applyAlignment="1" applyProtection="1">
      <alignment horizontal="center"/>
      <protection hidden="1"/>
    </xf>
    <xf numFmtId="0" fontId="20" fillId="2" borderId="0" xfId="5" applyFont="1" applyFill="1" applyAlignment="1" applyProtection="1">
      <alignment horizontal="centerContinuous"/>
      <protection hidden="1"/>
    </xf>
    <xf numFmtId="0" fontId="20" fillId="2" borderId="20" xfId="5" applyFont="1" applyFill="1" applyBorder="1" applyAlignment="1" applyProtection="1">
      <alignment horizontal="centerContinuous"/>
      <protection hidden="1"/>
    </xf>
    <xf numFmtId="0" fontId="20" fillId="2" borderId="14" xfId="5" applyFont="1" applyFill="1" applyBorder="1" applyAlignment="1" applyProtection="1">
      <alignment horizontal="center"/>
      <protection hidden="1"/>
    </xf>
    <xf numFmtId="0" fontId="19" fillId="2" borderId="22" xfId="5" applyFont="1" applyFill="1" applyBorder="1" applyProtection="1">
      <protection hidden="1"/>
    </xf>
    <xf numFmtId="3" fontId="19" fillId="0" borderId="16" xfId="5" applyNumberFormat="1" applyFont="1" applyBorder="1" applyProtection="1">
      <protection hidden="1"/>
    </xf>
    <xf numFmtId="3" fontId="19" fillId="8" borderId="16" xfId="5" applyNumberFormat="1" applyFont="1" applyFill="1" applyBorder="1" applyProtection="1">
      <protection locked="0"/>
    </xf>
    <xf numFmtId="3" fontId="19" fillId="2" borderId="15" xfId="5" applyNumberFormat="1" applyFont="1" applyFill="1" applyBorder="1" applyProtection="1">
      <protection hidden="1"/>
    </xf>
    <xf numFmtId="0" fontId="20" fillId="0" borderId="0" xfId="5" applyFont="1" applyFill="1" applyProtection="1">
      <protection hidden="1"/>
    </xf>
    <xf numFmtId="3" fontId="19" fillId="0" borderId="15" xfId="5" applyNumberFormat="1" applyFont="1" applyBorder="1" applyProtection="1">
      <protection hidden="1"/>
    </xf>
    <xf numFmtId="3" fontId="19" fillId="0" borderId="0" xfId="5" applyNumberFormat="1" applyFont="1" applyAlignment="1" applyProtection="1">
      <alignment horizontal="centerContinuous"/>
      <protection hidden="1"/>
    </xf>
    <xf numFmtId="3" fontId="19" fillId="2" borderId="16" xfId="5" applyNumberFormat="1" applyFont="1" applyFill="1" applyBorder="1" applyProtection="1">
      <protection hidden="1"/>
    </xf>
    <xf numFmtId="3" fontId="19" fillId="0" borderId="4" xfId="5" applyNumberFormat="1" applyFont="1" applyBorder="1" applyProtection="1">
      <protection hidden="1"/>
    </xf>
    <xf numFmtId="3" fontId="19" fillId="2" borderId="6" xfId="5" applyNumberFormat="1" applyFont="1" applyFill="1" applyBorder="1" applyAlignment="1" applyProtection="1">
      <alignment horizontal="centerContinuous"/>
      <protection hidden="1"/>
    </xf>
    <xf numFmtId="0" fontId="19" fillId="2" borderId="0" xfId="5" applyFont="1" applyFill="1" applyProtection="1">
      <protection hidden="1"/>
    </xf>
    <xf numFmtId="0" fontId="25" fillId="2" borderId="0" xfId="5" applyFont="1" applyFill="1" applyBorder="1" applyAlignment="1" applyProtection="1">
      <alignment horizontal="right" vertical="justify"/>
      <protection hidden="1"/>
    </xf>
    <xf numFmtId="0" fontId="20" fillId="0" borderId="2" xfId="5" applyFont="1" applyBorder="1" applyProtection="1">
      <protection hidden="1"/>
    </xf>
    <xf numFmtId="0" fontId="20" fillId="0" borderId="4" xfId="5" applyFont="1" applyBorder="1" applyProtection="1">
      <protection hidden="1"/>
    </xf>
    <xf numFmtId="0" fontId="20" fillId="0" borderId="5" xfId="5" applyFont="1" applyBorder="1" applyProtection="1">
      <protection hidden="1"/>
    </xf>
    <xf numFmtId="0" fontId="20" fillId="0" borderId="6" xfId="5" applyFont="1" applyBorder="1" applyProtection="1">
      <protection hidden="1"/>
    </xf>
    <xf numFmtId="0" fontId="24" fillId="0" borderId="12" xfId="5" applyFont="1" applyBorder="1" applyAlignment="1" applyProtection="1">
      <alignment horizontal="center"/>
      <protection hidden="1"/>
    </xf>
    <xf numFmtId="0" fontId="20" fillId="0" borderId="10" xfId="5" applyFont="1" applyBorder="1" applyAlignment="1" applyProtection="1">
      <alignment horizontal="centerContinuous"/>
      <protection hidden="1"/>
    </xf>
    <xf numFmtId="0" fontId="20" fillId="0" borderId="11" xfId="5" applyFont="1" applyBorder="1" applyAlignment="1" applyProtection="1">
      <alignment horizontal="centerContinuous"/>
      <protection hidden="1"/>
    </xf>
    <xf numFmtId="0" fontId="20" fillId="0" borderId="12" xfId="5" applyFont="1" applyBorder="1" applyAlignment="1" applyProtection="1">
      <alignment horizontal="centerContinuous"/>
      <protection hidden="1"/>
    </xf>
    <xf numFmtId="0" fontId="24" fillId="0" borderId="13" xfId="5" applyFont="1" applyBorder="1" applyAlignment="1" applyProtection="1">
      <alignment horizontal="center"/>
      <protection hidden="1"/>
    </xf>
    <xf numFmtId="0" fontId="20" fillId="0" borderId="22" xfId="5" applyFont="1" applyBorder="1" applyProtection="1">
      <protection hidden="1"/>
    </xf>
    <xf numFmtId="0" fontId="18" fillId="0" borderId="22" xfId="5" applyFont="1" applyBorder="1" applyProtection="1">
      <protection hidden="1"/>
    </xf>
    <xf numFmtId="0" fontId="20" fillId="0" borderId="20" xfId="5" applyFont="1" applyBorder="1" applyProtection="1">
      <protection hidden="1"/>
    </xf>
    <xf numFmtId="3" fontId="24" fillId="8" borderId="16" xfId="5" applyNumberFormat="1" applyFont="1" applyFill="1" applyBorder="1" applyAlignment="1" applyProtection="1">
      <alignment horizontal="center"/>
      <protection locked="0"/>
    </xf>
    <xf numFmtId="3" fontId="19" fillId="8" borderId="7" xfId="5" applyNumberFormat="1" applyFont="1" applyFill="1" applyBorder="1" applyProtection="1">
      <protection locked="0"/>
    </xf>
    <xf numFmtId="0" fontId="27" fillId="0" borderId="0" xfId="5" applyFont="1" applyProtection="1">
      <protection hidden="1"/>
    </xf>
    <xf numFmtId="0" fontId="25" fillId="0" borderId="2" xfId="5" applyFont="1" applyBorder="1" applyAlignment="1" applyProtection="1">
      <alignment horizontal="right" vertical="justify"/>
      <protection hidden="1"/>
    </xf>
    <xf numFmtId="0" fontId="22" fillId="0" borderId="0" xfId="5" applyFont="1" applyProtection="1">
      <protection hidden="1"/>
    </xf>
    <xf numFmtId="0" fontId="18" fillId="0" borderId="4" xfId="5" applyFont="1" applyBorder="1" applyAlignment="1" applyProtection="1">
      <alignment horizontal="centerContinuous"/>
      <protection hidden="1"/>
    </xf>
    <xf numFmtId="0" fontId="20" fillId="0" borderId="5" xfId="5" applyFont="1" applyBorder="1" applyAlignment="1" applyProtection="1">
      <alignment horizontal="centerContinuous"/>
      <protection hidden="1"/>
    </xf>
    <xf numFmtId="0" fontId="19" fillId="0" borderId="7" xfId="5" applyFont="1" applyBorder="1" applyAlignment="1" applyProtection="1">
      <alignment horizontal="center"/>
      <protection hidden="1"/>
    </xf>
    <xf numFmtId="2" fontId="19" fillId="0" borderId="7" xfId="5" applyNumberFormat="1" applyFont="1" applyBorder="1" applyProtection="1">
      <protection hidden="1"/>
    </xf>
    <xf numFmtId="0" fontId="20" fillId="0" borderId="0" xfId="5" applyFont="1" applyAlignment="1" applyProtection="1">
      <alignment horizontal="centerContinuous"/>
      <protection hidden="1"/>
    </xf>
    <xf numFmtId="3" fontId="21" fillId="0" borderId="15" xfId="5" applyNumberFormat="1" applyFont="1" applyBorder="1" applyProtection="1">
      <protection hidden="1"/>
    </xf>
    <xf numFmtId="0" fontId="25" fillId="0" borderId="0" xfId="5" applyFont="1" applyAlignment="1" applyProtection="1">
      <alignment vertical="top"/>
      <protection hidden="1"/>
    </xf>
    <xf numFmtId="0" fontId="22" fillId="0" borderId="1" xfId="5" applyFont="1" applyBorder="1" applyProtection="1">
      <protection hidden="1"/>
    </xf>
    <xf numFmtId="0" fontId="24" fillId="0" borderId="10" xfId="5" applyFont="1" applyBorder="1" applyAlignment="1" applyProtection="1">
      <protection hidden="1"/>
    </xf>
    <xf numFmtId="0" fontId="20" fillId="0" borderId="11" xfId="5" applyFont="1" applyBorder="1" applyAlignment="1" applyProtection="1">
      <protection hidden="1"/>
    </xf>
    <xf numFmtId="0" fontId="24" fillId="0" borderId="11" xfId="5" applyFont="1" applyBorder="1" applyAlignment="1" applyProtection="1">
      <protection hidden="1"/>
    </xf>
    <xf numFmtId="0" fontId="20" fillId="0" borderId="12" xfId="5" applyFont="1" applyBorder="1" applyAlignment="1" applyProtection="1">
      <protection hidden="1"/>
    </xf>
    <xf numFmtId="0" fontId="24" fillId="0" borderId="10" xfId="5" applyFont="1" applyBorder="1" applyAlignment="1" applyProtection="1">
      <alignment horizontal="centerContinuous"/>
      <protection hidden="1"/>
    </xf>
    <xf numFmtId="0" fontId="22" fillId="0" borderId="22" xfId="5" applyFont="1" applyBorder="1" applyProtection="1">
      <protection hidden="1"/>
    </xf>
    <xf numFmtId="0" fontId="18" fillId="0" borderId="22" xfId="5" applyFont="1" applyBorder="1" applyAlignment="1" applyProtection="1">
      <alignment horizontal="centerContinuous"/>
      <protection hidden="1"/>
    </xf>
    <xf numFmtId="0" fontId="19" fillId="0" borderId="0" xfId="5" applyFont="1" applyAlignment="1" applyProtection="1">
      <alignment horizontal="centerContinuous"/>
      <protection hidden="1"/>
    </xf>
    <xf numFmtId="0" fontId="19" fillId="0" borderId="5" xfId="5" applyFont="1" applyBorder="1" applyAlignment="1" applyProtection="1">
      <alignment horizontal="center"/>
      <protection hidden="1"/>
    </xf>
    <xf numFmtId="0" fontId="19" fillId="0" borderId="5" xfId="5" applyFont="1" applyBorder="1" applyAlignment="1" applyProtection="1">
      <alignment horizontal="centerContinuous"/>
      <protection hidden="1"/>
    </xf>
    <xf numFmtId="0" fontId="22" fillId="0" borderId="4" xfId="5" applyFont="1" applyBorder="1" applyProtection="1">
      <protection hidden="1"/>
    </xf>
    <xf numFmtId="0" fontId="19" fillId="0" borderId="14" xfId="5" applyFont="1" applyBorder="1" applyAlignment="1" applyProtection="1">
      <alignment horizontal="center"/>
      <protection hidden="1"/>
    </xf>
    <xf numFmtId="0" fontId="20" fillId="0" borderId="22" xfId="5" applyFont="1" applyBorder="1" applyAlignment="1" applyProtection="1">
      <alignment horizontal="left"/>
      <protection hidden="1"/>
    </xf>
    <xf numFmtId="0" fontId="28" fillId="3" borderId="13" xfId="5" applyFont="1" applyFill="1" applyBorder="1" applyAlignment="1" applyProtection="1">
      <alignment horizontal="center"/>
      <protection hidden="1"/>
    </xf>
    <xf numFmtId="3" fontId="21" fillId="8" borderId="23" xfId="5" applyNumberFormat="1" applyFont="1" applyFill="1" applyBorder="1" applyAlignment="1" applyProtection="1">
      <protection locked="0"/>
    </xf>
    <xf numFmtId="3" fontId="21" fillId="0" borderId="16" xfId="5" applyNumberFormat="1" applyFont="1" applyBorder="1" applyAlignment="1" applyProtection="1">
      <protection hidden="1"/>
    </xf>
    <xf numFmtId="3" fontId="28" fillId="8" borderId="23" xfId="5" applyNumberFormat="1" applyFont="1" applyFill="1" applyBorder="1" applyAlignment="1" applyProtection="1">
      <protection locked="0"/>
    </xf>
    <xf numFmtId="3" fontId="28" fillId="0" borderId="16" xfId="5" applyNumberFormat="1" applyFont="1" applyBorder="1" applyAlignment="1" applyProtection="1">
      <protection hidden="1"/>
    </xf>
    <xf numFmtId="3" fontId="19" fillId="0" borderId="22" xfId="5" applyNumberFormat="1" applyFont="1" applyBorder="1" applyAlignment="1" applyProtection="1">
      <protection hidden="1"/>
    </xf>
    <xf numFmtId="3" fontId="19" fillId="0" borderId="15" xfId="5" applyNumberFormat="1" applyFont="1" applyBorder="1" applyAlignment="1" applyProtection="1">
      <protection hidden="1"/>
    </xf>
    <xf numFmtId="0" fontId="29" fillId="0" borderId="22" xfId="5" applyFont="1" applyBorder="1" applyAlignment="1" applyProtection="1">
      <alignment horizontal="left"/>
      <protection hidden="1"/>
    </xf>
    <xf numFmtId="0" fontId="29" fillId="0" borderId="22" xfId="5" applyFont="1" applyBorder="1" applyProtection="1">
      <protection hidden="1"/>
    </xf>
    <xf numFmtId="3" fontId="29" fillId="0" borderId="22" xfId="5" applyNumberFormat="1" applyFont="1" applyBorder="1" applyAlignment="1" applyProtection="1">
      <protection hidden="1"/>
    </xf>
    <xf numFmtId="3" fontId="21" fillId="0" borderId="25" xfId="5" applyNumberFormat="1" applyFont="1" applyBorder="1" applyAlignment="1" applyProtection="1">
      <protection hidden="1"/>
    </xf>
    <xf numFmtId="3" fontId="21" fillId="0" borderId="17" xfId="5" applyNumberFormat="1" applyFont="1" applyBorder="1" applyAlignment="1" applyProtection="1">
      <protection hidden="1"/>
    </xf>
    <xf numFmtId="3" fontId="28" fillId="0" borderId="25" xfId="5" applyNumberFormat="1" applyFont="1" applyBorder="1" applyAlignment="1" applyProtection="1">
      <protection hidden="1"/>
    </xf>
    <xf numFmtId="3" fontId="28" fillId="0" borderId="17" xfId="5" applyNumberFormat="1" applyFont="1" applyBorder="1" applyAlignment="1" applyProtection="1">
      <protection hidden="1"/>
    </xf>
    <xf numFmtId="3" fontId="19" fillId="0" borderId="4" xfId="5" applyNumberFormat="1" applyFont="1" applyBorder="1" applyAlignment="1" applyProtection="1">
      <alignment horizontal="center"/>
      <protection hidden="1"/>
    </xf>
    <xf numFmtId="3" fontId="19" fillId="0" borderId="14" xfId="5" applyNumberFormat="1" applyFont="1" applyBorder="1" applyAlignment="1" applyProtection="1">
      <alignment horizontal="center"/>
      <protection hidden="1"/>
    </xf>
    <xf numFmtId="0" fontId="29" fillId="0" borderId="4" xfId="5" applyFont="1" applyBorder="1" applyAlignment="1" applyProtection="1">
      <alignment horizontal="left"/>
      <protection hidden="1"/>
    </xf>
    <xf numFmtId="0" fontId="29" fillId="0" borderId="4" xfId="5" applyFont="1" applyBorder="1" applyProtection="1">
      <protection hidden="1"/>
    </xf>
    <xf numFmtId="3" fontId="19" fillId="0" borderId="4" xfId="5" applyNumberFormat="1" applyFont="1" applyBorder="1" applyAlignment="1" applyProtection="1">
      <protection hidden="1"/>
    </xf>
    <xf numFmtId="3" fontId="19" fillId="0" borderId="14" xfId="5" applyNumberFormat="1" applyFont="1" applyBorder="1" applyAlignment="1" applyProtection="1">
      <protection hidden="1"/>
    </xf>
    <xf numFmtId="0" fontId="20" fillId="0" borderId="4" xfId="5" applyFont="1" applyBorder="1" applyAlignment="1" applyProtection="1">
      <alignment horizontal="left"/>
      <protection hidden="1"/>
    </xf>
    <xf numFmtId="0" fontId="19" fillId="0" borderId="0" xfId="5" applyFont="1" applyAlignment="1" applyProtection="1">
      <alignment vertical="center"/>
      <protection hidden="1"/>
    </xf>
    <xf numFmtId="3" fontId="21" fillId="8" borderId="25" xfId="5" applyNumberFormat="1" applyFont="1" applyFill="1" applyBorder="1" applyAlignment="1" applyProtection="1">
      <protection locked="0"/>
    </xf>
    <xf numFmtId="3" fontId="28" fillId="8" borderId="25" xfId="5" applyNumberFormat="1" applyFont="1" applyFill="1" applyBorder="1" applyAlignment="1" applyProtection="1">
      <protection locked="0"/>
    </xf>
    <xf numFmtId="3" fontId="28" fillId="8" borderId="17" xfId="5" applyNumberFormat="1" applyFont="1" applyFill="1" applyBorder="1" applyAlignment="1" applyProtection="1">
      <protection locked="0"/>
    </xf>
    <xf numFmtId="0" fontId="29" fillId="0" borderId="15" xfId="5" applyFont="1" applyBorder="1" applyAlignment="1" applyProtection="1">
      <alignment horizontal="left"/>
      <protection hidden="1"/>
    </xf>
    <xf numFmtId="3" fontId="28" fillId="8" borderId="16" xfId="5" applyNumberFormat="1" applyFont="1" applyFill="1" applyBorder="1" applyAlignment="1" applyProtection="1">
      <protection locked="0"/>
    </xf>
    <xf numFmtId="3" fontId="29" fillId="0" borderId="15" xfId="5" applyNumberFormat="1" applyFont="1" applyBorder="1" applyAlignment="1" applyProtection="1">
      <protection hidden="1"/>
    </xf>
    <xf numFmtId="0" fontId="29" fillId="0" borderId="14" xfId="5" applyFont="1" applyBorder="1" applyAlignment="1" applyProtection="1">
      <alignment horizontal="left"/>
      <protection hidden="1"/>
    </xf>
    <xf numFmtId="0" fontId="20" fillId="0" borderId="14" xfId="5" applyFont="1" applyBorder="1" applyAlignment="1" applyProtection="1">
      <alignment horizontal="left"/>
      <protection hidden="1"/>
    </xf>
    <xf numFmtId="0" fontId="25" fillId="0" borderId="22" xfId="5" applyFont="1" applyBorder="1" applyAlignment="1" applyProtection="1">
      <alignment vertical="center"/>
      <protection hidden="1"/>
    </xf>
    <xf numFmtId="0" fontId="25" fillId="0" borderId="0" xfId="5" applyFont="1" applyProtection="1">
      <protection hidden="1"/>
    </xf>
    <xf numFmtId="0" fontId="25" fillId="0" borderId="22" xfId="5" applyFont="1" applyBorder="1" applyAlignment="1" applyProtection="1">
      <alignment horizontal="left" vertical="center"/>
      <protection hidden="1"/>
    </xf>
    <xf numFmtId="0" fontId="25" fillId="0" borderId="0" xfId="5" applyFont="1" applyBorder="1" applyAlignment="1" applyProtection="1">
      <alignment horizontal="left" vertical="center"/>
      <protection hidden="1"/>
    </xf>
    <xf numFmtId="0" fontId="25" fillId="0" borderId="0" xfId="5" applyFont="1" applyAlignment="1" applyProtection="1">
      <alignment horizontal="left" vertical="center"/>
      <protection hidden="1"/>
    </xf>
    <xf numFmtId="0" fontId="20" fillId="0" borderId="0" xfId="5" applyFont="1" applyAlignment="1" applyProtection="1">
      <protection hidden="1"/>
    </xf>
    <xf numFmtId="0" fontId="21" fillId="8" borderId="23" xfId="5" applyFont="1" applyFill="1" applyBorder="1" applyProtection="1">
      <protection locked="0"/>
    </xf>
    <xf numFmtId="4" fontId="21" fillId="8" borderId="23" xfId="5" applyNumberFormat="1" applyFont="1" applyFill="1" applyBorder="1" applyProtection="1">
      <protection locked="0"/>
    </xf>
    <xf numFmtId="4" fontId="21" fillId="8" borderId="7" xfId="5" applyNumberFormat="1" applyFont="1" applyFill="1" applyBorder="1" applyProtection="1">
      <protection locked="0"/>
    </xf>
    <xf numFmtId="4" fontId="21" fillId="8" borderId="25" xfId="5" applyNumberFormat="1" applyFont="1" applyFill="1" applyBorder="1" applyProtection="1">
      <protection locked="0"/>
    </xf>
    <xf numFmtId="3" fontId="21" fillId="8" borderId="17" xfId="5" applyNumberFormat="1" applyFont="1" applyFill="1" applyBorder="1" applyProtection="1">
      <protection locked="0"/>
    </xf>
    <xf numFmtId="4" fontId="21" fillId="8" borderId="26" xfId="5" applyNumberFormat="1" applyFont="1" applyFill="1" applyBorder="1" applyProtection="1">
      <protection locked="0"/>
    </xf>
    <xf numFmtId="4" fontId="19" fillId="8" borderId="23" xfId="5" applyNumberFormat="1" applyFont="1" applyFill="1" applyBorder="1" applyProtection="1">
      <protection locked="0"/>
    </xf>
    <xf numFmtId="4" fontId="19" fillId="8" borderId="7" xfId="5" applyNumberFormat="1" applyFont="1" applyFill="1" applyBorder="1" applyProtection="1">
      <protection locked="0"/>
    </xf>
    <xf numFmtId="4" fontId="19" fillId="8" borderId="25" xfId="5" applyNumberFormat="1" applyFont="1" applyFill="1" applyBorder="1" applyProtection="1">
      <protection locked="0"/>
    </xf>
    <xf numFmtId="3" fontId="19" fillId="8" borderId="17" xfId="5" applyNumberFormat="1" applyFont="1" applyFill="1" applyBorder="1" applyProtection="1">
      <protection locked="0"/>
    </xf>
    <xf numFmtId="4" fontId="19" fillId="8" borderId="26" xfId="5" applyNumberFormat="1" applyFont="1" applyFill="1" applyBorder="1" applyProtection="1">
      <protection locked="0"/>
    </xf>
    <xf numFmtId="0" fontId="20" fillId="0" borderId="0" xfId="5" applyFont="1" applyBorder="1" applyAlignment="1" applyProtection="1">
      <alignment horizontal="left" vertical="center"/>
      <protection hidden="1"/>
    </xf>
    <xf numFmtId="0" fontId="24" fillId="0" borderId="8" xfId="5" applyFont="1" applyBorder="1" applyProtection="1">
      <protection hidden="1"/>
    </xf>
    <xf numFmtId="49" fontId="24" fillId="0" borderId="19" xfId="5" applyNumberFormat="1" applyFont="1" applyBorder="1" applyProtection="1">
      <protection hidden="1"/>
    </xf>
    <xf numFmtId="49" fontId="24" fillId="0" borderId="8" xfId="5" applyNumberFormat="1" applyFont="1" applyBorder="1" applyProtection="1">
      <protection hidden="1"/>
    </xf>
    <xf numFmtId="0" fontId="20" fillId="0" borderId="15" xfId="5" applyFont="1" applyBorder="1" applyAlignment="1" applyProtection="1">
      <alignment vertical="center"/>
      <protection hidden="1"/>
    </xf>
    <xf numFmtId="0" fontId="4" fillId="8" borderId="13" xfId="0" applyFont="1" applyFill="1" applyBorder="1" applyAlignment="1" applyProtection="1">
      <alignment horizontal="center" vertical="center"/>
    </xf>
    <xf numFmtId="49" fontId="16" fillId="0" borderId="0" xfId="5" applyNumberFormat="1" applyFont="1" applyAlignment="1" applyProtection="1">
      <alignment horizontal="center"/>
      <protection hidden="1"/>
    </xf>
    <xf numFmtId="0" fontId="18" fillId="0" borderId="0" xfId="5" applyFont="1" applyBorder="1" applyAlignment="1" applyProtection="1">
      <alignment horizontal="center"/>
      <protection hidden="1"/>
    </xf>
    <xf numFmtId="0" fontId="20" fillId="0" borderId="4" xfId="5" applyFont="1" applyBorder="1" applyAlignment="1" applyProtection="1">
      <alignment horizontal="center"/>
      <protection hidden="1"/>
    </xf>
    <xf numFmtId="0" fontId="20" fillId="0" borderId="6" xfId="5" applyFont="1" applyBorder="1" applyAlignment="1" applyProtection="1">
      <alignment horizontal="center"/>
      <protection hidden="1"/>
    </xf>
    <xf numFmtId="0" fontId="20" fillId="0" borderId="20" xfId="5" applyFont="1" applyBorder="1" applyAlignment="1" applyProtection="1">
      <alignment horizontal="center"/>
      <protection hidden="1"/>
    </xf>
    <xf numFmtId="2" fontId="19" fillId="0" borderId="7" xfId="5" applyNumberFormat="1" applyFont="1" applyBorder="1" applyAlignment="1" applyProtection="1">
      <alignment horizontal="center"/>
      <protection hidden="1"/>
    </xf>
    <xf numFmtId="0" fontId="10" fillId="0" borderId="0" xfId="0" applyFont="1" applyProtection="1"/>
    <xf numFmtId="0" fontId="10" fillId="0" borderId="0" xfId="0" applyFont="1" applyProtection="1">
      <protection hidden="1"/>
    </xf>
    <xf numFmtId="0" fontId="9" fillId="0" borderId="0" xfId="0" applyFont="1" applyAlignment="1" applyProtection="1">
      <alignment vertical="center"/>
      <protection hidden="1"/>
    </xf>
    <xf numFmtId="0" fontId="9" fillId="0" borderId="0" xfId="0" applyFont="1" applyProtection="1">
      <protection hidden="1"/>
    </xf>
    <xf numFmtId="0" fontId="9" fillId="0" borderId="15" xfId="0" applyFont="1" applyBorder="1" applyProtection="1">
      <protection hidden="1"/>
    </xf>
    <xf numFmtId="0" fontId="11" fillId="4" borderId="13" xfId="0" applyFont="1" applyFill="1" applyBorder="1" applyAlignment="1" applyProtection="1">
      <alignment horizontal="center" vertical="center"/>
      <protection hidden="1"/>
    </xf>
    <xf numFmtId="0" fontId="14" fillId="7" borderId="15" xfId="0" applyFont="1" applyFill="1" applyBorder="1" applyAlignment="1" applyProtection="1">
      <alignment horizontal="center" vertical="center"/>
      <protection locked="0"/>
    </xf>
    <xf numFmtId="3" fontId="13" fillId="7" borderId="18" xfId="0" applyNumberFormat="1" applyFont="1" applyFill="1" applyBorder="1" applyProtection="1">
      <protection locked="0"/>
    </xf>
    <xf numFmtId="3" fontId="13" fillId="7" borderId="37" xfId="0" applyNumberFormat="1" applyFont="1" applyFill="1" applyBorder="1" applyProtection="1">
      <protection locked="0"/>
    </xf>
    <xf numFmtId="0" fontId="14" fillId="7" borderId="13" xfId="0" applyFont="1" applyFill="1" applyBorder="1" applyAlignment="1" applyProtection="1">
      <alignment horizontal="center" vertical="center"/>
      <protection locked="0"/>
    </xf>
    <xf numFmtId="0" fontId="14" fillId="7" borderId="9" xfId="0" applyFont="1" applyFill="1" applyBorder="1" applyAlignment="1" applyProtection="1">
      <alignment horizontal="center" vertical="center"/>
      <protection locked="0"/>
    </xf>
    <xf numFmtId="0" fontId="14" fillId="7" borderId="14" xfId="0" applyFont="1" applyFill="1" applyBorder="1" applyAlignment="1" applyProtection="1">
      <alignment horizontal="center" vertical="center"/>
      <protection locked="0"/>
    </xf>
    <xf numFmtId="3" fontId="13" fillId="7" borderId="15" xfId="0" applyNumberFormat="1" applyFont="1" applyFill="1" applyBorder="1" applyProtection="1">
      <protection locked="0"/>
    </xf>
    <xf numFmtId="3" fontId="13" fillId="7" borderId="38" xfId="0" applyNumberFormat="1" applyFont="1" applyFill="1" applyBorder="1" applyProtection="1">
      <protection locked="0"/>
    </xf>
    <xf numFmtId="0" fontId="20" fillId="0" borderId="0" xfId="5" applyFont="1" applyFill="1" applyBorder="1" applyProtection="1">
      <protection hidden="1"/>
    </xf>
    <xf numFmtId="0" fontId="14" fillId="0" borderId="0" xfId="0" applyFont="1" applyAlignment="1" applyProtection="1">
      <alignment horizontal="right" vertical="center"/>
      <protection hidden="1"/>
    </xf>
    <xf numFmtId="14" fontId="11" fillId="0" borderId="0" xfId="0" applyNumberFormat="1" applyFont="1" applyBorder="1" applyAlignment="1" applyProtection="1">
      <alignment horizontal="center" vertical="center"/>
      <protection hidden="1"/>
    </xf>
    <xf numFmtId="0" fontId="23" fillId="0" borderId="0" xfId="5" applyFont="1" applyAlignment="1" applyProtection="1">
      <alignment horizontal="center" vertical="center"/>
      <protection hidden="1"/>
    </xf>
    <xf numFmtId="0" fontId="11" fillId="0" borderId="0" xfId="0" applyFont="1" applyBorder="1" applyAlignment="1" applyProtection="1">
      <alignment horizontal="right" vertical="center"/>
      <protection hidden="1"/>
    </xf>
    <xf numFmtId="0" fontId="14" fillId="11" borderId="13" xfId="0" applyFont="1" applyFill="1" applyBorder="1" applyAlignment="1" applyProtection="1">
      <alignment horizontal="center" vertical="center"/>
      <protection locked="0"/>
    </xf>
    <xf numFmtId="0" fontId="19" fillId="0" borderId="7" xfId="5" applyFont="1" applyBorder="1" applyAlignment="1" applyProtection="1">
      <alignment horizontal="right"/>
      <protection hidden="1"/>
    </xf>
    <xf numFmtId="0" fontId="20" fillId="0" borderId="15" xfId="5" applyFont="1" applyFill="1" applyBorder="1" applyAlignment="1" applyProtection="1">
      <alignment vertical="center"/>
      <protection hidden="1"/>
    </xf>
    <xf numFmtId="0" fontId="24" fillId="4" borderId="15" xfId="5" applyFont="1" applyFill="1" applyBorder="1" applyAlignment="1" applyProtection="1">
      <alignment vertical="center"/>
      <protection hidden="1"/>
    </xf>
    <xf numFmtId="0" fontId="20" fillId="0" borderId="15" xfId="5" applyFont="1" applyBorder="1" applyAlignment="1" applyProtection="1">
      <alignment wrapText="1"/>
      <protection hidden="1"/>
    </xf>
    <xf numFmtId="0" fontId="24" fillId="4" borderId="15" xfId="5" applyFont="1" applyFill="1" applyBorder="1" applyAlignment="1" applyProtection="1">
      <alignment vertical="center" wrapText="1"/>
      <protection hidden="1"/>
    </xf>
    <xf numFmtId="3" fontId="21" fillId="0" borderId="20" xfId="5" applyNumberFormat="1" applyFont="1" applyBorder="1" applyProtection="1">
      <protection hidden="1"/>
    </xf>
    <xf numFmtId="3" fontId="21" fillId="0" borderId="9" xfId="5" applyNumberFormat="1" applyFont="1" applyBorder="1" applyProtection="1">
      <protection hidden="1"/>
    </xf>
    <xf numFmtId="0" fontId="17" fillId="8" borderId="0" xfId="5" applyFont="1" applyFill="1" applyBorder="1" applyProtection="1">
      <protection locked="0"/>
    </xf>
    <xf numFmtId="3" fontId="21" fillId="0" borderId="9" xfId="5" applyNumberFormat="1" applyFont="1" applyFill="1" applyBorder="1" applyProtection="1">
      <protection locked="0"/>
    </xf>
    <xf numFmtId="3" fontId="21" fillId="0" borderId="3" xfId="5" applyNumberFormat="1" applyFont="1" applyFill="1" applyBorder="1" applyProtection="1">
      <protection locked="0"/>
    </xf>
    <xf numFmtId="0" fontId="17" fillId="0" borderId="0" xfId="5" applyFont="1" applyFill="1" applyProtection="1">
      <protection locked="0"/>
    </xf>
    <xf numFmtId="3" fontId="21" fillId="0" borderId="15" xfId="5" applyNumberFormat="1" applyFont="1" applyFill="1" applyBorder="1" applyProtection="1">
      <protection locked="0"/>
    </xf>
    <xf numFmtId="3" fontId="21" fillId="0" borderId="20" xfId="5" applyNumberFormat="1" applyFont="1" applyFill="1" applyBorder="1" applyProtection="1">
      <protection locked="0"/>
    </xf>
    <xf numFmtId="3" fontId="21" fillId="0" borderId="55" xfId="5" applyNumberFormat="1" applyFont="1" applyFill="1" applyBorder="1" applyAlignment="1" applyProtection="1">
      <alignment horizontal="right"/>
      <protection locked="0"/>
    </xf>
    <xf numFmtId="3" fontId="21" fillId="0" borderId="35" xfId="5" applyNumberFormat="1" applyFont="1" applyFill="1" applyBorder="1" applyAlignment="1" applyProtection="1">
      <alignment horizontal="right"/>
      <protection locked="0"/>
    </xf>
    <xf numFmtId="0" fontId="17" fillId="0" borderId="9" xfId="5" applyFont="1" applyBorder="1" applyProtection="1">
      <protection hidden="1"/>
    </xf>
    <xf numFmtId="0" fontId="17" fillId="0" borderId="0" xfId="5" applyFont="1" applyFill="1" applyProtection="1">
      <protection hidden="1"/>
    </xf>
    <xf numFmtId="0" fontId="17" fillId="0" borderId="0" xfId="5" applyFont="1" applyFill="1" applyBorder="1" applyProtection="1">
      <protection hidden="1"/>
    </xf>
    <xf numFmtId="0" fontId="17" fillId="0" borderId="9" xfId="5" applyFont="1" applyFill="1" applyBorder="1" applyProtection="1">
      <protection hidden="1"/>
    </xf>
    <xf numFmtId="0" fontId="17" fillId="0" borderId="5" xfId="5" applyFont="1" applyFill="1" applyBorder="1" applyProtection="1">
      <protection hidden="1"/>
    </xf>
    <xf numFmtId="0" fontId="24" fillId="0" borderId="14" xfId="5" applyFont="1" applyBorder="1" applyAlignment="1" applyProtection="1">
      <alignment vertical="center"/>
      <protection hidden="1"/>
    </xf>
    <xf numFmtId="0" fontId="35" fillId="0" borderId="0" xfId="5" applyFont="1" applyProtection="1">
      <protection hidden="1"/>
    </xf>
    <xf numFmtId="0" fontId="19" fillId="0" borderId="14" xfId="5" applyFont="1" applyBorder="1" applyAlignment="1" applyProtection="1">
      <alignment vertical="center"/>
      <protection hidden="1"/>
    </xf>
    <xf numFmtId="0" fontId="19" fillId="9" borderId="22" xfId="5" applyFont="1" applyFill="1" applyBorder="1" applyAlignment="1" applyProtection="1">
      <alignment vertical="center" wrapText="1"/>
      <protection hidden="1"/>
    </xf>
    <xf numFmtId="0" fontId="19" fillId="0" borderId="22" xfId="5" applyFont="1" applyFill="1" applyBorder="1" applyAlignment="1" applyProtection="1">
      <alignment vertical="center" wrapText="1"/>
      <protection hidden="1"/>
    </xf>
    <xf numFmtId="0" fontId="19" fillId="9" borderId="13" xfId="5" applyFont="1" applyFill="1" applyBorder="1" applyAlignment="1" applyProtection="1">
      <alignment vertical="center"/>
      <protection hidden="1"/>
    </xf>
    <xf numFmtId="3" fontId="24" fillId="8" borderId="15" xfId="5" applyNumberFormat="1" applyFont="1" applyFill="1" applyBorder="1" applyAlignment="1" applyProtection="1">
      <alignment horizontal="center"/>
      <protection locked="0"/>
    </xf>
    <xf numFmtId="3" fontId="19" fillId="8" borderId="20" xfId="5" applyNumberFormat="1" applyFont="1" applyFill="1" applyBorder="1" applyProtection="1">
      <protection locked="0"/>
    </xf>
    <xf numFmtId="3" fontId="19" fillId="8" borderId="15" xfId="5" applyNumberFormat="1" applyFont="1" applyFill="1" applyBorder="1" applyProtection="1">
      <protection locked="0"/>
    </xf>
    <xf numFmtId="3" fontId="19" fillId="8" borderId="0" xfId="5" applyNumberFormat="1" applyFont="1" applyFill="1" applyBorder="1" applyProtection="1">
      <protection locked="0"/>
    </xf>
    <xf numFmtId="3" fontId="19" fillId="8" borderId="22" xfId="5" applyNumberFormat="1" applyFont="1" applyFill="1" applyBorder="1" applyProtection="1">
      <protection locked="0"/>
    </xf>
    <xf numFmtId="0" fontId="20" fillId="0" borderId="14" xfId="5" applyFont="1" applyBorder="1" applyAlignment="1" applyProtection="1">
      <alignment vertical="center"/>
      <protection hidden="1"/>
    </xf>
    <xf numFmtId="0" fontId="24" fillId="9" borderId="13" xfId="5" applyFont="1" applyFill="1" applyBorder="1" applyAlignment="1" applyProtection="1">
      <alignment vertical="center"/>
      <protection hidden="1"/>
    </xf>
    <xf numFmtId="3" fontId="19" fillId="0" borderId="13" xfId="5" applyNumberFormat="1" applyFont="1" applyBorder="1" applyProtection="1">
      <protection hidden="1"/>
    </xf>
    <xf numFmtId="3" fontId="19" fillId="0" borderId="21" xfId="5" applyNumberFormat="1" applyFont="1" applyFill="1" applyBorder="1" applyProtection="1">
      <protection locked="0"/>
    </xf>
    <xf numFmtId="0" fontId="24" fillId="11" borderId="13" xfId="5" applyFont="1" applyFill="1" applyBorder="1" applyAlignment="1" applyProtection="1">
      <alignment vertical="center"/>
      <protection hidden="1"/>
    </xf>
    <xf numFmtId="3" fontId="19" fillId="11" borderId="13" xfId="5" applyNumberFormat="1" applyFont="1" applyFill="1" applyBorder="1" applyProtection="1">
      <protection hidden="1"/>
    </xf>
    <xf numFmtId="3" fontId="19" fillId="8" borderId="13" xfId="5" applyNumberFormat="1" applyFont="1" applyFill="1" applyBorder="1" applyProtection="1">
      <protection hidden="1"/>
    </xf>
    <xf numFmtId="3" fontId="19" fillId="0" borderId="20" xfId="5" applyNumberFormat="1" applyFont="1" applyFill="1" applyBorder="1" applyProtection="1">
      <protection locked="0"/>
    </xf>
    <xf numFmtId="3" fontId="19" fillId="0" borderId="13" xfId="5" applyNumberFormat="1" applyFont="1" applyBorder="1" applyAlignment="1" applyProtection="1">
      <alignment vertical="center"/>
      <protection hidden="1"/>
    </xf>
    <xf numFmtId="0" fontId="24" fillId="0" borderId="22" xfId="5" applyFont="1" applyBorder="1" applyAlignment="1" applyProtection="1">
      <alignment vertical="center"/>
      <protection hidden="1"/>
    </xf>
    <xf numFmtId="0" fontId="24" fillId="0" borderId="0" xfId="5" applyFont="1" applyBorder="1" applyAlignment="1" applyProtection="1">
      <alignment vertical="center"/>
      <protection hidden="1"/>
    </xf>
    <xf numFmtId="0" fontId="24" fillId="0" borderId="20" xfId="5" applyFont="1" applyBorder="1" applyAlignment="1" applyProtection="1">
      <alignment vertical="center"/>
      <protection hidden="1"/>
    </xf>
    <xf numFmtId="3" fontId="19" fillId="0" borderId="22" xfId="5" applyNumberFormat="1" applyFont="1" applyBorder="1" applyAlignment="1" applyProtection="1">
      <alignment vertical="center"/>
      <protection hidden="1"/>
    </xf>
    <xf numFmtId="3" fontId="19" fillId="0" borderId="20" xfId="5" applyNumberFormat="1" applyFont="1" applyBorder="1" applyAlignment="1" applyProtection="1">
      <alignment vertical="center"/>
      <protection hidden="1"/>
    </xf>
    <xf numFmtId="3" fontId="24" fillId="9" borderId="13" xfId="5" applyNumberFormat="1" applyFont="1" applyFill="1" applyBorder="1" applyAlignment="1" applyProtection="1">
      <alignment horizontal="center"/>
      <protection hidden="1"/>
    </xf>
    <xf numFmtId="3" fontId="19" fillId="9" borderId="12" xfId="5" applyNumberFormat="1" applyFont="1" applyFill="1" applyBorder="1" applyProtection="1">
      <protection hidden="1"/>
    </xf>
    <xf numFmtId="3" fontId="19" fillId="9" borderId="13" xfId="5" applyNumberFormat="1" applyFont="1" applyFill="1" applyBorder="1" applyProtection="1">
      <protection hidden="1"/>
    </xf>
    <xf numFmtId="3" fontId="19" fillId="9" borderId="10" xfId="5" applyNumberFormat="1" applyFont="1" applyFill="1" applyBorder="1" applyProtection="1">
      <protection hidden="1"/>
    </xf>
    <xf numFmtId="0" fontId="24" fillId="4" borderId="13" xfId="5" applyFont="1" applyFill="1" applyBorder="1" applyAlignment="1" applyProtection="1">
      <alignment vertical="center"/>
      <protection hidden="1"/>
    </xf>
    <xf numFmtId="3" fontId="21" fillId="4" borderId="13" xfId="5" applyNumberFormat="1" applyFont="1" applyFill="1" applyBorder="1" applyProtection="1">
      <protection hidden="1"/>
    </xf>
    <xf numFmtId="0" fontId="24" fillId="2" borderId="4" xfId="5" applyFont="1" applyFill="1" applyBorder="1" applyAlignment="1" applyProtection="1">
      <alignment vertical="center"/>
      <protection hidden="1"/>
    </xf>
    <xf numFmtId="0" fontId="24" fillId="2" borderId="5" xfId="5" applyFont="1" applyFill="1" applyBorder="1" applyAlignment="1" applyProtection="1">
      <alignment vertical="center"/>
      <protection hidden="1"/>
    </xf>
    <xf numFmtId="3" fontId="19" fillId="0" borderId="10" xfId="5" applyNumberFormat="1" applyFont="1" applyBorder="1" applyAlignment="1" applyProtection="1">
      <alignment vertical="center"/>
      <protection hidden="1"/>
    </xf>
    <xf numFmtId="0" fontId="24" fillId="2" borderId="22" xfId="5" applyFont="1" applyFill="1" applyBorder="1" applyAlignment="1" applyProtection="1">
      <alignment vertical="center"/>
      <protection hidden="1"/>
    </xf>
    <xf numFmtId="0" fontId="24" fillId="2" borderId="0" xfId="5" applyFont="1" applyFill="1" applyBorder="1" applyAlignment="1" applyProtection="1">
      <alignment vertical="center"/>
      <protection hidden="1"/>
    </xf>
    <xf numFmtId="0" fontId="24" fillId="2" borderId="20" xfId="5" applyFont="1" applyFill="1" applyBorder="1" applyAlignment="1" applyProtection="1">
      <alignment vertical="center"/>
      <protection hidden="1"/>
    </xf>
    <xf numFmtId="3" fontId="19" fillId="0" borderId="10" xfId="5" applyNumberFormat="1" applyFont="1" applyBorder="1" applyProtection="1">
      <protection hidden="1"/>
    </xf>
    <xf numFmtId="3" fontId="19" fillId="0" borderId="1" xfId="5" applyNumberFormat="1" applyFont="1" applyBorder="1" applyProtection="1">
      <protection hidden="1"/>
    </xf>
    <xf numFmtId="3" fontId="19" fillId="2" borderId="1" xfId="5" applyNumberFormat="1" applyFont="1" applyFill="1" applyBorder="1" applyProtection="1">
      <protection hidden="1"/>
    </xf>
    <xf numFmtId="3" fontId="19" fillId="0" borderId="3" xfId="5" applyNumberFormat="1" applyFont="1" applyBorder="1" applyProtection="1">
      <protection hidden="1"/>
    </xf>
    <xf numFmtId="0" fontId="24" fillId="0" borderId="1" xfId="5" applyFont="1" applyFill="1" applyBorder="1" applyAlignment="1" applyProtection="1">
      <alignment vertical="center"/>
      <protection hidden="1"/>
    </xf>
    <xf numFmtId="0" fontId="24" fillId="0" borderId="2" xfId="5" applyFont="1" applyFill="1" applyBorder="1" applyAlignment="1" applyProtection="1">
      <alignment vertical="center"/>
      <protection hidden="1"/>
    </xf>
    <xf numFmtId="0" fontId="24" fillId="0" borderId="3" xfId="5" applyFont="1" applyFill="1" applyBorder="1" applyAlignment="1" applyProtection="1">
      <alignment vertical="center"/>
      <protection hidden="1"/>
    </xf>
    <xf numFmtId="0" fontId="25" fillId="0" borderId="2" xfId="5" applyFont="1" applyFill="1" applyBorder="1" applyAlignment="1" applyProtection="1">
      <alignment horizontal="right" vertical="justify"/>
      <protection hidden="1"/>
    </xf>
    <xf numFmtId="3" fontId="19" fillId="0" borderId="22" xfId="5" applyNumberFormat="1" applyFont="1" applyFill="1" applyBorder="1" applyProtection="1">
      <protection hidden="1"/>
    </xf>
    <xf numFmtId="3" fontId="19" fillId="8" borderId="33" xfId="5" applyNumberFormat="1" applyFont="1" applyFill="1" applyBorder="1" applyProtection="1">
      <protection locked="0"/>
    </xf>
    <xf numFmtId="3" fontId="19" fillId="0" borderId="22" xfId="5" applyNumberFormat="1" applyFont="1" applyFill="1" applyBorder="1" applyAlignment="1" applyProtection="1">
      <alignment vertical="center"/>
      <protection hidden="1"/>
    </xf>
    <xf numFmtId="0" fontId="20" fillId="2" borderId="12" xfId="5" applyFont="1" applyFill="1" applyBorder="1" applyProtection="1">
      <protection hidden="1"/>
    </xf>
    <xf numFmtId="3" fontId="19" fillId="0" borderId="11" xfId="5" applyNumberFormat="1" applyFont="1" applyBorder="1" applyProtection="1">
      <protection hidden="1"/>
    </xf>
    <xf numFmtId="3" fontId="19" fillId="0" borderId="11" xfId="5" applyNumberFormat="1" applyFont="1" applyBorder="1" applyAlignment="1" applyProtection="1">
      <alignment horizontal="centerContinuous"/>
      <protection hidden="1"/>
    </xf>
    <xf numFmtId="3" fontId="19" fillId="0" borderId="11" xfId="5" applyNumberFormat="1" applyFont="1" applyBorder="1" applyAlignment="1" applyProtection="1">
      <protection hidden="1"/>
    </xf>
    <xf numFmtId="0" fontId="26" fillId="0" borderId="0" xfId="5" applyFont="1" applyFill="1" applyProtection="1">
      <protection hidden="1"/>
    </xf>
    <xf numFmtId="0" fontId="22" fillId="0" borderId="0" xfId="5" applyFont="1" applyFill="1" applyProtection="1">
      <protection hidden="1"/>
    </xf>
    <xf numFmtId="0" fontId="10" fillId="0" borderId="0" xfId="0" applyFont="1" applyAlignment="1"/>
    <xf numFmtId="2" fontId="19" fillId="0" borderId="7" xfId="5" applyNumberFormat="1" applyFont="1" applyFill="1" applyBorder="1" applyAlignment="1" applyProtection="1">
      <alignment horizontal="left"/>
      <protection hidden="1"/>
    </xf>
    <xf numFmtId="0" fontId="20" fillId="0" borderId="7" xfId="5" applyFont="1" applyFill="1" applyBorder="1" applyProtection="1">
      <protection hidden="1"/>
    </xf>
    <xf numFmtId="0" fontId="18" fillId="0" borderId="0" xfId="5" applyFont="1" applyFill="1" applyBorder="1" applyAlignment="1" applyProtection="1">
      <alignment horizontal="center"/>
      <protection hidden="1"/>
    </xf>
    <xf numFmtId="0" fontId="19" fillId="2" borderId="22" xfId="5" applyFont="1" applyFill="1" applyBorder="1" applyAlignment="1" applyProtection="1">
      <alignment vertical="center" wrapText="1"/>
      <protection hidden="1"/>
    </xf>
    <xf numFmtId="0" fontId="19" fillId="2" borderId="9" xfId="5" applyFont="1" applyFill="1" applyBorder="1" applyAlignment="1" applyProtection="1">
      <alignment vertical="center" wrapText="1"/>
      <protection hidden="1"/>
    </xf>
    <xf numFmtId="0" fontId="19" fillId="2" borderId="14" xfId="5" applyFont="1" applyFill="1" applyBorder="1" applyAlignment="1" applyProtection="1">
      <alignment vertical="center" wrapText="1"/>
      <protection hidden="1"/>
    </xf>
    <xf numFmtId="0" fontId="19" fillId="2" borderId="9" xfId="5" applyFont="1" applyFill="1" applyBorder="1" applyAlignment="1" applyProtection="1">
      <alignment vertical="center"/>
      <protection hidden="1"/>
    </xf>
    <xf numFmtId="0" fontId="18" fillId="2" borderId="0" xfId="5" applyFont="1" applyFill="1" applyProtection="1">
      <protection hidden="1"/>
    </xf>
    <xf numFmtId="3" fontId="19" fillId="0" borderId="20" xfId="5" applyNumberFormat="1" applyFont="1" applyFill="1" applyBorder="1" applyAlignment="1" applyProtection="1">
      <alignment horizontal="centerContinuous"/>
      <protection hidden="1"/>
    </xf>
    <xf numFmtId="14" fontId="19" fillId="0" borderId="0" xfId="5" applyNumberFormat="1" applyFont="1" applyFill="1" applyBorder="1" applyAlignment="1" applyProtection="1">
      <alignment horizontal="center"/>
      <protection hidden="1"/>
    </xf>
    <xf numFmtId="3" fontId="13" fillId="11" borderId="13" xfId="0" applyNumberFormat="1" applyFont="1" applyFill="1" applyBorder="1" applyAlignment="1" applyProtection="1">
      <alignment vertical="center"/>
      <protection locked="0"/>
    </xf>
    <xf numFmtId="14" fontId="11" fillId="0" borderId="14" xfId="0" applyNumberFormat="1" applyFont="1" applyBorder="1" applyAlignment="1" applyProtection="1">
      <alignment horizontal="center" vertical="center"/>
      <protection hidden="1"/>
    </xf>
    <xf numFmtId="0" fontId="18" fillId="0" borderId="0" xfId="5" applyFont="1" applyFill="1" applyProtection="1">
      <protection hidden="1"/>
    </xf>
    <xf numFmtId="2" fontId="19" fillId="0" borderId="0" xfId="5" applyNumberFormat="1" applyFont="1" applyFill="1" applyBorder="1" applyAlignment="1" applyProtection="1">
      <alignment horizontal="center"/>
      <protection hidden="1"/>
    </xf>
    <xf numFmtId="0" fontId="19" fillId="0" borderId="0" xfId="5" applyFont="1" applyFill="1" applyBorder="1" applyAlignment="1" applyProtection="1">
      <alignment horizontal="center"/>
      <protection hidden="1"/>
    </xf>
    <xf numFmtId="2" fontId="21" fillId="0" borderId="7" xfId="5" applyNumberFormat="1" applyFont="1" applyBorder="1" applyAlignment="1" applyProtection="1">
      <protection hidden="1"/>
    </xf>
    <xf numFmtId="2" fontId="19" fillId="0" borderId="7" xfId="5" applyNumberFormat="1" applyFont="1" applyBorder="1" applyAlignment="1" applyProtection="1">
      <protection hidden="1"/>
    </xf>
    <xf numFmtId="2" fontId="19" fillId="0" borderId="7" xfId="5" applyNumberFormat="1" applyFont="1" applyBorder="1" applyAlignment="1" applyProtection="1">
      <alignment horizontal="right"/>
      <protection hidden="1"/>
    </xf>
    <xf numFmtId="3" fontId="19" fillId="0" borderId="33" xfId="5" applyNumberFormat="1" applyFont="1" applyBorder="1" applyProtection="1">
      <protection hidden="1"/>
    </xf>
    <xf numFmtId="0" fontId="9" fillId="0" borderId="13" xfId="0" applyFont="1" applyBorder="1" applyAlignment="1" applyProtection="1">
      <alignment horizontal="center" vertical="center"/>
      <protection hidden="1"/>
    </xf>
    <xf numFmtId="3" fontId="21" fillId="8" borderId="23" xfId="5" applyNumberFormat="1" applyFont="1" applyFill="1" applyBorder="1" applyAlignment="1" applyProtection="1">
      <alignment horizontal="center"/>
      <protection locked="0"/>
    </xf>
    <xf numFmtId="0" fontId="11" fillId="0" borderId="0" xfId="0" applyFont="1" applyAlignment="1" applyProtection="1">
      <alignment horizontal="right" vertical="center"/>
      <protection hidden="1"/>
    </xf>
    <xf numFmtId="0" fontId="11" fillId="0" borderId="0" xfId="0" applyFont="1" applyAlignment="1" applyProtection="1">
      <alignment vertical="center"/>
      <protection hidden="1"/>
    </xf>
    <xf numFmtId="3" fontId="19" fillId="8" borderId="28" xfId="5" applyNumberFormat="1" applyFont="1" applyFill="1" applyBorder="1" applyAlignment="1" applyProtection="1">
      <alignment horizontal="right"/>
      <protection locked="0"/>
    </xf>
    <xf numFmtId="3" fontId="19" fillId="8" borderId="29" xfId="5" applyNumberFormat="1" applyFont="1" applyFill="1" applyBorder="1" applyAlignment="1" applyProtection="1">
      <alignment horizontal="right"/>
      <protection locked="0"/>
    </xf>
    <xf numFmtId="3" fontId="19" fillId="0" borderId="7" xfId="5" applyNumberFormat="1" applyFont="1" applyBorder="1" applyAlignment="1" applyProtection="1">
      <alignment horizontal="center"/>
      <protection hidden="1"/>
    </xf>
    <xf numFmtId="2" fontId="19" fillId="0" borderId="7" xfId="5" applyNumberFormat="1" applyFont="1" applyBorder="1" applyAlignment="1" applyProtection="1">
      <alignment horizontal="center" vertical="center"/>
      <protection hidden="1"/>
    </xf>
    <xf numFmtId="3" fontId="19" fillId="8" borderId="55" xfId="5" applyNumberFormat="1" applyFont="1" applyFill="1" applyBorder="1" applyAlignment="1" applyProtection="1">
      <alignment horizontal="right"/>
      <protection locked="0"/>
    </xf>
    <xf numFmtId="3" fontId="19" fillId="8" borderId="35" xfId="5" applyNumberFormat="1" applyFont="1" applyFill="1" applyBorder="1" applyAlignment="1" applyProtection="1">
      <alignment horizontal="right"/>
      <protection locked="0"/>
    </xf>
    <xf numFmtId="0" fontId="24" fillId="0" borderId="12" xfId="5" applyFont="1" applyBorder="1" applyAlignment="1" applyProtection="1">
      <alignment horizontal="center" vertical="center"/>
      <protection hidden="1"/>
    </xf>
    <xf numFmtId="0" fontId="20" fillId="2" borderId="22" xfId="5" applyFont="1" applyFill="1" applyBorder="1" applyProtection="1">
      <protection hidden="1"/>
    </xf>
    <xf numFmtId="0" fontId="20" fillId="2" borderId="0" xfId="5" applyFont="1" applyFill="1" applyBorder="1" applyProtection="1">
      <protection hidden="1"/>
    </xf>
    <xf numFmtId="0" fontId="20" fillId="2" borderId="20" xfId="5" applyFont="1" applyFill="1" applyBorder="1" applyProtection="1">
      <protection hidden="1"/>
    </xf>
    <xf numFmtId="0" fontId="20" fillId="0" borderId="0" xfId="5" applyFont="1" applyBorder="1" applyProtection="1">
      <protection hidden="1"/>
    </xf>
    <xf numFmtId="0" fontId="18" fillId="0" borderId="0" xfId="5" applyFont="1" applyBorder="1" applyAlignment="1" applyProtection="1">
      <alignment horizontal="center"/>
      <protection hidden="1"/>
    </xf>
    <xf numFmtId="14" fontId="19" fillId="0" borderId="7" xfId="5" applyNumberFormat="1" applyFont="1" applyBorder="1" applyAlignment="1" applyProtection="1">
      <alignment horizontal="center"/>
      <protection hidden="1"/>
    </xf>
    <xf numFmtId="0" fontId="18" fillId="0" borderId="19" xfId="5" applyFont="1" applyBorder="1" applyAlignment="1" applyProtection="1">
      <alignment horizontal="center"/>
      <protection hidden="1"/>
    </xf>
    <xf numFmtId="3" fontId="14" fillId="0" borderId="13" xfId="0" applyNumberFormat="1" applyFont="1" applyFill="1" applyBorder="1" applyAlignment="1" applyProtection="1">
      <alignment vertical="center"/>
      <protection locked="0"/>
    </xf>
    <xf numFmtId="3" fontId="13" fillId="0" borderId="13" xfId="0" applyNumberFormat="1" applyFont="1" applyFill="1" applyBorder="1" applyAlignment="1" applyProtection="1">
      <alignment vertical="center"/>
      <protection locked="0"/>
    </xf>
    <xf numFmtId="0" fontId="13" fillId="0" borderId="13" xfId="0" applyFont="1" applyFill="1" applyBorder="1" applyAlignment="1" applyProtection="1">
      <alignment vertical="center"/>
      <protection locked="0"/>
    </xf>
    <xf numFmtId="0" fontId="13" fillId="4" borderId="15" xfId="0" applyFont="1" applyFill="1" applyBorder="1" applyProtection="1">
      <protection locked="0"/>
    </xf>
    <xf numFmtId="0" fontId="9" fillId="4" borderId="15" xfId="0" applyFont="1" applyFill="1" applyBorder="1" applyProtection="1">
      <protection locked="0"/>
    </xf>
    <xf numFmtId="0" fontId="12" fillId="0" borderId="2" xfId="0" applyFont="1" applyBorder="1" applyAlignment="1" applyProtection="1">
      <alignment vertical="top"/>
      <protection locked="0"/>
    </xf>
    <xf numFmtId="0" fontId="12" fillId="0" borderId="3" xfId="0" applyFont="1" applyBorder="1" applyAlignment="1" applyProtection="1">
      <alignment vertical="top"/>
      <protection locked="0"/>
    </xf>
    <xf numFmtId="0" fontId="10" fillId="0" borderId="0" xfId="0" applyFont="1" applyProtection="1">
      <protection locked="0"/>
    </xf>
    <xf numFmtId="0" fontId="10" fillId="0" borderId="3" xfId="0" applyFont="1" applyBorder="1" applyProtection="1">
      <protection locked="0"/>
    </xf>
    <xf numFmtId="0" fontId="10" fillId="0" borderId="13" xfId="0" applyFont="1" applyBorder="1" applyProtection="1">
      <protection locked="0"/>
    </xf>
    <xf numFmtId="0" fontId="10" fillId="4" borderId="13" xfId="0" applyFont="1" applyFill="1" applyBorder="1" applyProtection="1">
      <protection locked="0"/>
    </xf>
    <xf numFmtId="0" fontId="20" fillId="0" borderId="22" xfId="5" applyFont="1" applyBorder="1" applyProtection="1">
      <protection locked="0"/>
    </xf>
    <xf numFmtId="0" fontId="20" fillId="0" borderId="4" xfId="5" applyFont="1" applyBorder="1" applyProtection="1">
      <protection locked="0"/>
    </xf>
    <xf numFmtId="3" fontId="20" fillId="0" borderId="22" xfId="5" applyNumberFormat="1" applyFont="1" applyBorder="1" applyAlignment="1" applyProtection="1">
      <alignment horizontal="center" vertical="center"/>
      <protection locked="0"/>
    </xf>
    <xf numFmtId="3" fontId="20" fillId="0" borderId="9" xfId="5" applyNumberFormat="1" applyFont="1" applyBorder="1" applyAlignment="1" applyProtection="1">
      <alignment horizontal="center" vertical="center"/>
      <protection locked="0"/>
    </xf>
    <xf numFmtId="0" fontId="20" fillId="0" borderId="9" xfId="5" applyFont="1" applyBorder="1" applyAlignment="1" applyProtection="1">
      <alignment horizontal="center" vertical="center"/>
      <protection locked="0"/>
    </xf>
    <xf numFmtId="0" fontId="20" fillId="0" borderId="0" xfId="5" applyFont="1" applyBorder="1" applyAlignment="1" applyProtection="1">
      <alignment horizontal="center" vertical="center"/>
      <protection locked="0"/>
    </xf>
    <xf numFmtId="0" fontId="20" fillId="0" borderId="15" xfId="5" applyFont="1" applyBorder="1" applyAlignment="1" applyProtection="1">
      <alignment horizontal="center" vertical="center"/>
      <protection locked="0"/>
    </xf>
    <xf numFmtId="0" fontId="21" fillId="2" borderId="23" xfId="5" applyFont="1" applyFill="1" applyBorder="1" applyProtection="1">
      <protection locked="0"/>
    </xf>
    <xf numFmtId="3" fontId="24" fillId="2" borderId="23" xfId="5" applyNumberFormat="1" applyFont="1" applyFill="1" applyBorder="1" applyAlignment="1" applyProtection="1">
      <alignment horizontal="center"/>
      <protection locked="0"/>
    </xf>
    <xf numFmtId="3" fontId="19" fillId="2" borderId="16" xfId="5" applyNumberFormat="1" applyFont="1" applyFill="1" applyBorder="1" applyProtection="1">
      <protection locked="0"/>
    </xf>
    <xf numFmtId="0" fontId="19" fillId="0" borderId="22" xfId="5" applyFont="1" applyBorder="1" applyProtection="1">
      <protection locked="0"/>
    </xf>
    <xf numFmtId="0" fontId="18" fillId="0" borderId="22" xfId="5" applyFont="1" applyBorder="1" applyProtection="1">
      <protection locked="0"/>
    </xf>
    <xf numFmtId="0" fontId="18" fillId="0" borderId="15" xfId="5" applyFont="1" applyBorder="1" applyProtection="1">
      <protection locked="0"/>
    </xf>
    <xf numFmtId="0" fontId="18" fillId="0" borderId="0" xfId="5" applyFont="1" applyProtection="1">
      <protection locked="0"/>
    </xf>
    <xf numFmtId="3" fontId="24" fillId="2" borderId="9" xfId="5" applyNumberFormat="1" applyFont="1" applyFill="1" applyBorder="1" applyAlignment="1" applyProtection="1">
      <alignment horizontal="center"/>
      <protection locked="0"/>
    </xf>
    <xf numFmtId="3" fontId="19" fillId="2" borderId="17" xfId="5" applyNumberFormat="1" applyFont="1" applyFill="1" applyBorder="1" applyProtection="1">
      <protection locked="0"/>
    </xf>
    <xf numFmtId="0" fontId="18" fillId="0" borderId="4" xfId="5" applyFont="1" applyBorder="1" applyProtection="1">
      <protection locked="0"/>
    </xf>
    <xf numFmtId="0" fontId="18" fillId="0" borderId="14" xfId="5" applyFont="1" applyBorder="1" applyProtection="1">
      <protection locked="0"/>
    </xf>
    <xf numFmtId="0" fontId="18" fillId="0" borderId="5" xfId="5" applyFont="1" applyBorder="1" applyProtection="1">
      <protection locked="0"/>
    </xf>
    <xf numFmtId="3" fontId="21" fillId="0" borderId="22" xfId="5" applyNumberFormat="1" applyFont="1" applyBorder="1" applyProtection="1">
      <protection locked="0"/>
    </xf>
    <xf numFmtId="3" fontId="19" fillId="0" borderId="16" xfId="5" applyNumberFormat="1" applyFont="1" applyBorder="1" applyProtection="1">
      <protection locked="0"/>
    </xf>
    <xf numFmtId="0" fontId="20" fillId="0" borderId="14" xfId="5" applyFont="1" applyBorder="1" applyProtection="1">
      <protection locked="0"/>
    </xf>
    <xf numFmtId="0" fontId="20" fillId="0" borderId="5" xfId="5" applyFont="1" applyBorder="1" applyProtection="1">
      <protection locked="0"/>
    </xf>
    <xf numFmtId="0" fontId="20" fillId="0" borderId="0" xfId="5" applyFont="1" applyProtection="1">
      <protection locked="0"/>
    </xf>
    <xf numFmtId="0" fontId="20" fillId="0" borderId="15" xfId="5" applyFont="1" applyBorder="1" applyProtection="1">
      <protection locked="0"/>
    </xf>
    <xf numFmtId="3" fontId="21" fillId="2" borderId="1" xfId="5" applyNumberFormat="1" applyFont="1" applyFill="1" applyBorder="1" applyProtection="1">
      <protection locked="0"/>
    </xf>
    <xf numFmtId="3" fontId="21" fillId="0" borderId="16" xfId="5" applyNumberFormat="1" applyFont="1" applyBorder="1" applyProtection="1">
      <protection locked="0"/>
    </xf>
    <xf numFmtId="0" fontId="20" fillId="0" borderId="0" xfId="5" applyFont="1" applyFill="1" applyBorder="1" applyProtection="1">
      <protection locked="0"/>
    </xf>
    <xf numFmtId="3" fontId="19" fillId="2" borderId="22" xfId="5" applyNumberFormat="1" applyFont="1" applyFill="1" applyBorder="1" applyProtection="1">
      <protection locked="0"/>
    </xf>
    <xf numFmtId="3" fontId="19" fillId="2" borderId="15" xfId="5" applyNumberFormat="1" applyFont="1" applyFill="1" applyBorder="1" applyProtection="1">
      <protection locked="0"/>
    </xf>
    <xf numFmtId="3" fontId="19" fillId="2" borderId="20" xfId="5" applyNumberFormat="1" applyFont="1" applyFill="1" applyBorder="1" applyProtection="1">
      <protection locked="0"/>
    </xf>
    <xf numFmtId="0" fontId="20" fillId="0" borderId="0" xfId="5" applyFont="1" applyFill="1" applyProtection="1">
      <protection locked="0"/>
    </xf>
    <xf numFmtId="3" fontId="19" fillId="2" borderId="0" xfId="5" applyNumberFormat="1" applyFont="1" applyFill="1" applyAlignment="1" applyProtection="1">
      <alignment horizontal="centerContinuous"/>
      <protection locked="0"/>
    </xf>
    <xf numFmtId="3" fontId="19" fillId="2" borderId="20" xfId="5" applyNumberFormat="1" applyFont="1" applyFill="1" applyBorder="1" applyAlignment="1" applyProtection="1">
      <alignment horizontal="centerContinuous"/>
      <protection locked="0"/>
    </xf>
    <xf numFmtId="3" fontId="19" fillId="0" borderId="22" xfId="5" applyNumberFormat="1" applyFont="1" applyBorder="1" applyProtection="1">
      <protection locked="0"/>
    </xf>
    <xf numFmtId="3" fontId="19" fillId="0" borderId="15" xfId="5" applyNumberFormat="1" applyFont="1" applyBorder="1" applyProtection="1">
      <protection locked="0"/>
    </xf>
    <xf numFmtId="3" fontId="19" fillId="0" borderId="20" xfId="5" applyNumberFormat="1" applyFont="1" applyBorder="1" applyProtection="1">
      <protection locked="0"/>
    </xf>
    <xf numFmtId="3" fontId="19" fillId="0" borderId="0" xfId="5" applyNumberFormat="1" applyFont="1" applyAlignment="1" applyProtection="1">
      <alignment horizontal="centerContinuous"/>
      <protection locked="0"/>
    </xf>
    <xf numFmtId="0" fontId="20" fillId="2" borderId="0" xfId="5" applyFont="1" applyFill="1" applyProtection="1">
      <protection locked="0"/>
    </xf>
    <xf numFmtId="0" fontId="20" fillId="2" borderId="2" xfId="5" applyFont="1" applyFill="1" applyBorder="1" applyProtection="1">
      <protection locked="0"/>
    </xf>
    <xf numFmtId="3" fontId="19" fillId="0" borderId="4" xfId="5" applyNumberFormat="1" applyFont="1" applyBorder="1" applyProtection="1">
      <protection locked="0"/>
    </xf>
    <xf numFmtId="3" fontId="19" fillId="0" borderId="14" xfId="5" applyNumberFormat="1" applyFont="1" applyBorder="1" applyProtection="1">
      <protection locked="0"/>
    </xf>
    <xf numFmtId="3" fontId="19" fillId="0" borderId="6" xfId="5" applyNumberFormat="1" applyFont="1" applyBorder="1" applyProtection="1">
      <protection locked="0"/>
    </xf>
    <xf numFmtId="0" fontId="20" fillId="2" borderId="5" xfId="5" applyFont="1" applyFill="1" applyBorder="1" applyProtection="1">
      <protection locked="0"/>
    </xf>
    <xf numFmtId="3" fontId="19" fillId="0" borderId="5" xfId="5" applyNumberFormat="1" applyFont="1" applyBorder="1" applyAlignment="1" applyProtection="1">
      <alignment horizontal="centerContinuous"/>
      <protection locked="0"/>
    </xf>
    <xf numFmtId="3" fontId="19" fillId="2" borderId="6" xfId="5" applyNumberFormat="1" applyFont="1" applyFill="1" applyBorder="1" applyAlignment="1" applyProtection="1">
      <alignment horizontal="centerContinuous"/>
      <protection locked="0"/>
    </xf>
    <xf numFmtId="0" fontId="20" fillId="2" borderId="0" xfId="5" applyFont="1" applyFill="1" applyBorder="1" applyProtection="1">
      <protection locked="0"/>
    </xf>
    <xf numFmtId="3" fontId="19" fillId="0" borderId="20" xfId="5" applyNumberFormat="1" applyFont="1" applyFill="1" applyBorder="1" applyAlignment="1" applyProtection="1">
      <alignment horizontal="centerContinuous"/>
      <protection locked="0"/>
    </xf>
    <xf numFmtId="3" fontId="19" fillId="0" borderId="17" xfId="5" applyNumberFormat="1" applyFont="1" applyBorder="1" applyProtection="1"/>
    <xf numFmtId="3" fontId="19" fillId="0" borderId="16" xfId="5" applyNumberFormat="1" applyFont="1" applyFill="1" applyBorder="1" applyProtection="1">
      <protection hidden="1"/>
    </xf>
    <xf numFmtId="3" fontId="19" fillId="0" borderId="15" xfId="5" applyNumberFormat="1" applyFont="1" applyFill="1" applyBorder="1" applyProtection="1">
      <protection hidden="1"/>
    </xf>
    <xf numFmtId="3" fontId="19" fillId="0" borderId="17" xfId="5" applyNumberFormat="1" applyFont="1" applyFill="1" applyBorder="1" applyProtection="1">
      <protection hidden="1"/>
    </xf>
    <xf numFmtId="3" fontId="19" fillId="0" borderId="14" xfId="5" applyNumberFormat="1" applyFont="1" applyFill="1" applyBorder="1" applyProtection="1">
      <protection hidden="1"/>
    </xf>
    <xf numFmtId="0" fontId="11" fillId="0" borderId="0" xfId="0" applyFont="1" applyAlignment="1" applyProtection="1">
      <alignment horizontal="right" vertical="center"/>
      <protection hidden="1"/>
    </xf>
    <xf numFmtId="0" fontId="11" fillId="0" borderId="0" xfId="0" applyFont="1" applyBorder="1" applyAlignment="1" applyProtection="1">
      <alignment horizontal="center" vertical="center"/>
      <protection hidden="1"/>
    </xf>
    <xf numFmtId="0" fontId="11" fillId="0" borderId="0" xfId="0" applyFont="1" applyAlignment="1" applyProtection="1">
      <alignment vertical="center"/>
      <protection hidden="1"/>
    </xf>
    <xf numFmtId="0" fontId="11" fillId="0" borderId="14" xfId="0" applyFont="1" applyBorder="1" applyAlignment="1" applyProtection="1">
      <alignment horizontal="center" vertical="center"/>
      <protection hidden="1"/>
    </xf>
    <xf numFmtId="0" fontId="16" fillId="0" borderId="13" xfId="5" applyFont="1" applyFill="1" applyBorder="1" applyAlignment="1" applyProtection="1">
      <alignment horizontal="center" vertical="center"/>
      <protection hidden="1"/>
    </xf>
    <xf numFmtId="0" fontId="18" fillId="0" borderId="19" xfId="5" applyFont="1" applyBorder="1" applyAlignment="1" applyProtection="1">
      <alignment horizontal="right"/>
      <protection hidden="1"/>
    </xf>
    <xf numFmtId="3" fontId="19" fillId="0" borderId="7" xfId="5" applyNumberFormat="1" applyFont="1" applyBorder="1" applyAlignment="1" applyProtection="1">
      <alignment horizontal="center"/>
      <protection hidden="1"/>
    </xf>
    <xf numFmtId="2" fontId="19" fillId="0" borderId="7" xfId="5" applyNumberFormat="1" applyFont="1" applyBorder="1" applyAlignment="1" applyProtection="1">
      <alignment horizontal="center" vertical="center"/>
      <protection hidden="1"/>
    </xf>
    <xf numFmtId="0" fontId="18" fillId="0" borderId="0" xfId="5" applyFont="1" applyBorder="1" applyAlignment="1" applyProtection="1">
      <alignment horizontal="center"/>
      <protection hidden="1"/>
    </xf>
    <xf numFmtId="0" fontId="18" fillId="0" borderId="19" xfId="5" applyFont="1" applyBorder="1" applyAlignment="1" applyProtection="1">
      <alignment horizontal="center"/>
      <protection hidden="1"/>
    </xf>
    <xf numFmtId="49" fontId="24" fillId="0" borderId="8" xfId="5" applyNumberFormat="1" applyFont="1" applyBorder="1" applyAlignment="1" applyProtection="1">
      <alignment horizontal="center" vertical="center"/>
      <protection hidden="1"/>
    </xf>
    <xf numFmtId="0" fontId="24" fillId="0" borderId="8" xfId="5" applyFont="1" applyBorder="1" applyAlignment="1" applyProtection="1">
      <alignment horizontal="center" vertical="center"/>
      <protection hidden="1"/>
    </xf>
    <xf numFmtId="0" fontId="12" fillId="11" borderId="9" xfId="0" applyFont="1" applyFill="1" applyBorder="1" applyAlignment="1" applyProtection="1">
      <alignment horizontal="center" vertical="center"/>
      <protection hidden="1"/>
    </xf>
    <xf numFmtId="1" fontId="12" fillId="11" borderId="14" xfId="0" applyNumberFormat="1" applyFont="1" applyFill="1" applyBorder="1" applyAlignment="1" applyProtection="1">
      <alignment horizontal="center" vertical="center"/>
      <protection hidden="1"/>
    </xf>
    <xf numFmtId="0" fontId="10" fillId="0" borderId="13" xfId="0" applyFont="1" applyBorder="1" applyAlignment="1" applyProtection="1">
      <alignment vertical="center"/>
      <protection locked="0"/>
    </xf>
    <xf numFmtId="0" fontId="10" fillId="0" borderId="13" xfId="0" applyFont="1" applyBorder="1" applyAlignment="1" applyProtection="1">
      <protection locked="0"/>
    </xf>
    <xf numFmtId="0" fontId="10" fillId="4" borderId="13" xfId="0" applyFont="1" applyFill="1" applyBorder="1" applyAlignment="1" applyProtection="1">
      <alignment horizontal="center" vertical="center"/>
      <protection hidden="1"/>
    </xf>
    <xf numFmtId="0" fontId="10" fillId="4" borderId="13" xfId="0" applyFont="1" applyFill="1" applyBorder="1" applyAlignment="1" applyProtection="1">
      <protection locked="0"/>
    </xf>
    <xf numFmtId="0" fontId="10" fillId="0" borderId="13" xfId="0" applyFont="1" applyBorder="1" applyAlignment="1" applyProtection="1">
      <alignment horizontal="left" vertical="center"/>
      <protection locked="0"/>
    </xf>
    <xf numFmtId="0" fontId="12" fillId="11" borderId="13" xfId="0" applyFont="1" applyFill="1" applyBorder="1" applyAlignment="1" applyProtection="1">
      <alignment horizontal="center" vertical="center" wrapText="1"/>
      <protection hidden="1"/>
    </xf>
    <xf numFmtId="0" fontId="12" fillId="0" borderId="1" xfId="0" applyFont="1" applyBorder="1" applyAlignment="1" applyProtection="1">
      <alignment vertical="center"/>
      <protection hidden="1"/>
    </xf>
    <xf numFmtId="3" fontId="19" fillId="0" borderId="21" xfId="5" applyNumberFormat="1" applyFont="1" applyFill="1" applyBorder="1" applyProtection="1">
      <protection hidden="1"/>
    </xf>
    <xf numFmtId="3" fontId="19" fillId="0" borderId="20" xfId="5" applyNumberFormat="1" applyFont="1" applyFill="1" applyBorder="1" applyProtection="1">
      <protection hidden="1"/>
    </xf>
    <xf numFmtId="3" fontId="19" fillId="0" borderId="16" xfId="1" applyNumberFormat="1" applyFont="1" applyFill="1" applyBorder="1" applyProtection="1">
      <protection hidden="1"/>
    </xf>
    <xf numFmtId="3" fontId="20" fillId="0" borderId="15" xfId="5" applyNumberFormat="1" applyFont="1" applyBorder="1" applyProtection="1">
      <protection hidden="1"/>
    </xf>
    <xf numFmtId="3" fontId="20" fillId="0" borderId="22" xfId="5" applyNumberFormat="1" applyFont="1" applyBorder="1" applyProtection="1">
      <protection hidden="1"/>
    </xf>
    <xf numFmtId="3" fontId="20" fillId="0" borderId="13" xfId="5" applyNumberFormat="1" applyFont="1" applyBorder="1" applyProtection="1">
      <protection hidden="1"/>
    </xf>
    <xf numFmtId="3" fontId="20" fillId="0" borderId="10" xfId="5" applyNumberFormat="1" applyFont="1" applyBorder="1" applyProtection="1">
      <protection hidden="1"/>
    </xf>
    <xf numFmtId="0" fontId="11" fillId="0" borderId="0" xfId="0" applyFont="1" applyAlignment="1" applyProtection="1">
      <alignment horizontal="right" vertical="center"/>
      <protection hidden="1"/>
    </xf>
    <xf numFmtId="14" fontId="11" fillId="0" borderId="4" xfId="0" applyNumberFormat="1" applyFont="1" applyBorder="1" applyAlignment="1" applyProtection="1">
      <alignment horizontal="center" vertical="center"/>
      <protection hidden="1"/>
    </xf>
    <xf numFmtId="3" fontId="21" fillId="0" borderId="21" xfId="5" applyNumberFormat="1" applyFont="1" applyFill="1" applyBorder="1" applyProtection="1">
      <protection hidden="1"/>
    </xf>
    <xf numFmtId="3" fontId="21" fillId="0" borderId="16" xfId="5" applyNumberFormat="1" applyFont="1" applyFill="1" applyBorder="1" applyProtection="1">
      <protection hidden="1"/>
    </xf>
    <xf numFmtId="0" fontId="11" fillId="0" borderId="8" xfId="0" quotePrefix="1" applyNumberFormat="1" applyFont="1" applyBorder="1" applyAlignment="1" applyProtection="1">
      <alignment horizontal="center" vertical="center"/>
      <protection hidden="1"/>
    </xf>
    <xf numFmtId="0" fontId="11" fillId="0" borderId="8" xfId="0" applyFont="1" applyBorder="1" applyAlignment="1" applyProtection="1">
      <alignment horizontal="center" vertical="center"/>
      <protection hidden="1"/>
    </xf>
    <xf numFmtId="0" fontId="11" fillId="0" borderId="8" xfId="0" quotePrefix="1" applyFont="1" applyBorder="1" applyAlignment="1" applyProtection="1">
      <alignment horizontal="right" vertical="center"/>
      <protection hidden="1"/>
    </xf>
    <xf numFmtId="14" fontId="11" fillId="0" borderId="8" xfId="0" applyNumberFormat="1" applyFont="1" applyBorder="1" applyAlignment="1" applyProtection="1">
      <alignment horizontal="center" vertical="center"/>
      <protection hidden="1"/>
    </xf>
    <xf numFmtId="0" fontId="11" fillId="0" borderId="8" xfId="0" applyFont="1" applyBorder="1" applyAlignment="1" applyProtection="1">
      <alignment vertical="center"/>
      <protection hidden="1"/>
    </xf>
    <xf numFmtId="0" fontId="11" fillId="0" borderId="7" xfId="0" applyFont="1" applyBorder="1" applyAlignment="1" applyProtection="1">
      <alignment horizontal="center" vertical="center"/>
      <protection hidden="1"/>
    </xf>
    <xf numFmtId="0" fontId="11" fillId="0" borderId="7" xfId="0" applyFont="1" applyBorder="1" applyAlignment="1" applyProtection="1">
      <alignment horizontal="right" vertical="center"/>
      <protection hidden="1"/>
    </xf>
    <xf numFmtId="0" fontId="11" fillId="0" borderId="8" xfId="0" applyFont="1" applyBorder="1" applyAlignment="1" applyProtection="1">
      <alignment horizontal="right" vertical="center"/>
      <protection hidden="1"/>
    </xf>
    <xf numFmtId="0" fontId="15" fillId="4" borderId="15" xfId="0" applyFont="1" applyFill="1" applyBorder="1" applyProtection="1">
      <protection hidden="1"/>
    </xf>
    <xf numFmtId="0" fontId="9" fillId="0" borderId="15" xfId="0" applyFont="1" applyBorder="1" applyAlignment="1" applyProtection="1">
      <alignment vertical="center"/>
      <protection hidden="1"/>
    </xf>
    <xf numFmtId="0" fontId="11" fillId="11" borderId="13" xfId="0" applyFont="1" applyFill="1" applyBorder="1" applyAlignment="1" applyProtection="1">
      <alignment horizontal="left" vertical="center"/>
      <protection hidden="1"/>
    </xf>
    <xf numFmtId="0" fontId="11" fillId="11" borderId="13" xfId="0" applyFont="1" applyFill="1" applyBorder="1" applyAlignment="1" applyProtection="1">
      <alignment vertical="center"/>
      <protection hidden="1"/>
    </xf>
    <xf numFmtId="0" fontId="13" fillId="0" borderId="15" xfId="0" applyFont="1" applyBorder="1" applyProtection="1">
      <protection locked="0"/>
    </xf>
    <xf numFmtId="0" fontId="11" fillId="4" borderId="13" xfId="0" applyFont="1" applyFill="1" applyBorder="1" applyAlignment="1" applyProtection="1">
      <alignment horizontal="center" vertical="center" wrapText="1"/>
      <protection hidden="1"/>
    </xf>
    <xf numFmtId="3" fontId="13" fillId="0" borderId="13" xfId="0" applyNumberFormat="1" applyFont="1" applyBorder="1" applyAlignment="1" applyProtection="1">
      <alignment vertical="center"/>
      <protection locked="0"/>
    </xf>
    <xf numFmtId="0" fontId="11" fillId="0" borderId="7" xfId="0" quotePrefix="1" applyNumberFormat="1" applyFont="1" applyBorder="1" applyAlignment="1" applyProtection="1">
      <alignment horizontal="center" vertical="center"/>
      <protection hidden="1"/>
    </xf>
    <xf numFmtId="0" fontId="11" fillId="0" borderId="7" xfId="0" quotePrefix="1" applyFont="1" applyBorder="1" applyAlignment="1" applyProtection="1">
      <alignment horizontal="right" vertical="center"/>
      <protection hidden="1"/>
    </xf>
    <xf numFmtId="0" fontId="11" fillId="0" borderId="8" xfId="0" quotePrefix="1" applyFont="1" applyBorder="1" applyAlignment="1" applyProtection="1">
      <alignment horizontal="right"/>
      <protection hidden="1"/>
    </xf>
    <xf numFmtId="14" fontId="14" fillId="0" borderId="8" xfId="0" applyNumberFormat="1" applyFont="1" applyBorder="1" applyAlignment="1" applyProtection="1">
      <alignment horizontal="center" vertical="center"/>
      <protection hidden="1"/>
    </xf>
    <xf numFmtId="0" fontId="11" fillId="0" borderId="8" xfId="0" applyFont="1" applyBorder="1" applyProtection="1">
      <protection hidden="1"/>
    </xf>
    <xf numFmtId="0" fontId="39" fillId="0" borderId="0" xfId="0" applyNumberFormat="1" applyFont="1" applyProtection="1"/>
    <xf numFmtId="0" fontId="38" fillId="8" borderId="13" xfId="0" applyNumberFormat="1" applyFont="1" applyFill="1" applyBorder="1" applyAlignment="1" applyProtection="1">
      <alignment horizontal="center" vertical="center"/>
    </xf>
    <xf numFmtId="0" fontId="11" fillId="0" borderId="8" xfId="0" applyFont="1" applyBorder="1" applyAlignment="1" applyProtection="1">
      <alignment horizontal="center" vertical="center"/>
      <protection hidden="1"/>
    </xf>
    <xf numFmtId="0" fontId="11" fillId="0" borderId="13" xfId="0" applyFont="1" applyBorder="1" applyAlignment="1" applyProtection="1">
      <alignment horizontal="center" vertical="center"/>
      <protection hidden="1"/>
    </xf>
    <xf numFmtId="0" fontId="11" fillId="0" borderId="9" xfId="0" applyFont="1" applyBorder="1" applyAlignment="1" applyProtection="1">
      <alignment horizontal="center" vertical="center"/>
      <protection hidden="1"/>
    </xf>
    <xf numFmtId="0" fontId="11" fillId="4" borderId="13" xfId="0" applyFont="1" applyFill="1" applyBorder="1" applyAlignment="1" applyProtection="1">
      <alignment horizontal="center" vertical="center"/>
      <protection hidden="1"/>
    </xf>
    <xf numFmtId="0" fontId="11" fillId="0" borderId="8" xfId="0" applyFont="1" applyBorder="1" applyAlignment="1" applyProtection="1">
      <alignment horizontal="center" vertical="center"/>
      <protection hidden="1"/>
    </xf>
    <xf numFmtId="0" fontId="11" fillId="0" borderId="7" xfId="0" applyFont="1" applyBorder="1" applyAlignment="1" applyProtection="1">
      <alignment horizontal="center" vertical="center"/>
      <protection hidden="1"/>
    </xf>
    <xf numFmtId="3" fontId="19" fillId="0" borderId="7" xfId="5" applyNumberFormat="1" applyFont="1" applyBorder="1" applyAlignment="1" applyProtection="1">
      <alignment horizontal="center"/>
      <protection hidden="1"/>
    </xf>
    <xf numFmtId="0" fontId="20" fillId="0" borderId="14" xfId="5" applyFont="1" applyBorder="1" applyAlignment="1" applyProtection="1">
      <alignment horizontal="center" vertical="center"/>
      <protection hidden="1"/>
    </xf>
    <xf numFmtId="2" fontId="19" fillId="0" borderId="7" xfId="5" applyNumberFormat="1" applyFont="1" applyBorder="1" applyAlignment="1" applyProtection="1">
      <alignment horizontal="center" vertical="center"/>
      <protection hidden="1"/>
    </xf>
    <xf numFmtId="0" fontId="20" fillId="2" borderId="0" xfId="5" applyFont="1" applyFill="1" applyBorder="1" applyProtection="1">
      <protection hidden="1"/>
    </xf>
    <xf numFmtId="0" fontId="12" fillId="11" borderId="9" xfId="0" applyFont="1" applyFill="1" applyBorder="1" applyAlignment="1" applyProtection="1">
      <alignment horizontal="center" vertical="center"/>
      <protection hidden="1"/>
    </xf>
    <xf numFmtId="0" fontId="12" fillId="8" borderId="13" xfId="0" applyFont="1" applyFill="1" applyBorder="1" applyAlignment="1" applyProtection="1">
      <alignment horizontal="center" vertical="center" wrapText="1"/>
      <protection hidden="1"/>
    </xf>
    <xf numFmtId="0" fontId="18" fillId="0" borderId="4" xfId="5" applyFont="1" applyBorder="1" applyAlignment="1" applyProtection="1">
      <alignment horizontal="center"/>
      <protection hidden="1"/>
    </xf>
    <xf numFmtId="0" fontId="18" fillId="0" borderId="0" xfId="5" applyFont="1" applyBorder="1" applyAlignment="1" applyProtection="1">
      <alignment horizontal="center"/>
      <protection hidden="1"/>
    </xf>
    <xf numFmtId="0" fontId="18" fillId="0" borderId="19" xfId="5" applyFont="1" applyBorder="1" applyAlignment="1" applyProtection="1">
      <alignment horizontal="center"/>
      <protection hidden="1"/>
    </xf>
    <xf numFmtId="49" fontId="24" fillId="0" borderId="8" xfId="5" applyNumberFormat="1" applyFont="1" applyBorder="1" applyAlignment="1" applyProtection="1">
      <alignment horizontal="center" vertical="center"/>
      <protection hidden="1"/>
    </xf>
    <xf numFmtId="0" fontId="24" fillId="0" borderId="8" xfId="5" applyFont="1" applyBorder="1" applyAlignment="1" applyProtection="1">
      <alignment horizontal="center" vertical="center"/>
      <protection hidden="1"/>
    </xf>
    <xf numFmtId="0" fontId="18" fillId="0" borderId="0" xfId="5" applyFont="1" applyBorder="1" applyAlignment="1" applyProtection="1">
      <alignment horizontal="right"/>
      <protection hidden="1"/>
    </xf>
    <xf numFmtId="0" fontId="43" fillId="0" borderId="0" xfId="0" applyFont="1" applyProtection="1">
      <protection hidden="1"/>
    </xf>
    <xf numFmtId="0" fontId="48" fillId="0" borderId="0" xfId="3" applyFont="1" applyBorder="1" applyProtection="1"/>
    <xf numFmtId="0" fontId="48" fillId="0" borderId="0" xfId="3" applyFont="1" applyProtection="1"/>
    <xf numFmtId="0" fontId="49" fillId="0" borderId="0" xfId="3" applyFont="1" applyProtection="1"/>
    <xf numFmtId="49" fontId="48" fillId="0" borderId="0" xfId="3" applyNumberFormat="1" applyFont="1" applyBorder="1" applyAlignment="1" applyProtection="1">
      <alignment horizontal="center" vertical="top"/>
    </xf>
    <xf numFmtId="0" fontId="50" fillId="0" borderId="0" xfId="3" applyFont="1" applyFill="1" applyBorder="1" applyAlignment="1" applyProtection="1">
      <alignment horizontal="center" vertical="center"/>
    </xf>
    <xf numFmtId="0" fontId="51" fillId="0" borderId="5" xfId="3" applyFont="1" applyBorder="1" applyProtection="1"/>
    <xf numFmtId="0" fontId="51" fillId="0" borderId="0" xfId="3" applyFont="1" applyBorder="1" applyProtection="1"/>
    <xf numFmtId="0" fontId="52" fillId="0" borderId="0" xfId="3" applyFont="1" applyBorder="1" applyAlignment="1" applyProtection="1">
      <alignment vertical="center"/>
    </xf>
    <xf numFmtId="0" fontId="52" fillId="0" borderId="5" xfId="3" applyFont="1" applyBorder="1" applyAlignment="1" applyProtection="1">
      <alignment vertical="center"/>
    </xf>
    <xf numFmtId="0" fontId="48" fillId="0" borderId="1" xfId="3" applyFont="1" applyBorder="1" applyProtection="1"/>
    <xf numFmtId="0" fontId="48" fillId="0" borderId="2" xfId="3" applyFont="1" applyBorder="1" applyProtection="1"/>
    <xf numFmtId="0" fontId="52" fillId="0" borderId="2" xfId="3" applyFont="1" applyBorder="1" applyAlignment="1" applyProtection="1">
      <alignment horizontal="center" vertical="center"/>
    </xf>
    <xf numFmtId="0" fontId="52" fillId="0" borderId="3" xfId="3" applyFont="1" applyBorder="1" applyAlignment="1" applyProtection="1">
      <alignment horizontal="center" vertical="center"/>
    </xf>
    <xf numFmtId="0" fontId="52" fillId="0" borderId="2" xfId="3" applyFont="1" applyBorder="1" applyAlignment="1" applyProtection="1">
      <alignment vertical="center"/>
    </xf>
    <xf numFmtId="0" fontId="52" fillId="0" borderId="3" xfId="3" applyFont="1" applyBorder="1" applyAlignment="1" applyProtection="1">
      <alignment vertical="center"/>
    </xf>
    <xf numFmtId="0" fontId="52" fillId="0" borderId="22" xfId="3" applyFont="1" applyBorder="1" applyAlignment="1" applyProtection="1">
      <alignment vertical="center"/>
    </xf>
    <xf numFmtId="0" fontId="54" fillId="0" borderId="0" xfId="3" applyFont="1" applyBorder="1" applyAlignment="1" applyProtection="1">
      <alignment vertical="center"/>
    </xf>
    <xf numFmtId="0" fontId="52" fillId="0" borderId="0" xfId="3" applyFont="1" applyAlignment="1" applyProtection="1">
      <alignment vertical="center"/>
    </xf>
    <xf numFmtId="49" fontId="52" fillId="0" borderId="0" xfId="3" applyNumberFormat="1" applyFont="1" applyBorder="1" applyAlignment="1" applyProtection="1">
      <alignment horizontal="right" vertical="center"/>
    </xf>
    <xf numFmtId="49" fontId="52" fillId="0" borderId="20" xfId="3" applyNumberFormat="1" applyFont="1" applyBorder="1" applyAlignment="1" applyProtection="1">
      <alignment horizontal="left" vertical="center"/>
    </xf>
    <xf numFmtId="0" fontId="52" fillId="0" borderId="20" xfId="3" applyFont="1" applyBorder="1" applyAlignment="1" applyProtection="1">
      <alignment horizontal="left" vertical="center"/>
    </xf>
    <xf numFmtId="0" fontId="51" fillId="0" borderId="22" xfId="3" applyFont="1" applyBorder="1" applyAlignment="1" applyProtection="1">
      <alignment vertical="center"/>
    </xf>
    <xf numFmtId="49" fontId="51" fillId="0" borderId="0" xfId="3" applyNumberFormat="1" applyFont="1" applyAlignment="1" applyProtection="1">
      <alignment horizontal="right" vertical="center"/>
    </xf>
    <xf numFmtId="49" fontId="51" fillId="0" borderId="0" xfId="3" applyNumberFormat="1" applyFont="1" applyAlignment="1" applyProtection="1">
      <alignment horizontal="left" vertical="center"/>
    </xf>
    <xf numFmtId="0" fontId="52" fillId="0" borderId="20" xfId="3" applyFont="1" applyBorder="1" applyAlignment="1" applyProtection="1">
      <alignment vertical="center"/>
    </xf>
    <xf numFmtId="0" fontId="51" fillId="0" borderId="0" xfId="3" applyFont="1" applyProtection="1"/>
    <xf numFmtId="49" fontId="51" fillId="0" borderId="0" xfId="3" applyNumberFormat="1" applyFont="1" applyAlignment="1" applyProtection="1">
      <alignment horizontal="center" vertical="center"/>
    </xf>
    <xf numFmtId="0" fontId="52" fillId="0" borderId="0" xfId="3" applyFont="1" applyBorder="1" applyAlignment="1" applyProtection="1">
      <alignment horizontal="center" vertical="center"/>
    </xf>
    <xf numFmtId="0" fontId="52" fillId="0" borderId="0" xfId="3" applyFont="1" applyAlignment="1" applyProtection="1">
      <alignment horizontal="center" vertical="center"/>
    </xf>
    <xf numFmtId="49" fontId="52" fillId="0" borderId="0" xfId="3" applyNumberFormat="1" applyFont="1" applyBorder="1" applyAlignment="1" applyProtection="1">
      <alignment horizontal="center" vertical="center"/>
    </xf>
    <xf numFmtId="0" fontId="51" fillId="0" borderId="0" xfId="3" applyFont="1" applyAlignment="1" applyProtection="1">
      <alignment vertical="center"/>
    </xf>
    <xf numFmtId="0" fontId="48" fillId="0" borderId="0" xfId="3" applyFont="1" applyAlignment="1" applyProtection="1">
      <alignment horizontal="center"/>
    </xf>
    <xf numFmtId="0" fontId="48" fillId="0" borderId="0" xfId="3" applyFont="1" applyAlignment="1" applyProtection="1">
      <alignment vertical="center"/>
    </xf>
    <xf numFmtId="0" fontId="54" fillId="0" borderId="4" xfId="3" applyFont="1" applyBorder="1" applyAlignment="1" applyProtection="1">
      <alignment vertical="center"/>
    </xf>
    <xf numFmtId="0" fontId="54" fillId="0" borderId="5" xfId="3" applyFont="1" applyBorder="1" applyAlignment="1" applyProtection="1">
      <alignment vertical="center"/>
    </xf>
    <xf numFmtId="0" fontId="52" fillId="0" borderId="6" xfId="3" applyFont="1" applyBorder="1" applyAlignment="1" applyProtection="1">
      <alignment vertical="center"/>
    </xf>
    <xf numFmtId="0" fontId="52" fillId="0" borderId="4" xfId="3" applyFont="1" applyBorder="1" applyAlignment="1" applyProtection="1">
      <alignment vertical="center"/>
    </xf>
    <xf numFmtId="0" fontId="48" fillId="0" borderId="5" xfId="3" applyFont="1" applyBorder="1" applyProtection="1"/>
    <xf numFmtId="0" fontId="51" fillId="0" borderId="0" xfId="3" applyFont="1" applyAlignment="1" applyProtection="1">
      <alignment vertical="top"/>
    </xf>
    <xf numFmtId="49" fontId="48" fillId="0" borderId="0" xfId="3" applyNumberFormat="1" applyFont="1" applyAlignment="1" applyProtection="1">
      <alignment horizontal="center"/>
    </xf>
    <xf numFmtId="49" fontId="54" fillId="0" borderId="22" xfId="3" applyNumberFormat="1" applyFont="1" applyBorder="1" applyAlignment="1" applyProtection="1">
      <alignment vertical="center"/>
    </xf>
    <xf numFmtId="49" fontId="52" fillId="0" borderId="0" xfId="3" applyNumberFormat="1" applyFont="1" applyBorder="1" applyAlignment="1" applyProtection="1">
      <alignment vertical="center"/>
    </xf>
    <xf numFmtId="49" fontId="52" fillId="0" borderId="20" xfId="3" applyNumberFormat="1" applyFont="1" applyBorder="1" applyAlignment="1" applyProtection="1">
      <alignment vertical="center"/>
    </xf>
    <xf numFmtId="49" fontId="52" fillId="0" borderId="0" xfId="3" applyNumberFormat="1" applyFont="1" applyAlignment="1" applyProtection="1">
      <alignment vertical="center"/>
    </xf>
    <xf numFmtId="49" fontId="52" fillId="0" borderId="22" xfId="3" applyNumberFormat="1" applyFont="1" applyBorder="1" applyAlignment="1" applyProtection="1">
      <alignment vertical="center"/>
    </xf>
    <xf numFmtId="49" fontId="54" fillId="0" borderId="0" xfId="3" applyNumberFormat="1" applyFont="1" applyBorder="1" applyAlignment="1" applyProtection="1">
      <alignment vertical="center"/>
    </xf>
    <xf numFmtId="49" fontId="54" fillId="0" borderId="0" xfId="3" applyNumberFormat="1" applyFont="1" applyAlignment="1" applyProtection="1">
      <alignment vertical="center"/>
    </xf>
    <xf numFmtId="49" fontId="54" fillId="0" borderId="20" xfId="3" applyNumberFormat="1" applyFont="1" applyBorder="1" applyAlignment="1" applyProtection="1">
      <alignment vertical="center"/>
    </xf>
    <xf numFmtId="1" fontId="56" fillId="0" borderId="2" xfId="3" applyNumberFormat="1" applyFont="1" applyBorder="1" applyAlignment="1" applyProtection="1">
      <alignment horizontal="right" vertical="top"/>
    </xf>
    <xf numFmtId="0" fontId="51" fillId="0" borderId="0" xfId="5" applyFont="1" applyProtection="1">
      <protection hidden="1"/>
    </xf>
    <xf numFmtId="0" fontId="57" fillId="0" borderId="0" xfId="5" applyFont="1" applyProtection="1">
      <protection hidden="1"/>
    </xf>
    <xf numFmtId="49" fontId="55" fillId="0" borderId="19" xfId="5" applyNumberFormat="1" applyFont="1" applyBorder="1" applyAlignment="1" applyProtection="1">
      <alignment horizontal="center" vertical="center"/>
      <protection hidden="1"/>
    </xf>
    <xf numFmtId="0" fontId="55" fillId="0" borderId="8" xfId="5" applyFont="1" applyBorder="1" applyAlignment="1" applyProtection="1">
      <alignment horizontal="center" vertical="center"/>
      <protection hidden="1"/>
    </xf>
    <xf numFmtId="49" fontId="55" fillId="0" borderId="8" xfId="5" applyNumberFormat="1" applyFont="1" applyBorder="1" applyAlignment="1" applyProtection="1">
      <alignment horizontal="center" vertical="center"/>
      <protection hidden="1"/>
    </xf>
    <xf numFmtId="2" fontId="53" fillId="0" borderId="7" xfId="5" applyNumberFormat="1" applyFont="1" applyBorder="1" applyProtection="1">
      <protection hidden="1"/>
    </xf>
    <xf numFmtId="2" fontId="53" fillId="0" borderId="7" xfId="5" applyNumberFormat="1" applyFont="1" applyBorder="1" applyAlignment="1" applyProtection="1">
      <alignment horizontal="left"/>
      <protection hidden="1"/>
    </xf>
    <xf numFmtId="0" fontId="51" fillId="0" borderId="7" xfId="5" applyFont="1" applyFill="1" applyBorder="1" applyProtection="1">
      <protection hidden="1"/>
    </xf>
    <xf numFmtId="0" fontId="51" fillId="0" borderId="8" xfId="5" applyFont="1" applyBorder="1" applyProtection="1">
      <protection hidden="1"/>
    </xf>
    <xf numFmtId="0" fontId="57" fillId="0" borderId="19" xfId="5" applyFont="1" applyBorder="1" applyAlignment="1" applyProtection="1">
      <alignment horizontal="center"/>
      <protection hidden="1"/>
    </xf>
    <xf numFmtId="0" fontId="52" fillId="0" borderId="19" xfId="5" applyFont="1" applyBorder="1" applyAlignment="1" applyProtection="1">
      <alignment horizontal="center"/>
      <protection hidden="1"/>
    </xf>
    <xf numFmtId="0" fontId="51" fillId="0" borderId="1" xfId="5" applyFont="1" applyBorder="1" applyProtection="1">
      <protection hidden="1"/>
    </xf>
    <xf numFmtId="0" fontId="51" fillId="0" borderId="9" xfId="5" applyFont="1" applyBorder="1" applyProtection="1">
      <protection hidden="1"/>
    </xf>
    <xf numFmtId="1" fontId="51" fillId="0" borderId="22" xfId="5" applyNumberFormat="1" applyFont="1" applyBorder="1" applyAlignment="1" applyProtection="1">
      <alignment horizontal="center"/>
      <protection hidden="1"/>
    </xf>
    <xf numFmtId="1" fontId="51" fillId="0" borderId="15" xfId="5" applyNumberFormat="1" applyFont="1" applyBorder="1" applyAlignment="1" applyProtection="1">
      <alignment horizontal="center"/>
      <protection hidden="1"/>
    </xf>
    <xf numFmtId="0" fontId="51" fillId="0" borderId="4" xfId="5" applyFont="1" applyBorder="1" applyProtection="1">
      <protection hidden="1"/>
    </xf>
    <xf numFmtId="0" fontId="51" fillId="0" borderId="14" xfId="5" applyFont="1" applyBorder="1" applyProtection="1">
      <protection hidden="1"/>
    </xf>
    <xf numFmtId="0" fontId="51" fillId="0" borderId="22" xfId="5" applyFont="1" applyBorder="1" applyProtection="1">
      <protection hidden="1"/>
    </xf>
    <xf numFmtId="3" fontId="53" fillId="0" borderId="22" xfId="5" applyNumberFormat="1" applyFont="1" applyBorder="1" applyProtection="1">
      <protection hidden="1"/>
    </xf>
    <xf numFmtId="3" fontId="53" fillId="0" borderId="15" xfId="5" applyNumberFormat="1" applyFont="1" applyBorder="1" applyProtection="1">
      <protection hidden="1"/>
    </xf>
    <xf numFmtId="0" fontId="55" fillId="0" borderId="22" xfId="5" applyFont="1" applyBorder="1" applyAlignment="1" applyProtection="1">
      <alignment vertical="center"/>
      <protection hidden="1"/>
    </xf>
    <xf numFmtId="0" fontId="51" fillId="0" borderId="0" xfId="5" applyFont="1" applyAlignment="1" applyProtection="1">
      <alignment vertical="center"/>
      <protection hidden="1"/>
    </xf>
    <xf numFmtId="0" fontId="51" fillId="2" borderId="0" xfId="5" applyFont="1" applyFill="1" applyProtection="1">
      <protection hidden="1"/>
    </xf>
    <xf numFmtId="0" fontId="51" fillId="0" borderId="0" xfId="5" applyFont="1" applyBorder="1" applyProtection="1">
      <protection hidden="1"/>
    </xf>
    <xf numFmtId="3" fontId="54" fillId="0" borderId="23" xfId="5" applyNumberFormat="1" applyFont="1" applyBorder="1" applyProtection="1">
      <protection hidden="1"/>
    </xf>
    <xf numFmtId="3" fontId="54" fillId="8" borderId="23" xfId="5" applyNumberFormat="1" applyFont="1" applyFill="1" applyBorder="1" applyProtection="1">
      <protection locked="0"/>
    </xf>
    <xf numFmtId="3" fontId="54" fillId="8" borderId="16" xfId="5" applyNumberFormat="1" applyFont="1" applyFill="1" applyBorder="1" applyProtection="1">
      <protection locked="0"/>
    </xf>
    <xf numFmtId="3" fontId="54" fillId="8" borderId="23" xfId="5" applyNumberFormat="1" applyFont="1" applyFill="1" applyBorder="1" applyAlignment="1" applyProtection="1">
      <alignment vertical="top"/>
      <protection locked="0"/>
    </xf>
    <xf numFmtId="3" fontId="54" fillId="0" borderId="22" xfId="5" applyNumberFormat="1" applyFont="1" applyBorder="1" applyProtection="1">
      <protection hidden="1"/>
    </xf>
    <xf numFmtId="3" fontId="54" fillId="0" borderId="15" xfId="5" applyNumberFormat="1" applyFont="1" applyBorder="1" applyProtection="1">
      <protection hidden="1"/>
    </xf>
    <xf numFmtId="0" fontId="55" fillId="0" borderId="22" xfId="5" applyFont="1" applyBorder="1" applyProtection="1">
      <protection hidden="1"/>
    </xf>
    <xf numFmtId="0" fontId="51" fillId="0" borderId="5" xfId="5" applyFont="1" applyBorder="1" applyProtection="1">
      <protection hidden="1"/>
    </xf>
    <xf numFmtId="3" fontId="54" fillId="0" borderId="4" xfId="5" applyNumberFormat="1" applyFont="1" applyBorder="1" applyProtection="1">
      <protection hidden="1"/>
    </xf>
    <xf numFmtId="3" fontId="54" fillId="0" borderId="14" xfId="5" applyNumberFormat="1" applyFont="1" applyBorder="1" applyProtection="1">
      <protection hidden="1"/>
    </xf>
    <xf numFmtId="0" fontId="52" fillId="0" borderId="0" xfId="5" applyFont="1" applyProtection="1">
      <protection hidden="1"/>
    </xf>
    <xf numFmtId="3" fontId="56" fillId="0" borderId="2" xfId="5" applyNumberFormat="1" applyFont="1" applyBorder="1" applyAlignment="1" applyProtection="1">
      <alignment horizontal="right"/>
      <protection hidden="1"/>
    </xf>
    <xf numFmtId="0" fontId="56" fillId="0" borderId="0" xfId="5" applyFont="1" applyAlignment="1" applyProtection="1">
      <alignment vertical="top"/>
      <protection hidden="1"/>
    </xf>
    <xf numFmtId="0" fontId="51" fillId="0" borderId="0" xfId="5" applyFont="1" applyAlignment="1" applyProtection="1">
      <alignment vertical="top"/>
      <protection hidden="1"/>
    </xf>
    <xf numFmtId="0" fontId="54" fillId="0" borderId="0" xfId="5" applyFont="1" applyProtection="1">
      <protection hidden="1"/>
    </xf>
    <xf numFmtId="3" fontId="54" fillId="0" borderId="0" xfId="5" applyNumberFormat="1" applyFont="1" applyProtection="1">
      <protection hidden="1"/>
    </xf>
    <xf numFmtId="0" fontId="43" fillId="0" borderId="0" xfId="0" applyFont="1"/>
    <xf numFmtId="0" fontId="46" fillId="0" borderId="0" xfId="0" applyFont="1" applyAlignment="1" applyProtection="1">
      <alignment vertical="center"/>
      <protection hidden="1"/>
    </xf>
    <xf numFmtId="0" fontId="46" fillId="0" borderId="8" xfId="0" quotePrefix="1" applyNumberFormat="1" applyFont="1" applyBorder="1" applyAlignment="1" applyProtection="1">
      <alignment horizontal="center" vertical="center"/>
      <protection hidden="1"/>
    </xf>
    <xf numFmtId="0" fontId="46" fillId="0" borderId="8" xfId="0" applyFont="1" applyBorder="1" applyAlignment="1" applyProtection="1">
      <alignment horizontal="center" vertical="center"/>
      <protection hidden="1"/>
    </xf>
    <xf numFmtId="0" fontId="46" fillId="0" borderId="8" xfId="0" quotePrefix="1" applyFont="1" applyBorder="1" applyAlignment="1" applyProtection="1">
      <alignment horizontal="right" vertical="center"/>
      <protection hidden="1"/>
    </xf>
    <xf numFmtId="0" fontId="46" fillId="0" borderId="0" xfId="0" applyFont="1" applyAlignment="1" applyProtection="1">
      <alignment horizontal="right" vertical="center"/>
      <protection hidden="1"/>
    </xf>
    <xf numFmtId="14" fontId="46" fillId="0" borderId="8" xfId="0" applyNumberFormat="1" applyFont="1" applyBorder="1" applyAlignment="1" applyProtection="1">
      <alignment horizontal="center" vertical="center"/>
      <protection hidden="1"/>
    </xf>
    <xf numFmtId="0" fontId="46" fillId="0" borderId="8" xfId="0" applyFont="1" applyBorder="1" applyAlignment="1" applyProtection="1">
      <alignment vertical="center"/>
      <protection hidden="1"/>
    </xf>
    <xf numFmtId="0" fontId="44" fillId="11" borderId="9" xfId="0" applyFont="1" applyFill="1" applyBorder="1" applyAlignment="1" applyProtection="1">
      <alignment horizontal="center" vertical="center"/>
      <protection hidden="1"/>
    </xf>
    <xf numFmtId="1" fontId="44" fillId="11" borderId="14" xfId="0" applyNumberFormat="1" applyFont="1" applyFill="1" applyBorder="1" applyAlignment="1" applyProtection="1">
      <alignment horizontal="center" vertical="center"/>
      <protection hidden="1"/>
    </xf>
    <xf numFmtId="0" fontId="46" fillId="0" borderId="0" xfId="0" quotePrefix="1" applyNumberFormat="1" applyFont="1" applyBorder="1" applyAlignment="1" applyProtection="1">
      <alignment horizontal="center" vertical="center"/>
      <protection hidden="1"/>
    </xf>
    <xf numFmtId="0" fontId="46" fillId="0" borderId="0" xfId="0" applyFont="1" applyBorder="1" applyAlignment="1" applyProtection="1">
      <alignment horizontal="center" vertical="center"/>
      <protection hidden="1"/>
    </xf>
    <xf numFmtId="0" fontId="46" fillId="0" borderId="0" xfId="0" quotePrefix="1" applyFont="1" applyBorder="1" applyAlignment="1" applyProtection="1">
      <alignment horizontal="right" vertical="center"/>
      <protection hidden="1"/>
    </xf>
    <xf numFmtId="14" fontId="46" fillId="0" borderId="7" xfId="0" applyNumberFormat="1" applyFont="1" applyBorder="1" applyAlignment="1" applyProtection="1">
      <alignment horizontal="center" vertical="center"/>
      <protection hidden="1"/>
    </xf>
    <xf numFmtId="0" fontId="46" fillId="0" borderId="7" xfId="0" applyFont="1" applyBorder="1" applyAlignment="1" applyProtection="1">
      <alignment vertical="center"/>
      <protection hidden="1"/>
    </xf>
    <xf numFmtId="0" fontId="47" fillId="0" borderId="0" xfId="0" applyFont="1" applyProtection="1">
      <protection hidden="1"/>
    </xf>
    <xf numFmtId="0" fontId="46" fillId="0" borderId="0" xfId="0" applyFont="1" applyAlignment="1" applyProtection="1">
      <alignment vertical="center"/>
      <protection hidden="1"/>
    </xf>
    <xf numFmtId="0" fontId="46" fillId="0" borderId="8" xfId="0" quotePrefix="1" applyFont="1" applyBorder="1" applyAlignment="1" applyProtection="1">
      <alignment horizontal="center" vertical="center"/>
      <protection hidden="1"/>
    </xf>
    <xf numFmtId="0" fontId="47" fillId="0" borderId="5" xfId="0" applyFont="1" applyBorder="1" applyProtection="1">
      <protection hidden="1"/>
    </xf>
    <xf numFmtId="0" fontId="46" fillId="0" borderId="0" xfId="0" applyFont="1" applyAlignment="1" applyProtection="1">
      <alignment horizontal="center" vertical="center"/>
      <protection hidden="1"/>
    </xf>
    <xf numFmtId="0" fontId="46" fillId="0" borderId="0" xfId="0" applyFont="1" applyBorder="1" applyAlignment="1" applyProtection="1">
      <alignment horizontal="center" vertical="center"/>
      <protection hidden="1"/>
    </xf>
    <xf numFmtId="0" fontId="47" fillId="0" borderId="13" xfId="0" applyFont="1" applyBorder="1" applyAlignment="1" applyProtection="1">
      <alignment horizontal="center" vertical="center"/>
      <protection hidden="1"/>
    </xf>
    <xf numFmtId="0" fontId="47" fillId="0" borderId="2" xfId="0" applyFont="1" applyBorder="1" applyProtection="1">
      <protection hidden="1"/>
    </xf>
    <xf numFmtId="0" fontId="46" fillId="0" borderId="2" xfId="0" applyFont="1" applyBorder="1" applyAlignment="1" applyProtection="1">
      <alignment horizontal="center" vertical="center"/>
      <protection hidden="1"/>
    </xf>
    <xf numFmtId="0" fontId="59" fillId="0" borderId="0" xfId="0" quotePrefix="1" applyFont="1" applyBorder="1" applyAlignment="1" applyProtection="1">
      <alignment horizontal="center" vertical="center"/>
      <protection hidden="1"/>
    </xf>
    <xf numFmtId="0" fontId="47" fillId="0" borderId="0" xfId="0" applyFont="1" applyBorder="1" applyProtection="1">
      <protection hidden="1"/>
    </xf>
    <xf numFmtId="49" fontId="47" fillId="0" borderId="0" xfId="0" quotePrefix="1" applyNumberFormat="1" applyFont="1" applyBorder="1" applyProtection="1">
      <protection hidden="1"/>
    </xf>
    <xf numFmtId="0" fontId="47" fillId="0" borderId="0" xfId="0" applyFont="1" applyFill="1" applyProtection="1">
      <protection hidden="1"/>
    </xf>
    <xf numFmtId="0" fontId="47" fillId="0" borderId="0" xfId="0" applyFont="1" applyBorder="1" applyAlignment="1" applyProtection="1">
      <alignment vertical="center"/>
      <protection hidden="1"/>
    </xf>
    <xf numFmtId="0" fontId="47" fillId="0" borderId="0" xfId="0" quotePrefix="1" applyFont="1" applyBorder="1" applyAlignment="1" applyProtection="1">
      <alignment vertical="center"/>
      <protection hidden="1"/>
    </xf>
    <xf numFmtId="0" fontId="62" fillId="0" borderId="0" xfId="0" applyFont="1"/>
    <xf numFmtId="14" fontId="46" fillId="0" borderId="8" xfId="0" applyNumberFormat="1" applyFont="1" applyBorder="1" applyAlignment="1" applyProtection="1">
      <alignment horizontal="center" vertical="center"/>
      <protection hidden="1"/>
    </xf>
    <xf numFmtId="14" fontId="46" fillId="0" borderId="0" xfId="0" applyNumberFormat="1" applyFont="1" applyBorder="1" applyAlignment="1" applyProtection="1">
      <alignment horizontal="center" vertical="center"/>
      <protection hidden="1"/>
    </xf>
    <xf numFmtId="0" fontId="47" fillId="0" borderId="0" xfId="0" applyFont="1" applyAlignment="1" applyProtection="1">
      <alignment vertical="center"/>
      <protection hidden="1"/>
    </xf>
    <xf numFmtId="0" fontId="46" fillId="0" borderId="0" xfId="0" applyFont="1" applyAlignment="1" applyProtection="1">
      <alignment horizontal="right" vertical="center"/>
      <protection hidden="1"/>
    </xf>
    <xf numFmtId="0" fontId="46" fillId="0" borderId="8" xfId="0" applyFont="1" applyBorder="1" applyAlignment="1" applyProtection="1">
      <alignment horizontal="right" vertical="center"/>
      <protection hidden="1"/>
    </xf>
    <xf numFmtId="0" fontId="46" fillId="0" borderId="9" xfId="0" applyFont="1" applyBorder="1" applyAlignment="1" applyProtection="1">
      <alignment horizontal="center" vertical="center" wrapText="1"/>
      <protection hidden="1"/>
    </xf>
    <xf numFmtId="14" fontId="46" fillId="0" borderId="14" xfId="0" applyNumberFormat="1" applyFont="1" applyBorder="1" applyAlignment="1" applyProtection="1">
      <alignment horizontal="center" vertical="center" wrapText="1"/>
      <protection hidden="1"/>
    </xf>
    <xf numFmtId="0" fontId="46" fillId="0" borderId="13" xfId="0" applyFont="1" applyBorder="1" applyAlignment="1" applyProtection="1">
      <alignment horizontal="center" vertical="center"/>
      <protection hidden="1"/>
    </xf>
    <xf numFmtId="0" fontId="60" fillId="0" borderId="13" xfId="0" applyFont="1" applyBorder="1" applyAlignment="1" applyProtection="1">
      <alignment horizontal="center" vertical="center"/>
      <protection hidden="1"/>
    </xf>
    <xf numFmtId="0" fontId="47" fillId="0" borderId="13" xfId="0" applyFont="1" applyBorder="1" applyProtection="1">
      <protection hidden="1"/>
    </xf>
    <xf numFmtId="3" fontId="43" fillId="0" borderId="36" xfId="0" applyNumberFormat="1" applyFont="1" applyFill="1" applyBorder="1" applyProtection="1">
      <protection hidden="1"/>
    </xf>
    <xf numFmtId="3" fontId="43" fillId="0" borderId="18" xfId="2" applyNumberFormat="1" applyFont="1" applyFill="1" applyBorder="1" applyProtection="1">
      <protection hidden="1"/>
    </xf>
    <xf numFmtId="3" fontId="60" fillId="0" borderId="13" xfId="2" applyNumberFormat="1" applyFont="1" applyBorder="1" applyAlignment="1" applyProtection="1">
      <alignment horizontal="center" vertical="center"/>
      <protection hidden="1"/>
    </xf>
    <xf numFmtId="3" fontId="43" fillId="0" borderId="37" xfId="2" applyNumberFormat="1" applyFont="1" applyFill="1" applyBorder="1" applyProtection="1">
      <protection hidden="1"/>
    </xf>
    <xf numFmtId="3" fontId="43" fillId="0" borderId="48" xfId="2" applyNumberFormat="1" applyFont="1" applyFill="1" applyBorder="1" applyProtection="1">
      <protection hidden="1"/>
    </xf>
    <xf numFmtId="3" fontId="44" fillId="4" borderId="13" xfId="2" applyNumberFormat="1" applyFont="1" applyFill="1" applyBorder="1" applyProtection="1">
      <protection hidden="1"/>
    </xf>
    <xf numFmtId="0" fontId="64" fillId="0" borderId="4" xfId="0" applyFont="1" applyBorder="1" applyAlignment="1" applyProtection="1">
      <alignment horizontal="left"/>
      <protection hidden="1"/>
    </xf>
    <xf numFmtId="0" fontId="64" fillId="12" borderId="5" xfId="0" applyFont="1" applyFill="1" applyBorder="1" applyAlignment="1" applyProtection="1">
      <alignment horizontal="left"/>
      <protection locked="0"/>
    </xf>
    <xf numFmtId="0" fontId="64" fillId="12" borderId="6" xfId="0" applyFont="1" applyFill="1" applyBorder="1" applyAlignment="1" applyProtection="1">
      <alignment horizontal="right"/>
      <protection locked="0"/>
    </xf>
    <xf numFmtId="3" fontId="60" fillId="0" borderId="13" xfId="0" applyNumberFormat="1" applyFont="1" applyFill="1" applyBorder="1" applyAlignment="1" applyProtection="1">
      <alignment horizontal="center" vertical="center"/>
      <protection hidden="1"/>
    </xf>
    <xf numFmtId="3" fontId="63" fillId="0" borderId="13" xfId="0" applyNumberFormat="1" applyFont="1" applyFill="1" applyBorder="1" applyAlignment="1" applyProtection="1">
      <alignment horizontal="center" vertical="center"/>
      <protection hidden="1"/>
    </xf>
    <xf numFmtId="0" fontId="46" fillId="4" borderId="13" xfId="0" applyFont="1" applyFill="1" applyBorder="1" applyProtection="1">
      <protection hidden="1"/>
    </xf>
    <xf numFmtId="3" fontId="43" fillId="0" borderId="38" xfId="0" applyNumberFormat="1" applyFont="1" applyFill="1" applyBorder="1" applyProtection="1">
      <protection hidden="1"/>
    </xf>
    <xf numFmtId="0" fontId="63" fillId="0" borderId="13" xfId="0" applyFont="1" applyBorder="1" applyAlignment="1" applyProtection="1">
      <alignment horizontal="center" vertical="center"/>
      <protection hidden="1"/>
    </xf>
    <xf numFmtId="3" fontId="63" fillId="0" borderId="13" xfId="0" applyNumberFormat="1" applyFont="1" applyBorder="1" applyAlignment="1" applyProtection="1">
      <alignment horizontal="center" vertical="center"/>
      <protection hidden="1"/>
    </xf>
    <xf numFmtId="0" fontId="65" fillId="10" borderId="13" xfId="0" applyFont="1" applyFill="1" applyBorder="1" applyProtection="1">
      <protection hidden="1"/>
    </xf>
    <xf numFmtId="3" fontId="66" fillId="10" borderId="13" xfId="0" applyNumberFormat="1" applyFont="1" applyFill="1" applyBorder="1" applyProtection="1">
      <protection hidden="1"/>
    </xf>
    <xf numFmtId="3" fontId="60" fillId="0" borderId="13" xfId="0" applyNumberFormat="1" applyFont="1" applyBorder="1" applyAlignment="1" applyProtection="1">
      <alignment horizontal="center" vertical="center"/>
      <protection hidden="1"/>
    </xf>
    <xf numFmtId="0" fontId="43" fillId="0" borderId="13" xfId="0" applyFont="1" applyBorder="1" applyProtection="1">
      <protection hidden="1"/>
    </xf>
    <xf numFmtId="0" fontId="43" fillId="0" borderId="38" xfId="0" applyFont="1" applyFill="1" applyBorder="1" applyProtection="1">
      <protection hidden="1"/>
    </xf>
    <xf numFmtId="3" fontId="43" fillId="0" borderId="15" xfId="0" applyNumberFormat="1" applyFont="1" applyFill="1" applyBorder="1" applyProtection="1">
      <protection hidden="1"/>
    </xf>
    <xf numFmtId="3" fontId="63" fillId="0" borderId="9" xfId="0" applyNumberFormat="1" applyFont="1" applyFill="1" applyBorder="1" applyAlignment="1" applyProtection="1">
      <alignment horizontal="center" vertical="center"/>
      <protection hidden="1"/>
    </xf>
    <xf numFmtId="3" fontId="44" fillId="0" borderId="48" xfId="0" applyNumberFormat="1" applyFont="1" applyFill="1" applyBorder="1" applyProtection="1">
      <protection hidden="1"/>
    </xf>
    <xf numFmtId="0" fontId="60" fillId="0" borderId="15" xfId="0" applyFont="1" applyFill="1" applyBorder="1" applyAlignment="1" applyProtection="1">
      <alignment horizontal="center" vertical="center"/>
      <protection hidden="1"/>
    </xf>
    <xf numFmtId="0" fontId="43" fillId="0" borderId="15" xfId="0" applyFont="1" applyBorder="1" applyProtection="1">
      <protection hidden="1"/>
    </xf>
    <xf numFmtId="3" fontId="60" fillId="0" borderId="14" xfId="0" applyNumberFormat="1" applyFont="1" applyFill="1" applyBorder="1" applyAlignment="1" applyProtection="1">
      <alignment horizontal="center" vertical="center"/>
      <protection hidden="1"/>
    </xf>
    <xf numFmtId="0" fontId="43" fillId="0" borderId="15" xfId="0" applyFont="1" applyBorder="1" applyAlignment="1" applyProtection="1">
      <alignment vertical="center"/>
      <protection hidden="1"/>
    </xf>
    <xf numFmtId="0" fontId="62" fillId="0" borderId="0" xfId="0" applyFont="1" applyProtection="1">
      <protection hidden="1"/>
    </xf>
    <xf numFmtId="0" fontId="51" fillId="0" borderId="0" xfId="4" applyFont="1" applyProtection="1">
      <protection hidden="1"/>
    </xf>
    <xf numFmtId="0" fontId="49" fillId="0" borderId="0" xfId="3" applyFont="1" applyBorder="1" applyAlignment="1" applyProtection="1">
      <protection hidden="1"/>
    </xf>
    <xf numFmtId="0" fontId="57" fillId="0" borderId="0" xfId="3" applyFont="1" applyAlignment="1" applyProtection="1">
      <alignment horizontal="left"/>
      <protection hidden="1"/>
    </xf>
    <xf numFmtId="0" fontId="57" fillId="0" borderId="19" xfId="3" applyFont="1" applyBorder="1" applyAlignment="1" applyProtection="1">
      <alignment horizontal="center"/>
      <protection hidden="1"/>
    </xf>
    <xf numFmtId="0" fontId="57" fillId="0" borderId="19" xfId="3" applyFont="1" applyBorder="1" applyAlignment="1" applyProtection="1">
      <alignment horizontal="left"/>
      <protection hidden="1"/>
    </xf>
    <xf numFmtId="0" fontId="57" fillId="0" borderId="8" xfId="3" applyFont="1" applyBorder="1" applyAlignment="1" applyProtection="1">
      <alignment horizontal="left"/>
      <protection hidden="1"/>
    </xf>
    <xf numFmtId="0" fontId="53" fillId="0" borderId="8" xfId="3" applyNumberFormat="1" applyFont="1" applyBorder="1" applyAlignment="1" applyProtection="1">
      <alignment horizontal="left"/>
      <protection hidden="1"/>
    </xf>
    <xf numFmtId="0" fontId="55" fillId="0" borderId="0" xfId="4" applyNumberFormat="1" applyFont="1" applyProtection="1">
      <protection hidden="1"/>
    </xf>
    <xf numFmtId="0" fontId="53" fillId="0" borderId="7" xfId="3" applyNumberFormat="1" applyFont="1" applyBorder="1" applyAlignment="1" applyProtection="1">
      <alignment horizontal="center"/>
      <protection hidden="1"/>
    </xf>
    <xf numFmtId="0" fontId="53" fillId="0" borderId="8" xfId="3" applyNumberFormat="1" applyFont="1" applyBorder="1" applyAlignment="1" applyProtection="1">
      <alignment horizontal="center"/>
      <protection hidden="1"/>
    </xf>
    <xf numFmtId="0" fontId="53" fillId="0" borderId="8" xfId="3" applyNumberFormat="1" applyFont="1" applyBorder="1" applyAlignment="1" applyProtection="1">
      <alignment horizontal="center" vertical="center"/>
      <protection hidden="1"/>
    </xf>
    <xf numFmtId="14" fontId="53" fillId="0" borderId="8" xfId="3" applyNumberFormat="1" applyFont="1" applyBorder="1" applyAlignment="1" applyProtection="1">
      <alignment horizontal="center"/>
      <protection hidden="1"/>
    </xf>
    <xf numFmtId="0" fontId="51" fillId="0" borderId="0" xfId="4" applyFont="1"/>
    <xf numFmtId="0" fontId="53" fillId="9" borderId="13" xfId="3" applyFont="1" applyFill="1" applyBorder="1" applyAlignment="1" applyProtection="1">
      <alignment horizontal="center" vertical="center"/>
      <protection hidden="1"/>
    </xf>
    <xf numFmtId="0" fontId="44" fillId="0" borderId="13" xfId="0" applyFont="1" applyBorder="1" applyAlignment="1" applyProtection="1">
      <alignment horizontal="center" vertical="center"/>
      <protection locked="0"/>
    </xf>
    <xf numFmtId="0" fontId="47" fillId="0" borderId="13" xfId="0" applyFont="1" applyBorder="1" applyAlignment="1" applyProtection="1">
      <alignment vertical="center"/>
      <protection hidden="1"/>
    </xf>
    <xf numFmtId="0" fontId="47" fillId="0" borderId="0" xfId="0" applyFont="1" applyFill="1" applyBorder="1" applyAlignment="1" applyProtection="1">
      <alignment vertical="center"/>
      <protection hidden="1"/>
    </xf>
    <xf numFmtId="0" fontId="57" fillId="0" borderId="19" xfId="3" applyNumberFormat="1" applyFont="1" applyBorder="1" applyAlignment="1" applyProtection="1">
      <alignment horizontal="center"/>
      <protection hidden="1"/>
    </xf>
    <xf numFmtId="0" fontId="51" fillId="2" borderId="0" xfId="4" applyFont="1" applyFill="1" applyProtection="1">
      <protection hidden="1"/>
    </xf>
    <xf numFmtId="0" fontId="51" fillId="0" borderId="9" xfId="4" applyFont="1" applyBorder="1" applyAlignment="1" applyProtection="1">
      <alignment horizontal="center"/>
      <protection hidden="1"/>
    </xf>
    <xf numFmtId="0" fontId="51" fillId="0" borderId="14" xfId="4" applyFont="1" applyBorder="1" applyAlignment="1" applyProtection="1">
      <alignment horizontal="center"/>
      <protection hidden="1"/>
    </xf>
    <xf numFmtId="49" fontId="57" fillId="7" borderId="33" xfId="4" applyNumberFormat="1" applyFont="1" applyFill="1" applyBorder="1" applyAlignment="1" applyProtection="1">
      <alignment horizontal="center"/>
      <protection locked="0"/>
    </xf>
    <xf numFmtId="0" fontId="51" fillId="0" borderId="4" xfId="4" applyFont="1" applyFill="1" applyBorder="1" applyProtection="1">
      <protection hidden="1"/>
    </xf>
    <xf numFmtId="0" fontId="51" fillId="0" borderId="5" xfId="4" applyFont="1" applyFill="1" applyBorder="1" applyProtection="1">
      <protection hidden="1"/>
    </xf>
    <xf numFmtId="0" fontId="51" fillId="0" borderId="34" xfId="4" applyFont="1" applyFill="1" applyBorder="1" applyProtection="1">
      <protection hidden="1"/>
    </xf>
    <xf numFmtId="0" fontId="51" fillId="0" borderId="6" xfId="4" applyFont="1" applyFill="1" applyBorder="1" applyProtection="1">
      <protection hidden="1"/>
    </xf>
    <xf numFmtId="0" fontId="52" fillId="0" borderId="0" xfId="4" applyFont="1" applyBorder="1" applyProtection="1">
      <protection hidden="1"/>
    </xf>
    <xf numFmtId="0" fontId="51" fillId="2" borderId="4" xfId="4" applyFont="1" applyFill="1" applyBorder="1" applyProtection="1">
      <protection hidden="1"/>
    </xf>
    <xf numFmtId="0" fontId="51" fillId="2" borderId="5" xfId="4" applyFont="1" applyFill="1" applyBorder="1" applyProtection="1">
      <protection hidden="1"/>
    </xf>
    <xf numFmtId="0" fontId="51" fillId="2" borderId="6" xfId="4" applyFont="1" applyFill="1" applyBorder="1" applyProtection="1">
      <protection hidden="1"/>
    </xf>
    <xf numFmtId="0" fontId="49" fillId="0" borderId="0" xfId="3" applyFont="1" applyProtection="1">
      <protection locked="0"/>
    </xf>
    <xf numFmtId="0" fontId="51" fillId="0" borderId="0" xfId="3" applyFont="1" applyProtection="1">
      <protection locked="0"/>
    </xf>
    <xf numFmtId="0" fontId="49" fillId="0" borderId="0" xfId="3" applyNumberFormat="1" applyFont="1" applyProtection="1">
      <protection locked="0"/>
    </xf>
    <xf numFmtId="0" fontId="48" fillId="0" borderId="0" xfId="3" applyFont="1" applyBorder="1" applyProtection="1">
      <protection locked="0"/>
    </xf>
    <xf numFmtId="0" fontId="51" fillId="0" borderId="0" xfId="3" applyFont="1" applyBorder="1" applyProtection="1">
      <protection locked="0"/>
    </xf>
    <xf numFmtId="49" fontId="48" fillId="7" borderId="14" xfId="3" quotePrefix="1" applyNumberFormat="1" applyFont="1" applyFill="1" applyBorder="1" applyAlignment="1" applyProtection="1">
      <alignment horizontal="center"/>
      <protection locked="0"/>
    </xf>
    <xf numFmtId="49" fontId="48" fillId="7" borderId="14" xfId="3" applyNumberFormat="1" applyFont="1" applyFill="1" applyBorder="1" applyAlignment="1" applyProtection="1">
      <alignment horizontal="center"/>
      <protection locked="0"/>
    </xf>
    <xf numFmtId="0" fontId="55" fillId="7" borderId="14" xfId="3" applyFont="1" applyFill="1" applyBorder="1" applyAlignment="1" applyProtection="1">
      <alignment horizontal="center" vertical="center"/>
      <protection locked="0"/>
    </xf>
    <xf numFmtId="0" fontId="55" fillId="7" borderId="13" xfId="3" applyFont="1" applyFill="1" applyBorder="1" applyAlignment="1" applyProtection="1">
      <alignment horizontal="center" vertical="center"/>
      <protection locked="0"/>
    </xf>
    <xf numFmtId="0" fontId="48" fillId="7" borderId="14" xfId="3" applyNumberFormat="1" applyFont="1" applyFill="1" applyBorder="1" applyAlignment="1" applyProtection="1">
      <alignment horizontal="center"/>
      <protection locked="0"/>
    </xf>
    <xf numFmtId="0" fontId="48" fillId="7" borderId="14" xfId="3" quotePrefix="1" applyNumberFormat="1" applyFont="1" applyFill="1" applyBorder="1" applyAlignment="1" applyProtection="1">
      <alignment horizontal="center"/>
      <protection locked="0"/>
    </xf>
    <xf numFmtId="0" fontId="48" fillId="0" borderId="0" xfId="3" applyFont="1" applyAlignment="1" applyProtection="1">
      <alignment horizontal="center"/>
      <protection locked="0"/>
    </xf>
    <xf numFmtId="0" fontId="48" fillId="0" borderId="0" xfId="3" applyFont="1" applyProtection="1">
      <protection locked="0"/>
    </xf>
    <xf numFmtId="49" fontId="48" fillId="7" borderId="4" xfId="3" applyNumberFormat="1" applyFont="1" applyFill="1" applyBorder="1" applyAlignment="1" applyProtection="1">
      <alignment horizontal="center"/>
      <protection locked="0"/>
    </xf>
    <xf numFmtId="1" fontId="56" fillId="0" borderId="0" xfId="3" applyNumberFormat="1" applyFont="1" applyBorder="1" applyAlignment="1" applyProtection="1">
      <alignment horizontal="right" vertical="center"/>
      <protection locked="0"/>
    </xf>
    <xf numFmtId="1" fontId="56" fillId="0" borderId="2" xfId="3" applyNumberFormat="1" applyFont="1" applyBorder="1" applyAlignment="1" applyProtection="1">
      <alignment horizontal="right" vertical="top"/>
      <protection locked="0"/>
    </xf>
    <xf numFmtId="0" fontId="51" fillId="0" borderId="7" xfId="3" applyFont="1" applyBorder="1" applyProtection="1"/>
    <xf numFmtId="0" fontId="67" fillId="3" borderId="13" xfId="3" applyFont="1" applyFill="1" applyBorder="1" applyAlignment="1" applyProtection="1">
      <alignment horizontal="center" vertical="center"/>
    </xf>
    <xf numFmtId="0" fontId="52" fillId="0" borderId="0" xfId="3" applyFont="1" applyBorder="1" applyProtection="1"/>
    <xf numFmtId="0" fontId="52" fillId="0" borderId="0" xfId="3" applyFont="1" applyAlignment="1" applyProtection="1">
      <alignment horizontal="right"/>
    </xf>
    <xf numFmtId="0" fontId="52" fillId="0" borderId="0" xfId="3" applyFont="1" applyAlignment="1" applyProtection="1">
      <alignment horizontal="center"/>
    </xf>
    <xf numFmtId="0" fontId="51" fillId="0" borderId="0" xfId="3" applyFont="1" applyBorder="1" applyAlignment="1" applyProtection="1">
      <alignment horizontal="center"/>
    </xf>
    <xf numFmtId="0" fontId="51" fillId="0" borderId="2" xfId="3" applyFont="1" applyBorder="1" applyAlignment="1" applyProtection="1">
      <alignment horizontal="center"/>
    </xf>
    <xf numFmtId="0" fontId="51" fillId="2" borderId="0" xfId="3" applyFont="1" applyFill="1" applyBorder="1" applyProtection="1"/>
    <xf numFmtId="49" fontId="55" fillId="0" borderId="0" xfId="3" applyNumberFormat="1" applyFont="1" applyBorder="1" applyAlignment="1" applyProtection="1">
      <alignment horizontal="center"/>
    </xf>
    <xf numFmtId="0" fontId="70" fillId="0" borderId="0" xfId="3" applyFont="1" applyBorder="1" applyAlignment="1" applyProtection="1">
      <alignment horizontal="center" vertical="top"/>
    </xf>
    <xf numFmtId="0" fontId="51" fillId="0" borderId="2" xfId="3" applyFont="1" applyBorder="1" applyProtection="1"/>
    <xf numFmtId="49" fontId="70" fillId="0" borderId="0" xfId="3" applyNumberFormat="1" applyFont="1" applyBorder="1" applyAlignment="1" applyProtection="1">
      <alignment horizontal="center" vertical="top"/>
    </xf>
    <xf numFmtId="0" fontId="70" fillId="0" borderId="0" xfId="3" applyFont="1" applyBorder="1" applyAlignment="1" applyProtection="1">
      <alignment horizontal="left" vertical="top"/>
    </xf>
    <xf numFmtId="0" fontId="55" fillId="2" borderId="14" xfId="3" applyNumberFormat="1" applyFont="1" applyFill="1" applyBorder="1" applyAlignment="1" applyProtection="1">
      <alignment horizontal="center"/>
    </xf>
    <xf numFmtId="0" fontId="55" fillId="0" borderId="0" xfId="3" applyFont="1" applyBorder="1" applyAlignment="1" applyProtection="1">
      <alignment horizontal="center"/>
    </xf>
    <xf numFmtId="0" fontId="55" fillId="2" borderId="4" xfId="3" applyNumberFormat="1" applyFont="1" applyFill="1" applyBorder="1" applyAlignment="1" applyProtection="1">
      <alignment horizontal="left"/>
    </xf>
    <xf numFmtId="0" fontId="55" fillId="2" borderId="5" xfId="3" applyFont="1" applyFill="1" applyBorder="1" applyAlignment="1" applyProtection="1">
      <alignment horizontal="left"/>
    </xf>
    <xf numFmtId="3" fontId="55" fillId="2" borderId="5" xfId="3" applyNumberFormat="1" applyFont="1" applyFill="1" applyBorder="1" applyAlignment="1" applyProtection="1">
      <alignment horizontal="center"/>
    </xf>
    <xf numFmtId="0" fontId="55" fillId="2" borderId="5" xfId="3" applyNumberFormat="1" applyFont="1" applyFill="1" applyBorder="1" applyAlignment="1" applyProtection="1">
      <alignment horizontal="left"/>
    </xf>
    <xf numFmtId="0" fontId="55" fillId="2" borderId="6" xfId="3" applyFont="1" applyFill="1" applyBorder="1" applyAlignment="1" applyProtection="1">
      <alignment horizontal="left"/>
    </xf>
    <xf numFmtId="0" fontId="55" fillId="0" borderId="22" xfId="3" applyFont="1" applyBorder="1" applyAlignment="1" applyProtection="1">
      <alignment horizontal="left"/>
    </xf>
    <xf numFmtId="0" fontId="70" fillId="0" borderId="2" xfId="3" applyFont="1" applyBorder="1" applyAlignment="1" applyProtection="1">
      <alignment horizontal="center" vertical="top"/>
    </xf>
    <xf numFmtId="0" fontId="55" fillId="0" borderId="22" xfId="3" applyFont="1" applyBorder="1" applyAlignment="1" applyProtection="1">
      <alignment horizontal="center"/>
    </xf>
    <xf numFmtId="0" fontId="70" fillId="0" borderId="0" xfId="3" applyFont="1" applyBorder="1" applyAlignment="1" applyProtection="1">
      <alignment horizontal="center"/>
    </xf>
    <xf numFmtId="0" fontId="67" fillId="0" borderId="0" xfId="3" applyFont="1" applyBorder="1" applyAlignment="1" applyProtection="1">
      <alignment horizontal="center" vertical="top"/>
    </xf>
    <xf numFmtId="0" fontId="55" fillId="0" borderId="0" xfId="3" applyFont="1" applyBorder="1" applyAlignment="1" applyProtection="1">
      <alignment horizontal="left"/>
    </xf>
    <xf numFmtId="0" fontId="70" fillId="0" borderId="1" xfId="3" applyFont="1" applyBorder="1" applyAlignment="1" applyProtection="1">
      <alignment vertical="top"/>
    </xf>
    <xf numFmtId="0" fontId="70" fillId="0" borderId="2" xfId="3" applyFont="1" applyBorder="1" applyAlignment="1" applyProtection="1">
      <alignment vertical="top"/>
    </xf>
    <xf numFmtId="0" fontId="70" fillId="0" borderId="3" xfId="3" applyFont="1" applyBorder="1" applyAlignment="1" applyProtection="1">
      <alignment vertical="top"/>
    </xf>
    <xf numFmtId="0" fontId="70" fillId="0" borderId="0" xfId="3" applyFont="1" applyBorder="1" applyAlignment="1" applyProtection="1">
      <alignment vertical="top"/>
    </xf>
    <xf numFmtId="0" fontId="70" fillId="0" borderId="22" xfId="3" applyFont="1" applyBorder="1" applyAlignment="1" applyProtection="1">
      <alignment vertical="top"/>
    </xf>
    <xf numFmtId="0" fontId="70" fillId="0" borderId="20" xfId="3" applyFont="1" applyBorder="1" applyAlignment="1" applyProtection="1">
      <alignment vertical="top"/>
    </xf>
    <xf numFmtId="0" fontId="70" fillId="0" borderId="0" xfId="3" applyFont="1" applyBorder="1" applyAlignment="1" applyProtection="1">
      <alignment horizontal="left"/>
    </xf>
    <xf numFmtId="0" fontId="53" fillId="0" borderId="0" xfId="3" applyFont="1" applyBorder="1" applyAlignment="1" applyProtection="1">
      <alignment horizontal="center" vertical="center"/>
    </xf>
    <xf numFmtId="0" fontId="70" fillId="0" borderId="0" xfId="3" applyFont="1" applyBorder="1" applyAlignment="1" applyProtection="1">
      <alignment horizontal="left" vertical="center"/>
    </xf>
    <xf numFmtId="0" fontId="53" fillId="2" borderId="22" xfId="3" applyFont="1" applyFill="1" applyBorder="1" applyAlignment="1" applyProtection="1">
      <alignment vertical="center"/>
      <protection locked="0"/>
    </xf>
    <xf numFmtId="0" fontId="70" fillId="2" borderId="0" xfId="3" applyFont="1" applyFill="1" applyBorder="1" applyAlignment="1" applyProtection="1">
      <alignment horizontal="center" vertical="center"/>
    </xf>
    <xf numFmtId="0" fontId="70" fillId="2" borderId="0" xfId="3" applyFont="1" applyFill="1" applyBorder="1" applyAlignment="1" applyProtection="1">
      <alignment vertical="center"/>
    </xf>
    <xf numFmtId="0" fontId="70" fillId="0" borderId="0" xfId="3" applyFont="1" applyBorder="1" applyAlignment="1" applyProtection="1">
      <alignment vertical="center"/>
    </xf>
    <xf numFmtId="0" fontId="70" fillId="0" borderId="20" xfId="3" applyFont="1" applyBorder="1" applyAlignment="1" applyProtection="1">
      <alignment vertical="center"/>
    </xf>
    <xf numFmtId="0" fontId="70" fillId="2" borderId="5" xfId="3" applyFont="1" applyFill="1" applyBorder="1" applyAlignment="1" applyProtection="1">
      <alignment horizontal="left"/>
    </xf>
    <xf numFmtId="0" fontId="53" fillId="0" borderId="5" xfId="3" applyFont="1" applyBorder="1" applyAlignment="1" applyProtection="1">
      <alignment horizontal="center" vertical="center"/>
    </xf>
    <xf numFmtId="0" fontId="70" fillId="0" borderId="5" xfId="3" applyFont="1" applyBorder="1" applyAlignment="1" applyProtection="1">
      <alignment horizontal="left" vertical="center"/>
    </xf>
    <xf numFmtId="0" fontId="53" fillId="2" borderId="4" xfId="3" applyFont="1" applyFill="1" applyBorder="1" applyAlignment="1" applyProtection="1">
      <alignment vertical="center"/>
      <protection locked="0"/>
    </xf>
    <xf numFmtId="0" fontId="70" fillId="2" borderId="5" xfId="3" applyFont="1" applyFill="1" applyBorder="1" applyAlignment="1" applyProtection="1">
      <alignment vertical="center"/>
    </xf>
    <xf numFmtId="0" fontId="53" fillId="2" borderId="5" xfId="3" applyFont="1" applyFill="1" applyBorder="1" applyAlignment="1" applyProtection="1">
      <alignment vertical="center"/>
      <protection locked="0"/>
    </xf>
    <xf numFmtId="0" fontId="70" fillId="0" borderId="5" xfId="3" applyFont="1" applyBorder="1" applyAlignment="1" applyProtection="1">
      <alignment vertical="center"/>
    </xf>
    <xf numFmtId="0" fontId="70" fillId="0" borderId="6" xfId="3" applyFont="1" applyBorder="1" applyAlignment="1" applyProtection="1">
      <alignment vertical="center"/>
    </xf>
    <xf numFmtId="0" fontId="51" fillId="7" borderId="1" xfId="3" applyFont="1" applyFill="1" applyBorder="1" applyAlignment="1" applyProtection="1">
      <alignment horizontal="center"/>
      <protection locked="0"/>
    </xf>
    <xf numFmtId="0" fontId="51" fillId="7" borderId="2" xfId="3" applyFont="1" applyFill="1" applyBorder="1" applyAlignment="1" applyProtection="1">
      <alignment horizontal="center"/>
      <protection locked="0"/>
    </xf>
    <xf numFmtId="0" fontId="51" fillId="7" borderId="3" xfId="3" applyFont="1" applyFill="1" applyBorder="1" applyAlignment="1" applyProtection="1">
      <alignment horizontal="center"/>
      <protection locked="0"/>
    </xf>
    <xf numFmtId="0" fontId="51" fillId="7" borderId="22" xfId="3" applyFont="1" applyFill="1" applyBorder="1" applyAlignment="1" applyProtection="1">
      <alignment horizontal="center"/>
      <protection locked="0"/>
    </xf>
    <xf numFmtId="0" fontId="51" fillId="7" borderId="0" xfId="3" applyFont="1" applyFill="1" applyBorder="1" applyAlignment="1" applyProtection="1">
      <alignment horizontal="center"/>
      <protection locked="0"/>
    </xf>
    <xf numFmtId="0" fontId="51" fillId="7" borderId="20" xfId="3" applyFont="1" applyFill="1" applyBorder="1" applyAlignment="1" applyProtection="1">
      <alignment horizontal="center"/>
      <protection locked="0"/>
    </xf>
    <xf numFmtId="0" fontId="51" fillId="7" borderId="4" xfId="3" applyFont="1" applyFill="1" applyBorder="1" applyAlignment="1" applyProtection="1">
      <alignment horizontal="center"/>
      <protection locked="0"/>
    </xf>
    <xf numFmtId="0" fontId="51" fillId="7" borderId="5" xfId="3" applyFont="1" applyFill="1" applyBorder="1" applyAlignment="1" applyProtection="1">
      <alignment horizontal="center"/>
      <protection locked="0"/>
    </xf>
    <xf numFmtId="0" fontId="51" fillId="7" borderId="6" xfId="3" applyFont="1" applyFill="1" applyBorder="1" applyAlignment="1" applyProtection="1">
      <alignment horizontal="center"/>
      <protection locked="0"/>
    </xf>
    <xf numFmtId="0" fontId="55" fillId="0" borderId="2" xfId="3" applyFont="1" applyFill="1" applyBorder="1" applyAlignment="1" applyProtection="1">
      <alignment horizontal="left" vertical="center"/>
    </xf>
    <xf numFmtId="0" fontId="51" fillId="0" borderId="2" xfId="3" applyFont="1" applyFill="1" applyBorder="1" applyProtection="1"/>
    <xf numFmtId="0" fontId="56" fillId="0" borderId="0" xfId="3" applyFont="1" applyBorder="1" applyAlignment="1" applyProtection="1">
      <alignment horizontal="right"/>
    </xf>
    <xf numFmtId="0" fontId="51" fillId="0" borderId="0" xfId="3" applyFont="1" applyAlignment="1" applyProtection="1"/>
    <xf numFmtId="0" fontId="51" fillId="0" borderId="0" xfId="3" applyFont="1" applyAlignment="1" applyProtection="1">
      <alignment horizontal="center"/>
    </xf>
    <xf numFmtId="0" fontId="50" fillId="0" borderId="0" xfId="4" applyFont="1" applyProtection="1">
      <protection hidden="1"/>
    </xf>
    <xf numFmtId="0" fontId="50" fillId="0" borderId="0" xfId="4" applyFont="1" applyProtection="1"/>
    <xf numFmtId="0" fontId="72" fillId="0" borderId="0" xfId="4" applyFont="1" applyProtection="1">
      <protection hidden="1"/>
    </xf>
    <xf numFmtId="0" fontId="55" fillId="0" borderId="14" xfId="3" applyNumberFormat="1" applyFont="1" applyFill="1" applyBorder="1" applyAlignment="1" applyProtection="1">
      <alignment horizontal="center"/>
      <protection hidden="1"/>
    </xf>
    <xf numFmtId="0" fontId="49" fillId="0" borderId="0" xfId="3" applyFont="1" applyProtection="1">
      <protection hidden="1"/>
    </xf>
    <xf numFmtId="0" fontId="49" fillId="0" borderId="0" xfId="3" applyFont="1" applyBorder="1" applyAlignment="1" applyProtection="1">
      <alignment horizontal="center"/>
      <protection hidden="1"/>
    </xf>
    <xf numFmtId="0" fontId="51" fillId="0" borderId="0" xfId="3" applyFont="1" applyProtection="1">
      <protection hidden="1"/>
    </xf>
    <xf numFmtId="0" fontId="57" fillId="0" borderId="7" xfId="3" applyNumberFormat="1" applyFont="1" applyBorder="1" applyAlignment="1" applyProtection="1">
      <alignment horizontal="left"/>
      <protection hidden="1"/>
    </xf>
    <xf numFmtId="0" fontId="49" fillId="0" borderId="7" xfId="3" applyNumberFormat="1" applyFont="1" applyBorder="1" applyProtection="1">
      <protection hidden="1"/>
    </xf>
    <xf numFmtId="0" fontId="49" fillId="0" borderId="0" xfId="3" applyFont="1" applyBorder="1" applyAlignment="1" applyProtection="1">
      <alignment horizontal="left"/>
      <protection hidden="1"/>
    </xf>
    <xf numFmtId="49" fontId="55" fillId="0" borderId="0" xfId="3" applyNumberFormat="1" applyFont="1" applyBorder="1" applyAlignment="1" applyProtection="1">
      <alignment horizontal="center"/>
      <protection hidden="1"/>
    </xf>
    <xf numFmtId="0" fontId="57" fillId="0" borderId="0" xfId="3" applyFont="1" applyBorder="1" applyAlignment="1" applyProtection="1">
      <alignment horizontal="center"/>
      <protection hidden="1"/>
    </xf>
    <xf numFmtId="14" fontId="55" fillId="0" borderId="0" xfId="3" applyNumberFormat="1" applyFont="1" applyBorder="1" applyAlignment="1" applyProtection="1">
      <alignment horizontal="center"/>
      <protection hidden="1"/>
    </xf>
    <xf numFmtId="0" fontId="55" fillId="0" borderId="0" xfId="3" applyFont="1" applyBorder="1" applyAlignment="1" applyProtection="1">
      <alignment horizontal="center"/>
      <protection hidden="1"/>
    </xf>
    <xf numFmtId="1" fontId="56" fillId="0" borderId="1" xfId="3" applyNumberFormat="1" applyFont="1" applyBorder="1" applyAlignment="1" applyProtection="1">
      <alignment horizontal="right" vertical="center"/>
      <protection hidden="1"/>
    </xf>
    <xf numFmtId="1" fontId="56" fillId="0" borderId="2" xfId="3" applyNumberFormat="1" applyFont="1" applyBorder="1" applyAlignment="1" applyProtection="1">
      <alignment horizontal="right" vertical="center"/>
      <protection hidden="1"/>
    </xf>
    <xf numFmtId="1" fontId="55" fillId="0" borderId="2" xfId="3" applyNumberFormat="1" applyFont="1" applyBorder="1" applyAlignment="1" applyProtection="1">
      <alignment horizontal="center" vertical="center"/>
      <protection hidden="1"/>
    </xf>
    <xf numFmtId="0" fontId="51" fillId="0" borderId="2" xfId="3" applyFont="1" applyBorder="1" applyProtection="1">
      <protection hidden="1"/>
    </xf>
    <xf numFmtId="0" fontId="51" fillId="0" borderId="3" xfId="3" applyFont="1" applyBorder="1" applyProtection="1">
      <protection hidden="1"/>
    </xf>
    <xf numFmtId="0" fontId="67" fillId="3" borderId="13" xfId="3" applyFont="1" applyFill="1" applyBorder="1" applyAlignment="1" applyProtection="1">
      <alignment horizontal="center" vertical="center"/>
      <protection hidden="1"/>
    </xf>
    <xf numFmtId="0" fontId="48" fillId="0" borderId="0" xfId="3" applyFont="1" applyBorder="1" applyProtection="1">
      <protection hidden="1"/>
    </xf>
    <xf numFmtId="0" fontId="57" fillId="0" borderId="20" xfId="3" applyFont="1" applyBorder="1" applyProtection="1">
      <protection hidden="1"/>
    </xf>
    <xf numFmtId="0" fontId="51" fillId="0" borderId="0" xfId="3" applyFont="1" applyBorder="1" applyProtection="1">
      <protection hidden="1"/>
    </xf>
    <xf numFmtId="0" fontId="52" fillId="0" borderId="0" xfId="3" applyFont="1" applyBorder="1" applyProtection="1">
      <protection hidden="1"/>
    </xf>
    <xf numFmtId="0" fontId="57" fillId="0" borderId="0" xfId="3" applyFont="1" applyProtection="1">
      <protection hidden="1"/>
    </xf>
    <xf numFmtId="0" fontId="51" fillId="0" borderId="1" xfId="3" applyFont="1" applyBorder="1" applyProtection="1">
      <protection hidden="1"/>
    </xf>
    <xf numFmtId="0" fontId="48" fillId="0" borderId="22" xfId="3" applyFont="1" applyBorder="1" applyProtection="1">
      <protection hidden="1"/>
    </xf>
    <xf numFmtId="0" fontId="51" fillId="0" borderId="22" xfId="3" applyFont="1" applyBorder="1" applyProtection="1">
      <protection hidden="1"/>
    </xf>
    <xf numFmtId="0" fontId="51" fillId="0" borderId="20" xfId="3" applyFont="1" applyBorder="1" applyProtection="1">
      <protection hidden="1"/>
    </xf>
    <xf numFmtId="49" fontId="48" fillId="2" borderId="22" xfId="3" applyNumberFormat="1" applyFont="1" applyFill="1" applyBorder="1" applyAlignment="1" applyProtection="1">
      <alignment horizontal="center"/>
      <protection hidden="1"/>
    </xf>
    <xf numFmtId="0" fontId="49" fillId="0" borderId="0" xfId="3" applyFont="1" applyBorder="1" applyProtection="1">
      <protection hidden="1"/>
    </xf>
    <xf numFmtId="2" fontId="57" fillId="0" borderId="20" xfId="3" applyNumberFormat="1" applyFont="1" applyBorder="1" applyProtection="1">
      <protection hidden="1"/>
    </xf>
    <xf numFmtId="0" fontId="51" fillId="0" borderId="4" xfId="3" applyFont="1" applyBorder="1" applyProtection="1">
      <protection hidden="1"/>
    </xf>
    <xf numFmtId="0" fontId="48" fillId="0" borderId="5" xfId="3" applyFont="1" applyBorder="1" applyProtection="1">
      <protection hidden="1"/>
    </xf>
    <xf numFmtId="0" fontId="51" fillId="0" borderId="5" xfId="3" applyFont="1" applyBorder="1" applyProtection="1">
      <protection hidden="1"/>
    </xf>
    <xf numFmtId="0" fontId="51" fillId="0" borderId="6" xfId="3" applyFont="1" applyBorder="1" applyProtection="1">
      <protection hidden="1"/>
    </xf>
    <xf numFmtId="0" fontId="49" fillId="2" borderId="0" xfId="3" applyFont="1" applyFill="1" applyProtection="1">
      <protection hidden="1"/>
    </xf>
    <xf numFmtId="0" fontId="48" fillId="0" borderId="0" xfId="3" applyFont="1" applyProtection="1">
      <protection hidden="1"/>
    </xf>
    <xf numFmtId="0" fontId="52" fillId="0" borderId="22" xfId="3" applyFont="1" applyBorder="1" applyAlignment="1" applyProtection="1">
      <alignment horizontal="center" vertical="center"/>
      <protection hidden="1"/>
    </xf>
    <xf numFmtId="0" fontId="52" fillId="0" borderId="0" xfId="3" applyFont="1" applyBorder="1" applyAlignment="1" applyProtection="1">
      <alignment horizontal="center" vertical="center"/>
      <protection hidden="1"/>
    </xf>
    <xf numFmtId="0" fontId="52" fillId="0" borderId="20" xfId="3" applyFont="1" applyBorder="1" applyAlignment="1" applyProtection="1">
      <alignment horizontal="center" vertical="center"/>
      <protection hidden="1"/>
    </xf>
    <xf numFmtId="0" fontId="52" fillId="0" borderId="4" xfId="3" applyFont="1" applyBorder="1" applyAlignment="1" applyProtection="1">
      <alignment horizontal="center" vertical="center"/>
      <protection hidden="1"/>
    </xf>
    <xf numFmtId="0" fontId="52" fillId="0" borderId="5" xfId="3" applyFont="1" applyBorder="1" applyAlignment="1" applyProtection="1">
      <alignment horizontal="center" vertical="center"/>
      <protection hidden="1"/>
    </xf>
    <xf numFmtId="0" fontId="52" fillId="0" borderId="6" xfId="3" applyFont="1" applyBorder="1" applyAlignment="1" applyProtection="1">
      <alignment horizontal="center" vertical="center"/>
      <protection hidden="1"/>
    </xf>
    <xf numFmtId="0" fontId="48" fillId="0" borderId="1" xfId="3" applyFont="1" applyBorder="1" applyProtection="1">
      <protection hidden="1"/>
    </xf>
    <xf numFmtId="0" fontId="48" fillId="0" borderId="2" xfId="3" applyFont="1" applyBorder="1" applyProtection="1">
      <protection hidden="1"/>
    </xf>
    <xf numFmtId="0" fontId="48" fillId="0" borderId="3" xfId="3" applyFont="1" applyBorder="1" applyProtection="1">
      <protection hidden="1"/>
    </xf>
    <xf numFmtId="0" fontId="48" fillId="0" borderId="20" xfId="3" applyFont="1" applyBorder="1" applyProtection="1">
      <protection hidden="1"/>
    </xf>
    <xf numFmtId="0" fontId="52" fillId="0" borderId="22" xfId="3" applyFont="1" applyBorder="1" applyAlignment="1" applyProtection="1">
      <alignment horizontal="center"/>
      <protection hidden="1"/>
    </xf>
    <xf numFmtId="0" fontId="48" fillId="0" borderId="15" xfId="3" applyFont="1" applyBorder="1" applyProtection="1">
      <protection hidden="1"/>
    </xf>
    <xf numFmtId="0" fontId="48" fillId="0" borderId="4" xfId="3" applyFont="1" applyBorder="1" applyProtection="1">
      <protection hidden="1"/>
    </xf>
    <xf numFmtId="0" fontId="48" fillId="0" borderId="6" xfId="3" applyFont="1" applyBorder="1" applyProtection="1">
      <protection hidden="1"/>
    </xf>
    <xf numFmtId="0" fontId="49" fillId="0" borderId="22" xfId="3" applyFont="1" applyBorder="1" applyProtection="1">
      <protection hidden="1"/>
    </xf>
    <xf numFmtId="1" fontId="56" fillId="0" borderId="0" xfId="3" applyNumberFormat="1" applyFont="1" applyBorder="1" applyAlignment="1" applyProtection="1">
      <alignment horizontal="right" vertical="center"/>
      <protection hidden="1"/>
    </xf>
    <xf numFmtId="1" fontId="56" fillId="0" borderId="20" xfId="3" applyNumberFormat="1" applyFont="1" applyBorder="1" applyAlignment="1" applyProtection="1">
      <alignment horizontal="right" vertical="center"/>
      <protection hidden="1"/>
    </xf>
    <xf numFmtId="0" fontId="52" fillId="0" borderId="22" xfId="3" applyFont="1" applyBorder="1" applyProtection="1">
      <protection hidden="1"/>
    </xf>
    <xf numFmtId="0" fontId="52" fillId="0" borderId="0" xfId="3" applyFont="1" applyProtection="1">
      <protection hidden="1"/>
    </xf>
    <xf numFmtId="0" fontId="52" fillId="0" borderId="0" xfId="3" applyFont="1" applyAlignment="1" applyProtection="1">
      <alignment vertical="center"/>
      <protection hidden="1"/>
    </xf>
    <xf numFmtId="1" fontId="52" fillId="0" borderId="0" xfId="3" applyNumberFormat="1" applyFont="1" applyBorder="1" applyAlignment="1" applyProtection="1">
      <alignment vertical="center"/>
      <protection hidden="1"/>
    </xf>
    <xf numFmtId="1" fontId="52" fillId="0" borderId="20" xfId="3" applyNumberFormat="1" applyFont="1" applyBorder="1" applyAlignment="1" applyProtection="1">
      <alignment vertical="center"/>
      <protection hidden="1"/>
    </xf>
    <xf numFmtId="0" fontId="68" fillId="0" borderId="0" xfId="3" applyFont="1" applyAlignment="1" applyProtection="1">
      <alignment vertical="center"/>
      <protection hidden="1"/>
    </xf>
    <xf numFmtId="0" fontId="69" fillId="0" borderId="0" xfId="3" applyFont="1" applyAlignment="1" applyProtection="1">
      <alignment vertical="center"/>
      <protection hidden="1"/>
    </xf>
    <xf numFmtId="0" fontId="44" fillId="9" borderId="13" xfId="0" applyFont="1" applyFill="1" applyBorder="1" applyAlignment="1" applyProtection="1">
      <alignment horizontal="center" vertical="center"/>
      <protection hidden="1"/>
    </xf>
    <xf numFmtId="0" fontId="11" fillId="0" borderId="19" xfId="0" applyFont="1" applyBorder="1" applyAlignment="1" applyProtection="1">
      <alignment vertical="center"/>
      <protection hidden="1"/>
    </xf>
    <xf numFmtId="0" fontId="9" fillId="0" borderId="15" xfId="0" applyFont="1" applyBorder="1" applyAlignment="1" applyProtection="1">
      <alignment horizontal="center" vertical="center"/>
      <protection hidden="1"/>
    </xf>
    <xf numFmtId="0" fontId="11" fillId="9" borderId="13" xfId="0" applyFont="1" applyFill="1" applyBorder="1" applyAlignment="1" applyProtection="1">
      <alignment horizontal="center" vertical="center"/>
      <protection hidden="1"/>
    </xf>
    <xf numFmtId="0" fontId="11" fillId="0" borderId="13" xfId="0" applyFont="1" applyFill="1" applyBorder="1" applyAlignment="1" applyProtection="1">
      <alignment horizontal="center" vertical="center"/>
      <protection hidden="1"/>
    </xf>
    <xf numFmtId="0" fontId="19" fillId="0" borderId="7" xfId="5" applyNumberFormat="1" applyFont="1" applyBorder="1" applyAlignment="1" applyProtection="1">
      <alignment horizontal="center"/>
      <protection hidden="1"/>
    </xf>
    <xf numFmtId="0" fontId="19" fillId="0" borderId="7" xfId="5" applyNumberFormat="1" applyFont="1" applyBorder="1" applyAlignment="1" applyProtection="1">
      <alignment horizontal="center" vertical="center"/>
      <protection hidden="1"/>
    </xf>
    <xf numFmtId="0" fontId="10" fillId="0" borderId="13" xfId="0" applyFont="1" applyBorder="1" applyProtection="1">
      <protection hidden="1"/>
    </xf>
    <xf numFmtId="0" fontId="12" fillId="4" borderId="13" xfId="0" applyFont="1" applyFill="1" applyBorder="1" applyProtection="1">
      <protection hidden="1"/>
    </xf>
    <xf numFmtId="0" fontId="10" fillId="0" borderId="13" xfId="0" applyFont="1" applyBorder="1" applyProtection="1">
      <protection hidden="1"/>
    </xf>
    <xf numFmtId="0" fontId="12" fillId="4" borderId="13" xfId="0" applyFont="1" applyFill="1" applyBorder="1" applyProtection="1">
      <protection hidden="1"/>
    </xf>
    <xf numFmtId="0" fontId="43" fillId="0" borderId="13" xfId="0" applyFont="1" applyBorder="1" applyAlignment="1" applyProtection="1">
      <alignment vertical="center"/>
      <protection hidden="1"/>
    </xf>
    <xf numFmtId="0" fontId="43" fillId="0" borderId="13" xfId="0" applyFont="1" applyBorder="1" applyAlignment="1" applyProtection="1">
      <alignment vertical="center" wrapText="1"/>
      <protection hidden="1"/>
    </xf>
    <xf numFmtId="0" fontId="44" fillId="4" borderId="13" xfId="0" applyFont="1" applyFill="1" applyBorder="1" applyProtection="1">
      <protection hidden="1"/>
    </xf>
    <xf numFmtId="0" fontId="44" fillId="0" borderId="0" xfId="0" applyFont="1" applyFill="1" applyBorder="1" applyProtection="1">
      <protection hidden="1"/>
    </xf>
    <xf numFmtId="0" fontId="44" fillId="4" borderId="14" xfId="0" applyFont="1" applyFill="1" applyBorder="1" applyProtection="1">
      <protection hidden="1"/>
    </xf>
    <xf numFmtId="0" fontId="10" fillId="0" borderId="13" xfId="0" applyFont="1" applyBorder="1" applyAlignment="1" applyProtection="1">
      <alignment vertical="center"/>
      <protection hidden="1"/>
    </xf>
    <xf numFmtId="0" fontId="10" fillId="0" borderId="13" xfId="0" applyFont="1" applyBorder="1" applyAlignment="1" applyProtection="1">
      <alignment vertical="center" wrapText="1"/>
      <protection hidden="1"/>
    </xf>
    <xf numFmtId="0" fontId="10" fillId="0" borderId="13" xfId="0" applyFont="1" applyBorder="1" applyAlignment="1" applyProtection="1">
      <alignment wrapText="1"/>
      <protection hidden="1"/>
    </xf>
    <xf numFmtId="0" fontId="10" fillId="8" borderId="13" xfId="0" applyFont="1" applyFill="1" applyBorder="1" applyAlignment="1" applyProtection="1">
      <alignment horizontal="center" vertical="center"/>
      <protection hidden="1"/>
    </xf>
    <xf numFmtId="0" fontId="10" fillId="0" borderId="13" xfId="0" applyFont="1" applyBorder="1" applyAlignment="1" applyProtection="1">
      <alignment vertical="center"/>
      <protection hidden="1"/>
    </xf>
    <xf numFmtId="0" fontId="12" fillId="4" borderId="13" xfId="0" applyFont="1" applyFill="1" applyBorder="1" applyAlignment="1" applyProtection="1">
      <alignment vertical="center"/>
      <protection hidden="1"/>
    </xf>
    <xf numFmtId="0" fontId="43" fillId="0" borderId="13" xfId="0" applyFont="1" applyBorder="1" applyAlignment="1" applyProtection="1">
      <alignment vertical="center"/>
      <protection hidden="1"/>
    </xf>
    <xf numFmtId="0" fontId="44" fillId="4" borderId="13" xfId="0" applyFont="1" applyFill="1" applyBorder="1" applyAlignment="1" applyProtection="1">
      <alignment vertical="center"/>
      <protection hidden="1"/>
    </xf>
    <xf numFmtId="0" fontId="74" fillId="0" borderId="0" xfId="0" applyFont="1"/>
    <xf numFmtId="0" fontId="75" fillId="0" borderId="0" xfId="0" applyFont="1" applyAlignment="1" applyProtection="1">
      <alignment vertical="center"/>
      <protection hidden="1"/>
    </xf>
    <xf numFmtId="0" fontId="75" fillId="0" borderId="8" xfId="0" quotePrefix="1" applyNumberFormat="1" applyFont="1" applyBorder="1" applyAlignment="1" applyProtection="1">
      <alignment horizontal="center" vertical="center"/>
      <protection hidden="1"/>
    </xf>
    <xf numFmtId="0" fontId="75" fillId="0" borderId="8" xfId="0" applyFont="1" applyBorder="1" applyAlignment="1" applyProtection="1">
      <alignment horizontal="center" vertical="center"/>
      <protection hidden="1"/>
    </xf>
    <xf numFmtId="0" fontId="75" fillId="0" borderId="8" xfId="0" quotePrefix="1" applyFont="1" applyBorder="1" applyAlignment="1" applyProtection="1">
      <alignment horizontal="right" vertical="center"/>
      <protection hidden="1"/>
    </xf>
    <xf numFmtId="0" fontId="75" fillId="0" borderId="0" xfId="0" applyFont="1" applyAlignment="1" applyProtection="1">
      <alignment horizontal="right" vertical="center"/>
      <protection hidden="1"/>
    </xf>
    <xf numFmtId="14" fontId="75" fillId="0" borderId="8" xfId="0" applyNumberFormat="1" applyFont="1" applyBorder="1" applyAlignment="1" applyProtection="1">
      <alignment horizontal="center" vertical="center"/>
      <protection hidden="1"/>
    </xf>
    <xf numFmtId="0" fontId="75" fillId="0" borderId="8" xfId="0" applyFont="1" applyBorder="1" applyAlignment="1" applyProtection="1">
      <alignment vertical="center"/>
      <protection hidden="1"/>
    </xf>
    <xf numFmtId="0" fontId="74" fillId="0" borderId="0" xfId="0" applyFont="1" applyProtection="1">
      <protection hidden="1"/>
    </xf>
    <xf numFmtId="0" fontId="73" fillId="11" borderId="9" xfId="0" applyFont="1" applyFill="1" applyBorder="1" applyAlignment="1" applyProtection="1">
      <alignment horizontal="center" vertical="center" wrapText="1"/>
      <protection hidden="1"/>
    </xf>
    <xf numFmtId="14" fontId="73" fillId="11" borderId="14" xfId="0" applyNumberFormat="1" applyFont="1" applyFill="1" applyBorder="1" applyAlignment="1" applyProtection="1">
      <alignment horizontal="center" vertical="center" wrapText="1"/>
      <protection hidden="1"/>
    </xf>
    <xf numFmtId="0" fontId="74" fillId="0" borderId="2" xfId="0" applyFont="1" applyBorder="1" applyAlignment="1">
      <alignment vertical="top"/>
    </xf>
    <xf numFmtId="0" fontId="74" fillId="0" borderId="0" xfId="0" applyFont="1" applyBorder="1" applyAlignment="1">
      <alignment vertical="top"/>
    </xf>
    <xf numFmtId="0" fontId="10" fillId="0" borderId="0" xfId="0" applyFont="1" applyBorder="1" applyAlignment="1" applyProtection="1">
      <alignment vertical="top"/>
      <protection hidden="1"/>
    </xf>
    <xf numFmtId="0" fontId="10" fillId="0" borderId="13" xfId="0" applyFont="1" applyFill="1" applyBorder="1" applyProtection="1">
      <protection hidden="1"/>
    </xf>
    <xf numFmtId="0" fontId="10" fillId="0" borderId="13" xfId="0" applyFont="1" applyFill="1" applyBorder="1" applyAlignment="1" applyProtection="1">
      <alignment vertical="center"/>
      <protection hidden="1"/>
    </xf>
    <xf numFmtId="0" fontId="43" fillId="0" borderId="0" xfId="0" applyFont="1" applyAlignment="1" applyProtection="1">
      <alignment vertical="center"/>
      <protection hidden="1"/>
    </xf>
    <xf numFmtId="0" fontId="10" fillId="0" borderId="13" xfId="0" applyFont="1" applyFill="1" applyBorder="1" applyAlignment="1" applyProtection="1">
      <alignment vertical="center" wrapText="1"/>
      <protection hidden="1"/>
    </xf>
    <xf numFmtId="0" fontId="43" fillId="0" borderId="0" xfId="0" applyFont="1" applyBorder="1" applyAlignment="1" applyProtection="1">
      <alignment vertical="top"/>
      <protection hidden="1"/>
    </xf>
    <xf numFmtId="0" fontId="20" fillId="0" borderId="1" xfId="5" applyFont="1" applyBorder="1" applyAlignment="1" applyProtection="1">
      <alignment horizontal="center"/>
      <protection hidden="1"/>
    </xf>
    <xf numFmtId="0" fontId="20" fillId="0" borderId="1" xfId="5" applyFont="1" applyBorder="1" applyAlignment="1" applyProtection="1">
      <alignment horizontal="centerContinuous"/>
      <protection hidden="1"/>
    </xf>
    <xf numFmtId="0" fontId="20" fillId="0" borderId="3" xfId="5" applyFont="1" applyBorder="1" applyAlignment="1" applyProtection="1">
      <alignment horizontal="centerContinuous"/>
      <protection hidden="1"/>
    </xf>
    <xf numFmtId="0" fontId="20" fillId="0" borderId="2" xfId="5" applyFont="1" applyBorder="1" applyAlignment="1" applyProtection="1">
      <alignment horizontal="centerContinuous"/>
      <protection hidden="1"/>
    </xf>
    <xf numFmtId="0" fontId="20" fillId="0" borderId="22" xfId="5" applyFont="1" applyBorder="1" applyAlignment="1" applyProtection="1">
      <alignment horizontal="center"/>
      <protection hidden="1"/>
    </xf>
    <xf numFmtId="0" fontId="20" fillId="0" borderId="6" xfId="5" applyFont="1" applyBorder="1" applyAlignment="1" applyProtection="1">
      <alignment horizontal="centerContinuous"/>
      <protection hidden="1"/>
    </xf>
    <xf numFmtId="3" fontId="20" fillId="0" borderId="4" xfId="5" applyNumberFormat="1" applyFont="1" applyBorder="1" applyAlignment="1" applyProtection="1">
      <alignment horizontal="center" vertical="center"/>
      <protection hidden="1"/>
    </xf>
    <xf numFmtId="0" fontId="20" fillId="0" borderId="5" xfId="5" applyFont="1" applyBorder="1" applyAlignment="1" applyProtection="1">
      <alignment horizontal="center" vertical="center"/>
      <protection hidden="1"/>
    </xf>
    <xf numFmtId="0" fontId="20" fillId="0" borderId="10" xfId="5" applyFont="1" applyBorder="1" applyAlignment="1" applyProtection="1">
      <alignment horizontal="centerContinuous" vertical="center"/>
      <protection hidden="1"/>
    </xf>
    <xf numFmtId="0" fontId="20" fillId="0" borderId="9" xfId="5" applyFont="1" applyBorder="1" applyAlignment="1" applyProtection="1">
      <protection hidden="1"/>
    </xf>
    <xf numFmtId="0" fontId="20" fillId="0" borderId="5" xfId="5" applyFont="1" applyBorder="1" applyAlignment="1" applyProtection="1">
      <alignment horizontal="centerContinuous" vertical="center"/>
      <protection hidden="1"/>
    </xf>
    <xf numFmtId="3" fontId="20" fillId="0" borderId="10" xfId="5" applyNumberFormat="1" applyFont="1" applyBorder="1" applyAlignment="1" applyProtection="1">
      <alignment horizontal="center" vertical="center"/>
      <protection hidden="1"/>
    </xf>
    <xf numFmtId="0" fontId="20" fillId="0" borderId="13" xfId="5" applyFont="1" applyBorder="1" applyAlignment="1" applyProtection="1">
      <alignment horizontal="center" vertical="center"/>
      <protection hidden="1"/>
    </xf>
    <xf numFmtId="0" fontId="20" fillId="0" borderId="11" xfId="5" applyFont="1" applyBorder="1" applyAlignment="1" applyProtection="1">
      <alignment horizontal="center" vertical="center"/>
      <protection hidden="1"/>
    </xf>
    <xf numFmtId="0" fontId="79" fillId="0" borderId="0" xfId="0" applyFont="1"/>
    <xf numFmtId="0" fontId="80" fillId="0" borderId="0" xfId="0" applyFont="1" applyAlignment="1" applyProtection="1">
      <alignment vertical="center"/>
      <protection hidden="1"/>
    </xf>
    <xf numFmtId="0" fontId="80" fillId="0" borderId="8" xfId="0" quotePrefix="1" applyNumberFormat="1" applyFont="1" applyBorder="1" applyAlignment="1" applyProtection="1">
      <alignment horizontal="center" vertical="center"/>
      <protection hidden="1"/>
    </xf>
    <xf numFmtId="0" fontId="80" fillId="0" borderId="8" xfId="0" applyFont="1" applyBorder="1" applyAlignment="1" applyProtection="1">
      <alignment horizontal="center" vertical="center"/>
      <protection hidden="1"/>
    </xf>
    <xf numFmtId="0" fontId="80" fillId="0" borderId="8" xfId="0" quotePrefix="1" applyFont="1" applyBorder="1" applyAlignment="1" applyProtection="1">
      <alignment horizontal="right" vertical="center"/>
      <protection hidden="1"/>
    </xf>
    <xf numFmtId="0" fontId="80" fillId="0" borderId="0" xfId="0" applyFont="1" applyAlignment="1" applyProtection="1">
      <alignment horizontal="right" vertical="center"/>
      <protection hidden="1"/>
    </xf>
    <xf numFmtId="14" fontId="80" fillId="0" borderId="8" xfId="0" applyNumberFormat="1" applyFont="1" applyBorder="1" applyAlignment="1" applyProtection="1">
      <alignment horizontal="center" vertical="center"/>
      <protection hidden="1"/>
    </xf>
    <xf numFmtId="0" fontId="80" fillId="0" borderId="8" xfId="0" applyFont="1" applyBorder="1" applyAlignment="1" applyProtection="1">
      <alignment vertical="center"/>
      <protection hidden="1"/>
    </xf>
    <xf numFmtId="0" fontId="79" fillId="0" borderId="0" xfId="0" applyFont="1" applyProtection="1">
      <protection hidden="1"/>
    </xf>
    <xf numFmtId="0" fontId="79" fillId="0" borderId="0" xfId="0" applyFont="1" applyAlignment="1"/>
    <xf numFmtId="0" fontId="79" fillId="4" borderId="13" xfId="0" applyFont="1" applyFill="1" applyBorder="1" applyAlignment="1" applyProtection="1">
      <alignment horizontal="center" vertical="center" wrapText="1"/>
      <protection hidden="1"/>
    </xf>
    <xf numFmtId="0" fontId="82" fillId="0" borderId="0" xfId="0" applyFont="1" applyProtection="1">
      <protection hidden="1"/>
    </xf>
    <xf numFmtId="0" fontId="82" fillId="5" borderId="0" xfId="0" applyFont="1" applyFill="1" applyProtection="1">
      <protection hidden="1"/>
    </xf>
    <xf numFmtId="0" fontId="82" fillId="6" borderId="0" xfId="0" applyFont="1" applyFill="1" applyProtection="1">
      <protection hidden="1"/>
    </xf>
    <xf numFmtId="0" fontId="82" fillId="0" borderId="0" xfId="0" applyFont="1" applyFill="1" applyProtection="1">
      <protection hidden="1"/>
    </xf>
    <xf numFmtId="0" fontId="82" fillId="0" borderId="0" xfId="0" applyFont="1" applyAlignment="1" applyProtection="1">
      <alignment horizontal="center" vertical="center"/>
      <protection hidden="1"/>
    </xf>
    <xf numFmtId="3" fontId="83" fillId="0" borderId="0" xfId="0" applyNumberFormat="1" applyFont="1" applyAlignment="1" applyProtection="1">
      <alignment vertical="center"/>
      <protection hidden="1"/>
    </xf>
    <xf numFmtId="0" fontId="83" fillId="0" borderId="0" xfId="0" applyFont="1" applyAlignment="1" applyProtection="1">
      <alignment vertical="center"/>
      <protection hidden="1"/>
    </xf>
    <xf numFmtId="0" fontId="83" fillId="0" borderId="0" xfId="0" applyFont="1" applyAlignment="1" applyProtection="1">
      <alignment vertical="center"/>
      <protection locked="0"/>
    </xf>
    <xf numFmtId="0" fontId="86" fillId="0" borderId="0" xfId="0" applyFont="1" applyProtection="1">
      <protection hidden="1"/>
    </xf>
    <xf numFmtId="0" fontId="84" fillId="0" borderId="0" xfId="0" applyFont="1" applyAlignment="1" applyProtection="1">
      <alignment vertical="center"/>
      <protection hidden="1"/>
    </xf>
    <xf numFmtId="0" fontId="84" fillId="0" borderId="0" xfId="0" applyFont="1" applyAlignment="1" applyProtection="1">
      <alignment horizontal="center" vertical="center"/>
      <protection hidden="1"/>
    </xf>
    <xf numFmtId="0" fontId="84" fillId="0" borderId="0" xfId="0" applyNumberFormat="1" applyFont="1" applyAlignment="1" applyProtection="1">
      <alignment horizontal="center" vertical="center"/>
      <protection hidden="1"/>
    </xf>
    <xf numFmtId="49" fontId="84" fillId="0" borderId="0" xfId="0" applyNumberFormat="1" applyFont="1" applyAlignment="1" applyProtection="1">
      <alignment horizontal="center" vertical="center"/>
      <protection hidden="1"/>
    </xf>
    <xf numFmtId="49" fontId="84" fillId="0" borderId="0" xfId="0" applyNumberFormat="1" applyFont="1" applyAlignment="1" applyProtection="1">
      <alignment vertical="center"/>
      <protection hidden="1"/>
    </xf>
    <xf numFmtId="0" fontId="86" fillId="0" borderId="0" xfId="0" applyFont="1" applyAlignment="1" applyProtection="1">
      <alignment horizontal="center" vertical="center"/>
      <protection hidden="1"/>
    </xf>
    <xf numFmtId="0" fontId="84" fillId="0" borderId="0" xfId="0" applyFont="1" applyFill="1" applyAlignment="1" applyProtection="1">
      <alignment vertical="center"/>
      <protection hidden="1"/>
    </xf>
    <xf numFmtId="3" fontId="87" fillId="0" borderId="2" xfId="0" applyNumberFormat="1" applyFont="1" applyBorder="1" applyAlignment="1" applyProtection="1">
      <alignment vertical="center"/>
      <protection hidden="1"/>
    </xf>
    <xf numFmtId="0" fontId="87" fillId="0" borderId="2" xfId="0" applyFont="1" applyBorder="1" applyAlignment="1" applyProtection="1">
      <alignment vertical="center"/>
      <protection hidden="1"/>
    </xf>
    <xf numFmtId="0" fontId="87" fillId="0" borderId="5" xfId="0" applyFont="1" applyBorder="1" applyAlignment="1" applyProtection="1">
      <alignment vertical="center"/>
      <protection hidden="1"/>
    </xf>
    <xf numFmtId="0" fontId="82" fillId="0" borderId="5" xfId="0" applyFont="1" applyBorder="1" applyProtection="1">
      <protection hidden="1"/>
    </xf>
    <xf numFmtId="0" fontId="89" fillId="0" borderId="5" xfId="0" applyFont="1" applyBorder="1" applyAlignment="1" applyProtection="1">
      <alignment vertical="center"/>
      <protection hidden="1"/>
    </xf>
    <xf numFmtId="0" fontId="89" fillId="0" borderId="5" xfId="0" applyFont="1" applyBorder="1" applyAlignment="1" applyProtection="1">
      <alignment horizontal="center" vertical="center"/>
      <protection hidden="1"/>
    </xf>
    <xf numFmtId="0" fontId="89" fillId="0" borderId="0" xfId="0" applyFont="1" applyAlignment="1" applyProtection="1">
      <alignment vertical="center"/>
      <protection hidden="1"/>
    </xf>
    <xf numFmtId="0" fontId="89" fillId="0" borderId="0" xfId="0" applyFont="1" applyAlignment="1" applyProtection="1">
      <alignment horizontal="center" vertical="center"/>
      <protection hidden="1"/>
    </xf>
    <xf numFmtId="14" fontId="90" fillId="0" borderId="5" xfId="0" applyNumberFormat="1" applyFont="1" applyBorder="1" applyAlignment="1" applyProtection="1">
      <alignment vertical="center"/>
      <protection hidden="1"/>
    </xf>
    <xf numFmtId="0" fontId="90" fillId="0" borderId="5" xfId="0" applyFont="1" applyBorder="1" applyAlignment="1" applyProtection="1">
      <alignment vertical="center"/>
      <protection hidden="1"/>
    </xf>
    <xf numFmtId="0" fontId="90" fillId="0" borderId="0" xfId="0" applyFont="1" applyAlignment="1" applyProtection="1">
      <alignment vertical="center"/>
      <protection hidden="1"/>
    </xf>
    <xf numFmtId="0" fontId="82" fillId="0" borderId="2" xfId="0" applyFont="1" applyBorder="1" applyProtection="1">
      <protection hidden="1"/>
    </xf>
    <xf numFmtId="0" fontId="90" fillId="0" borderId="2" xfId="0" applyFont="1" applyBorder="1" applyAlignment="1" applyProtection="1">
      <alignment vertical="center"/>
      <protection hidden="1"/>
    </xf>
    <xf numFmtId="0" fontId="82" fillId="0" borderId="0" xfId="0" applyFont="1" applyBorder="1" applyAlignment="1" applyProtection="1">
      <alignment vertical="center"/>
      <protection hidden="1"/>
    </xf>
    <xf numFmtId="0" fontId="90" fillId="0" borderId="0" xfId="0" applyFont="1" applyBorder="1" applyAlignment="1" applyProtection="1">
      <alignment vertical="center"/>
      <protection hidden="1"/>
    </xf>
    <xf numFmtId="0" fontId="82" fillId="0" borderId="0" xfId="0" applyFont="1" applyBorder="1" applyProtection="1">
      <protection hidden="1"/>
    </xf>
    <xf numFmtId="0" fontId="82" fillId="0" borderId="2" xfId="0" applyFont="1" applyBorder="1" applyAlignment="1" applyProtection="1">
      <alignment vertical="center"/>
      <protection hidden="1"/>
    </xf>
    <xf numFmtId="0" fontId="82" fillId="0" borderId="0" xfId="0" applyFont="1" applyAlignment="1" applyProtection="1">
      <alignment horizontal="left" vertical="center"/>
      <protection hidden="1"/>
    </xf>
    <xf numFmtId="0" fontId="82" fillId="0" borderId="2" xfId="0" applyFont="1" applyBorder="1" applyAlignment="1" applyProtection="1">
      <alignment horizontal="left" vertical="center"/>
      <protection hidden="1"/>
    </xf>
    <xf numFmtId="0" fontId="90" fillId="0" borderId="9" xfId="0" applyFont="1" applyBorder="1" applyAlignment="1" applyProtection="1">
      <alignment vertical="center"/>
      <protection hidden="1"/>
    </xf>
    <xf numFmtId="0" fontId="82" fillId="0" borderId="22" xfId="0" applyFont="1" applyBorder="1" applyProtection="1">
      <protection hidden="1"/>
    </xf>
    <xf numFmtId="0" fontId="90" fillId="0" borderId="15" xfId="0" applyFont="1" applyBorder="1" applyAlignment="1" applyProtection="1">
      <alignment vertical="center"/>
      <protection hidden="1"/>
    </xf>
    <xf numFmtId="0" fontId="90" fillId="0" borderId="22" xfId="0" applyFont="1" applyBorder="1" applyAlignment="1" applyProtection="1">
      <alignment vertical="center"/>
      <protection hidden="1"/>
    </xf>
    <xf numFmtId="0" fontId="82" fillId="0" borderId="20" xfId="0" applyFont="1" applyBorder="1" applyProtection="1">
      <protection hidden="1"/>
    </xf>
    <xf numFmtId="0" fontId="90" fillId="0" borderId="14" xfId="0" applyFont="1" applyBorder="1" applyAlignment="1" applyProtection="1">
      <alignment vertical="center"/>
      <protection hidden="1"/>
    </xf>
    <xf numFmtId="0" fontId="82" fillId="0" borderId="1" xfId="0" applyFont="1" applyBorder="1" applyProtection="1">
      <protection hidden="1"/>
    </xf>
    <xf numFmtId="0" fontId="90" fillId="0" borderId="3" xfId="0" applyFont="1" applyBorder="1" applyAlignment="1" applyProtection="1">
      <alignment vertical="center"/>
      <protection hidden="1"/>
    </xf>
    <xf numFmtId="0" fontId="90" fillId="7" borderId="20" xfId="0" applyFont="1" applyFill="1" applyBorder="1" applyAlignment="1" applyProtection="1">
      <alignment horizontal="center" vertical="center"/>
      <protection locked="0"/>
    </xf>
    <xf numFmtId="0" fontId="90" fillId="0" borderId="20" xfId="0" applyFont="1" applyBorder="1" applyAlignment="1" applyProtection="1">
      <alignment vertical="center"/>
      <protection hidden="1"/>
    </xf>
    <xf numFmtId="0" fontId="82" fillId="0" borderId="4" xfId="0" applyFont="1" applyBorder="1" applyProtection="1">
      <protection hidden="1"/>
    </xf>
    <xf numFmtId="0" fontId="90" fillId="0" borderId="6" xfId="0" applyFont="1" applyBorder="1" applyAlignment="1" applyProtection="1">
      <alignment vertical="center"/>
      <protection hidden="1"/>
    </xf>
    <xf numFmtId="3" fontId="43" fillId="0" borderId="9" xfId="0" applyNumberFormat="1" applyFont="1" applyFill="1" applyBorder="1" applyProtection="1">
      <protection hidden="1"/>
    </xf>
    <xf numFmtId="166" fontId="10" fillId="0" borderId="13" xfId="2" applyNumberFormat="1" applyFont="1" applyBorder="1" applyProtection="1">
      <protection locked="0"/>
    </xf>
    <xf numFmtId="9" fontId="10" fillId="0" borderId="13" xfId="7" applyFont="1" applyBorder="1" applyAlignment="1" applyProtection="1">
      <alignment horizontal="center" vertical="center"/>
      <protection locked="0"/>
    </xf>
    <xf numFmtId="9" fontId="13" fillId="0" borderId="13" xfId="7" applyFont="1" applyBorder="1" applyAlignment="1" applyProtection="1">
      <alignment horizontal="center" vertical="center"/>
      <protection locked="0"/>
    </xf>
    <xf numFmtId="166" fontId="13" fillId="0" borderId="13" xfId="2" applyNumberFormat="1" applyFont="1" applyBorder="1" applyProtection="1">
      <protection locked="0"/>
    </xf>
    <xf numFmtId="166" fontId="74" fillId="0" borderId="13" xfId="2" applyNumberFormat="1" applyFont="1" applyBorder="1" applyProtection="1">
      <protection locked="0"/>
    </xf>
    <xf numFmtId="9" fontId="13" fillId="4" borderId="13" xfId="7" applyFont="1" applyFill="1" applyBorder="1" applyAlignment="1" applyProtection="1">
      <alignment horizontal="center" vertical="center"/>
      <protection locked="0"/>
    </xf>
    <xf numFmtId="166" fontId="13" fillId="0" borderId="13" xfId="2" applyNumberFormat="1" applyFont="1" applyBorder="1" applyAlignment="1" applyProtection="1">
      <alignment vertical="center"/>
      <protection locked="0"/>
    </xf>
    <xf numFmtId="166" fontId="13" fillId="4" borderId="13" xfId="2" applyNumberFormat="1" applyFont="1" applyFill="1" applyBorder="1" applyAlignment="1" applyProtection="1">
      <alignment vertical="center"/>
      <protection locked="0"/>
    </xf>
    <xf numFmtId="0" fontId="13" fillId="0" borderId="13" xfId="0" applyFont="1" applyBorder="1" applyProtection="1">
      <protection locked="0"/>
    </xf>
    <xf numFmtId="0" fontId="13" fillId="4" borderId="13" xfId="0" applyFont="1" applyFill="1" applyBorder="1" applyProtection="1">
      <protection locked="0"/>
    </xf>
    <xf numFmtId="166" fontId="14" fillId="4" borderId="13" xfId="2" applyNumberFormat="1" applyFont="1" applyFill="1" applyBorder="1" applyAlignment="1" applyProtection="1">
      <alignment vertical="center"/>
      <protection locked="0"/>
    </xf>
    <xf numFmtId="166" fontId="13" fillId="0" borderId="36" xfId="2" applyNumberFormat="1" applyFont="1" applyBorder="1" applyAlignment="1" applyProtection="1">
      <alignment vertical="center"/>
      <protection locked="0"/>
    </xf>
    <xf numFmtId="166" fontId="13" fillId="0" borderId="37" xfId="2" applyNumberFormat="1" applyFont="1" applyBorder="1" applyAlignment="1" applyProtection="1">
      <alignment vertical="center"/>
      <protection locked="0"/>
    </xf>
    <xf numFmtId="166" fontId="13" fillId="0" borderId="48" xfId="2" applyNumberFormat="1" applyFont="1" applyBorder="1" applyAlignment="1" applyProtection="1">
      <alignment vertical="center"/>
      <protection locked="0"/>
    </xf>
    <xf numFmtId="3" fontId="13" fillId="0" borderId="40" xfId="0" applyNumberFormat="1" applyFont="1" applyFill="1" applyBorder="1" applyAlignment="1" applyProtection="1">
      <alignment vertical="center"/>
      <protection hidden="1"/>
    </xf>
    <xf numFmtId="3" fontId="13" fillId="0" borderId="43" xfId="0" applyNumberFormat="1" applyFont="1" applyFill="1" applyBorder="1" applyAlignment="1" applyProtection="1">
      <alignment vertical="center"/>
      <protection hidden="1"/>
    </xf>
    <xf numFmtId="3" fontId="13" fillId="11" borderId="10" xfId="0" applyNumberFormat="1" applyFont="1" applyFill="1" applyBorder="1" applyAlignment="1" applyProtection="1">
      <alignment vertical="center"/>
      <protection hidden="1"/>
    </xf>
    <xf numFmtId="3" fontId="14" fillId="4" borderId="10" xfId="0" applyNumberFormat="1" applyFont="1" applyFill="1" applyBorder="1" applyAlignment="1" applyProtection="1">
      <alignment vertical="center"/>
      <protection hidden="1"/>
    </xf>
    <xf numFmtId="3" fontId="13" fillId="0" borderId="50" xfId="0" applyNumberFormat="1" applyFont="1" applyFill="1" applyBorder="1" applyAlignment="1" applyProtection="1">
      <alignment vertical="center"/>
      <protection hidden="1"/>
    </xf>
    <xf numFmtId="3" fontId="13" fillId="4" borderId="10" xfId="0" applyNumberFormat="1" applyFont="1" applyFill="1" applyBorder="1" applyAlignment="1" applyProtection="1">
      <alignment vertical="center"/>
      <protection hidden="1"/>
    </xf>
    <xf numFmtId="3" fontId="13" fillId="4" borderId="1" xfId="0" applyNumberFormat="1" applyFont="1" applyFill="1" applyBorder="1" applyAlignment="1" applyProtection="1">
      <alignment vertical="center"/>
      <protection hidden="1"/>
    </xf>
    <xf numFmtId="3" fontId="14" fillId="0" borderId="1" xfId="0" applyNumberFormat="1" applyFont="1" applyFill="1" applyBorder="1" applyAlignment="1" applyProtection="1">
      <alignment vertical="center"/>
      <protection hidden="1"/>
    </xf>
    <xf numFmtId="3" fontId="43" fillId="9" borderId="37" xfId="0" applyNumberFormat="1" applyFont="1" applyFill="1" applyBorder="1" applyProtection="1">
      <protection hidden="1"/>
    </xf>
    <xf numFmtId="166" fontId="13" fillId="0" borderId="13" xfId="2" applyNumberFormat="1" applyFont="1" applyBorder="1" applyProtection="1">
      <protection locked="0"/>
    </xf>
    <xf numFmtId="166" fontId="13" fillId="4" borderId="13" xfId="2" applyNumberFormat="1" applyFont="1" applyFill="1" applyBorder="1" applyProtection="1">
      <protection locked="0"/>
    </xf>
    <xf numFmtId="3" fontId="13" fillId="11" borderId="13" xfId="0" applyNumberFormat="1" applyFont="1" applyFill="1" applyBorder="1" applyAlignment="1" applyProtection="1">
      <alignment vertical="center"/>
      <protection hidden="1"/>
    </xf>
    <xf numFmtId="3" fontId="13" fillId="4" borderId="13" xfId="0" applyNumberFormat="1" applyFont="1" applyFill="1" applyBorder="1" applyAlignment="1" applyProtection="1">
      <alignment vertical="center"/>
      <protection hidden="1"/>
    </xf>
    <xf numFmtId="3" fontId="13" fillId="7" borderId="18" xfId="0" applyNumberFormat="1" applyFont="1" applyFill="1" applyBorder="1" applyAlignment="1" applyProtection="1">
      <alignment vertical="center"/>
      <protection locked="0"/>
    </xf>
    <xf numFmtId="3" fontId="13" fillId="7" borderId="37" xfId="0" applyNumberFormat="1" applyFont="1" applyFill="1" applyBorder="1" applyAlignment="1" applyProtection="1">
      <alignment vertical="center"/>
      <protection locked="0"/>
    </xf>
    <xf numFmtId="166" fontId="13" fillId="4" borderId="13" xfId="0" applyNumberFormat="1" applyFont="1" applyFill="1" applyBorder="1" applyProtection="1">
      <protection locked="0"/>
    </xf>
    <xf numFmtId="166" fontId="13" fillId="0" borderId="13" xfId="2" applyNumberFormat="1" applyFont="1" applyBorder="1" applyProtection="1">
      <protection hidden="1"/>
    </xf>
    <xf numFmtId="9" fontId="13" fillId="0" borderId="13" xfId="7" applyFont="1" applyBorder="1" applyAlignment="1" applyProtection="1">
      <alignment horizontal="center" vertical="center"/>
      <protection hidden="1"/>
    </xf>
    <xf numFmtId="166" fontId="13" fillId="4" borderId="13" xfId="2" applyNumberFormat="1" applyFont="1" applyFill="1" applyBorder="1" applyProtection="1">
      <protection hidden="1"/>
    </xf>
    <xf numFmtId="9" fontId="13" fillId="4" borderId="13" xfId="7" applyFont="1" applyFill="1" applyBorder="1" applyAlignment="1" applyProtection="1">
      <alignment horizontal="center" vertical="center"/>
      <protection hidden="1"/>
    </xf>
    <xf numFmtId="166" fontId="13" fillId="4" borderId="13" xfId="0" applyNumberFormat="1" applyFont="1" applyFill="1" applyBorder="1" applyProtection="1">
      <protection hidden="1"/>
    </xf>
    <xf numFmtId="166" fontId="13" fillId="0" borderId="13" xfId="2" applyNumberFormat="1" applyFont="1" applyBorder="1" applyAlignment="1" applyProtection="1">
      <alignment vertical="center"/>
      <protection locked="0"/>
    </xf>
    <xf numFmtId="166" fontId="13" fillId="4" borderId="13" xfId="2" applyNumberFormat="1" applyFont="1" applyFill="1" applyBorder="1" applyAlignment="1" applyProtection="1">
      <alignment vertical="center"/>
      <protection locked="0"/>
    </xf>
    <xf numFmtId="166" fontId="13" fillId="0" borderId="13" xfId="2" applyNumberFormat="1" applyFont="1" applyBorder="1" applyAlignment="1" applyProtection="1">
      <alignment vertical="center"/>
      <protection hidden="1"/>
    </xf>
    <xf numFmtId="166" fontId="13" fillId="0" borderId="10" xfId="2" applyNumberFormat="1" applyFont="1" applyBorder="1" applyAlignment="1" applyProtection="1">
      <alignment vertical="center"/>
      <protection hidden="1"/>
    </xf>
    <xf numFmtId="166" fontId="13" fillId="0" borderId="12" xfId="2" applyNumberFormat="1" applyFont="1" applyBorder="1" applyAlignment="1" applyProtection="1">
      <alignment vertical="center"/>
      <protection hidden="1"/>
    </xf>
    <xf numFmtId="9" fontId="13" fillId="0" borderId="13" xfId="7" applyFont="1" applyBorder="1" applyAlignment="1" applyProtection="1">
      <alignment horizontal="center" vertical="center"/>
      <protection hidden="1"/>
    </xf>
    <xf numFmtId="166" fontId="13" fillId="4" borderId="13" xfId="2" applyNumberFormat="1" applyFont="1" applyFill="1" applyBorder="1" applyAlignment="1" applyProtection="1">
      <alignment vertical="center"/>
      <protection hidden="1"/>
    </xf>
    <xf numFmtId="9" fontId="13" fillId="4" borderId="13" xfId="7" applyFont="1" applyFill="1" applyBorder="1" applyAlignment="1" applyProtection="1">
      <alignment horizontal="center" vertical="center"/>
      <protection hidden="1"/>
    </xf>
    <xf numFmtId="166" fontId="13" fillId="0" borderId="13" xfId="2" applyNumberFormat="1" applyFont="1" applyBorder="1" applyAlignment="1" applyProtection="1">
      <alignment vertical="center"/>
      <protection locked="0"/>
    </xf>
    <xf numFmtId="9" fontId="13" fillId="0" borderId="13" xfId="7" applyFont="1" applyFill="1" applyBorder="1" applyAlignment="1" applyProtection="1">
      <alignment horizontal="center" vertical="center"/>
      <protection hidden="1"/>
    </xf>
    <xf numFmtId="166" fontId="13" fillId="0" borderId="0" xfId="2" applyNumberFormat="1" applyFont="1" applyFill="1" applyBorder="1" applyAlignment="1" applyProtection="1">
      <alignment vertical="center"/>
      <protection hidden="1"/>
    </xf>
    <xf numFmtId="9" fontId="13" fillId="0" borderId="0" xfId="7" applyFont="1" applyFill="1" applyBorder="1" applyAlignment="1" applyProtection="1">
      <alignment vertical="center"/>
      <protection hidden="1"/>
    </xf>
    <xf numFmtId="166" fontId="13" fillId="0" borderId="12" xfId="2" applyNumberFormat="1" applyFont="1" applyFill="1" applyBorder="1" applyAlignment="1" applyProtection="1">
      <alignment vertical="center"/>
      <protection hidden="1"/>
    </xf>
    <xf numFmtId="0" fontId="13" fillId="0" borderId="13" xfId="0" applyFont="1" applyBorder="1" applyAlignment="1" applyProtection="1">
      <alignment vertical="center"/>
      <protection locked="0"/>
    </xf>
    <xf numFmtId="0" fontId="13" fillId="4" borderId="13" xfId="0" applyFont="1" applyFill="1" applyBorder="1" applyAlignment="1" applyProtection="1">
      <alignment vertical="center"/>
      <protection locked="0"/>
    </xf>
    <xf numFmtId="9" fontId="13" fillId="0" borderId="13" xfId="7" applyFont="1" applyBorder="1" applyAlignment="1" applyProtection="1">
      <alignment horizontal="center" vertical="center"/>
      <protection hidden="1"/>
    </xf>
    <xf numFmtId="166" fontId="13" fillId="0" borderId="13" xfId="2" applyNumberFormat="1" applyFont="1" applyBorder="1" applyAlignment="1" applyProtection="1">
      <alignment vertical="center"/>
      <protection hidden="1"/>
    </xf>
    <xf numFmtId="9" fontId="13" fillId="4" borderId="13" xfId="7" applyFont="1" applyFill="1" applyBorder="1" applyAlignment="1" applyProtection="1">
      <alignment horizontal="center" vertical="center"/>
      <protection hidden="1"/>
    </xf>
    <xf numFmtId="166" fontId="13" fillId="4" borderId="13" xfId="2" applyNumberFormat="1" applyFont="1" applyFill="1" applyBorder="1" applyAlignment="1" applyProtection="1">
      <alignment vertical="center"/>
      <protection hidden="1"/>
    </xf>
    <xf numFmtId="166" fontId="13" fillId="4" borderId="13" xfId="2" applyNumberFormat="1" applyFont="1" applyFill="1" applyBorder="1" applyAlignment="1" applyProtection="1">
      <alignment vertical="center"/>
      <protection locked="0"/>
    </xf>
    <xf numFmtId="166" fontId="13" fillId="0" borderId="13" xfId="2" applyNumberFormat="1" applyFont="1" applyBorder="1" applyAlignment="1" applyProtection="1">
      <alignment vertical="center"/>
      <protection locked="0"/>
    </xf>
    <xf numFmtId="164" fontId="13" fillId="4" borderId="13" xfId="2" applyFont="1" applyFill="1" applyBorder="1" applyAlignment="1" applyProtection="1">
      <alignment horizontal="center" vertical="center"/>
      <protection locked="0"/>
    </xf>
    <xf numFmtId="164" fontId="13" fillId="0" borderId="13" xfId="2" applyFont="1" applyBorder="1" applyAlignment="1" applyProtection="1">
      <alignment horizontal="center" vertical="center"/>
      <protection locked="0"/>
    </xf>
    <xf numFmtId="166" fontId="13" fillId="0" borderId="13" xfId="2" applyNumberFormat="1" applyFont="1" applyFill="1" applyBorder="1" applyAlignment="1" applyProtection="1">
      <alignment vertical="center"/>
      <protection locked="0"/>
    </xf>
    <xf numFmtId="166" fontId="13" fillId="0" borderId="13" xfId="2" applyNumberFormat="1" applyFont="1" applyFill="1" applyBorder="1" applyAlignment="1" applyProtection="1">
      <alignment vertical="center"/>
      <protection hidden="1"/>
    </xf>
    <xf numFmtId="9" fontId="13" fillId="0" borderId="13" xfId="7" applyFont="1" applyBorder="1" applyAlignment="1" applyProtection="1">
      <alignment vertical="center"/>
      <protection hidden="1"/>
    </xf>
    <xf numFmtId="9" fontId="13" fillId="4" borderId="13" xfId="7" applyFont="1" applyFill="1" applyBorder="1" applyAlignment="1" applyProtection="1">
      <alignment vertical="center"/>
      <protection hidden="1"/>
    </xf>
    <xf numFmtId="166" fontId="14" fillId="4" borderId="13" xfId="2" applyNumberFormat="1" applyFont="1" applyFill="1" applyBorder="1" applyAlignment="1" applyProtection="1">
      <alignment vertical="center"/>
      <protection hidden="1"/>
    </xf>
    <xf numFmtId="166" fontId="13" fillId="0" borderId="36" xfId="2" applyNumberFormat="1" applyFont="1" applyBorder="1" applyAlignment="1" applyProtection="1">
      <alignment vertical="center"/>
      <protection hidden="1"/>
    </xf>
    <xf numFmtId="166" fontId="13" fillId="0" borderId="37" xfId="2" applyNumberFormat="1" applyFont="1" applyBorder="1" applyAlignment="1" applyProtection="1">
      <alignment vertical="center"/>
      <protection hidden="1"/>
    </xf>
    <xf numFmtId="166" fontId="13" fillId="0" borderId="48" xfId="2" applyNumberFormat="1" applyFont="1" applyBorder="1" applyAlignment="1" applyProtection="1">
      <alignment vertical="center"/>
      <protection hidden="1"/>
    </xf>
    <xf numFmtId="3" fontId="14" fillId="0" borderId="13" xfId="0" applyNumberFormat="1" applyFont="1" applyFill="1" applyBorder="1" applyAlignment="1" applyProtection="1">
      <alignment vertical="center"/>
      <protection hidden="1"/>
    </xf>
    <xf numFmtId="3" fontId="43" fillId="0" borderId="18" xfId="0" applyNumberFormat="1" applyFont="1" applyFill="1" applyBorder="1" applyProtection="1">
      <protection hidden="1"/>
    </xf>
    <xf numFmtId="3" fontId="43" fillId="0" borderId="48" xfId="0" applyNumberFormat="1" applyFont="1" applyFill="1" applyBorder="1" applyProtection="1">
      <protection hidden="1"/>
    </xf>
    <xf numFmtId="3" fontId="43" fillId="0" borderId="37" xfId="0" applyNumberFormat="1" applyFont="1" applyFill="1" applyBorder="1" applyProtection="1">
      <protection hidden="1"/>
    </xf>
    <xf numFmtId="3" fontId="44" fillId="4" borderId="13" xfId="0" applyNumberFormat="1" applyFont="1" applyFill="1" applyBorder="1" applyProtection="1">
      <protection hidden="1"/>
    </xf>
    <xf numFmtId="49" fontId="0" fillId="0" borderId="13" xfId="0" applyNumberFormat="1" applyFill="1" applyBorder="1"/>
    <xf numFmtId="0" fontId="0" fillId="0" borderId="13" xfId="0" applyNumberFormat="1" applyBorder="1" applyProtection="1"/>
    <xf numFmtId="49" fontId="39" fillId="0" borderId="13" xfId="0" applyNumberFormat="1" applyFont="1" applyFill="1" applyBorder="1"/>
    <xf numFmtId="0" fontId="39" fillId="0" borderId="13" xfId="0" applyFont="1" applyFill="1" applyBorder="1"/>
    <xf numFmtId="49" fontId="0" fillId="0" borderId="13" xfId="0" applyNumberFormat="1" applyFont="1" applyFill="1" applyBorder="1"/>
    <xf numFmtId="49" fontId="39" fillId="0" borderId="13" xfId="0" applyNumberFormat="1" applyFont="1" applyFill="1" applyBorder="1" applyProtection="1"/>
    <xf numFmtId="0" fontId="39" fillId="0" borderId="13" xfId="0" applyFont="1" applyFill="1" applyBorder="1" applyProtection="1"/>
    <xf numFmtId="49" fontId="0" fillId="0" borderId="13" xfId="0" applyNumberFormat="1" applyFont="1" applyFill="1" applyBorder="1" applyProtection="1"/>
    <xf numFmtId="49" fontId="39" fillId="0" borderId="13" xfId="0" applyNumberFormat="1" applyFont="1" applyBorder="1" applyProtection="1"/>
    <xf numFmtId="0" fontId="39" fillId="0" borderId="13" xfId="0" applyFont="1" applyBorder="1" applyProtection="1"/>
    <xf numFmtId="0" fontId="39" fillId="0" borderId="13" xfId="0" applyNumberFormat="1" applyFont="1" applyBorder="1" applyProtection="1"/>
    <xf numFmtId="0" fontId="93" fillId="0" borderId="0" xfId="0" applyNumberFormat="1" applyFont="1" applyProtection="1">
      <protection hidden="1"/>
    </xf>
    <xf numFmtId="0" fontId="63" fillId="4" borderId="13" xfId="0" applyFont="1" applyFill="1" applyBorder="1" applyAlignment="1" applyProtection="1">
      <alignment horizontal="center" vertical="center"/>
      <protection locked="0"/>
    </xf>
    <xf numFmtId="0" fontId="60" fillId="0" borderId="13" xfId="0" applyFont="1" applyBorder="1" applyAlignment="1" applyProtection="1">
      <alignment horizontal="center" vertical="center"/>
      <protection locked="0"/>
    </xf>
    <xf numFmtId="0" fontId="60" fillId="0" borderId="9" xfId="0" applyFont="1" applyBorder="1" applyAlignment="1" applyProtection="1">
      <alignment horizontal="center" vertical="center"/>
      <protection locked="0"/>
    </xf>
    <xf numFmtId="0" fontId="60" fillId="0" borderId="14" xfId="0" applyFont="1" applyBorder="1" applyAlignment="1" applyProtection="1">
      <alignment horizontal="center" vertical="center"/>
      <protection locked="0"/>
    </xf>
    <xf numFmtId="0" fontId="63" fillId="0" borderId="9" xfId="0" applyFont="1" applyBorder="1" applyAlignment="1" applyProtection="1">
      <alignment horizontal="center" vertical="center"/>
      <protection locked="0"/>
    </xf>
    <xf numFmtId="3" fontId="65" fillId="10" borderId="13" xfId="0" applyNumberFormat="1" applyFont="1" applyFill="1" applyBorder="1" applyProtection="1">
      <protection locked="0"/>
    </xf>
    <xf numFmtId="0" fontId="63" fillId="0" borderId="13" xfId="0" applyFont="1" applyBorder="1" applyAlignment="1" applyProtection="1">
      <alignment horizontal="center" vertical="center"/>
      <protection locked="0"/>
    </xf>
    <xf numFmtId="0" fontId="63" fillId="9" borderId="13" xfId="0" applyFont="1" applyFill="1" applyBorder="1" applyAlignment="1" applyProtection="1">
      <alignment horizontal="center" vertical="center"/>
      <protection locked="0"/>
    </xf>
    <xf numFmtId="0" fontId="63" fillId="10" borderId="13" xfId="0" applyFont="1" applyFill="1" applyBorder="1" applyAlignment="1" applyProtection="1">
      <alignment horizontal="center" vertical="center"/>
      <protection locked="0"/>
    </xf>
    <xf numFmtId="0" fontId="63" fillId="0" borderId="15" xfId="0" applyFont="1" applyFill="1" applyBorder="1" applyAlignment="1" applyProtection="1">
      <alignment horizontal="center" vertical="center"/>
      <protection locked="0"/>
    </xf>
    <xf numFmtId="0" fontId="63" fillId="0" borderId="15" xfId="0" applyFont="1" applyBorder="1" applyAlignment="1" applyProtection="1">
      <alignment horizontal="center" vertical="center"/>
      <protection locked="0"/>
    </xf>
    <xf numFmtId="0" fontId="63" fillId="0" borderId="15" xfId="0" applyFont="1" applyBorder="1" applyAlignment="1" applyProtection="1">
      <alignment vertical="center"/>
      <protection locked="0"/>
    </xf>
    <xf numFmtId="0" fontId="60" fillId="4" borderId="13" xfId="0" applyFont="1" applyFill="1" applyBorder="1" applyAlignment="1" applyProtection="1">
      <alignment horizontal="center" vertical="center"/>
      <protection locked="0"/>
    </xf>
    <xf numFmtId="3" fontId="19" fillId="0" borderId="22" xfId="0" applyNumberFormat="1" applyFont="1" applyBorder="1" applyAlignment="1" applyProtection="1">
      <protection hidden="1"/>
    </xf>
    <xf numFmtId="3" fontId="19" fillId="0" borderId="0" xfId="0" applyNumberFormat="1" applyFont="1" applyBorder="1" applyAlignment="1" applyProtection="1">
      <alignment horizontal="center"/>
      <protection hidden="1"/>
    </xf>
    <xf numFmtId="0" fontId="19" fillId="7" borderId="13" xfId="0" applyNumberFormat="1" applyFont="1" applyFill="1" applyBorder="1" applyAlignment="1" applyProtection="1">
      <alignment horizontal="center"/>
      <protection hidden="1"/>
    </xf>
    <xf numFmtId="0" fontId="19" fillId="7" borderId="14" xfId="0" applyNumberFormat="1" applyFont="1" applyFill="1" applyBorder="1" applyAlignment="1" applyProtection="1">
      <alignment horizontal="center"/>
      <protection hidden="1"/>
    </xf>
    <xf numFmtId="0" fontId="14" fillId="7" borderId="13" xfId="0" quotePrefix="1" applyFont="1" applyFill="1" applyBorder="1" applyAlignment="1" applyProtection="1">
      <alignment horizontal="center"/>
      <protection hidden="1"/>
    </xf>
    <xf numFmtId="3" fontId="19" fillId="0" borderId="0" xfId="0" applyNumberFormat="1" applyFont="1" applyBorder="1" applyAlignment="1" applyProtection="1">
      <protection hidden="1"/>
    </xf>
    <xf numFmtId="3" fontId="18" fillId="0" borderId="0" xfId="0" applyNumberFormat="1" applyFont="1" applyBorder="1" applyAlignment="1" applyProtection="1">
      <alignment horizontal="center" vertical="justify"/>
      <protection hidden="1"/>
    </xf>
    <xf numFmtId="0" fontId="14" fillId="7" borderId="13" xfId="0" applyFont="1" applyFill="1" applyBorder="1" applyProtection="1">
      <protection hidden="1"/>
    </xf>
    <xf numFmtId="1" fontId="19" fillId="7" borderId="13" xfId="0" applyNumberFormat="1" applyFont="1" applyFill="1" applyBorder="1" applyAlignment="1" applyProtection="1">
      <alignment horizontal="center" vertical="center"/>
      <protection hidden="1"/>
    </xf>
    <xf numFmtId="3" fontId="19" fillId="7" borderId="13" xfId="0" applyNumberFormat="1" applyFont="1" applyFill="1" applyBorder="1" applyAlignment="1" applyProtection="1">
      <alignment horizontal="center"/>
      <protection hidden="1"/>
    </xf>
    <xf numFmtId="3" fontId="19" fillId="7" borderId="13" xfId="0" quotePrefix="1" applyNumberFormat="1" applyFont="1" applyFill="1" applyBorder="1" applyAlignment="1" applyProtection="1">
      <alignment horizontal="center"/>
      <protection hidden="1"/>
    </xf>
    <xf numFmtId="0" fontId="18" fillId="0" borderId="0" xfId="3" applyFont="1" applyBorder="1" applyAlignment="1" applyProtection="1">
      <alignment horizontal="center" vertical="center"/>
      <protection hidden="1"/>
    </xf>
    <xf numFmtId="0" fontId="18" fillId="0" borderId="24" xfId="3" applyFont="1" applyBorder="1" applyAlignment="1" applyProtection="1">
      <alignment horizontal="center" vertical="center"/>
      <protection hidden="1"/>
    </xf>
    <xf numFmtId="14" fontId="19" fillId="7" borderId="13" xfId="0" applyNumberFormat="1" applyFont="1" applyFill="1" applyBorder="1" applyAlignment="1" applyProtection="1">
      <alignment horizontal="center"/>
      <protection hidden="1"/>
    </xf>
    <xf numFmtId="0" fontId="21" fillId="0" borderId="0" xfId="0" applyFont="1" applyAlignment="1" applyProtection="1">
      <alignment horizontal="center"/>
      <protection hidden="1"/>
    </xf>
    <xf numFmtId="0" fontId="12" fillId="7" borderId="13" xfId="0" applyFont="1" applyFill="1" applyBorder="1" applyAlignment="1" applyProtection="1">
      <alignment horizontal="center" vertical="center"/>
      <protection hidden="1"/>
    </xf>
    <xf numFmtId="3" fontId="19" fillId="0" borderId="14" xfId="0" applyNumberFormat="1" applyFont="1" applyBorder="1" applyAlignment="1" applyProtection="1">
      <protection hidden="1"/>
    </xf>
    <xf numFmtId="0" fontId="19" fillId="0" borderId="14" xfId="0" applyFont="1" applyBorder="1" applyAlignment="1" applyProtection="1">
      <alignment horizontal="center"/>
      <protection hidden="1"/>
    </xf>
    <xf numFmtId="49" fontId="19" fillId="7" borderId="13" xfId="0" applyNumberFormat="1" applyFont="1" applyFill="1" applyBorder="1" applyAlignment="1" applyProtection="1">
      <alignment horizontal="center"/>
      <protection hidden="1"/>
    </xf>
    <xf numFmtId="3" fontId="19" fillId="0" borderId="13" xfId="0" applyNumberFormat="1" applyFont="1" applyFill="1" applyBorder="1" applyAlignment="1" applyProtection="1">
      <protection hidden="1"/>
    </xf>
    <xf numFmtId="49" fontId="19" fillId="0" borderId="13" xfId="3" applyNumberFormat="1" applyFont="1" applyFill="1" applyBorder="1" applyAlignment="1" applyProtection="1">
      <alignment horizontal="right"/>
      <protection hidden="1"/>
    </xf>
    <xf numFmtId="0" fontId="11" fillId="7" borderId="13" xfId="0" quotePrefix="1" applyFont="1" applyFill="1" applyBorder="1" applyAlignment="1" applyProtection="1">
      <alignment horizontal="center" vertical="center"/>
      <protection hidden="1"/>
    </xf>
    <xf numFmtId="166" fontId="0" fillId="0" borderId="13" xfId="2" applyNumberFormat="1" applyFont="1" applyFill="1" applyBorder="1"/>
    <xf numFmtId="166" fontId="0" fillId="0" borderId="13" xfId="2" applyNumberFormat="1" applyFont="1" applyBorder="1"/>
    <xf numFmtId="166" fontId="0" fillId="0" borderId="13" xfId="2" applyNumberFormat="1" applyFont="1" applyBorder="1" applyProtection="1"/>
    <xf numFmtId="166" fontId="0" fillId="0" borderId="0" xfId="0" applyNumberFormat="1" applyProtection="1"/>
    <xf numFmtId="0" fontId="24" fillId="7" borderId="10" xfId="3" applyNumberFormat="1" applyFont="1" applyFill="1" applyBorder="1" applyAlignment="1" applyProtection="1">
      <alignment horizontal="center" vertical="center"/>
      <protection hidden="1"/>
    </xf>
    <xf numFmtId="0" fontId="24" fillId="7" borderId="12" xfId="3" applyNumberFormat="1" applyFont="1" applyFill="1" applyBorder="1" applyAlignment="1" applyProtection="1">
      <alignment horizontal="center" vertical="center"/>
      <protection hidden="1"/>
    </xf>
    <xf numFmtId="0" fontId="12" fillId="7" borderId="13" xfId="0" applyFont="1" applyFill="1" applyBorder="1" applyAlignment="1" applyProtection="1">
      <alignment horizontal="center"/>
      <protection hidden="1"/>
    </xf>
    <xf numFmtId="3" fontId="21" fillId="7" borderId="10" xfId="0" applyNumberFormat="1" applyFont="1" applyFill="1" applyBorder="1" applyAlignment="1" applyProtection="1">
      <alignment horizontal="center" vertical="center"/>
      <protection hidden="1"/>
    </xf>
    <xf numFmtId="3" fontId="21" fillId="7" borderId="11" xfId="0" applyNumberFormat="1" applyFont="1" applyFill="1" applyBorder="1" applyAlignment="1" applyProtection="1">
      <alignment horizontal="center" vertical="center"/>
      <protection hidden="1"/>
    </xf>
    <xf numFmtId="3" fontId="21" fillId="7" borderId="12" xfId="0" applyNumberFormat="1" applyFont="1" applyFill="1" applyBorder="1" applyAlignment="1" applyProtection="1">
      <alignment horizontal="center" vertical="center"/>
      <protection hidden="1"/>
    </xf>
    <xf numFmtId="14" fontId="19" fillId="4" borderId="13" xfId="0" applyNumberFormat="1" applyFont="1" applyFill="1" applyBorder="1" applyAlignment="1" applyProtection="1">
      <alignment horizontal="center"/>
      <protection hidden="1"/>
    </xf>
    <xf numFmtId="14" fontId="19" fillId="7" borderId="13" xfId="0" applyNumberFormat="1" applyFont="1" applyFill="1" applyBorder="1" applyAlignment="1" applyProtection="1">
      <alignment horizontal="center"/>
      <protection hidden="1"/>
    </xf>
    <xf numFmtId="0" fontId="19" fillId="4" borderId="10" xfId="0" applyNumberFormat="1" applyFont="1" applyFill="1" applyBorder="1" applyAlignment="1" applyProtection="1">
      <alignment horizontal="center"/>
      <protection hidden="1"/>
    </xf>
    <xf numFmtId="2" fontId="19" fillId="4" borderId="12" xfId="0" applyNumberFormat="1" applyFont="1" applyFill="1" applyBorder="1" applyAlignment="1" applyProtection="1">
      <alignment horizontal="center"/>
      <protection hidden="1"/>
    </xf>
    <xf numFmtId="3" fontId="19" fillId="0" borderId="22" xfId="0" applyNumberFormat="1" applyFont="1" applyBorder="1" applyAlignment="1" applyProtection="1">
      <alignment horizontal="left" vertical="center"/>
      <protection hidden="1"/>
    </xf>
    <xf numFmtId="3" fontId="19" fillId="0" borderId="0" xfId="0" applyNumberFormat="1" applyFont="1" applyBorder="1" applyAlignment="1" applyProtection="1">
      <alignment horizontal="left" vertical="center"/>
      <protection hidden="1"/>
    </xf>
    <xf numFmtId="3" fontId="30" fillId="0" borderId="10" xfId="0" applyNumberFormat="1" applyFont="1" applyBorder="1" applyAlignment="1" applyProtection="1">
      <alignment horizontal="center" vertical="center"/>
      <protection hidden="1"/>
    </xf>
    <xf numFmtId="3" fontId="30" fillId="0" borderId="11" xfId="0" applyNumberFormat="1" applyFont="1" applyBorder="1" applyAlignment="1" applyProtection="1">
      <alignment horizontal="center" vertical="center"/>
      <protection hidden="1"/>
    </xf>
    <xf numFmtId="3" fontId="30" fillId="0" borderId="12" xfId="0" applyNumberFormat="1" applyFont="1" applyBorder="1" applyAlignment="1" applyProtection="1">
      <alignment horizontal="center" vertical="center"/>
      <protection hidden="1"/>
    </xf>
    <xf numFmtId="3" fontId="19" fillId="0" borderId="0" xfId="0" applyNumberFormat="1" applyFont="1" applyBorder="1" applyAlignment="1" applyProtection="1">
      <alignment horizontal="left"/>
      <protection hidden="1"/>
    </xf>
    <xf numFmtId="0" fontId="19" fillId="7" borderId="13" xfId="0" applyNumberFormat="1" applyFont="1" applyFill="1" applyBorder="1" applyAlignment="1" applyProtection="1">
      <alignment horizontal="left"/>
      <protection hidden="1"/>
    </xf>
    <xf numFmtId="3" fontId="19" fillId="7" borderId="13" xfId="0" applyNumberFormat="1" applyFont="1" applyFill="1" applyBorder="1" applyAlignment="1" applyProtection="1">
      <alignment horizontal="left"/>
      <protection hidden="1"/>
    </xf>
    <xf numFmtId="0" fontId="18" fillId="0" borderId="0" xfId="3" applyFont="1" applyBorder="1" applyAlignment="1" applyProtection="1">
      <alignment horizontal="center" vertical="center"/>
      <protection hidden="1"/>
    </xf>
    <xf numFmtId="3" fontId="19" fillId="7" borderId="10" xfId="0" applyNumberFormat="1" applyFont="1" applyFill="1" applyBorder="1" applyAlignment="1" applyProtection="1">
      <alignment horizontal="center"/>
      <protection hidden="1"/>
    </xf>
    <xf numFmtId="3" fontId="19" fillId="7" borderId="11" xfId="0" applyNumberFormat="1" applyFont="1" applyFill="1" applyBorder="1" applyAlignment="1" applyProtection="1">
      <alignment horizontal="center"/>
      <protection hidden="1"/>
    </xf>
    <xf numFmtId="3" fontId="19" fillId="7" borderId="12" xfId="0" applyNumberFormat="1" applyFont="1" applyFill="1" applyBorder="1" applyAlignment="1" applyProtection="1">
      <alignment horizontal="center"/>
      <protection hidden="1"/>
    </xf>
    <xf numFmtId="0" fontId="19" fillId="7" borderId="13" xfId="0" applyNumberFormat="1" applyFont="1" applyFill="1" applyBorder="1" applyAlignment="1" applyProtection="1">
      <alignment horizontal="center"/>
      <protection hidden="1"/>
    </xf>
    <xf numFmtId="0" fontId="19" fillId="7" borderId="14" xfId="0" applyNumberFormat="1" applyFont="1" applyFill="1" applyBorder="1" applyAlignment="1" applyProtection="1">
      <alignment horizontal="center"/>
      <protection hidden="1"/>
    </xf>
    <xf numFmtId="0" fontId="19" fillId="7" borderId="13" xfId="0" quotePrefix="1" applyNumberFormat="1" applyFont="1" applyFill="1" applyBorder="1" applyAlignment="1" applyProtection="1">
      <alignment horizontal="center"/>
      <protection hidden="1"/>
    </xf>
    <xf numFmtId="3" fontId="18" fillId="0" borderId="5" xfId="0" applyNumberFormat="1" applyFont="1" applyBorder="1" applyAlignment="1" applyProtection="1">
      <alignment horizontal="center" vertical="justify"/>
      <protection hidden="1"/>
    </xf>
    <xf numFmtId="0" fontId="4" fillId="8" borderId="13" xfId="0" applyFont="1" applyFill="1" applyBorder="1" applyAlignment="1" applyProtection="1">
      <alignment horizontal="center"/>
    </xf>
    <xf numFmtId="0" fontId="4" fillId="8" borderId="13" xfId="0" applyFont="1" applyFill="1" applyBorder="1" applyAlignment="1" applyProtection="1">
      <alignment horizontal="center" vertical="center" wrapText="1"/>
    </xf>
    <xf numFmtId="0" fontId="4" fillId="8" borderId="13" xfId="0" applyFont="1" applyFill="1" applyBorder="1" applyAlignment="1" applyProtection="1">
      <alignment horizontal="center" vertical="center"/>
    </xf>
    <xf numFmtId="0" fontId="38" fillId="8" borderId="13" xfId="0" applyNumberFormat="1" applyFont="1" applyFill="1" applyBorder="1" applyAlignment="1" applyProtection="1">
      <alignment horizontal="center"/>
    </xf>
    <xf numFmtId="0" fontId="38" fillId="8" borderId="9" xfId="0" applyNumberFormat="1" applyFont="1" applyFill="1" applyBorder="1" applyAlignment="1" applyProtection="1">
      <alignment horizontal="center" vertical="center" wrapText="1"/>
    </xf>
    <xf numFmtId="0" fontId="38" fillId="8" borderId="14" xfId="0" applyNumberFormat="1" applyFont="1" applyFill="1" applyBorder="1" applyAlignment="1" applyProtection="1">
      <alignment horizontal="center" vertical="center" wrapText="1"/>
    </xf>
    <xf numFmtId="0" fontId="38" fillId="8" borderId="13" xfId="0" applyNumberFormat="1" applyFont="1" applyFill="1" applyBorder="1" applyAlignment="1" applyProtection="1">
      <alignment horizontal="center" vertical="center"/>
    </xf>
    <xf numFmtId="0" fontId="4" fillId="4" borderId="13" xfId="0" applyNumberFormat="1" applyFont="1" applyFill="1" applyBorder="1" applyAlignment="1" applyProtection="1">
      <alignment horizontal="center" vertical="center"/>
      <protection hidden="1"/>
    </xf>
    <xf numFmtId="0" fontId="4" fillId="4" borderId="9" xfId="0" applyNumberFormat="1" applyFont="1" applyFill="1" applyBorder="1" applyAlignment="1" applyProtection="1">
      <alignment horizontal="center" vertical="center"/>
      <protection hidden="1"/>
    </xf>
    <xf numFmtId="0" fontId="4" fillId="4" borderId="14" xfId="0" applyNumberFormat="1" applyFont="1" applyFill="1" applyBorder="1" applyAlignment="1" applyProtection="1">
      <alignment horizontal="center" vertical="center"/>
      <protection hidden="1"/>
    </xf>
    <xf numFmtId="0" fontId="4" fillId="4" borderId="15" xfId="0" applyNumberFormat="1" applyFont="1" applyFill="1" applyBorder="1" applyAlignment="1" applyProtection="1">
      <alignment horizontal="center" vertical="center"/>
      <protection hidden="1"/>
    </xf>
    <xf numFmtId="0" fontId="0" fillId="0" borderId="22" xfId="0" applyNumberFormat="1" applyBorder="1" applyAlignment="1" applyProtection="1">
      <alignment horizontal="center" vertical="center"/>
      <protection hidden="1"/>
    </xf>
    <xf numFmtId="0" fontId="4" fillId="0" borderId="15" xfId="0" applyNumberFormat="1" applyFont="1" applyFill="1" applyBorder="1" applyAlignment="1" applyProtection="1">
      <alignment horizontal="center" vertical="center"/>
      <protection hidden="1"/>
    </xf>
    <xf numFmtId="0" fontId="4" fillId="0" borderId="14" xfId="0" applyNumberFormat="1" applyFont="1" applyFill="1" applyBorder="1" applyAlignment="1" applyProtection="1">
      <alignment horizontal="center" vertical="center"/>
      <protection hidden="1"/>
    </xf>
    <xf numFmtId="0" fontId="92" fillId="0" borderId="22" xfId="0" applyFont="1" applyBorder="1" applyAlignment="1" applyProtection="1">
      <alignment horizontal="left" vertical="center"/>
      <protection hidden="1"/>
    </xf>
    <xf numFmtId="0" fontId="92" fillId="0" borderId="0" xfId="0" applyFont="1" applyBorder="1" applyAlignment="1" applyProtection="1">
      <alignment horizontal="left" vertical="center"/>
      <protection hidden="1"/>
    </xf>
    <xf numFmtId="0" fontId="92" fillId="0" borderId="1" xfId="0" applyFont="1" applyBorder="1" applyAlignment="1" applyProtection="1">
      <alignment horizontal="center" vertical="top"/>
      <protection hidden="1"/>
    </xf>
    <xf numFmtId="0" fontId="92" fillId="0" borderId="2" xfId="0" applyFont="1" applyBorder="1" applyAlignment="1" applyProtection="1">
      <alignment horizontal="center" vertical="top"/>
      <protection hidden="1"/>
    </xf>
    <xf numFmtId="0" fontId="92" fillId="0" borderId="3" xfId="0" applyFont="1" applyBorder="1" applyAlignment="1" applyProtection="1">
      <alignment horizontal="center" vertical="top"/>
      <protection hidden="1"/>
    </xf>
    <xf numFmtId="0" fontId="92" fillId="0" borderId="22" xfId="0" applyFont="1" applyBorder="1" applyAlignment="1" applyProtection="1">
      <alignment horizontal="center" vertical="top"/>
      <protection hidden="1"/>
    </xf>
    <xf numFmtId="0" fontId="92" fillId="0" borderId="0" xfId="0" applyFont="1" applyBorder="1" applyAlignment="1" applyProtection="1">
      <alignment horizontal="center" vertical="top"/>
      <protection hidden="1"/>
    </xf>
    <xf numFmtId="0" fontId="92" fillId="0" borderId="20" xfId="0" applyFont="1" applyBorder="1" applyAlignment="1" applyProtection="1">
      <alignment horizontal="center" vertical="top"/>
      <protection hidden="1"/>
    </xf>
    <xf numFmtId="0" fontId="92" fillId="0" borderId="4" xfId="0" applyFont="1" applyBorder="1" applyAlignment="1" applyProtection="1">
      <alignment horizontal="center" vertical="top"/>
      <protection hidden="1"/>
    </xf>
    <xf numFmtId="0" fontId="92" fillId="0" borderId="5" xfId="0" applyFont="1" applyBorder="1" applyAlignment="1" applyProtection="1">
      <alignment horizontal="center" vertical="top"/>
      <protection hidden="1"/>
    </xf>
    <xf numFmtId="0" fontId="92" fillId="0" borderId="6" xfId="0" applyFont="1" applyBorder="1" applyAlignment="1" applyProtection="1">
      <alignment horizontal="center" vertical="top"/>
      <protection hidden="1"/>
    </xf>
    <xf numFmtId="0" fontId="91" fillId="0" borderId="0" xfId="0" applyFont="1" applyAlignment="1" applyProtection="1">
      <alignment horizontal="center" vertical="center"/>
      <protection hidden="1"/>
    </xf>
    <xf numFmtId="0" fontId="92" fillId="0" borderId="1" xfId="0" applyFont="1" applyBorder="1" applyAlignment="1" applyProtection="1">
      <alignment horizontal="left" vertical="center"/>
      <protection hidden="1"/>
    </xf>
    <xf numFmtId="0" fontId="92" fillId="0" borderId="2" xfId="0" applyFont="1" applyBorder="1" applyAlignment="1" applyProtection="1">
      <alignment horizontal="left" vertical="center"/>
      <protection hidden="1"/>
    </xf>
    <xf numFmtId="0" fontId="83" fillId="0" borderId="0" xfId="0" applyFont="1" applyAlignment="1" applyProtection="1">
      <alignment horizontal="center" vertical="center"/>
      <protection locked="0"/>
    </xf>
    <xf numFmtId="0" fontId="82" fillId="0" borderId="0" xfId="0" applyFont="1" applyAlignment="1" applyProtection="1">
      <alignment horizontal="center" vertical="center"/>
      <protection locked="0"/>
    </xf>
    <xf numFmtId="0" fontId="12" fillId="0" borderId="0" xfId="0" applyFont="1" applyAlignment="1" applyProtection="1">
      <alignment horizontal="center" vertical="center"/>
      <protection locked="0"/>
    </xf>
    <xf numFmtId="3" fontId="84" fillId="0" borderId="0" xfId="0" applyNumberFormat="1" applyFont="1" applyAlignment="1" applyProtection="1">
      <alignment horizontal="center" vertical="center"/>
      <protection hidden="1"/>
    </xf>
    <xf numFmtId="0" fontId="84" fillId="0" borderId="0" xfId="0" applyFont="1" applyAlignment="1" applyProtection="1">
      <alignment horizontal="center" vertical="center"/>
      <protection hidden="1"/>
    </xf>
    <xf numFmtId="3" fontId="84" fillId="0" borderId="0" xfId="0" applyNumberFormat="1" applyFont="1" applyAlignment="1" applyProtection="1">
      <alignment horizontal="center" vertical="center" wrapText="1"/>
      <protection hidden="1"/>
    </xf>
    <xf numFmtId="0" fontId="84" fillId="0" borderId="0" xfId="0" applyFont="1" applyAlignment="1" applyProtection="1">
      <alignment horizontal="center" vertical="center" wrapText="1"/>
      <protection hidden="1"/>
    </xf>
    <xf numFmtId="0" fontId="85" fillId="0" borderId="0" xfId="0" applyFont="1" applyAlignment="1" applyProtection="1">
      <alignment horizontal="center" vertical="center" wrapText="1"/>
      <protection hidden="1"/>
    </xf>
    <xf numFmtId="0" fontId="85" fillId="0" borderId="0" xfId="0" applyFont="1" applyAlignment="1" applyProtection="1">
      <alignment horizontal="center" vertical="center"/>
      <protection hidden="1"/>
    </xf>
    <xf numFmtId="0" fontId="82" fillId="0" borderId="0" xfId="0" applyFont="1" applyAlignment="1" applyProtection="1">
      <alignment horizontal="left" vertical="center"/>
      <protection hidden="1"/>
    </xf>
    <xf numFmtId="0" fontId="85" fillId="0" borderId="0" xfId="0" applyFont="1" applyAlignment="1" applyProtection="1">
      <alignment vertical="center"/>
      <protection hidden="1"/>
    </xf>
    <xf numFmtId="14" fontId="84" fillId="0" borderId="0" xfId="0" applyNumberFormat="1" applyFont="1" applyAlignment="1" applyProtection="1">
      <alignment horizontal="center" vertical="center"/>
      <protection hidden="1"/>
    </xf>
    <xf numFmtId="0" fontId="88" fillId="0" borderId="0" xfId="0" applyFont="1" applyAlignment="1" applyProtection="1">
      <alignment horizontal="center" vertical="center"/>
      <protection hidden="1"/>
    </xf>
    <xf numFmtId="0" fontId="84" fillId="0" borderId="0" xfId="0" applyFont="1" applyBorder="1" applyAlignment="1" applyProtection="1">
      <alignment horizontal="center" vertical="center"/>
      <protection hidden="1"/>
    </xf>
    <xf numFmtId="49" fontId="48" fillId="0" borderId="0" xfId="4" applyNumberFormat="1" applyFont="1" applyAlignment="1" applyProtection="1">
      <alignment horizontal="center"/>
      <protection hidden="1"/>
    </xf>
    <xf numFmtId="0" fontId="71" fillId="0" borderId="0" xfId="4" applyFont="1" applyAlignment="1" applyProtection="1">
      <alignment horizontal="center"/>
      <protection hidden="1"/>
    </xf>
    <xf numFmtId="165" fontId="55" fillId="7" borderId="4" xfId="3" applyNumberFormat="1" applyFont="1" applyFill="1" applyBorder="1" applyAlignment="1" applyProtection="1">
      <alignment horizontal="center" vertical="center"/>
      <protection locked="0"/>
    </xf>
    <xf numFmtId="165" fontId="55" fillId="7" borderId="5" xfId="3" applyNumberFormat="1" applyFont="1" applyFill="1" applyBorder="1" applyAlignment="1" applyProtection="1">
      <alignment horizontal="center" vertical="center"/>
      <protection locked="0"/>
    </xf>
    <xf numFmtId="165" fontId="55" fillId="7" borderId="6" xfId="3" applyNumberFormat="1" applyFont="1" applyFill="1" applyBorder="1" applyAlignment="1" applyProtection="1">
      <alignment horizontal="center" vertical="center"/>
      <protection locked="0"/>
    </xf>
    <xf numFmtId="49" fontId="54" fillId="7" borderId="28" xfId="3" applyNumberFormat="1" applyFont="1" applyFill="1" applyBorder="1" applyAlignment="1" applyProtection="1">
      <alignment horizontal="left" vertical="center"/>
      <protection locked="0"/>
    </xf>
    <xf numFmtId="49" fontId="54" fillId="7" borderId="8" xfId="3" applyNumberFormat="1" applyFont="1" applyFill="1" applyBorder="1" applyAlignment="1" applyProtection="1">
      <alignment horizontal="left" vertical="center"/>
      <protection locked="0"/>
    </xf>
    <xf numFmtId="49" fontId="54" fillId="7" borderId="29" xfId="3" applyNumberFormat="1" applyFont="1" applyFill="1" applyBorder="1" applyAlignment="1" applyProtection="1">
      <alignment horizontal="left" vertical="center"/>
      <protection locked="0"/>
    </xf>
    <xf numFmtId="0" fontId="54" fillId="7" borderId="28" xfId="3" applyNumberFormat="1" applyFont="1" applyFill="1" applyBorder="1" applyAlignment="1" applyProtection="1">
      <alignment horizontal="left" vertical="center"/>
      <protection locked="0"/>
    </xf>
    <xf numFmtId="0" fontId="54" fillId="7" borderId="8" xfId="3" applyNumberFormat="1" applyFont="1" applyFill="1" applyBorder="1" applyAlignment="1" applyProtection="1">
      <alignment horizontal="left" vertical="center"/>
      <protection locked="0"/>
    </xf>
    <xf numFmtId="0" fontId="54" fillId="7" borderId="29" xfId="3" applyNumberFormat="1" applyFont="1" applyFill="1" applyBorder="1" applyAlignment="1" applyProtection="1">
      <alignment horizontal="left" vertical="center"/>
      <protection locked="0"/>
    </xf>
    <xf numFmtId="0" fontId="70" fillId="0" borderId="0" xfId="3" applyFont="1" applyBorder="1" applyAlignment="1" applyProtection="1">
      <alignment horizontal="center" vertical="top"/>
    </xf>
    <xf numFmtId="0" fontId="55" fillId="7" borderId="4" xfId="3" applyFont="1" applyFill="1" applyBorder="1" applyAlignment="1" applyProtection="1">
      <alignment horizontal="center" vertical="center"/>
      <protection locked="0"/>
    </xf>
    <xf numFmtId="0" fontId="55" fillId="7" borderId="5" xfId="3" applyFont="1" applyFill="1" applyBorder="1" applyAlignment="1" applyProtection="1">
      <alignment horizontal="center" vertical="center"/>
      <protection locked="0"/>
    </xf>
    <xf numFmtId="0" fontId="55" fillId="7" borderId="6" xfId="3" applyFont="1" applyFill="1" applyBorder="1" applyAlignment="1" applyProtection="1">
      <alignment horizontal="center" vertical="center"/>
      <protection locked="0"/>
    </xf>
    <xf numFmtId="0" fontId="54" fillId="7" borderId="28" xfId="3" applyNumberFormat="1" applyFont="1" applyFill="1" applyBorder="1" applyAlignment="1" applyProtection="1">
      <alignment horizontal="left" vertical="center" wrapText="1"/>
      <protection locked="0"/>
    </xf>
    <xf numFmtId="1" fontId="55" fillId="0" borderId="10" xfId="3" applyNumberFormat="1" applyFont="1" applyBorder="1" applyAlignment="1" applyProtection="1">
      <alignment horizontal="center" vertical="center"/>
    </xf>
    <xf numFmtId="1" fontId="55" fillId="0" borderId="11" xfId="3" applyNumberFormat="1" applyFont="1" applyBorder="1" applyAlignment="1" applyProtection="1">
      <alignment horizontal="center" vertical="center"/>
    </xf>
    <xf numFmtId="1" fontId="55" fillId="0" borderId="12" xfId="3" applyNumberFormat="1" applyFont="1" applyBorder="1" applyAlignment="1" applyProtection="1">
      <alignment horizontal="center" vertical="center"/>
    </xf>
    <xf numFmtId="49" fontId="54" fillId="7" borderId="30" xfId="3" applyNumberFormat="1" applyFont="1" applyFill="1" applyBorder="1" applyAlignment="1" applyProtection="1">
      <alignment horizontal="left" vertical="center"/>
      <protection locked="0"/>
    </xf>
    <xf numFmtId="49" fontId="54" fillId="7" borderId="31" xfId="3" applyNumberFormat="1" applyFont="1" applyFill="1" applyBorder="1" applyAlignment="1" applyProtection="1">
      <alignment horizontal="left" vertical="center"/>
      <protection locked="0"/>
    </xf>
    <xf numFmtId="49" fontId="54" fillId="7" borderId="32" xfId="3" applyNumberFormat="1" applyFont="1" applyFill="1" applyBorder="1" applyAlignment="1" applyProtection="1">
      <alignment horizontal="left" vertical="center"/>
      <protection locked="0"/>
    </xf>
    <xf numFmtId="0" fontId="54" fillId="7" borderId="30" xfId="3" applyNumberFormat="1" applyFont="1" applyFill="1" applyBorder="1" applyAlignment="1" applyProtection="1">
      <alignment horizontal="left" vertical="center"/>
      <protection locked="0"/>
    </xf>
    <xf numFmtId="0" fontId="54" fillId="7" borderId="31" xfId="3" applyNumberFormat="1" applyFont="1" applyFill="1" applyBorder="1" applyAlignment="1" applyProtection="1">
      <alignment horizontal="left" vertical="center"/>
      <protection locked="0"/>
    </xf>
    <xf numFmtId="0" fontId="54" fillId="7" borderId="32" xfId="3" applyNumberFormat="1" applyFont="1" applyFill="1" applyBorder="1" applyAlignment="1" applyProtection="1">
      <alignment horizontal="left" vertical="center"/>
      <protection locked="0"/>
    </xf>
    <xf numFmtId="0" fontId="70" fillId="0" borderId="2" xfId="3" applyFont="1" applyBorder="1" applyAlignment="1" applyProtection="1">
      <alignment horizontal="center" vertical="top"/>
    </xf>
    <xf numFmtId="0" fontId="70" fillId="0" borderId="5" xfId="3" applyFont="1" applyBorder="1" applyAlignment="1" applyProtection="1">
      <alignment horizontal="center" vertical="top"/>
    </xf>
    <xf numFmtId="49" fontId="54" fillId="7" borderId="25" xfId="3" applyNumberFormat="1" applyFont="1" applyFill="1" applyBorder="1" applyAlignment="1" applyProtection="1">
      <alignment horizontal="left" vertical="center"/>
      <protection locked="0"/>
    </xf>
    <xf numFmtId="49" fontId="54" fillId="7" borderId="26" xfId="3" applyNumberFormat="1" applyFont="1" applyFill="1" applyBorder="1" applyAlignment="1" applyProtection="1">
      <alignment horizontal="left" vertical="center"/>
      <protection locked="0"/>
    </xf>
    <xf numFmtId="49" fontId="54" fillId="7" borderId="27" xfId="3" applyNumberFormat="1" applyFont="1" applyFill="1" applyBorder="1" applyAlignment="1" applyProtection="1">
      <alignment horizontal="left" vertical="center"/>
      <protection locked="0"/>
    </xf>
    <xf numFmtId="0" fontId="54" fillId="7" borderId="25" xfId="3" applyNumberFormat="1" applyFont="1" applyFill="1" applyBorder="1" applyAlignment="1" applyProtection="1">
      <alignment horizontal="left" vertical="center"/>
      <protection locked="0"/>
    </xf>
    <xf numFmtId="0" fontId="54" fillId="7" borderId="26" xfId="3" applyNumberFormat="1" applyFont="1" applyFill="1" applyBorder="1" applyAlignment="1" applyProtection="1">
      <alignment horizontal="left" vertical="center"/>
      <protection locked="0"/>
    </xf>
    <xf numFmtId="0" fontId="54" fillId="7" borderId="27" xfId="3" applyNumberFormat="1" applyFont="1" applyFill="1" applyBorder="1" applyAlignment="1" applyProtection="1">
      <alignment horizontal="left" vertical="center"/>
      <protection locked="0"/>
    </xf>
    <xf numFmtId="1" fontId="57" fillId="0" borderId="10" xfId="3" applyNumberFormat="1" applyFont="1" applyBorder="1" applyAlignment="1" applyProtection="1">
      <alignment horizontal="center" vertical="center"/>
    </xf>
    <xf numFmtId="1" fontId="57" fillId="0" borderId="11" xfId="3" applyNumberFormat="1" applyFont="1" applyBorder="1" applyAlignment="1" applyProtection="1">
      <alignment horizontal="center" vertical="center"/>
    </xf>
    <xf numFmtId="1" fontId="57" fillId="0" borderId="12" xfId="3" applyNumberFormat="1" applyFont="1" applyBorder="1" applyAlignment="1" applyProtection="1">
      <alignment horizontal="center" vertical="center"/>
    </xf>
    <xf numFmtId="0" fontId="53" fillId="0" borderId="22" xfId="3" applyFont="1" applyBorder="1" applyAlignment="1" applyProtection="1">
      <alignment horizontal="center" vertical="center"/>
      <protection locked="0"/>
    </xf>
    <xf numFmtId="0" fontId="53" fillId="0" borderId="4" xfId="3" applyFont="1" applyBorder="1" applyAlignment="1" applyProtection="1">
      <alignment horizontal="center" vertical="center"/>
      <protection locked="0"/>
    </xf>
    <xf numFmtId="0" fontId="70" fillId="2" borderId="0" xfId="3" applyFont="1" applyFill="1" applyBorder="1" applyAlignment="1" applyProtection="1">
      <alignment horizontal="left" vertical="center"/>
    </xf>
    <xf numFmtId="0" fontId="70" fillId="2" borderId="5" xfId="3" applyFont="1" applyFill="1" applyBorder="1" applyAlignment="1" applyProtection="1">
      <alignment horizontal="left" vertical="center"/>
    </xf>
    <xf numFmtId="0" fontId="53" fillId="0" borderId="0" xfId="3" applyFont="1" applyBorder="1" applyAlignment="1" applyProtection="1">
      <alignment horizontal="center" vertical="center"/>
      <protection locked="0"/>
    </xf>
    <xf numFmtId="0" fontId="53" fillId="0" borderId="5" xfId="3" applyFont="1" applyBorder="1" applyAlignment="1" applyProtection="1">
      <alignment horizontal="center" vertical="center"/>
      <protection locked="0"/>
    </xf>
    <xf numFmtId="0" fontId="70" fillId="0" borderId="3" xfId="3" applyFont="1" applyBorder="1" applyAlignment="1" applyProtection="1">
      <alignment horizontal="center" vertical="top"/>
    </xf>
    <xf numFmtId="0" fontId="70" fillId="0" borderId="2" xfId="3" applyFont="1" applyBorder="1" applyAlignment="1" applyProtection="1">
      <alignment horizontal="center"/>
    </xf>
    <xf numFmtId="0" fontId="70" fillId="0" borderId="0" xfId="3" applyFont="1" applyAlignment="1" applyProtection="1">
      <alignment horizontal="center" vertical="top"/>
    </xf>
    <xf numFmtId="0" fontId="55" fillId="0" borderId="4" xfId="3" applyNumberFormat="1" applyFont="1" applyFill="1" applyBorder="1" applyAlignment="1" applyProtection="1">
      <alignment horizontal="center" vertical="center"/>
    </xf>
    <xf numFmtId="0" fontId="55" fillId="0" borderId="5" xfId="3" applyNumberFormat="1" applyFont="1" applyFill="1" applyBorder="1" applyAlignment="1" applyProtection="1">
      <alignment horizontal="center" vertical="center"/>
    </xf>
    <xf numFmtId="0" fontId="55" fillId="0" borderId="6" xfId="3" applyNumberFormat="1" applyFont="1" applyFill="1" applyBorder="1" applyAlignment="1" applyProtection="1">
      <alignment horizontal="center" vertical="center"/>
    </xf>
    <xf numFmtId="0" fontId="55" fillId="0" borderId="4" xfId="3" applyNumberFormat="1" applyFont="1" applyFill="1" applyBorder="1" applyAlignment="1" applyProtection="1">
      <alignment horizontal="center"/>
    </xf>
    <xf numFmtId="0" fontId="55" fillId="0" borderId="5" xfId="3" applyNumberFormat="1" applyFont="1" applyFill="1" applyBorder="1" applyAlignment="1" applyProtection="1">
      <alignment horizontal="center"/>
    </xf>
    <xf numFmtId="0" fontId="55" fillId="0" borderId="6" xfId="3" applyNumberFormat="1" applyFont="1" applyFill="1" applyBorder="1" applyAlignment="1" applyProtection="1">
      <alignment horizontal="center"/>
    </xf>
    <xf numFmtId="0" fontId="55" fillId="2" borderId="4" xfId="3" applyNumberFormat="1" applyFont="1" applyFill="1" applyBorder="1" applyAlignment="1" applyProtection="1">
      <alignment horizontal="center"/>
    </xf>
    <xf numFmtId="0" fontId="55" fillId="2" borderId="6" xfId="3" applyNumberFormat="1" applyFont="1" applyFill="1" applyBorder="1" applyAlignment="1" applyProtection="1">
      <alignment horizontal="center"/>
    </xf>
    <xf numFmtId="0" fontId="53" fillId="2" borderId="4" xfId="3" applyNumberFormat="1" applyFont="1" applyFill="1" applyBorder="1" applyAlignment="1" applyProtection="1">
      <alignment horizontal="center"/>
    </xf>
    <xf numFmtId="0" fontId="53" fillId="2" borderId="5" xfId="3" applyNumberFormat="1" applyFont="1" applyFill="1" applyBorder="1" applyAlignment="1" applyProtection="1">
      <alignment horizontal="center"/>
    </xf>
    <xf numFmtId="0" fontId="53" fillId="2" borderId="6" xfId="3" applyNumberFormat="1" applyFont="1" applyFill="1" applyBorder="1" applyAlignment="1" applyProtection="1">
      <alignment horizontal="center"/>
    </xf>
    <xf numFmtId="0" fontId="51" fillId="7" borderId="4" xfId="3" applyFont="1" applyFill="1" applyBorder="1" applyAlignment="1" applyProtection="1">
      <alignment horizontal="center"/>
      <protection locked="0"/>
    </xf>
    <xf numFmtId="0" fontId="51" fillId="7" borderId="5" xfId="3" applyFont="1" applyFill="1" applyBorder="1" applyAlignment="1" applyProtection="1">
      <alignment horizontal="center"/>
      <protection locked="0"/>
    </xf>
    <xf numFmtId="0" fontId="51" fillId="7" borderId="6" xfId="3" applyFont="1" applyFill="1" applyBorder="1" applyAlignment="1" applyProtection="1">
      <alignment horizontal="center"/>
      <protection locked="0"/>
    </xf>
    <xf numFmtId="0" fontId="54" fillId="2" borderId="4" xfId="3" applyNumberFormat="1" applyFont="1" applyFill="1" applyBorder="1" applyAlignment="1" applyProtection="1">
      <alignment horizontal="center" vertical="center"/>
    </xf>
    <xf numFmtId="0" fontId="54" fillId="2" borderId="5" xfId="3" applyNumberFormat="1" applyFont="1" applyFill="1" applyBorder="1" applyAlignment="1" applyProtection="1">
      <alignment horizontal="center" vertical="center"/>
    </xf>
    <xf numFmtId="0" fontId="54" fillId="2" borderId="6" xfId="3" applyNumberFormat="1" applyFont="1" applyFill="1" applyBorder="1" applyAlignment="1" applyProtection="1">
      <alignment horizontal="center" vertical="center"/>
    </xf>
    <xf numFmtId="0" fontId="55" fillId="2" borderId="4" xfId="3" applyNumberFormat="1" applyFont="1" applyFill="1" applyBorder="1" applyAlignment="1" applyProtection="1">
      <alignment horizontal="center" vertical="center"/>
    </xf>
    <xf numFmtId="0" fontId="55" fillId="2" borderId="5" xfId="3" applyNumberFormat="1" applyFont="1" applyFill="1" applyBorder="1" applyAlignment="1" applyProtection="1">
      <alignment horizontal="center" vertical="center"/>
    </xf>
    <xf numFmtId="0" fontId="55" fillId="2" borderId="6" xfId="3" applyNumberFormat="1" applyFont="1" applyFill="1" applyBorder="1" applyAlignment="1" applyProtection="1">
      <alignment horizontal="center" vertical="center"/>
    </xf>
    <xf numFmtId="0" fontId="55" fillId="7" borderId="4" xfId="3" applyNumberFormat="1" applyFont="1" applyFill="1" applyBorder="1" applyAlignment="1" applyProtection="1">
      <alignment horizontal="center"/>
      <protection locked="0"/>
    </xf>
    <xf numFmtId="0" fontId="55" fillId="7" borderId="5" xfId="3" applyNumberFormat="1" applyFont="1" applyFill="1" applyBorder="1" applyAlignment="1" applyProtection="1">
      <alignment horizontal="center"/>
      <protection locked="0"/>
    </xf>
    <xf numFmtId="0" fontId="55" fillId="7" borderId="6" xfId="3" applyNumberFormat="1" applyFont="1" applyFill="1" applyBorder="1" applyAlignment="1" applyProtection="1">
      <alignment horizontal="center"/>
      <protection locked="0"/>
    </xf>
    <xf numFmtId="0" fontId="55" fillId="7" borderId="4" xfId="3" quotePrefix="1" applyNumberFormat="1" applyFont="1" applyFill="1" applyBorder="1" applyAlignment="1" applyProtection="1">
      <alignment horizontal="center"/>
      <protection locked="0"/>
    </xf>
    <xf numFmtId="49" fontId="70" fillId="0" borderId="2" xfId="3" applyNumberFormat="1" applyFont="1" applyBorder="1" applyAlignment="1" applyProtection="1">
      <alignment horizontal="center" vertical="top"/>
    </xf>
    <xf numFmtId="14" fontId="55" fillId="7" borderId="4" xfId="3" applyNumberFormat="1" applyFont="1" applyFill="1" applyBorder="1" applyAlignment="1" applyProtection="1">
      <alignment horizontal="center"/>
      <protection locked="0"/>
    </xf>
    <xf numFmtId="0" fontId="55" fillId="7" borderId="6" xfId="3" applyFont="1" applyFill="1" applyBorder="1" applyAlignment="1" applyProtection="1">
      <alignment horizontal="center"/>
      <protection locked="0"/>
    </xf>
    <xf numFmtId="14" fontId="55" fillId="0" borderId="4" xfId="3" applyNumberFormat="1" applyFont="1" applyFill="1" applyBorder="1" applyAlignment="1" applyProtection="1">
      <alignment horizontal="center"/>
    </xf>
    <xf numFmtId="0" fontId="55" fillId="0" borderId="6" xfId="3" applyFont="1" applyFill="1" applyBorder="1" applyAlignment="1" applyProtection="1">
      <alignment horizontal="center"/>
    </xf>
    <xf numFmtId="0" fontId="52" fillId="0" borderId="22" xfId="3" applyFont="1" applyBorder="1" applyAlignment="1" applyProtection="1">
      <alignment horizontal="center"/>
    </xf>
    <xf numFmtId="0" fontId="52" fillId="0" borderId="0" xfId="3" applyFont="1" applyBorder="1" applyAlignment="1" applyProtection="1">
      <alignment horizontal="center"/>
    </xf>
    <xf numFmtId="0" fontId="52" fillId="0" borderId="20" xfId="3" applyFont="1" applyBorder="1" applyAlignment="1" applyProtection="1">
      <alignment horizontal="center"/>
    </xf>
    <xf numFmtId="14" fontId="55" fillId="0" borderId="7" xfId="3" applyNumberFormat="1" applyFont="1" applyBorder="1" applyAlignment="1" applyProtection="1">
      <alignment horizontal="center"/>
    </xf>
    <xf numFmtId="0" fontId="55" fillId="0" borderId="7" xfId="3" applyFont="1" applyBorder="1" applyAlignment="1" applyProtection="1">
      <alignment horizontal="center"/>
    </xf>
    <xf numFmtId="49" fontId="55" fillId="7" borderId="4" xfId="3" applyNumberFormat="1" applyFont="1" applyFill="1" applyBorder="1" applyAlignment="1" applyProtection="1">
      <alignment horizontal="center"/>
      <protection locked="0"/>
    </xf>
    <xf numFmtId="49" fontId="55" fillId="7" borderId="5" xfId="3" applyNumberFormat="1" applyFont="1" applyFill="1" applyBorder="1" applyAlignment="1" applyProtection="1">
      <alignment horizontal="center"/>
      <protection locked="0"/>
    </xf>
    <xf numFmtId="49" fontId="55" fillId="7" borderId="6" xfId="3" applyNumberFormat="1" applyFont="1" applyFill="1" applyBorder="1" applyAlignment="1" applyProtection="1">
      <alignment horizontal="center"/>
      <protection locked="0"/>
    </xf>
    <xf numFmtId="49" fontId="48" fillId="0" borderId="0" xfId="3" applyNumberFormat="1" applyFont="1" applyAlignment="1" applyProtection="1">
      <alignment horizontal="center"/>
    </xf>
    <xf numFmtId="0" fontId="49" fillId="0" borderId="0" xfId="3" applyFont="1" applyBorder="1" applyAlignment="1" applyProtection="1">
      <alignment horizontal="center"/>
    </xf>
    <xf numFmtId="0" fontId="50" fillId="0" borderId="0" xfId="3" applyFont="1" applyAlignment="1" applyProtection="1">
      <alignment horizontal="center" vertical="justify"/>
    </xf>
    <xf numFmtId="0" fontId="55" fillId="0" borderId="7" xfId="3" applyNumberFormat="1" applyFont="1" applyBorder="1" applyAlignment="1" applyProtection="1">
      <alignment horizontal="center" vertical="center"/>
    </xf>
    <xf numFmtId="0" fontId="57" fillId="0" borderId="0" xfId="3" applyFont="1" applyBorder="1" applyAlignment="1" applyProtection="1">
      <alignment horizontal="center"/>
    </xf>
    <xf numFmtId="0" fontId="53" fillId="0" borderId="7" xfId="3" applyNumberFormat="1" applyFont="1" applyBorder="1" applyAlignment="1" applyProtection="1">
      <alignment horizontal="center" vertical="center"/>
    </xf>
    <xf numFmtId="0" fontId="57" fillId="0" borderId="0" xfId="3" applyFont="1" applyAlignment="1" applyProtection="1">
      <alignment horizontal="left" vertical="center"/>
    </xf>
    <xf numFmtId="14" fontId="55" fillId="0" borderId="8" xfId="3" applyNumberFormat="1" applyFont="1" applyBorder="1" applyAlignment="1" applyProtection="1">
      <alignment horizontal="center"/>
    </xf>
    <xf numFmtId="0" fontId="55" fillId="0" borderId="8" xfId="3" applyFont="1" applyBorder="1" applyAlignment="1" applyProtection="1">
      <alignment horizontal="center"/>
    </xf>
    <xf numFmtId="0" fontId="57" fillId="0" borderId="19" xfId="3" applyFont="1" applyBorder="1" applyAlignment="1" applyProtection="1">
      <alignment horizontal="right"/>
    </xf>
    <xf numFmtId="49" fontId="55" fillId="0" borderId="8" xfId="3" applyNumberFormat="1" applyFont="1" applyBorder="1" applyAlignment="1" applyProtection="1">
      <alignment horizontal="center"/>
    </xf>
    <xf numFmtId="0" fontId="55" fillId="0" borderId="8" xfId="3" applyNumberFormat="1" applyFont="1" applyBorder="1" applyAlignment="1" applyProtection="1">
      <alignment horizontal="center"/>
    </xf>
    <xf numFmtId="0" fontId="55" fillId="0" borderId="8" xfId="3" applyNumberFormat="1" applyFont="1" applyBorder="1" applyAlignment="1" applyProtection="1">
      <alignment horizontal="center" vertical="center"/>
    </xf>
    <xf numFmtId="3" fontId="55" fillId="0" borderId="8" xfId="3" applyNumberFormat="1" applyFont="1" applyBorder="1" applyAlignment="1" applyProtection="1">
      <alignment horizontal="center" vertical="center"/>
    </xf>
    <xf numFmtId="0" fontId="57" fillId="0" borderId="19" xfId="3" applyFont="1" applyBorder="1" applyAlignment="1" applyProtection="1">
      <alignment horizontal="left"/>
    </xf>
    <xf numFmtId="0" fontId="55" fillId="0" borderId="7" xfId="3" applyNumberFormat="1" applyFont="1" applyBorder="1" applyAlignment="1" applyProtection="1">
      <alignment horizontal="center"/>
    </xf>
    <xf numFmtId="0" fontId="48" fillId="0" borderId="2" xfId="3" applyFont="1" applyBorder="1" applyAlignment="1" applyProtection="1">
      <alignment horizontal="right" vertical="center"/>
      <protection hidden="1"/>
    </xf>
    <xf numFmtId="0" fontId="48" fillId="0" borderId="3" xfId="3" applyFont="1" applyBorder="1" applyAlignment="1" applyProtection="1">
      <alignment horizontal="right" vertical="center"/>
      <protection hidden="1"/>
    </xf>
    <xf numFmtId="0" fontId="48" fillId="0" borderId="5" xfId="3" applyFont="1" applyBorder="1" applyAlignment="1" applyProtection="1">
      <alignment horizontal="right" vertical="center"/>
      <protection hidden="1"/>
    </xf>
    <xf numFmtId="0" fontId="48" fillId="0" borderId="6" xfId="3" applyFont="1" applyBorder="1" applyAlignment="1" applyProtection="1">
      <alignment horizontal="right" vertical="center"/>
      <protection hidden="1"/>
    </xf>
    <xf numFmtId="3" fontId="55" fillId="0" borderId="2" xfId="3" applyNumberFormat="1" applyFont="1" applyBorder="1" applyAlignment="1" applyProtection="1">
      <alignment horizontal="right" vertical="center"/>
      <protection hidden="1"/>
    </xf>
    <xf numFmtId="3" fontId="55" fillId="0" borderId="5" xfId="3" applyNumberFormat="1" applyFont="1" applyBorder="1" applyAlignment="1" applyProtection="1">
      <alignment horizontal="right" vertical="center"/>
      <protection hidden="1"/>
    </xf>
    <xf numFmtId="2" fontId="53" fillId="0" borderId="2" xfId="3" applyNumberFormat="1" applyFont="1" applyBorder="1" applyAlignment="1" applyProtection="1">
      <alignment horizontal="center" vertical="center"/>
      <protection hidden="1"/>
    </xf>
    <xf numFmtId="2" fontId="53" fillId="0" borderId="5" xfId="3" applyNumberFormat="1" applyFont="1" applyBorder="1" applyAlignment="1" applyProtection="1">
      <alignment horizontal="center" vertical="center"/>
      <protection hidden="1"/>
    </xf>
    <xf numFmtId="0" fontId="48" fillId="7" borderId="7" xfId="3" applyFont="1" applyFill="1" applyBorder="1" applyAlignment="1" applyProtection="1">
      <alignment horizontal="left"/>
      <protection locked="0"/>
    </xf>
    <xf numFmtId="0" fontId="48" fillId="7" borderId="21" xfId="3" applyFont="1" applyFill="1" applyBorder="1" applyAlignment="1" applyProtection="1">
      <alignment horizontal="left"/>
      <protection locked="0"/>
    </xf>
    <xf numFmtId="3" fontId="55" fillId="7" borderId="7" xfId="3" applyNumberFormat="1" applyFont="1" applyFill="1" applyBorder="1" applyAlignment="1" applyProtection="1">
      <alignment horizontal="right"/>
      <protection locked="0"/>
    </xf>
    <xf numFmtId="2" fontId="55" fillId="0" borderId="7" xfId="3" applyNumberFormat="1" applyFont="1" applyBorder="1" applyAlignment="1" applyProtection="1">
      <alignment horizontal="center"/>
      <protection hidden="1"/>
    </xf>
    <xf numFmtId="0" fontId="48" fillId="3" borderId="1" xfId="3" applyFont="1" applyFill="1" applyBorder="1" applyAlignment="1" applyProtection="1">
      <alignment horizontal="center"/>
      <protection hidden="1"/>
    </xf>
    <xf numFmtId="0" fontId="48" fillId="3" borderId="2" xfId="3" applyFont="1" applyFill="1" applyBorder="1" applyAlignment="1" applyProtection="1">
      <alignment horizontal="center"/>
      <protection hidden="1"/>
    </xf>
    <xf numFmtId="0" fontId="48" fillId="3" borderId="3" xfId="3" applyFont="1" applyFill="1" applyBorder="1" applyAlignment="1" applyProtection="1">
      <alignment horizontal="center"/>
      <protection hidden="1"/>
    </xf>
    <xf numFmtId="0" fontId="48" fillId="3" borderId="4" xfId="3" applyFont="1" applyFill="1" applyBorder="1" applyAlignment="1" applyProtection="1">
      <alignment horizontal="center"/>
      <protection hidden="1"/>
    </xf>
    <xf numFmtId="0" fontId="48" fillId="3" borderId="5" xfId="3" applyFont="1" applyFill="1" applyBorder="1" applyAlignment="1" applyProtection="1">
      <alignment horizontal="center"/>
      <protection hidden="1"/>
    </xf>
    <xf numFmtId="0" fontId="48" fillId="3" borderId="6" xfId="3" applyFont="1" applyFill="1" applyBorder="1" applyAlignment="1" applyProtection="1">
      <alignment horizontal="center"/>
      <protection hidden="1"/>
    </xf>
    <xf numFmtId="3" fontId="55" fillId="7" borderId="26" xfId="3" applyNumberFormat="1" applyFont="1" applyFill="1" applyBorder="1" applyAlignment="1" applyProtection="1">
      <alignment horizontal="right"/>
      <protection locked="0"/>
    </xf>
    <xf numFmtId="2" fontId="53" fillId="0" borderId="7" xfId="3" applyNumberFormat="1" applyFont="1" applyBorder="1" applyAlignment="1" applyProtection="1">
      <alignment horizontal="center"/>
      <protection hidden="1"/>
    </xf>
    <xf numFmtId="0" fontId="51" fillId="0" borderId="10" xfId="3" applyFont="1" applyBorder="1" applyAlignment="1" applyProtection="1">
      <alignment horizontal="center"/>
      <protection hidden="1"/>
    </xf>
    <xf numFmtId="0" fontId="51" fillId="0" borderId="11" xfId="3" applyFont="1" applyBorder="1" applyAlignment="1" applyProtection="1">
      <alignment horizontal="center"/>
      <protection hidden="1"/>
    </xf>
    <xf numFmtId="0" fontId="51" fillId="0" borderId="12" xfId="3" applyFont="1" applyBorder="1" applyAlignment="1" applyProtection="1">
      <alignment horizontal="center"/>
      <protection hidden="1"/>
    </xf>
    <xf numFmtId="0" fontId="48" fillId="0" borderId="0" xfId="3" applyFont="1" applyAlignment="1" applyProtection="1">
      <alignment horizontal="center"/>
      <protection hidden="1"/>
    </xf>
    <xf numFmtId="0" fontId="51" fillId="0" borderId="1" xfId="3" applyFont="1" applyBorder="1" applyAlignment="1" applyProtection="1">
      <alignment horizontal="center" vertical="center"/>
      <protection hidden="1"/>
    </xf>
    <xf numFmtId="0" fontId="51" fillId="0" borderId="2" xfId="3" applyFont="1" applyBorder="1" applyAlignment="1" applyProtection="1">
      <alignment horizontal="center" vertical="center"/>
      <protection hidden="1"/>
    </xf>
    <xf numFmtId="0" fontId="51" fillId="0" borderId="3" xfId="3" applyFont="1" applyBorder="1" applyAlignment="1" applyProtection="1">
      <alignment horizontal="center" vertical="center"/>
      <protection hidden="1"/>
    </xf>
    <xf numFmtId="0" fontId="51" fillId="0" borderId="1" xfId="3" applyFont="1" applyBorder="1" applyAlignment="1" applyProtection="1">
      <alignment horizontal="center"/>
      <protection hidden="1"/>
    </xf>
    <xf numFmtId="0" fontId="51" fillId="0" borderId="2" xfId="3" applyFont="1" applyBorder="1" applyAlignment="1" applyProtection="1">
      <alignment horizontal="center"/>
      <protection hidden="1"/>
    </xf>
    <xf numFmtId="0" fontId="51" fillId="0" borderId="3" xfId="3" applyFont="1" applyBorder="1" applyAlignment="1" applyProtection="1">
      <alignment horizontal="center"/>
      <protection hidden="1"/>
    </xf>
    <xf numFmtId="0" fontId="51" fillId="0" borderId="22" xfId="3" applyFont="1" applyBorder="1" applyAlignment="1" applyProtection="1">
      <alignment horizontal="center" vertical="center"/>
      <protection hidden="1"/>
    </xf>
    <xf numFmtId="0" fontId="51" fillId="0" borderId="0" xfId="3" applyFont="1" applyBorder="1" applyAlignment="1" applyProtection="1">
      <alignment horizontal="center" vertical="center"/>
      <protection hidden="1"/>
    </xf>
    <xf numFmtId="0" fontId="51" fillId="0" borderId="20" xfId="3" applyFont="1" applyBorder="1" applyAlignment="1" applyProtection="1">
      <alignment horizontal="center" vertical="center"/>
      <protection hidden="1"/>
    </xf>
    <xf numFmtId="0" fontId="51" fillId="0" borderId="22" xfId="3" applyFont="1" applyBorder="1" applyAlignment="1" applyProtection="1">
      <alignment horizontal="center"/>
      <protection hidden="1"/>
    </xf>
    <xf numFmtId="0" fontId="51" fillId="0" borderId="0" xfId="3" applyFont="1" applyBorder="1" applyAlignment="1" applyProtection="1">
      <alignment horizontal="center"/>
      <protection hidden="1"/>
    </xf>
    <xf numFmtId="0" fontId="51" fillId="0" borderId="20" xfId="3" applyFont="1" applyBorder="1" applyAlignment="1" applyProtection="1">
      <alignment horizontal="center"/>
      <protection hidden="1"/>
    </xf>
    <xf numFmtId="0" fontId="51" fillId="0" borderId="4" xfId="3" applyFont="1" applyBorder="1" applyAlignment="1" applyProtection="1">
      <alignment horizontal="center" vertical="center"/>
      <protection hidden="1"/>
    </xf>
    <xf numFmtId="0" fontId="51" fillId="0" borderId="5" xfId="3" applyFont="1" applyBorder="1" applyAlignment="1" applyProtection="1">
      <alignment horizontal="center" vertical="center"/>
      <protection hidden="1"/>
    </xf>
    <xf numFmtId="0" fontId="51" fillId="0" borderId="6" xfId="3" applyFont="1" applyBorder="1" applyAlignment="1" applyProtection="1">
      <alignment horizontal="center" vertical="center"/>
      <protection hidden="1"/>
    </xf>
    <xf numFmtId="0" fontId="51" fillId="0" borderId="4" xfId="3" applyFont="1" applyBorder="1" applyAlignment="1" applyProtection="1">
      <alignment horizontal="center"/>
      <protection hidden="1"/>
    </xf>
    <xf numFmtId="0" fontId="51" fillId="0" borderId="5" xfId="3" applyFont="1" applyBorder="1" applyAlignment="1" applyProtection="1">
      <alignment horizontal="center"/>
      <protection hidden="1"/>
    </xf>
    <xf numFmtId="0" fontId="51" fillId="0" borderId="6" xfId="3" applyFont="1" applyBorder="1" applyAlignment="1" applyProtection="1">
      <alignment horizontal="center"/>
      <protection hidden="1"/>
    </xf>
    <xf numFmtId="0" fontId="53" fillId="0" borderId="8" xfId="3" applyNumberFormat="1" applyFont="1" applyBorder="1" applyAlignment="1" applyProtection="1">
      <alignment horizontal="center"/>
      <protection hidden="1"/>
    </xf>
    <xf numFmtId="0" fontId="55" fillId="0" borderId="8" xfId="3" applyNumberFormat="1" applyFont="1" applyBorder="1" applyAlignment="1" applyProtection="1">
      <alignment horizontal="center"/>
      <protection hidden="1"/>
    </xf>
    <xf numFmtId="0" fontId="53" fillId="0" borderId="8" xfId="3" applyNumberFormat="1" applyFont="1" applyBorder="1" applyAlignment="1" applyProtection="1">
      <alignment horizontal="center" vertical="center"/>
      <protection hidden="1"/>
    </xf>
    <xf numFmtId="0" fontId="57" fillId="0" borderId="19" xfId="3" applyNumberFormat="1" applyFont="1" applyBorder="1" applyAlignment="1" applyProtection="1">
      <alignment horizontal="center"/>
      <protection hidden="1"/>
    </xf>
    <xf numFmtId="14" fontId="53" fillId="0" borderId="8" xfId="3" applyNumberFormat="1" applyFont="1" applyBorder="1" applyAlignment="1" applyProtection="1">
      <alignment horizontal="center"/>
      <protection hidden="1"/>
    </xf>
    <xf numFmtId="0" fontId="53" fillId="0" borderId="7" xfId="3" applyNumberFormat="1" applyFont="1" applyBorder="1" applyAlignment="1" applyProtection="1">
      <alignment horizontal="center"/>
      <protection hidden="1"/>
    </xf>
    <xf numFmtId="0" fontId="57" fillId="0" borderId="19" xfId="3" applyFont="1" applyBorder="1" applyAlignment="1" applyProtection="1">
      <alignment horizontal="left"/>
      <protection hidden="1"/>
    </xf>
    <xf numFmtId="49" fontId="48" fillId="0" borderId="0" xfId="3" applyNumberFormat="1" applyFont="1" applyAlignment="1" applyProtection="1">
      <alignment horizontal="center"/>
      <protection hidden="1"/>
    </xf>
    <xf numFmtId="0" fontId="49" fillId="0" borderId="0" xfId="3" applyFont="1" applyBorder="1" applyAlignment="1" applyProtection="1">
      <alignment horizontal="center"/>
      <protection hidden="1"/>
    </xf>
    <xf numFmtId="3" fontId="53" fillId="0" borderId="7" xfId="3" applyNumberFormat="1" applyFont="1" applyBorder="1" applyAlignment="1" applyProtection="1">
      <alignment horizontal="center" vertical="center"/>
      <protection hidden="1"/>
    </xf>
    <xf numFmtId="0" fontId="53" fillId="0" borderId="7" xfId="3" applyFont="1" applyBorder="1" applyAlignment="1" applyProtection="1">
      <alignment horizontal="center" vertical="center"/>
      <protection hidden="1"/>
    </xf>
    <xf numFmtId="0" fontId="57" fillId="0" borderId="0" xfId="3" applyFont="1" applyBorder="1" applyAlignment="1" applyProtection="1">
      <alignment horizontal="center"/>
      <protection hidden="1"/>
    </xf>
    <xf numFmtId="0" fontId="53" fillId="0" borderId="7" xfId="3" applyNumberFormat="1" applyFont="1" applyBorder="1" applyAlignment="1" applyProtection="1">
      <alignment horizontal="center" vertical="center"/>
      <protection hidden="1"/>
    </xf>
    <xf numFmtId="0" fontId="50" fillId="0" borderId="0" xfId="3" applyFont="1" applyAlignment="1" applyProtection="1">
      <alignment horizontal="center"/>
      <protection hidden="1"/>
    </xf>
    <xf numFmtId="0" fontId="57" fillId="0" borderId="0" xfId="3" applyFont="1" applyAlignment="1" applyProtection="1">
      <alignment horizontal="left" vertical="center"/>
      <protection hidden="1"/>
    </xf>
    <xf numFmtId="0" fontId="57" fillId="7" borderId="28" xfId="4" applyFont="1" applyFill="1" applyBorder="1" applyAlignment="1" applyProtection="1">
      <alignment horizontal="left"/>
      <protection locked="0"/>
    </xf>
    <xf numFmtId="0" fontId="57" fillId="7" borderId="29" xfId="4" applyFont="1" applyFill="1" applyBorder="1" applyAlignment="1" applyProtection="1">
      <alignment horizontal="left"/>
      <protection locked="0"/>
    </xf>
    <xf numFmtId="0" fontId="57" fillId="7" borderId="8" xfId="4" applyFont="1" applyFill="1" applyBorder="1" applyAlignment="1" applyProtection="1">
      <alignment horizontal="left"/>
      <protection locked="0"/>
    </xf>
    <xf numFmtId="0" fontId="48" fillId="0" borderId="0" xfId="4" applyFont="1" applyAlignment="1" applyProtection="1">
      <alignment horizontal="center"/>
      <protection hidden="1"/>
    </xf>
    <xf numFmtId="0" fontId="51" fillId="0" borderId="10" xfId="4" applyFont="1" applyBorder="1" applyAlignment="1" applyProtection="1">
      <alignment horizontal="center"/>
      <protection hidden="1"/>
    </xf>
    <xf numFmtId="0" fontId="51" fillId="0" borderId="11" xfId="4" applyFont="1" applyBorder="1" applyAlignment="1" applyProtection="1">
      <alignment horizontal="center"/>
      <protection hidden="1"/>
    </xf>
    <xf numFmtId="0" fontId="51" fillId="0" borderId="12" xfId="4" applyFont="1" applyBorder="1" applyAlignment="1" applyProtection="1">
      <alignment horizontal="center"/>
      <protection hidden="1"/>
    </xf>
    <xf numFmtId="0" fontId="57" fillId="7" borderId="25" xfId="4" applyFont="1" applyFill="1" applyBorder="1" applyAlignment="1" applyProtection="1">
      <alignment horizontal="left"/>
      <protection locked="0"/>
    </xf>
    <xf numFmtId="0" fontId="57" fillId="7" borderId="27" xfId="4" applyFont="1" applyFill="1" applyBorder="1" applyAlignment="1" applyProtection="1">
      <alignment horizontal="left"/>
      <protection locked="0"/>
    </xf>
    <xf numFmtId="0" fontId="57" fillId="7" borderId="26" xfId="4" applyFont="1" applyFill="1" applyBorder="1" applyAlignment="1" applyProtection="1">
      <alignment horizontal="left"/>
      <protection locked="0"/>
    </xf>
    <xf numFmtId="0" fontId="51" fillId="0" borderId="1" xfId="4" applyFont="1" applyBorder="1" applyAlignment="1" applyProtection="1">
      <alignment horizontal="center" vertical="center"/>
      <protection hidden="1"/>
    </xf>
    <xf numFmtId="0" fontId="51" fillId="0" borderId="3" xfId="4" applyFont="1" applyBorder="1" applyAlignment="1" applyProtection="1">
      <alignment horizontal="center" vertical="center"/>
      <protection hidden="1"/>
    </xf>
    <xf numFmtId="0" fontId="51" fillId="0" borderId="4" xfId="4" applyFont="1" applyBorder="1" applyAlignment="1" applyProtection="1">
      <alignment horizontal="center" vertical="center"/>
      <protection hidden="1"/>
    </xf>
    <xf numFmtId="0" fontId="51" fillId="0" borderId="6" xfId="4" applyFont="1" applyBorder="1" applyAlignment="1" applyProtection="1">
      <alignment horizontal="center" vertical="center"/>
      <protection hidden="1"/>
    </xf>
    <xf numFmtId="0" fontId="51" fillId="0" borderId="2" xfId="4" applyFont="1" applyBorder="1" applyAlignment="1" applyProtection="1">
      <alignment horizontal="center" vertical="center"/>
      <protection hidden="1"/>
    </xf>
    <xf numFmtId="0" fontId="51" fillId="0" borderId="5" xfId="4" applyFont="1" applyBorder="1" applyAlignment="1" applyProtection="1">
      <alignment horizontal="center" vertical="center"/>
      <protection hidden="1"/>
    </xf>
    <xf numFmtId="0" fontId="50" fillId="0" borderId="0" xfId="4" applyFont="1" applyAlignment="1" applyProtection="1">
      <alignment horizontal="center"/>
      <protection hidden="1"/>
    </xf>
    <xf numFmtId="0" fontId="57" fillId="0" borderId="0" xfId="3" applyFont="1" applyAlignment="1" applyProtection="1">
      <alignment horizontal="center" vertical="center"/>
      <protection hidden="1"/>
    </xf>
    <xf numFmtId="0" fontId="47" fillId="0" borderId="13" xfId="0" applyFont="1" applyFill="1" applyBorder="1" applyProtection="1">
      <protection hidden="1"/>
    </xf>
    <xf numFmtId="0" fontId="47" fillId="0" borderId="0" xfId="0" applyFont="1" applyFill="1" applyBorder="1" applyAlignment="1" applyProtection="1">
      <alignment horizontal="left" vertical="center"/>
      <protection hidden="1"/>
    </xf>
    <xf numFmtId="0" fontId="47" fillId="0" borderId="13" xfId="0" applyFont="1" applyFill="1" applyBorder="1" applyAlignment="1" applyProtection="1">
      <alignment vertical="center" wrapText="1"/>
      <protection hidden="1"/>
    </xf>
    <xf numFmtId="0" fontId="44" fillId="9" borderId="13" xfId="0" applyFont="1" applyFill="1" applyBorder="1" applyAlignment="1" applyProtection="1">
      <alignment horizontal="center" vertical="center"/>
      <protection hidden="1"/>
    </xf>
    <xf numFmtId="0" fontId="47" fillId="0" borderId="13" xfId="0" applyFont="1" applyBorder="1" applyProtection="1">
      <protection hidden="1"/>
    </xf>
    <xf numFmtId="164" fontId="53" fillId="0" borderId="7" xfId="2" applyFont="1" applyBorder="1" applyAlignment="1" applyProtection="1">
      <alignment horizontal="center" vertical="center"/>
      <protection hidden="1"/>
    </xf>
    <xf numFmtId="0" fontId="58" fillId="0" borderId="0" xfId="0" applyFont="1" applyAlignment="1">
      <alignment horizontal="center" vertical="center"/>
    </xf>
    <xf numFmtId="0" fontId="44" fillId="0" borderId="0" xfId="0" quotePrefix="1" applyFont="1" applyAlignment="1" applyProtection="1">
      <alignment horizontal="center" vertical="center"/>
      <protection hidden="1"/>
    </xf>
    <xf numFmtId="0" fontId="44" fillId="0" borderId="0" xfId="0" applyFont="1" applyAlignment="1" applyProtection="1">
      <alignment horizontal="center" vertical="center"/>
      <protection hidden="1"/>
    </xf>
    <xf numFmtId="0" fontId="46" fillId="0" borderId="8" xfId="0" applyFont="1" applyBorder="1" applyAlignment="1" applyProtection="1">
      <alignment horizontal="center" vertical="center"/>
      <protection hidden="1"/>
    </xf>
    <xf numFmtId="0" fontId="46" fillId="0" borderId="0" xfId="0" applyFont="1" applyAlignment="1" applyProtection="1">
      <alignment horizontal="right" vertical="center"/>
      <protection hidden="1"/>
    </xf>
    <xf numFmtId="0" fontId="46" fillId="0" borderId="13" xfId="0" applyFont="1" applyBorder="1" applyAlignment="1" applyProtection="1">
      <alignment horizontal="center" vertical="center"/>
      <protection locked="0"/>
    </xf>
    <xf numFmtId="14" fontId="46" fillId="0" borderId="9" xfId="0" applyNumberFormat="1" applyFont="1" applyBorder="1" applyAlignment="1" applyProtection="1">
      <alignment horizontal="center" vertical="center"/>
      <protection hidden="1"/>
    </xf>
    <xf numFmtId="0" fontId="46" fillId="0" borderId="13" xfId="0" applyFont="1" applyBorder="1" applyAlignment="1" applyProtection="1">
      <alignment horizontal="center" vertical="center"/>
      <protection hidden="1"/>
    </xf>
    <xf numFmtId="14" fontId="46" fillId="0" borderId="8" xfId="0" applyNumberFormat="1" applyFont="1" applyBorder="1" applyAlignment="1" applyProtection="1">
      <alignment horizontal="center" vertical="center"/>
      <protection hidden="1"/>
    </xf>
    <xf numFmtId="14" fontId="46" fillId="0" borderId="4" xfId="0" applyNumberFormat="1" applyFont="1" applyBorder="1" applyAlignment="1" applyProtection="1">
      <alignment horizontal="center" vertical="center"/>
      <protection hidden="1"/>
    </xf>
    <xf numFmtId="14" fontId="46" fillId="0" borderId="5" xfId="0" applyNumberFormat="1" applyFont="1" applyBorder="1" applyAlignment="1" applyProtection="1">
      <alignment horizontal="center" vertical="center"/>
      <protection hidden="1"/>
    </xf>
    <xf numFmtId="14" fontId="46" fillId="0" borderId="6" xfId="0" applyNumberFormat="1" applyFont="1" applyBorder="1" applyAlignment="1" applyProtection="1">
      <alignment horizontal="center" vertical="center"/>
      <protection hidden="1"/>
    </xf>
    <xf numFmtId="0" fontId="46" fillId="0" borderId="0" xfId="0" applyFont="1" applyAlignment="1" applyProtection="1">
      <alignment horizontal="left" vertical="center"/>
      <protection hidden="1"/>
    </xf>
    <xf numFmtId="0" fontId="46" fillId="0" borderId="7" xfId="0" applyNumberFormat="1" applyFont="1" applyBorder="1" applyAlignment="1" applyProtection="1">
      <alignment horizontal="center" vertical="center"/>
      <protection hidden="1"/>
    </xf>
    <xf numFmtId="0" fontId="47" fillId="0" borderId="13" xfId="0" applyFont="1" applyBorder="1" applyAlignment="1" applyProtection="1">
      <alignment horizontal="center" vertical="center"/>
      <protection hidden="1"/>
    </xf>
    <xf numFmtId="0" fontId="46" fillId="0" borderId="9" xfId="0" applyFont="1" applyBorder="1" applyAlignment="1" applyProtection="1">
      <alignment horizontal="center" vertical="center" wrapText="1"/>
      <protection hidden="1"/>
    </xf>
    <xf numFmtId="0" fontId="46" fillId="0" borderId="15" xfId="0" applyFont="1" applyBorder="1" applyAlignment="1" applyProtection="1">
      <alignment horizontal="center" vertical="center" wrapText="1"/>
      <protection hidden="1"/>
    </xf>
    <xf numFmtId="0" fontId="46" fillId="0" borderId="14" xfId="0" applyFont="1" applyBorder="1" applyAlignment="1" applyProtection="1">
      <alignment horizontal="center" vertical="center" wrapText="1"/>
      <protection hidden="1"/>
    </xf>
    <xf numFmtId="0" fontId="60" fillId="0" borderId="13" xfId="0" applyFont="1" applyBorder="1" applyAlignment="1" applyProtection="1">
      <alignment horizontal="center" vertical="center"/>
      <protection hidden="1"/>
    </xf>
    <xf numFmtId="0" fontId="46" fillId="0" borderId="1" xfId="0" applyFont="1" applyBorder="1" applyAlignment="1" applyProtection="1">
      <alignment horizontal="center" vertical="center"/>
      <protection hidden="1"/>
    </xf>
    <xf numFmtId="0" fontId="46" fillId="0" borderId="2" xfId="0" applyFont="1" applyBorder="1" applyAlignment="1" applyProtection="1">
      <alignment horizontal="center" vertical="center"/>
      <protection hidden="1"/>
    </xf>
    <xf numFmtId="0" fontId="46" fillId="0" borderId="3" xfId="0" applyFont="1" applyBorder="1" applyAlignment="1" applyProtection="1">
      <alignment horizontal="center" vertical="center"/>
      <protection hidden="1"/>
    </xf>
    <xf numFmtId="0" fontId="46" fillId="0" borderId="22" xfId="0" applyFont="1" applyBorder="1" applyAlignment="1" applyProtection="1">
      <alignment horizontal="center" vertical="center"/>
      <protection hidden="1"/>
    </xf>
    <xf numFmtId="0" fontId="46" fillId="0" borderId="0" xfId="0" applyFont="1" applyBorder="1" applyAlignment="1" applyProtection="1">
      <alignment horizontal="center" vertical="center"/>
      <protection hidden="1"/>
    </xf>
    <xf numFmtId="0" fontId="46" fillId="0" borderId="20" xfId="0" applyFont="1" applyBorder="1" applyAlignment="1" applyProtection="1">
      <alignment horizontal="center" vertical="center"/>
      <protection hidden="1"/>
    </xf>
    <xf numFmtId="0" fontId="46" fillId="0" borderId="4" xfId="0" applyFont="1" applyBorder="1" applyAlignment="1" applyProtection="1">
      <alignment horizontal="center" vertical="center"/>
      <protection hidden="1"/>
    </xf>
    <xf numFmtId="0" fontId="46" fillId="0" borderId="5" xfId="0" applyFont="1" applyBorder="1" applyAlignment="1" applyProtection="1">
      <alignment horizontal="center" vertical="center"/>
      <protection hidden="1"/>
    </xf>
    <xf numFmtId="0" fontId="46" fillId="0" borderId="6" xfId="0" applyFont="1" applyBorder="1" applyAlignment="1" applyProtection="1">
      <alignment horizontal="center" vertical="center"/>
      <protection hidden="1"/>
    </xf>
    <xf numFmtId="0" fontId="46" fillId="4" borderId="10" xfId="0" applyFont="1" applyFill="1" applyBorder="1" applyProtection="1">
      <protection hidden="1"/>
    </xf>
    <xf numFmtId="0" fontId="46" fillId="4" borderId="11" xfId="0" applyFont="1" applyFill="1" applyBorder="1" applyProtection="1">
      <protection hidden="1"/>
    </xf>
    <xf numFmtId="0" fontId="46" fillId="4" borderId="12" xfId="0" applyFont="1" applyFill="1" applyBorder="1" applyProtection="1">
      <protection hidden="1"/>
    </xf>
    <xf numFmtId="0" fontId="47" fillId="0" borderId="10" xfId="0" applyFont="1" applyBorder="1" applyProtection="1">
      <protection hidden="1"/>
    </xf>
    <xf numFmtId="0" fontId="47" fillId="0" borderId="11" xfId="0" applyFont="1" applyBorder="1" applyProtection="1">
      <protection hidden="1"/>
    </xf>
    <xf numFmtId="0" fontId="47" fillId="0" borderId="12" xfId="0" applyFont="1" applyBorder="1" applyProtection="1">
      <protection hidden="1"/>
    </xf>
    <xf numFmtId="0" fontId="47" fillId="0" borderId="1" xfId="0" applyFont="1" applyBorder="1" applyProtection="1">
      <protection hidden="1"/>
    </xf>
    <xf numFmtId="0" fontId="47" fillId="0" borderId="2" xfId="0" applyFont="1" applyBorder="1" applyProtection="1">
      <protection hidden="1"/>
    </xf>
    <xf numFmtId="0" fontId="47" fillId="0" borderId="3" xfId="0" applyFont="1" applyBorder="1" applyProtection="1">
      <protection hidden="1"/>
    </xf>
    <xf numFmtId="166" fontId="43" fillId="0" borderId="9" xfId="2" applyNumberFormat="1" applyFont="1" applyFill="1" applyBorder="1" applyAlignment="1" applyProtection="1">
      <alignment horizontal="center" vertical="center"/>
      <protection hidden="1"/>
    </xf>
    <xf numFmtId="166" fontId="43" fillId="0" borderId="18" xfId="2" applyNumberFormat="1" applyFont="1" applyFill="1" applyBorder="1" applyAlignment="1" applyProtection="1">
      <alignment horizontal="center" vertical="center"/>
      <protection hidden="1"/>
    </xf>
    <xf numFmtId="166" fontId="43" fillId="0" borderId="48" xfId="2" applyNumberFormat="1" applyFont="1" applyFill="1" applyBorder="1" applyAlignment="1" applyProtection="1">
      <alignment horizontal="center" vertical="center"/>
      <protection hidden="1"/>
    </xf>
    <xf numFmtId="0" fontId="65" fillId="10" borderId="10" xfId="0" applyFont="1" applyFill="1" applyBorder="1" applyProtection="1">
      <protection hidden="1"/>
    </xf>
    <xf numFmtId="0" fontId="65" fillId="10" borderId="11" xfId="0" applyFont="1" applyFill="1" applyBorder="1" applyProtection="1">
      <protection hidden="1"/>
    </xf>
    <xf numFmtId="0" fontId="65" fillId="10" borderId="12" xfId="0" applyFont="1" applyFill="1" applyBorder="1" applyProtection="1">
      <protection hidden="1"/>
    </xf>
    <xf numFmtId="0" fontId="46" fillId="9" borderId="10" xfId="0" applyFont="1" applyFill="1" applyBorder="1" applyProtection="1">
      <protection hidden="1"/>
    </xf>
    <xf numFmtId="0" fontId="46" fillId="9" borderId="11" xfId="0" applyFont="1" applyFill="1" applyBorder="1" applyProtection="1">
      <protection hidden="1"/>
    </xf>
    <xf numFmtId="0" fontId="46" fillId="9" borderId="12" xfId="0" applyFont="1" applyFill="1" applyBorder="1" applyProtection="1">
      <protection hidden="1"/>
    </xf>
    <xf numFmtId="0" fontId="46" fillId="0" borderId="10" xfId="0" applyFont="1" applyBorder="1" applyProtection="1">
      <protection hidden="1"/>
    </xf>
    <xf numFmtId="0" fontId="46" fillId="0" borderId="11" xfId="0" applyFont="1" applyBorder="1" applyProtection="1">
      <protection hidden="1"/>
    </xf>
    <xf numFmtId="0" fontId="46" fillId="0" borderId="12" xfId="0" applyFont="1" applyBorder="1" applyProtection="1">
      <protection hidden="1"/>
    </xf>
    <xf numFmtId="0" fontId="61" fillId="0" borderId="0" xfId="0" applyFont="1" applyAlignment="1">
      <alignment horizontal="center" vertical="center" wrapText="1"/>
    </xf>
    <xf numFmtId="3" fontId="43" fillId="0" borderId="45" xfId="0" applyNumberFormat="1" applyFont="1" applyFill="1" applyBorder="1" applyProtection="1">
      <protection hidden="1"/>
    </xf>
    <xf numFmtId="3" fontId="43" fillId="0" borderId="47" xfId="0" applyNumberFormat="1" applyFont="1" applyFill="1" applyBorder="1" applyProtection="1">
      <protection hidden="1"/>
    </xf>
    <xf numFmtId="3" fontId="43" fillId="0" borderId="46" xfId="0" applyNumberFormat="1" applyFont="1" applyFill="1" applyBorder="1" applyProtection="1">
      <protection hidden="1"/>
    </xf>
    <xf numFmtId="3" fontId="44" fillId="4" borderId="10" xfId="0" applyNumberFormat="1" applyFont="1" applyFill="1" applyBorder="1" applyProtection="1">
      <protection hidden="1"/>
    </xf>
    <xf numFmtId="3" fontId="44" fillId="4" borderId="11" xfId="0" applyNumberFormat="1" applyFont="1" applyFill="1" applyBorder="1" applyProtection="1">
      <protection hidden="1"/>
    </xf>
    <xf numFmtId="3" fontId="44" fillId="4" borderId="12" xfId="0" applyNumberFormat="1" applyFont="1" applyFill="1" applyBorder="1" applyProtection="1">
      <protection hidden="1"/>
    </xf>
    <xf numFmtId="3" fontId="43" fillId="0" borderId="40" xfId="0" applyNumberFormat="1" applyFont="1" applyFill="1" applyBorder="1" applyProtection="1">
      <protection hidden="1"/>
    </xf>
    <xf numFmtId="3" fontId="43" fillId="0" borderId="41" xfId="0" applyNumberFormat="1" applyFont="1" applyFill="1" applyBorder="1" applyProtection="1">
      <protection hidden="1"/>
    </xf>
    <xf numFmtId="3" fontId="43" fillId="0" borderId="43" xfId="0" applyNumberFormat="1" applyFont="1" applyFill="1" applyBorder="1" applyProtection="1">
      <protection hidden="1"/>
    </xf>
    <xf numFmtId="3" fontId="43" fillId="0" borderId="44" xfId="0" applyNumberFormat="1" applyFont="1" applyFill="1" applyBorder="1" applyProtection="1">
      <protection hidden="1"/>
    </xf>
    <xf numFmtId="3" fontId="44" fillId="4" borderId="13" xfId="0" applyNumberFormat="1" applyFont="1" applyFill="1" applyBorder="1" applyProtection="1">
      <protection hidden="1"/>
    </xf>
    <xf numFmtId="3" fontId="43" fillId="0" borderId="37" xfId="0" applyNumberFormat="1" applyFont="1" applyFill="1" applyBorder="1" applyProtection="1">
      <protection hidden="1"/>
    </xf>
    <xf numFmtId="3" fontId="43" fillId="0" borderId="42" xfId="0" applyNumberFormat="1" applyFont="1" applyFill="1" applyBorder="1" applyProtection="1">
      <protection hidden="1"/>
    </xf>
    <xf numFmtId="3" fontId="43" fillId="0" borderId="50" xfId="0" applyNumberFormat="1" applyFont="1" applyFill="1" applyBorder="1" applyProtection="1">
      <protection hidden="1"/>
    </xf>
    <xf numFmtId="3" fontId="43" fillId="0" borderId="49" xfId="0" applyNumberFormat="1" applyFont="1" applyFill="1" applyBorder="1" applyProtection="1">
      <protection hidden="1"/>
    </xf>
    <xf numFmtId="3" fontId="43" fillId="0" borderId="51" xfId="0" applyNumberFormat="1" applyFont="1" applyFill="1" applyBorder="1" applyProtection="1">
      <protection hidden="1"/>
    </xf>
    <xf numFmtId="3" fontId="43" fillId="0" borderId="39" xfId="0" applyNumberFormat="1" applyFont="1" applyFill="1" applyBorder="1" applyProtection="1">
      <protection hidden="1"/>
    </xf>
    <xf numFmtId="3" fontId="12" fillId="4" borderId="13" xfId="0" applyNumberFormat="1" applyFont="1" applyFill="1" applyBorder="1" applyProtection="1">
      <protection hidden="1"/>
    </xf>
    <xf numFmtId="3" fontId="43" fillId="0" borderId="22" xfId="0" applyNumberFormat="1" applyFont="1" applyFill="1" applyBorder="1" applyProtection="1">
      <protection hidden="1"/>
    </xf>
    <xf numFmtId="3" fontId="43" fillId="0" borderId="0" xfId="0" applyNumberFormat="1" applyFont="1" applyFill="1" applyBorder="1" applyProtection="1">
      <protection hidden="1"/>
    </xf>
    <xf numFmtId="3" fontId="43" fillId="0" borderId="20" xfId="0" applyNumberFormat="1" applyFont="1" applyFill="1" applyBorder="1" applyProtection="1">
      <protection hidden="1"/>
    </xf>
    <xf numFmtId="3" fontId="43" fillId="0" borderId="48" xfId="0" applyNumberFormat="1" applyFont="1" applyFill="1" applyBorder="1" applyProtection="1">
      <protection hidden="1"/>
    </xf>
    <xf numFmtId="0" fontId="46" fillId="0" borderId="7" xfId="0" applyFont="1" applyBorder="1" applyAlignment="1" applyProtection="1">
      <alignment horizontal="center" vertical="center"/>
      <protection hidden="1"/>
    </xf>
    <xf numFmtId="0" fontId="46" fillId="0" borderId="0" xfId="0" applyFont="1" applyAlignment="1" applyProtection="1">
      <alignment horizontal="center" vertical="center"/>
      <protection hidden="1"/>
    </xf>
    <xf numFmtId="14" fontId="46" fillId="0" borderId="4" xfId="0" applyNumberFormat="1" applyFont="1" applyBorder="1" applyAlignment="1" applyProtection="1">
      <alignment horizontal="center" vertical="center" wrapText="1"/>
      <protection hidden="1"/>
    </xf>
    <xf numFmtId="14" fontId="46" fillId="0" borderId="6" xfId="0" applyNumberFormat="1" applyFont="1" applyBorder="1" applyAlignment="1" applyProtection="1">
      <alignment horizontal="center" vertical="center" wrapText="1"/>
      <protection hidden="1"/>
    </xf>
    <xf numFmtId="14" fontId="46" fillId="0" borderId="5" xfId="0" applyNumberFormat="1" applyFont="1" applyBorder="1" applyAlignment="1" applyProtection="1">
      <alignment horizontal="center" vertical="center" wrapText="1"/>
      <protection hidden="1"/>
    </xf>
    <xf numFmtId="0" fontId="46" fillId="0" borderId="0" xfId="0" applyFont="1" applyAlignment="1" applyProtection="1">
      <alignment vertical="center"/>
      <protection hidden="1"/>
    </xf>
    <xf numFmtId="0" fontId="46" fillId="4" borderId="11" xfId="0" applyFont="1" applyFill="1" applyBorder="1" applyAlignment="1" applyProtection="1">
      <alignment horizontal="right" vertical="center"/>
      <protection hidden="1"/>
    </xf>
    <xf numFmtId="0" fontId="46" fillId="4" borderId="12" xfId="0" applyFont="1" applyFill="1" applyBorder="1" applyAlignment="1" applyProtection="1">
      <alignment horizontal="right" vertical="center"/>
      <protection hidden="1"/>
    </xf>
    <xf numFmtId="0" fontId="47" fillId="0" borderId="5" xfId="0" applyFont="1" applyBorder="1" applyAlignment="1" applyProtection="1">
      <alignment vertical="center"/>
      <protection hidden="1"/>
    </xf>
    <xf numFmtId="0" fontId="47" fillId="0" borderId="5" xfId="0" applyFont="1" applyBorder="1" applyAlignment="1" applyProtection="1">
      <alignment horizontal="left" vertical="center"/>
      <protection hidden="1"/>
    </xf>
    <xf numFmtId="0" fontId="46" fillId="4" borderId="13" xfId="0" applyFont="1" applyFill="1" applyBorder="1" applyAlignment="1" applyProtection="1">
      <alignment horizontal="right" vertical="center"/>
      <protection hidden="1"/>
    </xf>
    <xf numFmtId="3" fontId="10" fillId="0" borderId="50" xfId="0" applyNumberFormat="1" applyFont="1" applyFill="1" applyBorder="1" applyProtection="1">
      <protection hidden="1"/>
    </xf>
    <xf numFmtId="3" fontId="10" fillId="0" borderId="51" xfId="0" applyNumberFormat="1" applyFont="1" applyFill="1" applyBorder="1" applyProtection="1">
      <protection hidden="1"/>
    </xf>
    <xf numFmtId="0" fontId="43" fillId="0" borderId="43" xfId="0" applyFont="1" applyFill="1" applyBorder="1" applyProtection="1">
      <protection hidden="1"/>
    </xf>
    <xf numFmtId="0" fontId="43" fillId="0" borderId="44" xfId="0" applyFont="1" applyFill="1" applyBorder="1" applyProtection="1">
      <protection hidden="1"/>
    </xf>
    <xf numFmtId="166" fontId="44" fillId="4" borderId="43" xfId="2" applyNumberFormat="1" applyFont="1" applyFill="1" applyBorder="1" applyProtection="1">
      <protection hidden="1"/>
    </xf>
    <xf numFmtId="166" fontId="44" fillId="4" borderId="44" xfId="2" applyNumberFormat="1" applyFont="1" applyFill="1" applyBorder="1" applyProtection="1">
      <protection hidden="1"/>
    </xf>
    <xf numFmtId="3" fontId="44" fillId="4" borderId="43" xfId="0" applyNumberFormat="1" applyFont="1" applyFill="1" applyBorder="1" applyProtection="1">
      <protection hidden="1"/>
    </xf>
    <xf numFmtId="3" fontId="44" fillId="4" borderId="39" xfId="0" applyNumberFormat="1" applyFont="1" applyFill="1" applyBorder="1" applyProtection="1">
      <protection hidden="1"/>
    </xf>
    <xf numFmtId="3" fontId="44" fillId="4" borderId="44" xfId="0" applyNumberFormat="1" applyFont="1" applyFill="1" applyBorder="1" applyProtection="1">
      <protection hidden="1"/>
    </xf>
    <xf numFmtId="3" fontId="43" fillId="0" borderId="18" xfId="0" applyNumberFormat="1" applyFont="1" applyFill="1" applyBorder="1" applyProtection="1">
      <protection hidden="1"/>
    </xf>
    <xf numFmtId="0" fontId="7" fillId="0" borderId="0" xfId="0" applyFont="1" applyAlignment="1" applyProtection="1">
      <alignment horizontal="center" vertical="center" wrapText="1"/>
    </xf>
    <xf numFmtId="0" fontId="12" fillId="0" borderId="0" xfId="0" quotePrefix="1" applyFont="1" applyAlignment="1" applyProtection="1">
      <alignment horizontal="center" vertical="center"/>
      <protection hidden="1"/>
    </xf>
    <xf numFmtId="0" fontId="11" fillId="9" borderId="22" xfId="0" applyFont="1" applyFill="1" applyBorder="1" applyAlignment="1" applyProtection="1">
      <alignment horizontal="left" vertical="center" wrapText="1"/>
      <protection hidden="1"/>
    </xf>
    <xf numFmtId="0" fontId="11" fillId="9" borderId="0" xfId="0" applyFont="1" applyFill="1" applyBorder="1" applyAlignment="1" applyProtection="1">
      <alignment horizontal="left" vertical="center" wrapText="1"/>
      <protection hidden="1"/>
    </xf>
    <xf numFmtId="0" fontId="11" fillId="9" borderId="20" xfId="0" applyFont="1" applyFill="1" applyBorder="1" applyAlignment="1" applyProtection="1">
      <alignment horizontal="left" vertical="center" wrapText="1"/>
      <protection hidden="1"/>
    </xf>
    <xf numFmtId="0" fontId="11" fillId="4" borderId="22" xfId="0" applyFont="1" applyFill="1" applyBorder="1" applyAlignment="1" applyProtection="1">
      <alignment vertical="center"/>
      <protection hidden="1"/>
    </xf>
    <xf numFmtId="0" fontId="11" fillId="4" borderId="0" xfId="0" applyFont="1" applyFill="1" applyBorder="1" applyAlignment="1" applyProtection="1">
      <alignment vertical="center"/>
      <protection hidden="1"/>
    </xf>
    <xf numFmtId="0" fontId="11" fillId="4" borderId="20" xfId="0" applyFont="1" applyFill="1" applyBorder="1" applyAlignment="1" applyProtection="1">
      <alignment vertical="center"/>
      <protection hidden="1"/>
    </xf>
    <xf numFmtId="0" fontId="9" fillId="0" borderId="22" xfId="0" quotePrefix="1" applyFont="1" applyBorder="1" applyAlignment="1" applyProtection="1">
      <alignment vertical="center"/>
      <protection hidden="1"/>
    </xf>
    <xf numFmtId="0" fontId="9" fillId="0" borderId="0" xfId="0" quotePrefix="1" applyFont="1" applyBorder="1" applyAlignment="1" applyProtection="1">
      <alignment vertical="center"/>
      <protection hidden="1"/>
    </xf>
    <xf numFmtId="0" fontId="9" fillId="0" borderId="20" xfId="0" quotePrefix="1" applyFont="1" applyBorder="1" applyAlignment="1" applyProtection="1">
      <alignment vertical="center"/>
      <protection hidden="1"/>
    </xf>
    <xf numFmtId="0" fontId="11" fillId="4" borderId="9" xfId="0" applyFont="1" applyFill="1" applyBorder="1" applyAlignment="1" applyProtection="1">
      <alignment horizontal="center" vertical="center"/>
      <protection hidden="1"/>
    </xf>
    <xf numFmtId="0" fontId="11" fillId="4" borderId="14" xfId="0" applyFont="1" applyFill="1" applyBorder="1" applyAlignment="1" applyProtection="1">
      <alignment horizontal="center" vertical="center"/>
      <protection hidden="1"/>
    </xf>
    <xf numFmtId="0" fontId="11" fillId="4" borderId="22" xfId="0" applyFont="1" applyFill="1" applyBorder="1" applyAlignment="1" applyProtection="1">
      <alignment vertical="center" wrapText="1"/>
      <protection hidden="1"/>
    </xf>
    <xf numFmtId="0" fontId="11" fillId="4" borderId="0" xfId="0" applyFont="1" applyFill="1" applyBorder="1" applyAlignment="1" applyProtection="1">
      <alignment vertical="center" wrapText="1"/>
      <protection hidden="1"/>
    </xf>
    <xf numFmtId="0" fontId="11" fillId="4" borderId="20" xfId="0" applyFont="1" applyFill="1" applyBorder="1" applyAlignment="1" applyProtection="1">
      <alignment vertical="center" wrapText="1"/>
      <protection hidden="1"/>
    </xf>
    <xf numFmtId="0" fontId="11" fillId="0" borderId="13" xfId="0" applyFont="1" applyBorder="1" applyAlignment="1" applyProtection="1">
      <alignment horizontal="center" vertical="center"/>
      <protection hidden="1"/>
    </xf>
    <xf numFmtId="0" fontId="9" fillId="0" borderId="15" xfId="0" applyFont="1" applyBorder="1" applyAlignment="1" applyProtection="1">
      <alignment horizontal="center" vertical="center"/>
      <protection hidden="1"/>
    </xf>
    <xf numFmtId="0" fontId="9" fillId="0" borderId="14" xfId="0" applyFont="1" applyBorder="1" applyAlignment="1" applyProtection="1">
      <alignment horizontal="center" vertical="center"/>
      <protection hidden="1"/>
    </xf>
    <xf numFmtId="0" fontId="11" fillId="0" borderId="9" xfId="0" applyFont="1" applyBorder="1" applyAlignment="1" applyProtection="1">
      <alignment horizontal="center" vertical="center"/>
      <protection hidden="1"/>
    </xf>
    <xf numFmtId="0" fontId="9" fillId="0" borderId="0" xfId="0" applyFont="1" applyAlignment="1" applyProtection="1">
      <alignment horizontal="left" vertical="center" wrapText="1"/>
      <protection hidden="1"/>
    </xf>
    <xf numFmtId="0" fontId="9" fillId="0" borderId="0" xfId="0" applyFont="1" applyAlignment="1" applyProtection="1">
      <alignment vertical="center"/>
      <protection hidden="1"/>
    </xf>
    <xf numFmtId="0" fontId="11" fillId="9" borderId="22" xfId="0" applyFont="1" applyFill="1" applyBorder="1" applyAlignment="1" applyProtection="1">
      <alignment vertical="center"/>
      <protection hidden="1"/>
    </xf>
    <xf numFmtId="0" fontId="11" fillId="9" borderId="0" xfId="0" applyFont="1" applyFill="1" applyBorder="1" applyAlignment="1" applyProtection="1">
      <alignment vertical="center"/>
      <protection hidden="1"/>
    </xf>
    <xf numFmtId="0" fontId="11" fillId="9" borderId="20" xfId="0" applyFont="1" applyFill="1" applyBorder="1" applyAlignment="1" applyProtection="1">
      <alignment vertical="center"/>
      <protection hidden="1"/>
    </xf>
    <xf numFmtId="0" fontId="11" fillId="0" borderId="22" xfId="0" applyFont="1" applyFill="1" applyBorder="1" applyAlignment="1" applyProtection="1">
      <alignment vertical="center"/>
      <protection hidden="1"/>
    </xf>
    <xf numFmtId="0" fontId="11" fillId="0" borderId="0" xfId="0" applyFont="1" applyFill="1" applyBorder="1" applyAlignment="1" applyProtection="1">
      <alignment vertical="center"/>
      <protection hidden="1"/>
    </xf>
    <xf numFmtId="0" fontId="11" fillId="0" borderId="20" xfId="0" applyFont="1" applyFill="1" applyBorder="1" applyAlignment="1" applyProtection="1">
      <alignment vertical="center"/>
      <protection hidden="1"/>
    </xf>
    <xf numFmtId="0" fontId="9" fillId="4" borderId="4" xfId="0" applyFont="1" applyFill="1" applyBorder="1" applyAlignment="1" applyProtection="1">
      <alignment vertical="center"/>
      <protection hidden="1"/>
    </xf>
    <xf numFmtId="0" fontId="9" fillId="4" borderId="5" xfId="0" applyFont="1" applyFill="1" applyBorder="1" applyAlignment="1" applyProtection="1">
      <alignment vertical="center"/>
      <protection hidden="1"/>
    </xf>
    <xf numFmtId="0" fontId="9" fillId="4" borderId="6" xfId="0" applyFont="1" applyFill="1" applyBorder="1" applyAlignment="1" applyProtection="1">
      <alignment vertical="center"/>
      <protection hidden="1"/>
    </xf>
    <xf numFmtId="3" fontId="14" fillId="4" borderId="9" xfId="0" applyNumberFormat="1" applyFont="1" applyFill="1" applyBorder="1" applyAlignment="1" applyProtection="1">
      <alignment vertical="center"/>
      <protection hidden="1"/>
    </xf>
    <xf numFmtId="3" fontId="14" fillId="4" borderId="14" xfId="0" applyNumberFormat="1" applyFont="1" applyFill="1" applyBorder="1" applyAlignment="1" applyProtection="1">
      <alignment vertical="center"/>
      <protection hidden="1"/>
    </xf>
    <xf numFmtId="0" fontId="11" fillId="0" borderId="8" xfId="0" applyFont="1" applyBorder="1" applyAlignment="1" applyProtection="1">
      <alignment horizontal="center" vertical="center"/>
      <protection hidden="1"/>
    </xf>
    <xf numFmtId="0" fontId="11" fillId="9" borderId="15" xfId="0" applyFont="1" applyFill="1" applyBorder="1" applyAlignment="1" applyProtection="1">
      <alignment horizontal="center" vertical="center"/>
      <protection hidden="1"/>
    </xf>
    <xf numFmtId="0" fontId="11" fillId="9" borderId="14" xfId="0" applyFont="1" applyFill="1" applyBorder="1" applyAlignment="1" applyProtection="1">
      <alignment horizontal="center" vertical="center"/>
      <protection hidden="1"/>
    </xf>
    <xf numFmtId="0" fontId="11" fillId="9" borderId="1" xfId="0" applyFont="1" applyFill="1" applyBorder="1" applyAlignment="1" applyProtection="1">
      <alignment vertical="center" wrapText="1"/>
      <protection hidden="1"/>
    </xf>
    <xf numFmtId="0" fontId="11" fillId="9" borderId="2" xfId="0" applyFont="1" applyFill="1" applyBorder="1" applyAlignment="1" applyProtection="1">
      <alignment vertical="center" wrapText="1"/>
      <protection hidden="1"/>
    </xf>
    <xf numFmtId="0" fontId="11" fillId="9" borderId="3" xfId="0" applyFont="1" applyFill="1" applyBorder="1" applyAlignment="1" applyProtection="1">
      <alignment vertical="center" wrapText="1"/>
      <protection hidden="1"/>
    </xf>
    <xf numFmtId="0" fontId="11" fillId="9" borderId="22" xfId="0" applyFont="1" applyFill="1" applyBorder="1" applyAlignment="1" applyProtection="1">
      <alignment vertical="center" wrapText="1"/>
      <protection hidden="1"/>
    </xf>
    <xf numFmtId="0" fontId="11" fillId="9" borderId="0" xfId="0" applyFont="1" applyFill="1" applyBorder="1" applyAlignment="1" applyProtection="1">
      <alignment vertical="center" wrapText="1"/>
      <protection hidden="1"/>
    </xf>
    <xf numFmtId="0" fontId="11" fillId="9" borderId="20" xfId="0" applyFont="1" applyFill="1" applyBorder="1" applyAlignment="1" applyProtection="1">
      <alignment vertical="center" wrapText="1"/>
      <protection hidden="1"/>
    </xf>
    <xf numFmtId="166" fontId="14" fillId="11" borderId="9" xfId="2" applyNumberFormat="1" applyFont="1" applyFill="1" applyBorder="1" applyAlignment="1" applyProtection="1">
      <alignment horizontal="center" vertical="center"/>
      <protection hidden="1"/>
    </xf>
    <xf numFmtId="166" fontId="14" fillId="11" borderId="14" xfId="2" applyNumberFormat="1" applyFont="1" applyFill="1" applyBorder="1" applyAlignment="1" applyProtection="1">
      <alignment horizontal="center" vertical="center"/>
      <protection hidden="1"/>
    </xf>
    <xf numFmtId="0" fontId="11" fillId="0" borderId="7" xfId="0" applyFont="1" applyBorder="1" applyAlignment="1" applyProtection="1">
      <alignment horizontal="center" vertical="center"/>
      <protection hidden="1"/>
    </xf>
    <xf numFmtId="0" fontId="9" fillId="0" borderId="9" xfId="0" applyFont="1" applyBorder="1" applyAlignment="1" applyProtection="1">
      <alignment horizontal="center" vertical="center"/>
      <protection hidden="1"/>
    </xf>
    <xf numFmtId="0" fontId="11" fillId="0" borderId="0" xfId="0" applyFont="1" applyAlignment="1" applyProtection="1">
      <alignment horizontal="left"/>
      <protection hidden="1"/>
    </xf>
    <xf numFmtId="0" fontId="9" fillId="0" borderId="22" xfId="0" applyFont="1" applyBorder="1" applyAlignment="1" applyProtection="1">
      <alignment vertical="center"/>
      <protection hidden="1"/>
    </xf>
    <xf numFmtId="0" fontId="9" fillId="0" borderId="0" xfId="0" applyFont="1" applyBorder="1" applyAlignment="1" applyProtection="1">
      <alignment vertical="center"/>
      <protection hidden="1"/>
    </xf>
    <xf numFmtId="0" fontId="9" fillId="0" borderId="20" xfId="0" applyFont="1" applyBorder="1" applyAlignment="1" applyProtection="1">
      <alignment vertical="center"/>
      <protection hidden="1"/>
    </xf>
    <xf numFmtId="0" fontId="11" fillId="0" borderId="22" xfId="0" applyFont="1" applyBorder="1" applyAlignment="1" applyProtection="1">
      <alignment vertical="center"/>
      <protection hidden="1"/>
    </xf>
    <xf numFmtId="0" fontId="11" fillId="0" borderId="0" xfId="0" applyFont="1" applyBorder="1" applyAlignment="1" applyProtection="1">
      <alignment vertical="center"/>
      <protection hidden="1"/>
    </xf>
    <xf numFmtId="0" fontId="11" fillId="0" borderId="20" xfId="0" applyFont="1" applyBorder="1" applyAlignment="1" applyProtection="1">
      <alignment vertical="center"/>
      <protection hidden="1"/>
    </xf>
    <xf numFmtId="3" fontId="14" fillId="4" borderId="9" xfId="0" applyNumberFormat="1" applyFont="1" applyFill="1" applyBorder="1" applyAlignment="1" applyProtection="1">
      <alignment horizontal="center" vertical="center"/>
      <protection hidden="1"/>
    </xf>
    <xf numFmtId="3" fontId="14" fillId="4" borderId="14" xfId="0" applyNumberFormat="1" applyFont="1" applyFill="1" applyBorder="1" applyAlignment="1" applyProtection="1">
      <alignment horizontal="center" vertical="center"/>
      <protection hidden="1"/>
    </xf>
    <xf numFmtId="3" fontId="14" fillId="0" borderId="9" xfId="0" applyNumberFormat="1" applyFont="1" applyFill="1" applyBorder="1" applyAlignment="1" applyProtection="1">
      <alignment horizontal="center" vertical="center"/>
      <protection locked="0"/>
    </xf>
    <xf numFmtId="3" fontId="14" fillId="0" borderId="14" xfId="0" applyNumberFormat="1" applyFont="1" applyFill="1" applyBorder="1" applyAlignment="1" applyProtection="1">
      <alignment horizontal="center" vertical="center"/>
      <protection locked="0"/>
    </xf>
    <xf numFmtId="3" fontId="13" fillId="0" borderId="48" xfId="0" applyNumberFormat="1" applyFont="1" applyFill="1" applyBorder="1" applyAlignment="1" applyProtection="1">
      <alignment vertical="center"/>
      <protection hidden="1"/>
    </xf>
    <xf numFmtId="3" fontId="13" fillId="0" borderId="14" xfId="0" applyNumberFormat="1" applyFont="1" applyFill="1" applyBorder="1" applyAlignment="1" applyProtection="1">
      <alignment vertical="center"/>
      <protection hidden="1"/>
    </xf>
    <xf numFmtId="166" fontId="14" fillId="11" borderId="9" xfId="2" applyNumberFormat="1" applyFont="1" applyFill="1" applyBorder="1" applyAlignment="1" applyProtection="1">
      <alignment horizontal="center" vertical="center"/>
      <protection locked="0"/>
    </xf>
    <xf numFmtId="166" fontId="14" fillId="11" borderId="14" xfId="2" applyNumberFormat="1" applyFont="1" applyFill="1" applyBorder="1" applyAlignment="1" applyProtection="1">
      <alignment horizontal="center" vertical="center"/>
      <protection locked="0"/>
    </xf>
    <xf numFmtId="3" fontId="14" fillId="0" borderId="13" xfId="0" applyNumberFormat="1" applyFont="1" applyFill="1" applyBorder="1" applyAlignment="1" applyProtection="1">
      <alignment horizontal="center" vertical="center"/>
      <protection locked="0"/>
    </xf>
    <xf numFmtId="0" fontId="13" fillId="0" borderId="9" xfId="0" applyFont="1" applyFill="1" applyBorder="1" applyAlignment="1" applyProtection="1">
      <alignment horizontal="center" vertical="center"/>
      <protection locked="0"/>
    </xf>
    <xf numFmtId="0" fontId="13" fillId="0" borderId="14" xfId="0" applyFont="1" applyFill="1" applyBorder="1" applyAlignment="1" applyProtection="1">
      <alignment horizontal="center" vertical="center"/>
      <protection locked="0"/>
    </xf>
    <xf numFmtId="0" fontId="58" fillId="0" borderId="0" xfId="0" applyFont="1" applyAlignment="1" applyProtection="1">
      <alignment horizontal="center" vertical="center"/>
      <protection hidden="1"/>
    </xf>
    <xf numFmtId="0" fontId="9" fillId="4" borderId="1" xfId="0" applyFont="1" applyFill="1" applyBorder="1" applyProtection="1">
      <protection locked="0"/>
    </xf>
    <xf numFmtId="0" fontId="9" fillId="4" borderId="3" xfId="0" applyFont="1" applyFill="1" applyBorder="1" applyProtection="1">
      <protection locked="0"/>
    </xf>
    <xf numFmtId="3" fontId="13" fillId="7" borderId="22" xfId="0" applyNumberFormat="1" applyFont="1" applyFill="1" applyBorder="1" applyProtection="1">
      <protection locked="0"/>
    </xf>
    <xf numFmtId="3" fontId="13" fillId="7" borderId="20" xfId="0" applyNumberFormat="1" applyFont="1" applyFill="1" applyBorder="1" applyProtection="1">
      <protection locked="0"/>
    </xf>
    <xf numFmtId="0" fontId="9" fillId="0" borderId="15" xfId="0" applyFont="1" applyBorder="1" applyAlignment="1" applyProtection="1">
      <alignment vertical="center"/>
      <protection hidden="1"/>
    </xf>
    <xf numFmtId="3" fontId="13" fillId="7" borderId="43" xfId="0" applyNumberFormat="1" applyFont="1" applyFill="1" applyBorder="1" applyAlignment="1" applyProtection="1">
      <alignment vertical="center"/>
      <protection locked="0"/>
    </xf>
    <xf numFmtId="3" fontId="13" fillId="7" borderId="44" xfId="0" applyNumberFormat="1" applyFont="1" applyFill="1" applyBorder="1" applyAlignment="1" applyProtection="1">
      <alignment vertical="center"/>
      <protection locked="0"/>
    </xf>
    <xf numFmtId="0" fontId="11" fillId="4" borderId="13" xfId="0" applyFont="1" applyFill="1" applyBorder="1" applyAlignment="1" applyProtection="1">
      <alignment horizontal="center" vertical="center"/>
      <protection hidden="1"/>
    </xf>
    <xf numFmtId="0" fontId="11" fillId="4" borderId="10" xfId="0" applyFont="1" applyFill="1" applyBorder="1" applyAlignment="1" applyProtection="1">
      <alignment horizontal="center" vertical="center" wrapText="1"/>
      <protection hidden="1"/>
    </xf>
    <xf numFmtId="0" fontId="11" fillId="4" borderId="12" xfId="0" applyFont="1" applyFill="1" applyBorder="1" applyAlignment="1" applyProtection="1">
      <alignment horizontal="center" vertical="center" wrapText="1"/>
      <protection hidden="1"/>
    </xf>
    <xf numFmtId="3" fontId="13" fillId="7" borderId="1" xfId="0" applyNumberFormat="1" applyFont="1" applyFill="1" applyBorder="1" applyProtection="1">
      <protection locked="0"/>
    </xf>
    <xf numFmtId="3" fontId="13" fillId="7" borderId="3" xfId="0" applyNumberFormat="1" applyFont="1" applyFill="1" applyBorder="1" applyProtection="1">
      <protection locked="0"/>
    </xf>
    <xf numFmtId="0" fontId="9" fillId="0" borderId="1" xfId="0" applyFont="1" applyBorder="1" applyAlignment="1" applyProtection="1">
      <alignment horizontal="left" vertical="top"/>
      <protection locked="0"/>
    </xf>
    <xf numFmtId="0" fontId="9" fillId="0" borderId="2" xfId="0" applyFont="1" applyBorder="1" applyAlignment="1" applyProtection="1">
      <alignment horizontal="left" vertical="top"/>
      <protection locked="0"/>
    </xf>
    <xf numFmtId="0" fontId="9" fillId="0" borderId="3" xfId="0" applyFont="1" applyBorder="1" applyAlignment="1" applyProtection="1">
      <alignment horizontal="left" vertical="top"/>
      <protection locked="0"/>
    </xf>
    <xf numFmtId="0" fontId="9" fillId="0" borderId="22" xfId="0" applyFont="1" applyBorder="1" applyAlignment="1" applyProtection="1">
      <alignment horizontal="left" vertical="top"/>
      <protection locked="0"/>
    </xf>
    <xf numFmtId="0" fontId="9" fillId="0" borderId="0" xfId="0" applyFont="1" applyBorder="1" applyAlignment="1" applyProtection="1">
      <alignment horizontal="left" vertical="top"/>
      <protection locked="0"/>
    </xf>
    <xf numFmtId="0" fontId="9" fillId="0" borderId="20" xfId="0" applyFont="1" applyBorder="1" applyAlignment="1" applyProtection="1">
      <alignment horizontal="left" vertical="top"/>
      <protection locked="0"/>
    </xf>
    <xf numFmtId="0" fontId="9" fillId="0" borderId="4" xfId="0" applyFont="1" applyBorder="1" applyAlignment="1" applyProtection="1">
      <alignment horizontal="left" vertical="top"/>
      <protection locked="0"/>
    </xf>
    <xf numFmtId="0" fontId="9" fillId="0" borderId="5" xfId="0" applyFont="1" applyBorder="1" applyAlignment="1" applyProtection="1">
      <alignment horizontal="left" vertical="top"/>
      <protection locked="0"/>
    </xf>
    <xf numFmtId="0" fontId="9" fillId="0" borderId="6" xfId="0" applyFont="1" applyBorder="1" applyAlignment="1" applyProtection="1">
      <alignment horizontal="left" vertical="top"/>
      <protection locked="0"/>
    </xf>
    <xf numFmtId="3" fontId="13" fillId="7" borderId="43" xfId="0" applyNumberFormat="1" applyFont="1" applyFill="1" applyBorder="1" applyProtection="1">
      <protection locked="0"/>
    </xf>
    <xf numFmtId="3" fontId="13" fillId="7" borderId="44" xfId="0" applyNumberFormat="1" applyFont="1" applyFill="1" applyBorder="1" applyProtection="1">
      <protection locked="0"/>
    </xf>
    <xf numFmtId="0" fontId="13" fillId="0" borderId="22" xfId="0" applyFont="1" applyBorder="1" applyProtection="1">
      <protection locked="0"/>
    </xf>
    <xf numFmtId="0" fontId="13" fillId="0" borderId="20" xfId="0" applyFont="1" applyBorder="1" applyProtection="1">
      <protection locked="0"/>
    </xf>
    <xf numFmtId="0" fontId="11" fillId="0" borderId="13" xfId="0" applyFont="1" applyBorder="1" applyAlignment="1" applyProtection="1">
      <alignment vertical="center"/>
      <protection hidden="1"/>
    </xf>
    <xf numFmtId="0" fontId="13" fillId="4" borderId="22" xfId="0" applyFont="1" applyFill="1" applyBorder="1" applyProtection="1">
      <protection locked="0"/>
    </xf>
    <xf numFmtId="0" fontId="13" fillId="4" borderId="20" xfId="0" applyFont="1" applyFill="1" applyBorder="1" applyProtection="1">
      <protection locked="0"/>
    </xf>
    <xf numFmtId="3" fontId="13" fillId="0" borderId="10" xfId="0" applyNumberFormat="1" applyFont="1" applyBorder="1" applyAlignment="1" applyProtection="1">
      <alignment vertical="center"/>
      <protection locked="0"/>
    </xf>
    <xf numFmtId="3" fontId="13" fillId="0" borderId="12" xfId="0" applyNumberFormat="1" applyFont="1" applyBorder="1" applyAlignment="1" applyProtection="1">
      <alignment vertical="center"/>
      <protection locked="0"/>
    </xf>
    <xf numFmtId="3" fontId="13" fillId="11" borderId="10" xfId="0" applyNumberFormat="1" applyFont="1" applyFill="1" applyBorder="1" applyAlignment="1" applyProtection="1">
      <alignment vertical="center"/>
      <protection locked="0"/>
    </xf>
    <xf numFmtId="3" fontId="13" fillId="11" borderId="12" xfId="0" applyNumberFormat="1" applyFont="1" applyFill="1" applyBorder="1" applyAlignment="1" applyProtection="1">
      <alignment vertical="center"/>
      <protection locked="0"/>
    </xf>
    <xf numFmtId="0" fontId="11" fillId="0" borderId="10" xfId="0" applyFont="1" applyBorder="1" applyAlignment="1" applyProtection="1">
      <alignment horizontal="center" vertical="center"/>
      <protection hidden="1"/>
    </xf>
    <xf numFmtId="0" fontId="11" fillId="0" borderId="11" xfId="0" applyFont="1" applyBorder="1" applyAlignment="1" applyProtection="1">
      <alignment horizontal="center" vertical="center"/>
      <protection hidden="1"/>
    </xf>
    <xf numFmtId="0" fontId="11" fillId="0" borderId="12" xfId="0" applyFont="1" applyBorder="1" applyAlignment="1" applyProtection="1">
      <alignment horizontal="center" vertical="center"/>
      <protection hidden="1"/>
    </xf>
    <xf numFmtId="0" fontId="31" fillId="0" borderId="0" xfId="0" applyFont="1" applyAlignment="1" applyProtection="1">
      <alignment horizontal="center" vertical="center"/>
      <protection hidden="1"/>
    </xf>
    <xf numFmtId="0" fontId="11" fillId="0" borderId="14" xfId="0" applyFont="1" applyBorder="1" applyAlignment="1" applyProtection="1">
      <alignment horizontal="center" vertical="center"/>
      <protection hidden="1"/>
    </xf>
    <xf numFmtId="0" fontId="11" fillId="0" borderId="9" xfId="0" applyFont="1" applyBorder="1" applyAlignment="1" applyProtection="1">
      <alignment horizontal="center" vertical="center" wrapText="1"/>
      <protection hidden="1"/>
    </xf>
    <xf numFmtId="0" fontId="11" fillId="0" borderId="14" xfId="0" applyFont="1" applyBorder="1" applyAlignment="1" applyProtection="1">
      <alignment horizontal="center" vertical="center" wrapText="1"/>
      <protection hidden="1"/>
    </xf>
    <xf numFmtId="0" fontId="12" fillId="0" borderId="0" xfId="0" applyFont="1" applyAlignment="1" applyProtection="1">
      <alignment horizontal="center" vertical="center"/>
      <protection hidden="1"/>
    </xf>
    <xf numFmtId="0" fontId="9" fillId="0" borderId="10" xfId="0" applyFont="1" applyBorder="1" applyAlignment="1" applyProtection="1">
      <alignment horizontal="center" vertical="center"/>
      <protection hidden="1"/>
    </xf>
    <xf numFmtId="0" fontId="9" fillId="0" borderId="11" xfId="0" applyFont="1" applyBorder="1" applyAlignment="1" applyProtection="1">
      <alignment horizontal="center" vertical="center"/>
      <protection hidden="1"/>
    </xf>
    <xf numFmtId="0" fontId="9" fillId="0" borderId="12" xfId="0" applyFont="1" applyBorder="1" applyAlignment="1" applyProtection="1">
      <alignment horizontal="center" vertical="center"/>
      <protection hidden="1"/>
    </xf>
    <xf numFmtId="3" fontId="13" fillId="7" borderId="22" xfId="0" applyNumberFormat="1" applyFont="1" applyFill="1" applyBorder="1" applyAlignment="1" applyProtection="1">
      <alignment vertical="center"/>
      <protection locked="0"/>
    </xf>
    <xf numFmtId="3" fontId="13" fillId="7" borderId="20" xfId="0" applyNumberFormat="1" applyFont="1" applyFill="1" applyBorder="1" applyAlignment="1" applyProtection="1">
      <alignment vertical="center"/>
      <protection locked="0"/>
    </xf>
    <xf numFmtId="3" fontId="13" fillId="7" borderId="50" xfId="0" applyNumberFormat="1" applyFont="1" applyFill="1" applyBorder="1" applyProtection="1">
      <protection locked="0"/>
    </xf>
    <xf numFmtId="3" fontId="13" fillId="7" borderId="51" xfId="0" applyNumberFormat="1" applyFont="1" applyFill="1" applyBorder="1" applyProtection="1">
      <protection locked="0"/>
    </xf>
    <xf numFmtId="0" fontId="10" fillId="0" borderId="1" xfId="0" applyFont="1" applyBorder="1" applyAlignment="1" applyProtection="1">
      <alignment horizontal="left" vertical="top"/>
      <protection locked="0"/>
    </xf>
    <xf numFmtId="0" fontId="43" fillId="0" borderId="2" xfId="0" applyFont="1" applyBorder="1" applyAlignment="1" applyProtection="1">
      <alignment horizontal="left" vertical="top"/>
      <protection locked="0"/>
    </xf>
    <xf numFmtId="0" fontId="43" fillId="0" borderId="3" xfId="0" applyFont="1" applyBorder="1" applyAlignment="1" applyProtection="1">
      <alignment horizontal="left" vertical="top"/>
      <protection locked="0"/>
    </xf>
    <xf numFmtId="0" fontId="43" fillId="0" borderId="22" xfId="0" applyFont="1" applyBorder="1" applyAlignment="1" applyProtection="1">
      <alignment horizontal="left" vertical="top"/>
      <protection locked="0"/>
    </xf>
    <xf numFmtId="0" fontId="43" fillId="0" borderId="0" xfId="0" applyFont="1" applyBorder="1" applyAlignment="1" applyProtection="1">
      <alignment horizontal="left" vertical="top"/>
      <protection locked="0"/>
    </xf>
    <xf numFmtId="0" fontId="43" fillId="0" borderId="20" xfId="0" applyFont="1" applyBorder="1" applyAlignment="1" applyProtection="1">
      <alignment horizontal="left" vertical="top"/>
      <protection locked="0"/>
    </xf>
    <xf numFmtId="0" fontId="43" fillId="0" borderId="4" xfId="0" applyFont="1" applyBorder="1" applyAlignment="1" applyProtection="1">
      <alignment horizontal="left" vertical="top"/>
      <protection locked="0"/>
    </xf>
    <xf numFmtId="0" fontId="43" fillId="0" borderId="5" xfId="0" applyFont="1" applyBorder="1" applyAlignment="1" applyProtection="1">
      <alignment horizontal="left" vertical="top"/>
      <protection locked="0"/>
    </xf>
    <xf numFmtId="0" fontId="43" fillId="0" borderId="6" xfId="0" applyFont="1" applyBorder="1" applyAlignment="1" applyProtection="1">
      <alignment horizontal="left" vertical="top"/>
      <protection locked="0"/>
    </xf>
    <xf numFmtId="0" fontId="45" fillId="0" borderId="0" xfId="0" applyFont="1" applyAlignment="1" applyProtection="1">
      <alignment horizontal="center" vertical="center"/>
      <protection hidden="1"/>
    </xf>
    <xf numFmtId="0" fontId="44" fillId="11" borderId="10" xfId="0" applyFont="1" applyFill="1" applyBorder="1" applyAlignment="1" applyProtection="1">
      <alignment horizontal="center" vertical="center" wrapText="1"/>
      <protection hidden="1"/>
    </xf>
    <xf numFmtId="0" fontId="44" fillId="11" borderId="11" xfId="0" applyFont="1" applyFill="1" applyBorder="1" applyAlignment="1" applyProtection="1">
      <alignment horizontal="center" vertical="center" wrapText="1"/>
      <protection hidden="1"/>
    </xf>
    <xf numFmtId="0" fontId="44" fillId="11" borderId="12" xfId="0" applyFont="1" applyFill="1" applyBorder="1" applyAlignment="1" applyProtection="1">
      <alignment horizontal="center" vertical="center" wrapText="1"/>
      <protection hidden="1"/>
    </xf>
    <xf numFmtId="0" fontId="10" fillId="0" borderId="10" xfId="0" applyFont="1" applyBorder="1" applyAlignment="1" applyProtection="1">
      <alignment horizontal="left" vertical="top" wrapText="1"/>
      <protection locked="0"/>
    </xf>
    <xf numFmtId="0" fontId="43" fillId="0" borderId="11" xfId="0" applyFont="1" applyBorder="1" applyAlignment="1" applyProtection="1">
      <alignment horizontal="left" vertical="top"/>
      <protection locked="0"/>
    </xf>
    <xf numFmtId="0" fontId="43" fillId="0" borderId="12" xfId="0" applyFont="1" applyBorder="1" applyAlignment="1" applyProtection="1">
      <alignment horizontal="left" vertical="top"/>
      <protection locked="0"/>
    </xf>
    <xf numFmtId="0" fontId="43" fillId="0" borderId="10" xfId="0" applyFont="1" applyBorder="1" applyAlignment="1" applyProtection="1">
      <alignment horizontal="left" vertical="top"/>
      <protection locked="0"/>
    </xf>
    <xf numFmtId="0" fontId="44" fillId="11" borderId="10" xfId="0" applyFont="1" applyFill="1" applyBorder="1" applyAlignment="1" applyProtection="1">
      <alignment horizontal="center" vertical="center"/>
      <protection hidden="1"/>
    </xf>
    <xf numFmtId="0" fontId="44" fillId="11" borderId="11" xfId="0" applyFont="1" applyFill="1" applyBorder="1" applyAlignment="1" applyProtection="1">
      <alignment horizontal="center" vertical="center"/>
      <protection hidden="1"/>
    </xf>
    <xf numFmtId="0" fontId="44" fillId="11" borderId="12" xfId="0" applyFont="1" applyFill="1" applyBorder="1" applyAlignment="1" applyProtection="1">
      <alignment horizontal="center" vertical="center"/>
      <protection hidden="1"/>
    </xf>
    <xf numFmtId="0" fontId="43" fillId="0" borderId="11" xfId="0" applyFont="1" applyBorder="1" applyAlignment="1" applyProtection="1">
      <alignment horizontal="left" vertical="top" wrapText="1"/>
      <protection locked="0"/>
    </xf>
    <xf numFmtId="0" fontId="43" fillId="0" borderId="12" xfId="0" applyFont="1" applyBorder="1" applyAlignment="1" applyProtection="1">
      <alignment horizontal="left" vertical="top" wrapText="1"/>
      <protection locked="0"/>
    </xf>
    <xf numFmtId="0" fontId="43" fillId="0" borderId="10" xfId="0" applyFont="1" applyBorder="1" applyAlignment="1" applyProtection="1">
      <alignment horizontal="left" vertical="top" wrapText="1"/>
      <protection locked="0"/>
    </xf>
    <xf numFmtId="3" fontId="46" fillId="0" borderId="7" xfId="0" applyNumberFormat="1" applyFont="1" applyBorder="1" applyAlignment="1" applyProtection="1">
      <alignment horizontal="center" vertical="center"/>
      <protection hidden="1"/>
    </xf>
    <xf numFmtId="3" fontId="46" fillId="0" borderId="8" xfId="0" applyNumberFormat="1" applyFont="1" applyBorder="1" applyAlignment="1" applyProtection="1">
      <alignment horizontal="center" vertical="center"/>
      <protection hidden="1"/>
    </xf>
    <xf numFmtId="0" fontId="46" fillId="0" borderId="8" xfId="0" applyNumberFormat="1" applyFont="1" applyBorder="1" applyAlignment="1" applyProtection="1">
      <alignment horizontal="center" vertical="center"/>
      <protection hidden="1"/>
    </xf>
    <xf numFmtId="0" fontId="23" fillId="0" borderId="0" xfId="5" applyFont="1" applyAlignment="1" applyProtection="1">
      <alignment horizontal="center" vertical="center"/>
      <protection hidden="1"/>
    </xf>
    <xf numFmtId="0" fontId="24" fillId="0" borderId="13" xfId="5" applyFont="1" applyFill="1" applyBorder="1" applyAlignment="1" applyProtection="1">
      <alignment horizontal="center" vertical="center" wrapText="1"/>
      <protection hidden="1"/>
    </xf>
    <xf numFmtId="0" fontId="24" fillId="0" borderId="52" xfId="5" applyFont="1" applyFill="1" applyBorder="1" applyAlignment="1" applyProtection="1">
      <alignment horizontal="left" vertical="top" wrapText="1"/>
      <protection hidden="1"/>
    </xf>
    <xf numFmtId="0" fontId="24" fillId="0" borderId="53" xfId="5" applyFont="1" applyFill="1" applyBorder="1" applyAlignment="1" applyProtection="1">
      <alignment horizontal="left" vertical="top"/>
      <protection hidden="1"/>
    </xf>
    <xf numFmtId="0" fontId="24" fillId="0" borderId="54" xfId="5" applyFont="1" applyFill="1" applyBorder="1" applyAlignment="1" applyProtection="1">
      <alignment horizontal="left" vertical="top"/>
      <protection hidden="1"/>
    </xf>
    <xf numFmtId="0" fontId="24" fillId="0" borderId="15" xfId="5" applyFont="1" applyFill="1" applyBorder="1" applyAlignment="1" applyProtection="1">
      <alignment horizontal="center" vertical="center" wrapText="1"/>
      <protection hidden="1"/>
    </xf>
    <xf numFmtId="0" fontId="24" fillId="0" borderId="14" xfId="5" applyFont="1" applyFill="1" applyBorder="1" applyAlignment="1" applyProtection="1">
      <alignment horizontal="center" vertical="center" wrapText="1"/>
      <protection hidden="1"/>
    </xf>
    <xf numFmtId="49" fontId="16" fillId="0" borderId="0" xfId="5" applyNumberFormat="1" applyFont="1" applyAlignment="1" applyProtection="1">
      <alignment horizontal="center"/>
      <protection hidden="1"/>
    </xf>
    <xf numFmtId="0" fontId="19" fillId="0" borderId="8" xfId="5" applyFont="1" applyBorder="1" applyAlignment="1" applyProtection="1">
      <alignment horizontal="center"/>
      <protection hidden="1"/>
    </xf>
    <xf numFmtId="0" fontId="23" fillId="0" borderId="0" xfId="5" applyFont="1" applyAlignment="1" applyProtection="1">
      <alignment horizontal="center" vertical="center" wrapText="1"/>
      <protection hidden="1"/>
    </xf>
    <xf numFmtId="3" fontId="19" fillId="0" borderId="7" xfId="5" applyNumberFormat="1" applyFont="1" applyBorder="1" applyAlignment="1" applyProtection="1">
      <alignment horizontal="center" vertical="center"/>
      <protection hidden="1"/>
    </xf>
    <xf numFmtId="3" fontId="19" fillId="0" borderId="7" xfId="5" applyNumberFormat="1" applyFont="1" applyBorder="1" applyAlignment="1" applyProtection="1">
      <alignment horizontal="center"/>
      <protection hidden="1"/>
    </xf>
    <xf numFmtId="3" fontId="19" fillId="0" borderId="8" xfId="5" applyNumberFormat="1" applyFont="1" applyBorder="1" applyAlignment="1" applyProtection="1">
      <alignment horizontal="center" vertical="center"/>
      <protection hidden="1"/>
    </xf>
    <xf numFmtId="3" fontId="21" fillId="8" borderId="23" xfId="5" applyNumberFormat="1" applyFont="1" applyFill="1" applyBorder="1" applyAlignment="1" applyProtection="1">
      <alignment horizontal="right"/>
      <protection locked="0"/>
    </xf>
    <xf numFmtId="3" fontId="21" fillId="8" borderId="21" xfId="5" applyNumberFormat="1" applyFont="1" applyFill="1" applyBorder="1" applyAlignment="1" applyProtection="1">
      <alignment horizontal="right"/>
      <protection locked="0"/>
    </xf>
    <xf numFmtId="3" fontId="21" fillId="8" borderId="28" xfId="5" applyNumberFormat="1" applyFont="1" applyFill="1" applyBorder="1" applyAlignment="1" applyProtection="1">
      <alignment horizontal="right"/>
      <protection locked="0"/>
    </xf>
    <xf numFmtId="3" fontId="21" fillId="8" borderId="29" xfId="5" applyNumberFormat="1" applyFont="1" applyFill="1" applyBorder="1" applyAlignment="1" applyProtection="1">
      <alignment horizontal="right"/>
      <protection locked="0"/>
    </xf>
    <xf numFmtId="0" fontId="16" fillId="0" borderId="10" xfId="5" applyFont="1" applyFill="1" applyBorder="1" applyAlignment="1" applyProtection="1">
      <alignment horizontal="center" vertical="center"/>
      <protection hidden="1"/>
    </xf>
    <xf numFmtId="0" fontId="16" fillId="0" borderId="11" xfId="5" applyFont="1" applyFill="1" applyBorder="1" applyAlignment="1" applyProtection="1">
      <alignment horizontal="center" vertical="center"/>
      <protection hidden="1"/>
    </xf>
    <xf numFmtId="0" fontId="16" fillId="0" borderId="12" xfId="5" applyFont="1" applyFill="1" applyBorder="1" applyAlignment="1" applyProtection="1">
      <alignment horizontal="center" vertical="center"/>
      <protection hidden="1"/>
    </xf>
    <xf numFmtId="0" fontId="16" fillId="0" borderId="13" xfId="5" applyFont="1" applyFill="1" applyBorder="1" applyAlignment="1" applyProtection="1">
      <alignment horizontal="center" vertical="center"/>
      <protection hidden="1"/>
    </xf>
    <xf numFmtId="0" fontId="20" fillId="0" borderId="13" xfId="5" applyFont="1" applyFill="1" applyBorder="1" applyAlignment="1" applyProtection="1">
      <alignment horizontal="center" vertical="center" wrapText="1"/>
      <protection hidden="1"/>
    </xf>
    <xf numFmtId="0" fontId="20" fillId="0" borderId="15" xfId="5" applyFont="1" applyFill="1" applyBorder="1" applyAlignment="1" applyProtection="1">
      <alignment horizontal="center" vertical="center" wrapText="1"/>
      <protection hidden="1"/>
    </xf>
    <xf numFmtId="0" fontId="20" fillId="0" borderId="14" xfId="5" applyFont="1" applyFill="1" applyBorder="1" applyAlignment="1" applyProtection="1">
      <alignment horizontal="center" vertical="center" wrapText="1"/>
      <protection hidden="1"/>
    </xf>
    <xf numFmtId="0" fontId="20" fillId="0" borderId="13" xfId="5" applyFont="1" applyFill="1" applyBorder="1" applyAlignment="1" applyProtection="1">
      <alignment horizontal="center" vertical="center"/>
      <protection hidden="1"/>
    </xf>
    <xf numFmtId="0" fontId="24" fillId="0" borderId="1" xfId="5" applyFont="1" applyFill="1" applyBorder="1" applyAlignment="1" applyProtection="1">
      <alignment horizontal="left" vertical="top" wrapText="1"/>
      <protection locked="0"/>
    </xf>
    <xf numFmtId="0" fontId="24" fillId="0" borderId="2" xfId="5" applyFont="1" applyFill="1" applyBorder="1" applyAlignment="1" applyProtection="1">
      <alignment horizontal="left" vertical="top" wrapText="1"/>
      <protection locked="0"/>
    </xf>
    <xf numFmtId="0" fontId="24" fillId="0" borderId="3" xfId="5" applyFont="1" applyFill="1" applyBorder="1" applyAlignment="1" applyProtection="1">
      <alignment horizontal="left" vertical="top" wrapText="1"/>
      <protection locked="0"/>
    </xf>
    <xf numFmtId="0" fontId="24" fillId="0" borderId="22" xfId="5" applyFont="1" applyFill="1" applyBorder="1" applyAlignment="1" applyProtection="1">
      <alignment horizontal="left" vertical="top" wrapText="1"/>
      <protection locked="0"/>
    </xf>
    <xf numFmtId="0" fontId="24" fillId="0" borderId="0" xfId="5" applyFont="1" applyFill="1" applyBorder="1" applyAlignment="1" applyProtection="1">
      <alignment horizontal="left" vertical="top" wrapText="1"/>
      <protection locked="0"/>
    </xf>
    <xf numFmtId="0" fontId="24" fillId="0" borderId="20" xfId="5" applyFont="1" applyFill="1" applyBorder="1" applyAlignment="1" applyProtection="1">
      <alignment horizontal="left" vertical="top" wrapText="1"/>
      <protection locked="0"/>
    </xf>
    <xf numFmtId="0" fontId="24" fillId="0" borderId="4" xfId="5" applyFont="1" applyFill="1" applyBorder="1" applyAlignment="1" applyProtection="1">
      <alignment horizontal="left" vertical="top" wrapText="1"/>
      <protection locked="0"/>
    </xf>
    <xf numFmtId="0" fontId="24" fillId="0" borderId="5" xfId="5" applyFont="1" applyFill="1" applyBorder="1" applyAlignment="1" applyProtection="1">
      <alignment horizontal="left" vertical="top" wrapText="1"/>
      <protection locked="0"/>
    </xf>
    <xf numFmtId="0" fontId="24" fillId="0" borderId="6" xfId="5" applyFont="1" applyFill="1" applyBorder="1" applyAlignment="1" applyProtection="1">
      <alignment horizontal="left" vertical="top" wrapText="1"/>
      <protection locked="0"/>
    </xf>
    <xf numFmtId="3" fontId="21" fillId="0" borderId="1" xfId="5" applyNumberFormat="1" applyFont="1" applyFill="1" applyBorder="1" applyAlignment="1" applyProtection="1">
      <alignment horizontal="center" vertical="center"/>
      <protection locked="0"/>
    </xf>
    <xf numFmtId="3" fontId="21" fillId="0" borderId="3" xfId="5" applyNumberFormat="1" applyFont="1" applyFill="1" applyBorder="1" applyAlignment="1" applyProtection="1">
      <alignment horizontal="center" vertical="center"/>
      <protection locked="0"/>
    </xf>
    <xf numFmtId="3" fontId="21" fillId="8" borderId="23" xfId="5" applyNumberFormat="1" applyFont="1" applyFill="1" applyBorder="1" applyAlignment="1" applyProtection="1">
      <alignment horizontal="center"/>
      <protection locked="0"/>
    </xf>
    <xf numFmtId="3" fontId="21" fillId="8" borderId="21" xfId="5" applyNumberFormat="1" applyFont="1" applyFill="1" applyBorder="1" applyAlignment="1" applyProtection="1">
      <alignment horizontal="center"/>
      <protection locked="0"/>
    </xf>
    <xf numFmtId="3" fontId="21" fillId="8" borderId="28" xfId="5" applyNumberFormat="1" applyFont="1" applyFill="1" applyBorder="1" applyAlignment="1" applyProtection="1">
      <alignment horizontal="center"/>
      <protection locked="0"/>
    </xf>
    <xf numFmtId="3" fontId="21" fillId="8" borderId="29" xfId="5" applyNumberFormat="1" applyFont="1" applyFill="1" applyBorder="1" applyAlignment="1" applyProtection="1">
      <alignment horizontal="center"/>
      <protection locked="0"/>
    </xf>
    <xf numFmtId="3" fontId="21" fillId="4" borderId="10" xfId="5" applyNumberFormat="1" applyFont="1" applyFill="1" applyBorder="1" applyAlignment="1" applyProtection="1">
      <alignment horizontal="right"/>
      <protection hidden="1"/>
    </xf>
    <xf numFmtId="3" fontId="21" fillId="4" borderId="12" xfId="5" applyNumberFormat="1" applyFont="1" applyFill="1" applyBorder="1" applyAlignment="1" applyProtection="1">
      <alignment horizontal="right"/>
      <protection hidden="1"/>
    </xf>
    <xf numFmtId="3" fontId="19" fillId="8" borderId="23" xfId="5" applyNumberFormat="1" applyFont="1" applyFill="1" applyBorder="1" applyAlignment="1" applyProtection="1">
      <alignment horizontal="right"/>
      <protection locked="0"/>
    </xf>
    <xf numFmtId="3" fontId="19" fillId="8" borderId="21" xfId="5" applyNumberFormat="1" applyFont="1" applyFill="1" applyBorder="1" applyAlignment="1" applyProtection="1">
      <alignment horizontal="right"/>
      <protection locked="0"/>
    </xf>
    <xf numFmtId="3" fontId="19" fillId="8" borderId="28" xfId="5" applyNumberFormat="1" applyFont="1" applyFill="1" applyBorder="1" applyAlignment="1" applyProtection="1">
      <alignment horizontal="right"/>
      <protection locked="0"/>
    </xf>
    <xf numFmtId="3" fontId="19" fillId="8" borderId="29" xfId="5" applyNumberFormat="1" applyFont="1" applyFill="1" applyBorder="1" applyAlignment="1" applyProtection="1">
      <alignment horizontal="right"/>
      <protection locked="0"/>
    </xf>
    <xf numFmtId="0" fontId="18" fillId="0" borderId="52" xfId="5" applyFont="1" applyBorder="1" applyAlignment="1" applyProtection="1">
      <alignment horizontal="left" vertical="top" wrapText="1"/>
      <protection hidden="1"/>
    </xf>
    <xf numFmtId="0" fontId="18" fillId="0" borderId="53" xfId="5" applyFont="1" applyBorder="1" applyAlignment="1" applyProtection="1">
      <alignment horizontal="left" vertical="top"/>
      <protection hidden="1"/>
    </xf>
    <xf numFmtId="0" fontId="18" fillId="0" borderId="54" xfId="5" applyFont="1" applyBorder="1" applyAlignment="1" applyProtection="1">
      <alignment horizontal="left" vertical="top"/>
      <protection hidden="1"/>
    </xf>
    <xf numFmtId="0" fontId="18" fillId="0" borderId="19" xfId="5" applyFont="1" applyBorder="1" applyAlignment="1" applyProtection="1">
      <alignment horizontal="right"/>
      <protection hidden="1"/>
    </xf>
    <xf numFmtId="2" fontId="19" fillId="0" borderId="8" xfId="5" applyNumberFormat="1" applyFont="1" applyBorder="1" applyAlignment="1" applyProtection="1">
      <alignment horizontal="center" vertical="center"/>
      <protection hidden="1"/>
    </xf>
    <xf numFmtId="3" fontId="19" fillId="0" borderId="19" xfId="5" applyNumberFormat="1" applyFont="1" applyBorder="1" applyAlignment="1" applyProtection="1">
      <alignment horizontal="center" vertical="center"/>
      <protection hidden="1"/>
    </xf>
    <xf numFmtId="3" fontId="20" fillId="0" borderId="10" xfId="5" applyNumberFormat="1" applyFont="1" applyBorder="1" applyProtection="1">
      <protection hidden="1"/>
    </xf>
    <xf numFmtId="0" fontId="20" fillId="0" borderId="12" xfId="5" applyFont="1" applyBorder="1" applyProtection="1">
      <protection hidden="1"/>
    </xf>
    <xf numFmtId="0" fontId="18" fillId="0" borderId="1" xfId="5" applyFont="1" applyBorder="1" applyAlignment="1" applyProtection="1">
      <alignment horizontal="left" vertical="top" wrapText="1"/>
      <protection locked="0"/>
    </xf>
    <xf numFmtId="0" fontId="18" fillId="0" borderId="2" xfId="5" applyFont="1" applyBorder="1" applyAlignment="1" applyProtection="1">
      <alignment horizontal="left" vertical="top" wrapText="1"/>
      <protection locked="0"/>
    </xf>
    <xf numFmtId="0" fontId="18" fillId="0" borderId="3" xfId="5" applyFont="1" applyBorder="1" applyAlignment="1" applyProtection="1">
      <alignment horizontal="left" vertical="top" wrapText="1"/>
      <protection locked="0"/>
    </xf>
    <xf numFmtId="0" fontId="18" fillId="0" borderId="22" xfId="5" applyFont="1" applyBorder="1" applyAlignment="1" applyProtection="1">
      <alignment horizontal="left" vertical="top" wrapText="1"/>
      <protection locked="0"/>
    </xf>
    <xf numFmtId="0" fontId="18" fillId="0" borderId="0" xfId="5" applyFont="1" applyBorder="1" applyAlignment="1" applyProtection="1">
      <alignment horizontal="left" vertical="top" wrapText="1"/>
      <protection locked="0"/>
    </xf>
    <xf numFmtId="0" fontId="18" fillId="0" borderId="20" xfId="5" applyFont="1" applyBorder="1" applyAlignment="1" applyProtection="1">
      <alignment horizontal="left" vertical="top" wrapText="1"/>
      <protection locked="0"/>
    </xf>
    <xf numFmtId="0" fontId="18" fillId="0" borderId="4" xfId="5" applyFont="1" applyBorder="1" applyAlignment="1" applyProtection="1">
      <alignment horizontal="left" vertical="top" wrapText="1"/>
      <protection locked="0"/>
    </xf>
    <xf numFmtId="0" fontId="18" fillId="0" borderId="5" xfId="5" applyFont="1" applyBorder="1" applyAlignment="1" applyProtection="1">
      <alignment horizontal="left" vertical="top" wrapText="1"/>
      <protection locked="0"/>
    </xf>
    <xf numFmtId="0" fontId="18" fillId="0" borderId="6" xfId="5" applyFont="1" applyBorder="1" applyAlignment="1" applyProtection="1">
      <alignment horizontal="left" vertical="top" wrapText="1"/>
      <protection locked="0"/>
    </xf>
    <xf numFmtId="3" fontId="20" fillId="0" borderId="55" xfId="5" applyNumberFormat="1" applyFont="1" applyBorder="1" applyProtection="1">
      <protection hidden="1"/>
    </xf>
    <xf numFmtId="0" fontId="20" fillId="0" borderId="35" xfId="5" applyFont="1" applyBorder="1" applyProtection="1">
      <protection hidden="1"/>
    </xf>
    <xf numFmtId="0" fontId="20" fillId="0" borderId="1" xfId="5" applyFont="1" applyBorder="1" applyProtection="1">
      <protection hidden="1"/>
    </xf>
    <xf numFmtId="0" fontId="20" fillId="0" borderId="3" xfId="5" applyFont="1" applyBorder="1" applyProtection="1">
      <protection hidden="1"/>
    </xf>
    <xf numFmtId="0" fontId="20" fillId="0" borderId="1" xfId="5" applyFont="1" applyBorder="1" applyAlignment="1" applyProtection="1">
      <alignment horizontal="center" vertical="center" wrapText="1"/>
      <protection hidden="1"/>
    </xf>
    <xf numFmtId="0" fontId="20" fillId="0" borderId="3" xfId="5" applyFont="1" applyBorder="1" applyAlignment="1" applyProtection="1">
      <alignment horizontal="center" vertical="center" wrapText="1"/>
      <protection hidden="1"/>
    </xf>
    <xf numFmtId="0" fontId="20" fillId="0" borderId="22" xfId="5" applyFont="1" applyBorder="1" applyAlignment="1" applyProtection="1">
      <alignment horizontal="center" vertical="center" wrapText="1"/>
      <protection hidden="1"/>
    </xf>
    <xf numFmtId="0" fontId="20" fillId="0" borderId="20" xfId="5" applyFont="1" applyBorder="1" applyAlignment="1" applyProtection="1">
      <alignment horizontal="center" vertical="center" wrapText="1"/>
      <protection hidden="1"/>
    </xf>
    <xf numFmtId="0" fontId="20" fillId="0" borderId="4" xfId="5" applyFont="1" applyBorder="1" applyAlignment="1" applyProtection="1">
      <alignment horizontal="center" vertical="center" wrapText="1"/>
      <protection hidden="1"/>
    </xf>
    <xf numFmtId="0" fontId="20" fillId="0" borderId="6" xfId="5" applyFont="1" applyBorder="1" applyAlignment="1" applyProtection="1">
      <alignment horizontal="center" vertical="center" wrapText="1"/>
      <protection hidden="1"/>
    </xf>
    <xf numFmtId="0" fontId="20" fillId="0" borderId="9" xfId="5" applyFont="1" applyBorder="1" applyAlignment="1" applyProtection="1">
      <alignment horizontal="center" vertical="center" wrapText="1"/>
      <protection hidden="1"/>
    </xf>
    <xf numFmtId="0" fontId="20" fillId="0" borderId="15" xfId="5" applyFont="1" applyBorder="1" applyAlignment="1" applyProtection="1">
      <alignment horizontal="center" vertical="center"/>
      <protection hidden="1"/>
    </xf>
    <xf numFmtId="0" fontId="20" fillId="0" borderId="14" xfId="5" applyFont="1" applyBorder="1" applyAlignment="1" applyProtection="1">
      <alignment horizontal="center" vertical="center"/>
      <protection hidden="1"/>
    </xf>
    <xf numFmtId="0" fontId="24" fillId="0" borderId="9" xfId="5" applyFont="1" applyBorder="1" applyAlignment="1" applyProtection="1">
      <alignment horizontal="center" vertical="center" wrapText="1"/>
      <protection hidden="1"/>
    </xf>
    <xf numFmtId="0" fontId="24" fillId="0" borderId="15" xfId="5" applyFont="1" applyBorder="1" applyAlignment="1" applyProtection="1">
      <alignment horizontal="center" vertical="center" wrapText="1"/>
      <protection hidden="1"/>
    </xf>
    <xf numFmtId="0" fontId="24" fillId="0" borderId="14" xfId="5" applyFont="1" applyBorder="1" applyAlignment="1" applyProtection="1">
      <alignment horizontal="center" vertical="center" wrapText="1"/>
      <protection hidden="1"/>
    </xf>
    <xf numFmtId="0" fontId="20" fillId="0" borderId="15" xfId="5" applyFont="1" applyBorder="1" applyAlignment="1" applyProtection="1">
      <alignment horizontal="center" vertical="center" wrapText="1"/>
      <protection hidden="1"/>
    </xf>
    <xf numFmtId="0" fontId="20" fillId="0" borderId="14" xfId="5" applyFont="1" applyBorder="1" applyAlignment="1" applyProtection="1">
      <alignment horizontal="center" vertical="center" wrapText="1"/>
      <protection hidden="1"/>
    </xf>
    <xf numFmtId="3" fontId="19" fillId="9" borderId="10" xfId="5" applyNumberFormat="1" applyFont="1" applyFill="1" applyBorder="1" applyAlignment="1" applyProtection="1">
      <alignment horizontal="right"/>
      <protection hidden="1"/>
    </xf>
    <xf numFmtId="3" fontId="19" fillId="9" borderId="12" xfId="5" applyNumberFormat="1" applyFont="1" applyFill="1" applyBorder="1" applyAlignment="1" applyProtection="1">
      <alignment horizontal="right"/>
      <protection hidden="1"/>
    </xf>
    <xf numFmtId="0" fontId="21" fillId="0" borderId="13" xfId="5" applyFont="1" applyBorder="1" applyAlignment="1" applyProtection="1">
      <alignment horizontal="left" vertical="top"/>
      <protection locked="0"/>
    </xf>
    <xf numFmtId="0" fontId="17" fillId="0" borderId="30" xfId="5" applyFont="1" applyBorder="1" applyAlignment="1" applyProtection="1">
      <alignment horizontal="center"/>
      <protection hidden="1"/>
    </xf>
    <xf numFmtId="0" fontId="17" fillId="0" borderId="31" xfId="5" applyFont="1" applyBorder="1" applyAlignment="1" applyProtection="1">
      <alignment horizontal="center"/>
      <protection hidden="1"/>
    </xf>
    <xf numFmtId="0" fontId="17" fillId="0" borderId="32" xfId="5" applyFont="1" applyBorder="1" applyAlignment="1" applyProtection="1">
      <alignment horizontal="center"/>
      <protection hidden="1"/>
    </xf>
    <xf numFmtId="0" fontId="20" fillId="0" borderId="2" xfId="5" applyFont="1" applyBorder="1" applyAlignment="1" applyProtection="1">
      <alignment horizontal="left" vertical="center"/>
      <protection hidden="1"/>
    </xf>
    <xf numFmtId="0" fontId="20" fillId="0" borderId="3" xfId="5" applyFont="1" applyBorder="1" applyAlignment="1" applyProtection="1">
      <alignment horizontal="left" vertical="center"/>
      <protection hidden="1"/>
    </xf>
    <xf numFmtId="0" fontId="20" fillId="0" borderId="0" xfId="5" applyFont="1" applyAlignment="1" applyProtection="1">
      <alignment horizontal="left" vertical="center"/>
      <protection hidden="1"/>
    </xf>
    <xf numFmtId="0" fontId="20" fillId="0" borderId="20" xfId="5" applyFont="1" applyBorder="1" applyAlignment="1" applyProtection="1">
      <alignment horizontal="left" vertical="center"/>
      <protection hidden="1"/>
    </xf>
    <xf numFmtId="3" fontId="19" fillId="8" borderId="13" xfId="5" applyNumberFormat="1" applyFont="1" applyFill="1" applyBorder="1" applyAlignment="1" applyProtection="1">
      <alignment horizontal="right"/>
      <protection hidden="1"/>
    </xf>
    <xf numFmtId="3" fontId="19" fillId="0" borderId="13" xfId="5" applyNumberFormat="1" applyFont="1" applyBorder="1" applyAlignment="1" applyProtection="1">
      <alignment horizontal="right"/>
      <protection hidden="1"/>
    </xf>
    <xf numFmtId="3" fontId="19" fillId="11" borderId="13" xfId="5" applyNumberFormat="1" applyFont="1" applyFill="1" applyBorder="1" applyAlignment="1" applyProtection="1">
      <alignment horizontal="right"/>
      <protection hidden="1"/>
    </xf>
    <xf numFmtId="3" fontId="19" fillId="0" borderId="10" xfId="5" applyNumberFormat="1" applyFont="1" applyBorder="1" applyAlignment="1" applyProtection="1">
      <alignment horizontal="center"/>
      <protection hidden="1"/>
    </xf>
    <xf numFmtId="3" fontId="19" fillId="0" borderId="12" xfId="5" applyNumberFormat="1" applyFont="1" applyBorder="1" applyAlignment="1" applyProtection="1">
      <alignment horizontal="center"/>
      <protection hidden="1"/>
    </xf>
    <xf numFmtId="0" fontId="17" fillId="0" borderId="10" xfId="5" applyFont="1" applyBorder="1" applyAlignment="1" applyProtection="1">
      <alignment horizontal="center"/>
      <protection hidden="1"/>
    </xf>
    <xf numFmtId="0" fontId="17" fillId="0" borderId="11" xfId="5" applyFont="1" applyBorder="1" applyAlignment="1" applyProtection="1">
      <alignment horizontal="center"/>
      <protection hidden="1"/>
    </xf>
    <xf numFmtId="0" fontId="17" fillId="0" borderId="12" xfId="5" applyFont="1" applyBorder="1" applyAlignment="1" applyProtection="1">
      <alignment horizontal="center"/>
      <protection hidden="1"/>
    </xf>
    <xf numFmtId="3" fontId="19" fillId="0" borderId="11" xfId="5" applyNumberFormat="1" applyFont="1" applyBorder="1" applyAlignment="1" applyProtection="1">
      <alignment horizontal="center"/>
      <protection hidden="1"/>
    </xf>
    <xf numFmtId="3" fontId="19" fillId="0" borderId="28" xfId="5" applyNumberFormat="1" applyFont="1" applyBorder="1" applyAlignment="1" applyProtection="1">
      <alignment horizontal="right"/>
      <protection hidden="1"/>
    </xf>
    <xf numFmtId="3" fontId="19" fillId="0" borderId="8" xfId="5" applyNumberFormat="1" applyFont="1" applyBorder="1" applyAlignment="1" applyProtection="1">
      <alignment horizontal="right"/>
      <protection hidden="1"/>
    </xf>
    <xf numFmtId="3" fontId="19" fillId="0" borderId="29" xfId="5" applyNumberFormat="1" applyFont="1" applyBorder="1" applyAlignment="1" applyProtection="1">
      <alignment horizontal="right"/>
      <protection hidden="1"/>
    </xf>
    <xf numFmtId="3" fontId="19" fillId="0" borderId="22" xfId="5" applyNumberFormat="1" applyFont="1" applyBorder="1" applyAlignment="1" applyProtection="1">
      <alignment horizontal="center"/>
      <protection hidden="1"/>
    </xf>
    <xf numFmtId="3" fontId="19" fillId="0" borderId="20" xfId="5" applyNumberFormat="1" applyFont="1" applyBorder="1" applyAlignment="1" applyProtection="1">
      <alignment horizontal="center"/>
      <protection hidden="1"/>
    </xf>
    <xf numFmtId="3" fontId="19" fillId="0" borderId="0" xfId="5" applyNumberFormat="1" applyFont="1" applyBorder="1" applyAlignment="1" applyProtection="1">
      <alignment horizontal="center"/>
      <protection hidden="1"/>
    </xf>
    <xf numFmtId="3" fontId="19" fillId="0" borderId="4" xfId="5" applyNumberFormat="1" applyFont="1" applyFill="1" applyBorder="1" applyAlignment="1" applyProtection="1">
      <alignment horizontal="right"/>
      <protection locked="0"/>
    </xf>
    <xf numFmtId="3" fontId="19" fillId="0" borderId="6" xfId="5" applyNumberFormat="1" applyFont="1" applyFill="1" applyBorder="1" applyAlignment="1" applyProtection="1">
      <alignment horizontal="right"/>
      <protection locked="0"/>
    </xf>
    <xf numFmtId="3" fontId="19" fillId="0" borderId="4" xfId="5" applyNumberFormat="1" applyFont="1" applyBorder="1" applyAlignment="1" applyProtection="1">
      <alignment horizontal="right"/>
      <protection hidden="1"/>
    </xf>
    <xf numFmtId="3" fontId="19" fillId="0" borderId="5" xfId="5" applyNumberFormat="1" applyFont="1" applyBorder="1" applyAlignment="1" applyProtection="1">
      <alignment horizontal="right"/>
      <protection hidden="1"/>
    </xf>
    <xf numFmtId="3" fontId="19" fillId="0" borderId="6" xfId="5" applyNumberFormat="1" applyFont="1" applyBorder="1" applyAlignment="1" applyProtection="1">
      <alignment horizontal="right"/>
      <protection hidden="1"/>
    </xf>
    <xf numFmtId="3" fontId="19" fillId="0" borderId="23" xfId="5" applyNumberFormat="1" applyFont="1" applyBorder="1" applyAlignment="1" applyProtection="1">
      <alignment horizontal="right"/>
      <protection hidden="1"/>
    </xf>
    <xf numFmtId="3" fontId="19" fillId="0" borderId="7" xfId="5" applyNumberFormat="1" applyFont="1" applyBorder="1" applyAlignment="1" applyProtection="1">
      <alignment horizontal="right"/>
      <protection hidden="1"/>
    </xf>
    <xf numFmtId="3" fontId="19" fillId="0" borderId="21" xfId="5" applyNumberFormat="1" applyFont="1" applyBorder="1" applyAlignment="1" applyProtection="1">
      <alignment horizontal="right"/>
      <protection hidden="1"/>
    </xf>
    <xf numFmtId="3" fontId="19" fillId="8" borderId="55" xfId="5" applyNumberFormat="1" applyFont="1" applyFill="1" applyBorder="1" applyAlignment="1" applyProtection="1">
      <alignment horizontal="right"/>
      <protection locked="0"/>
    </xf>
    <xf numFmtId="3" fontId="19" fillId="8" borderId="35" xfId="5" applyNumberFormat="1" applyFont="1" applyFill="1" applyBorder="1" applyAlignment="1" applyProtection="1">
      <alignment horizontal="right"/>
      <protection locked="0"/>
    </xf>
    <xf numFmtId="3" fontId="19" fillId="0" borderId="55" xfId="5" applyNumberFormat="1" applyFont="1" applyBorder="1" applyAlignment="1" applyProtection="1">
      <alignment horizontal="right"/>
      <protection hidden="1"/>
    </xf>
    <xf numFmtId="3" fontId="19" fillId="0" borderId="19" xfId="5" applyNumberFormat="1" applyFont="1" applyBorder="1" applyAlignment="1" applyProtection="1">
      <alignment horizontal="right"/>
      <protection hidden="1"/>
    </xf>
    <xf numFmtId="3" fontId="19" fillId="0" borderId="35" xfId="5" applyNumberFormat="1" applyFont="1" applyBorder="1" applyAlignment="1" applyProtection="1">
      <alignment horizontal="right"/>
      <protection hidden="1"/>
    </xf>
    <xf numFmtId="0" fontId="20" fillId="0" borderId="52" xfId="5" applyFont="1" applyBorder="1" applyAlignment="1" applyProtection="1">
      <alignment horizontal="left" vertical="top" wrapText="1"/>
      <protection hidden="1"/>
    </xf>
    <xf numFmtId="0" fontId="20" fillId="0" borderId="53" xfId="5" applyFont="1" applyBorder="1" applyAlignment="1" applyProtection="1">
      <alignment horizontal="left" vertical="top"/>
      <protection hidden="1"/>
    </xf>
    <xf numFmtId="0" fontId="20" fillId="0" borderId="54" xfId="5" applyFont="1" applyBorder="1" applyAlignment="1" applyProtection="1">
      <alignment horizontal="left" vertical="top"/>
      <protection hidden="1"/>
    </xf>
    <xf numFmtId="3" fontId="19" fillId="0" borderId="23" xfId="5" applyNumberFormat="1" applyFont="1" applyFill="1" applyBorder="1" applyAlignment="1" applyProtection="1">
      <alignment horizontal="right"/>
      <protection locked="0"/>
    </xf>
    <xf numFmtId="3" fontId="19" fillId="0" borderId="21" xfId="5" applyNumberFormat="1" applyFont="1" applyFill="1" applyBorder="1" applyAlignment="1" applyProtection="1">
      <alignment horizontal="right"/>
      <protection locked="0"/>
    </xf>
    <xf numFmtId="3" fontId="19" fillId="0" borderId="25" xfId="5" applyNumberFormat="1" applyFont="1" applyBorder="1" applyAlignment="1" applyProtection="1">
      <alignment horizontal="right"/>
      <protection hidden="1"/>
    </xf>
    <xf numFmtId="3" fontId="19" fillId="0" borderId="26" xfId="5" applyNumberFormat="1" applyFont="1" applyBorder="1" applyAlignment="1" applyProtection="1">
      <alignment horizontal="right"/>
      <protection hidden="1"/>
    </xf>
    <xf numFmtId="3" fontId="19" fillId="0" borderId="27" xfId="5" applyNumberFormat="1" applyFont="1" applyBorder="1" applyAlignment="1" applyProtection="1">
      <alignment horizontal="right"/>
      <protection hidden="1"/>
    </xf>
    <xf numFmtId="0" fontId="24" fillId="0" borderId="10" xfId="5" applyFont="1" applyBorder="1" applyAlignment="1" applyProtection="1">
      <alignment horizontal="center" vertical="center"/>
      <protection hidden="1"/>
    </xf>
    <xf numFmtId="0" fontId="24" fillId="0" borderId="12" xfId="5" applyFont="1" applyBorder="1" applyAlignment="1" applyProtection="1">
      <alignment horizontal="center" vertical="center"/>
      <protection hidden="1"/>
    </xf>
    <xf numFmtId="0" fontId="24" fillId="0" borderId="11" xfId="5" applyFont="1" applyBorder="1" applyAlignment="1" applyProtection="1">
      <alignment horizontal="center" vertical="center"/>
      <protection hidden="1"/>
    </xf>
    <xf numFmtId="3" fontId="19" fillId="8" borderId="28" xfId="5" applyNumberFormat="1" applyFont="1" applyFill="1" applyBorder="1" applyAlignment="1" applyProtection="1">
      <alignment horizontal="center"/>
      <protection locked="0"/>
    </xf>
    <xf numFmtId="3" fontId="19" fillId="8" borderId="29" xfId="5" applyNumberFormat="1" applyFont="1" applyFill="1" applyBorder="1" applyAlignment="1" applyProtection="1">
      <alignment horizontal="center"/>
      <protection locked="0"/>
    </xf>
    <xf numFmtId="2" fontId="19" fillId="0" borderId="7" xfId="5" applyNumberFormat="1" applyFont="1" applyBorder="1" applyAlignment="1" applyProtection="1">
      <alignment horizontal="center" vertical="center"/>
      <protection hidden="1"/>
    </xf>
    <xf numFmtId="0" fontId="20" fillId="0" borderId="1" xfId="5" applyFont="1" applyFill="1" applyBorder="1" applyAlignment="1" applyProtection="1">
      <alignment horizontal="left" vertical="top" wrapText="1"/>
      <protection locked="0"/>
    </xf>
    <xf numFmtId="0" fontId="20" fillId="0" borderId="2" xfId="5" applyFont="1" applyFill="1" applyBorder="1" applyAlignment="1" applyProtection="1">
      <alignment horizontal="left" vertical="top" wrapText="1"/>
      <protection locked="0"/>
    </xf>
    <xf numFmtId="0" fontId="20" fillId="0" borderId="3" xfId="5" applyFont="1" applyFill="1" applyBorder="1" applyAlignment="1" applyProtection="1">
      <alignment horizontal="left" vertical="top" wrapText="1"/>
      <protection locked="0"/>
    </xf>
    <xf numFmtId="0" fontId="20" fillId="0" borderId="22" xfId="5" applyFont="1" applyFill="1" applyBorder="1" applyAlignment="1" applyProtection="1">
      <alignment horizontal="left" vertical="top" wrapText="1"/>
      <protection locked="0"/>
    </xf>
    <xf numFmtId="0" fontId="20" fillId="0" borderId="0" xfId="5" applyFont="1" applyFill="1" applyBorder="1" applyAlignment="1" applyProtection="1">
      <alignment horizontal="left" vertical="top" wrapText="1"/>
      <protection locked="0"/>
    </xf>
    <xf numFmtId="0" fontId="20" fillId="0" borderId="20" xfId="5" applyFont="1" applyFill="1" applyBorder="1" applyAlignment="1" applyProtection="1">
      <alignment horizontal="left" vertical="top" wrapText="1"/>
      <protection locked="0"/>
    </xf>
    <xf numFmtId="0" fontId="20" fillId="0" borderId="4" xfId="5" applyFont="1" applyFill="1" applyBorder="1" applyAlignment="1" applyProtection="1">
      <alignment horizontal="left" vertical="top" wrapText="1"/>
      <protection locked="0"/>
    </xf>
    <xf numFmtId="0" fontId="20" fillId="0" borderId="5" xfId="5" applyFont="1" applyFill="1" applyBorder="1" applyAlignment="1" applyProtection="1">
      <alignment horizontal="left" vertical="top" wrapText="1"/>
      <protection locked="0"/>
    </xf>
    <xf numFmtId="0" fontId="20" fillId="0" borderId="6" xfId="5" applyFont="1" applyFill="1" applyBorder="1" applyAlignment="1" applyProtection="1">
      <alignment horizontal="left" vertical="top" wrapText="1"/>
      <protection locked="0"/>
    </xf>
    <xf numFmtId="3" fontId="19" fillId="0" borderId="33" xfId="5" applyNumberFormat="1" applyFont="1" applyBorder="1" applyAlignment="1" applyProtection="1">
      <alignment horizontal="right"/>
      <protection hidden="1"/>
    </xf>
    <xf numFmtId="0" fontId="20" fillId="2" borderId="22" xfId="5" applyFont="1" applyFill="1" applyBorder="1" applyAlignment="1" applyProtection="1">
      <alignment horizontal="left"/>
      <protection hidden="1"/>
    </xf>
    <xf numFmtId="0" fontId="20" fillId="2" borderId="0" xfId="5" applyFont="1" applyFill="1" applyBorder="1" applyAlignment="1" applyProtection="1">
      <alignment horizontal="left"/>
      <protection hidden="1"/>
    </xf>
    <xf numFmtId="0" fontId="20" fillId="2" borderId="20" xfId="5" applyFont="1" applyFill="1" applyBorder="1" applyAlignment="1" applyProtection="1">
      <alignment horizontal="left"/>
      <protection hidden="1"/>
    </xf>
    <xf numFmtId="0" fontId="24" fillId="9" borderId="13" xfId="5" applyFont="1" applyFill="1" applyBorder="1" applyAlignment="1" applyProtection="1">
      <alignment vertical="center"/>
      <protection hidden="1"/>
    </xf>
    <xf numFmtId="3" fontId="19" fillId="0" borderId="10" xfId="5" applyNumberFormat="1" applyFont="1" applyBorder="1" applyAlignment="1" applyProtection="1">
      <alignment horizontal="right" vertical="center"/>
      <protection hidden="1"/>
    </xf>
    <xf numFmtId="3" fontId="19" fillId="0" borderId="12" xfId="5" applyNumberFormat="1" applyFont="1" applyBorder="1" applyAlignment="1" applyProtection="1">
      <alignment horizontal="right" vertical="center"/>
      <protection hidden="1"/>
    </xf>
    <xf numFmtId="0" fontId="24" fillId="9" borderId="10" xfId="5" applyFont="1" applyFill="1" applyBorder="1" applyAlignment="1" applyProtection="1">
      <alignment horizontal="left" vertical="center"/>
      <protection hidden="1"/>
    </xf>
    <xf numFmtId="0" fontId="24" fillId="9" borderId="11" xfId="5" applyFont="1" applyFill="1" applyBorder="1" applyAlignment="1" applyProtection="1">
      <alignment horizontal="left" vertical="center"/>
      <protection hidden="1"/>
    </xf>
    <xf numFmtId="0" fontId="24" fillId="9" borderId="12" xfId="5" applyFont="1" applyFill="1" applyBorder="1" applyAlignment="1" applyProtection="1">
      <alignment horizontal="left" vertical="center"/>
      <protection hidden="1"/>
    </xf>
    <xf numFmtId="3" fontId="19" fillId="2" borderId="10" xfId="5" applyNumberFormat="1" applyFont="1" applyFill="1" applyBorder="1" applyAlignment="1" applyProtection="1">
      <alignment horizontal="center"/>
      <protection hidden="1"/>
    </xf>
    <xf numFmtId="3" fontId="19" fillId="2" borderId="12" xfId="5" applyNumberFormat="1" applyFont="1" applyFill="1" applyBorder="1" applyAlignment="1" applyProtection="1">
      <alignment horizontal="center"/>
      <protection hidden="1"/>
    </xf>
    <xf numFmtId="3" fontId="19" fillId="0" borderId="13" xfId="5" applyNumberFormat="1" applyFont="1" applyBorder="1" applyAlignment="1" applyProtection="1">
      <alignment horizontal="right" vertical="center"/>
      <protection hidden="1"/>
    </xf>
    <xf numFmtId="3" fontId="19" fillId="0" borderId="16" xfId="5" applyNumberFormat="1" applyFont="1" applyBorder="1" applyAlignment="1" applyProtection="1">
      <alignment horizontal="right"/>
      <protection hidden="1"/>
    </xf>
    <xf numFmtId="0" fontId="20" fillId="2" borderId="22" xfId="5" applyFont="1" applyFill="1" applyBorder="1" applyAlignment="1" applyProtection="1">
      <protection hidden="1"/>
    </xf>
    <xf numFmtId="0" fontId="20" fillId="2" borderId="0" xfId="5" applyFont="1" applyFill="1" applyBorder="1" applyAlignment="1" applyProtection="1">
      <protection hidden="1"/>
    </xf>
    <xf numFmtId="0" fontId="20" fillId="2" borderId="20" xfId="5" applyFont="1" applyFill="1" applyBorder="1" applyAlignment="1" applyProtection="1">
      <protection hidden="1"/>
    </xf>
    <xf numFmtId="3" fontId="19" fillId="0" borderId="28" xfId="5" applyNumberFormat="1" applyFont="1" applyFill="1" applyBorder="1" applyAlignment="1" applyProtection="1">
      <alignment horizontal="right"/>
      <protection hidden="1"/>
    </xf>
    <xf numFmtId="3" fontId="19" fillId="0" borderId="29" xfId="5" applyNumberFormat="1" applyFont="1" applyFill="1" applyBorder="1" applyAlignment="1" applyProtection="1">
      <alignment horizontal="right"/>
      <protection hidden="1"/>
    </xf>
    <xf numFmtId="0" fontId="20" fillId="2" borderId="22" xfId="5" applyFont="1" applyFill="1" applyBorder="1" applyProtection="1">
      <protection hidden="1"/>
    </xf>
    <xf numFmtId="0" fontId="20" fillId="2" borderId="0" xfId="5" applyFont="1" applyFill="1" applyBorder="1" applyProtection="1">
      <protection hidden="1"/>
    </xf>
    <xf numFmtId="0" fontId="20" fillId="2" borderId="20" xfId="5" applyFont="1" applyFill="1" applyBorder="1" applyProtection="1">
      <protection hidden="1"/>
    </xf>
    <xf numFmtId="0" fontId="20" fillId="2" borderId="9" xfId="5" applyFont="1" applyFill="1" applyBorder="1" applyAlignment="1" applyProtection="1">
      <alignment horizontal="center" vertical="top" wrapText="1"/>
      <protection hidden="1"/>
    </xf>
    <xf numFmtId="0" fontId="20" fillId="2" borderId="15" xfId="5" applyFont="1" applyFill="1" applyBorder="1" applyAlignment="1" applyProtection="1">
      <alignment horizontal="center" vertical="top" wrapText="1"/>
      <protection hidden="1"/>
    </xf>
    <xf numFmtId="3" fontId="19" fillId="0" borderId="23" xfId="5" applyNumberFormat="1" applyFont="1" applyFill="1" applyBorder="1" applyAlignment="1" applyProtection="1">
      <alignment horizontal="right"/>
      <protection hidden="1"/>
    </xf>
    <xf numFmtId="3" fontId="19" fillId="0" borderId="21" xfId="5" applyNumberFormat="1" applyFont="1" applyFill="1" applyBorder="1" applyAlignment="1" applyProtection="1">
      <alignment horizontal="right"/>
      <protection hidden="1"/>
    </xf>
    <xf numFmtId="0" fontId="23" fillId="0" borderId="0" xfId="5" applyFont="1" applyFill="1" applyAlignment="1" applyProtection="1">
      <alignment horizontal="center" vertical="center" wrapText="1"/>
      <protection hidden="1"/>
    </xf>
    <xf numFmtId="3" fontId="19" fillId="0" borderId="8" xfId="5" applyNumberFormat="1" applyFont="1" applyBorder="1" applyAlignment="1" applyProtection="1">
      <alignment horizontal="center"/>
      <protection hidden="1"/>
    </xf>
    <xf numFmtId="0" fontId="10" fillId="0" borderId="14" xfId="0" applyFont="1" applyBorder="1" applyAlignment="1" applyProtection="1">
      <alignment horizontal="left" vertical="top"/>
      <protection locked="0"/>
    </xf>
    <xf numFmtId="0" fontId="10" fillId="0" borderId="13" xfId="0" applyFont="1" applyBorder="1" applyAlignment="1" applyProtection="1">
      <alignment horizontal="left" vertical="top"/>
      <protection locked="0"/>
    </xf>
    <xf numFmtId="0" fontId="12" fillId="0" borderId="1" xfId="0" applyFont="1" applyBorder="1" applyAlignment="1" applyProtection="1">
      <alignment vertical="center"/>
      <protection hidden="1"/>
    </xf>
    <xf numFmtId="0" fontId="12" fillId="0" borderId="2" xfId="0" applyFont="1" applyBorder="1" applyAlignment="1" applyProtection="1">
      <alignment vertical="center"/>
      <protection hidden="1"/>
    </xf>
    <xf numFmtId="0" fontId="12" fillId="0" borderId="10" xfId="0" applyFont="1" applyBorder="1" applyProtection="1">
      <protection locked="0"/>
    </xf>
    <xf numFmtId="0" fontId="12" fillId="0" borderId="11" xfId="0" applyFont="1" applyBorder="1" applyProtection="1">
      <protection locked="0"/>
    </xf>
    <xf numFmtId="0" fontId="12" fillId="0" borderId="12" xfId="0" applyFont="1" applyBorder="1" applyProtection="1">
      <protection locked="0"/>
    </xf>
    <xf numFmtId="0" fontId="12" fillId="0" borderId="10" xfId="0" applyFont="1" applyBorder="1" applyAlignment="1" applyProtection="1">
      <alignment horizontal="left" vertical="center"/>
      <protection hidden="1"/>
    </xf>
    <xf numFmtId="0" fontId="12" fillId="0" borderId="11" xfId="0" applyFont="1" applyBorder="1" applyAlignment="1" applyProtection="1">
      <alignment horizontal="left" vertical="center"/>
      <protection hidden="1"/>
    </xf>
    <xf numFmtId="0" fontId="10" fillId="0" borderId="13" xfId="0" applyFont="1" applyBorder="1" applyProtection="1">
      <protection locked="0"/>
    </xf>
    <xf numFmtId="0" fontId="12" fillId="0" borderId="4" xfId="0" applyFont="1" applyBorder="1" applyAlignment="1" applyProtection="1">
      <alignment horizontal="left" vertical="top"/>
      <protection locked="0"/>
    </xf>
    <xf numFmtId="0" fontId="12" fillId="0" borderId="5" xfId="0" applyFont="1" applyBorder="1" applyAlignment="1" applyProtection="1">
      <alignment horizontal="left" vertical="top"/>
      <protection locked="0"/>
    </xf>
    <xf numFmtId="0" fontId="12" fillId="0" borderId="6" xfId="0" applyFont="1" applyBorder="1" applyAlignment="1" applyProtection="1">
      <alignment horizontal="left" vertical="top"/>
      <protection locked="0"/>
    </xf>
    <xf numFmtId="0" fontId="12" fillId="4" borderId="13" xfId="0" applyFont="1" applyFill="1" applyBorder="1" applyAlignment="1" applyProtection="1">
      <alignment horizontal="center" vertical="center"/>
      <protection hidden="1"/>
    </xf>
    <xf numFmtId="0" fontId="12" fillId="4" borderId="13" xfId="0" applyFont="1" applyFill="1" applyBorder="1" applyAlignment="1" applyProtection="1">
      <alignment horizontal="center" vertical="center" wrapText="1"/>
      <protection hidden="1"/>
    </xf>
    <xf numFmtId="3" fontId="11" fillId="0" borderId="7" xfId="0" applyNumberFormat="1" applyFont="1" applyBorder="1" applyAlignment="1" applyProtection="1">
      <alignment horizontal="center" vertical="center"/>
      <protection hidden="1"/>
    </xf>
    <xf numFmtId="3" fontId="11" fillId="0" borderId="8" xfId="0" applyNumberFormat="1" applyFont="1" applyBorder="1" applyAlignment="1" applyProtection="1">
      <alignment horizontal="center" vertical="center"/>
      <protection hidden="1"/>
    </xf>
    <xf numFmtId="0" fontId="11" fillId="0" borderId="8" xfId="0" applyNumberFormat="1" applyFont="1" applyBorder="1" applyAlignment="1" applyProtection="1">
      <alignment horizontal="center" vertical="center"/>
      <protection hidden="1"/>
    </xf>
    <xf numFmtId="0" fontId="11" fillId="0" borderId="0" xfId="0" applyFont="1" applyAlignment="1" applyProtection="1">
      <alignment horizontal="center" vertical="center"/>
      <protection hidden="1"/>
    </xf>
    <xf numFmtId="166" fontId="10" fillId="0" borderId="10" xfId="2" applyNumberFormat="1" applyFont="1" applyBorder="1" applyProtection="1">
      <protection locked="0"/>
    </xf>
    <xf numFmtId="166" fontId="10" fillId="0" borderId="12" xfId="2" applyNumberFormat="1" applyFont="1" applyBorder="1" applyProtection="1">
      <protection locked="0"/>
    </xf>
    <xf numFmtId="0" fontId="10" fillId="0" borderId="2" xfId="0" applyFont="1" applyBorder="1" applyAlignment="1" applyProtection="1">
      <alignment horizontal="left" vertical="top"/>
      <protection locked="0"/>
    </xf>
    <xf numFmtId="0" fontId="10" fillId="0" borderId="3" xfId="0" applyFont="1" applyBorder="1" applyAlignment="1" applyProtection="1">
      <alignment horizontal="left" vertical="top"/>
      <protection locked="0"/>
    </xf>
    <xf numFmtId="0" fontId="10" fillId="0" borderId="22" xfId="0" applyFont="1" applyBorder="1" applyAlignment="1" applyProtection="1">
      <alignment horizontal="left" vertical="top"/>
      <protection locked="0"/>
    </xf>
    <xf numFmtId="0" fontId="10" fillId="0" borderId="0" xfId="0" applyFont="1" applyBorder="1" applyAlignment="1" applyProtection="1">
      <alignment horizontal="left" vertical="top"/>
      <protection locked="0"/>
    </xf>
    <xf numFmtId="0" fontId="10" fillId="0" borderId="20" xfId="0" applyFont="1" applyBorder="1" applyAlignment="1" applyProtection="1">
      <alignment horizontal="left" vertical="top"/>
      <protection locked="0"/>
    </xf>
    <xf numFmtId="0" fontId="10" fillId="0" borderId="4" xfId="0" applyFont="1" applyBorder="1" applyAlignment="1" applyProtection="1">
      <alignment horizontal="left" vertical="top"/>
      <protection locked="0"/>
    </xf>
    <xf numFmtId="0" fontId="10" fillId="0" borderId="5" xfId="0" applyFont="1" applyBorder="1" applyAlignment="1" applyProtection="1">
      <alignment horizontal="left" vertical="top"/>
      <protection locked="0"/>
    </xf>
    <xf numFmtId="0" fontId="10" fillId="0" borderId="6" xfId="0" applyFont="1" applyBorder="1" applyAlignment="1" applyProtection="1">
      <alignment horizontal="left" vertical="top"/>
      <protection locked="0"/>
    </xf>
    <xf numFmtId="166" fontId="13" fillId="0" borderId="10" xfId="2" applyNumberFormat="1" applyFont="1" applyBorder="1" applyProtection="1">
      <protection locked="0"/>
    </xf>
    <xf numFmtId="166" fontId="13" fillId="0" borderId="12" xfId="2" applyNumberFormat="1" applyFont="1" applyBorder="1" applyProtection="1">
      <protection locked="0"/>
    </xf>
    <xf numFmtId="0" fontId="10" fillId="0" borderId="10" xfId="0" applyFont="1" applyBorder="1" applyProtection="1">
      <protection locked="0"/>
    </xf>
    <xf numFmtId="0" fontId="10" fillId="0" borderId="12" xfId="0" applyFont="1" applyBorder="1" applyProtection="1">
      <protection locked="0"/>
    </xf>
    <xf numFmtId="0" fontId="13" fillId="0" borderId="10" xfId="0" applyFont="1" applyBorder="1" applyProtection="1">
      <protection locked="0"/>
    </xf>
    <xf numFmtId="0" fontId="13" fillId="0" borderId="12" xfId="0" applyFont="1" applyBorder="1" applyProtection="1">
      <protection locked="0"/>
    </xf>
    <xf numFmtId="166" fontId="13" fillId="0" borderId="13" xfId="2" applyNumberFormat="1" applyFont="1" applyBorder="1" applyProtection="1">
      <protection locked="0"/>
    </xf>
    <xf numFmtId="166" fontId="13" fillId="0" borderId="13" xfId="2" applyNumberFormat="1" applyFont="1" applyBorder="1" applyProtection="1">
      <protection hidden="1"/>
    </xf>
    <xf numFmtId="0" fontId="12" fillId="11" borderId="13" xfId="0" applyFont="1" applyFill="1" applyBorder="1" applyAlignment="1" applyProtection="1">
      <alignment horizontal="center" vertical="center" wrapText="1"/>
      <protection hidden="1"/>
    </xf>
    <xf numFmtId="166" fontId="13" fillId="4" borderId="13" xfId="0" applyNumberFormat="1" applyFont="1" applyFill="1" applyBorder="1" applyProtection="1">
      <protection hidden="1"/>
    </xf>
    <xf numFmtId="0" fontId="13" fillId="4" borderId="13" xfId="0" applyFont="1" applyFill="1" applyBorder="1" applyProtection="1">
      <protection hidden="1"/>
    </xf>
    <xf numFmtId="166" fontId="13" fillId="4" borderId="13" xfId="0" applyNumberFormat="1" applyFont="1" applyFill="1" applyBorder="1" applyProtection="1">
      <protection locked="0"/>
    </xf>
    <xf numFmtId="0" fontId="13" fillId="4" borderId="13" xfId="0" applyFont="1" applyFill="1" applyBorder="1" applyProtection="1">
      <protection locked="0"/>
    </xf>
    <xf numFmtId="0" fontId="12" fillId="11" borderId="13" xfId="0" applyFont="1" applyFill="1" applyBorder="1" applyAlignment="1" applyProtection="1">
      <alignment horizontal="center" vertical="center"/>
      <protection hidden="1"/>
    </xf>
    <xf numFmtId="0" fontId="12" fillId="11" borderId="10" xfId="0" applyFont="1" applyFill="1" applyBorder="1" applyAlignment="1" applyProtection="1">
      <alignment horizontal="center" vertical="center" wrapText="1"/>
      <protection hidden="1"/>
    </xf>
    <xf numFmtId="0" fontId="12" fillId="11" borderId="12" xfId="0" applyFont="1" applyFill="1" applyBorder="1" applyAlignment="1" applyProtection="1">
      <alignment horizontal="center" vertical="center" wrapText="1"/>
      <protection hidden="1"/>
    </xf>
    <xf numFmtId="166" fontId="13" fillId="4" borderId="13" xfId="2" applyNumberFormat="1" applyFont="1" applyFill="1" applyBorder="1" applyProtection="1">
      <protection hidden="1"/>
    </xf>
    <xf numFmtId="166" fontId="13" fillId="4" borderId="13" xfId="2" applyNumberFormat="1" applyFont="1" applyFill="1" applyBorder="1" applyProtection="1">
      <protection locked="0"/>
    </xf>
    <xf numFmtId="0" fontId="12" fillId="11" borderId="1" xfId="0" applyFont="1" applyFill="1" applyBorder="1" applyAlignment="1" applyProtection="1">
      <alignment horizontal="center" vertical="center"/>
      <protection hidden="1"/>
    </xf>
    <xf numFmtId="0" fontId="12" fillId="11" borderId="2" xfId="0" applyFont="1" applyFill="1" applyBorder="1" applyAlignment="1" applyProtection="1">
      <alignment horizontal="center" vertical="center"/>
      <protection hidden="1"/>
    </xf>
    <xf numFmtId="1" fontId="12" fillId="11" borderId="4" xfId="0" applyNumberFormat="1" applyFont="1" applyFill="1" applyBorder="1" applyAlignment="1" applyProtection="1">
      <alignment horizontal="center" vertical="center"/>
      <protection hidden="1"/>
    </xf>
    <xf numFmtId="0" fontId="12" fillId="11" borderId="5" xfId="0" applyFont="1" applyFill="1" applyBorder="1" applyAlignment="1" applyProtection="1">
      <alignment horizontal="center" vertical="center"/>
      <protection hidden="1"/>
    </xf>
    <xf numFmtId="0" fontId="12" fillId="11" borderId="9" xfId="0" applyFont="1" applyFill="1" applyBorder="1" applyAlignment="1" applyProtection="1">
      <alignment horizontal="center" vertical="center"/>
      <protection hidden="1"/>
    </xf>
    <xf numFmtId="0" fontId="12" fillId="11" borderId="14" xfId="0" applyFont="1" applyFill="1" applyBorder="1" applyAlignment="1" applyProtection="1">
      <alignment horizontal="center" vertical="center"/>
      <protection hidden="1"/>
    </xf>
    <xf numFmtId="166" fontId="13" fillId="0" borderId="10" xfId="2" applyNumberFormat="1" applyFont="1" applyBorder="1" applyAlignment="1" applyProtection="1">
      <alignment vertical="center"/>
      <protection hidden="1"/>
    </xf>
    <xf numFmtId="166" fontId="13" fillId="0" borderId="12" xfId="2" applyNumberFormat="1" applyFont="1" applyBorder="1" applyAlignment="1" applyProtection="1">
      <alignment vertical="center"/>
      <protection hidden="1"/>
    </xf>
    <xf numFmtId="166" fontId="14" fillId="4" borderId="10" xfId="2" applyNumberFormat="1" applyFont="1" applyFill="1" applyBorder="1" applyAlignment="1" applyProtection="1">
      <alignment vertical="center"/>
      <protection hidden="1"/>
    </xf>
    <xf numFmtId="166" fontId="14" fillId="4" borderId="12" xfId="2" applyNumberFormat="1" applyFont="1" applyFill="1" applyBorder="1" applyAlignment="1" applyProtection="1">
      <alignment vertical="center"/>
      <protection hidden="1"/>
    </xf>
    <xf numFmtId="9" fontId="13" fillId="0" borderId="13" xfId="7" applyFont="1" applyBorder="1" applyAlignment="1" applyProtection="1">
      <alignment horizontal="center" vertical="center"/>
      <protection hidden="1"/>
    </xf>
    <xf numFmtId="9" fontId="14" fillId="4" borderId="13" xfId="7" applyFont="1" applyFill="1" applyBorder="1" applyAlignment="1" applyProtection="1">
      <alignment horizontal="center" vertical="center"/>
      <protection hidden="1"/>
    </xf>
    <xf numFmtId="0" fontId="10" fillId="0" borderId="13" xfId="0" applyFont="1" applyBorder="1" applyAlignment="1" applyProtection="1">
      <alignment horizontal="left" vertical="center" wrapText="1"/>
      <protection hidden="1"/>
    </xf>
    <xf numFmtId="166" fontId="13" fillId="0" borderId="13" xfId="2" applyNumberFormat="1" applyFont="1" applyBorder="1" applyAlignment="1" applyProtection="1">
      <alignment vertical="center"/>
      <protection hidden="1"/>
    </xf>
    <xf numFmtId="0" fontId="10" fillId="0" borderId="13" xfId="0" applyFont="1" applyBorder="1" applyProtection="1">
      <protection hidden="1"/>
    </xf>
    <xf numFmtId="9" fontId="13" fillId="4" borderId="13" xfId="7" applyFont="1" applyFill="1" applyBorder="1" applyAlignment="1" applyProtection="1">
      <alignment horizontal="center" vertical="center"/>
      <protection hidden="1"/>
    </xf>
    <xf numFmtId="0" fontId="12" fillId="4" borderId="13" xfId="0" applyFont="1" applyFill="1" applyBorder="1" applyProtection="1">
      <protection hidden="1"/>
    </xf>
    <xf numFmtId="166" fontId="13" fillId="4" borderId="13" xfId="2" applyNumberFormat="1" applyFont="1" applyFill="1" applyBorder="1" applyAlignment="1" applyProtection="1">
      <alignment vertical="center"/>
      <protection hidden="1"/>
    </xf>
    <xf numFmtId="0" fontId="12" fillId="11" borderId="1" xfId="0" applyFont="1" applyFill="1" applyBorder="1" applyAlignment="1" applyProtection="1">
      <alignment horizontal="center"/>
      <protection hidden="1"/>
    </xf>
    <xf numFmtId="0" fontId="12" fillId="11" borderId="3" xfId="0" applyFont="1" applyFill="1" applyBorder="1" applyAlignment="1" applyProtection="1">
      <alignment horizontal="center"/>
      <protection hidden="1"/>
    </xf>
    <xf numFmtId="0" fontId="12" fillId="11" borderId="6" xfId="0" applyFont="1" applyFill="1" applyBorder="1" applyAlignment="1" applyProtection="1">
      <alignment horizontal="center" vertical="center"/>
      <protection hidden="1"/>
    </xf>
    <xf numFmtId="0" fontId="12" fillId="11" borderId="3" xfId="0" applyFont="1" applyFill="1" applyBorder="1" applyAlignment="1" applyProtection="1">
      <alignment horizontal="center" vertical="center"/>
      <protection hidden="1"/>
    </xf>
    <xf numFmtId="0" fontId="12" fillId="11" borderId="4" xfId="0" applyFont="1" applyFill="1" applyBorder="1" applyAlignment="1" applyProtection="1">
      <alignment horizontal="center" vertical="center"/>
      <protection hidden="1"/>
    </xf>
    <xf numFmtId="0" fontId="12" fillId="11" borderId="2" xfId="0" applyFont="1" applyFill="1" applyBorder="1" applyAlignment="1" applyProtection="1">
      <alignment horizontal="center"/>
      <protection hidden="1"/>
    </xf>
    <xf numFmtId="166" fontId="14" fillId="4" borderId="13" xfId="2" applyNumberFormat="1" applyFont="1" applyFill="1" applyBorder="1" applyAlignment="1" applyProtection="1">
      <alignment vertical="center"/>
      <protection hidden="1"/>
    </xf>
    <xf numFmtId="0" fontId="43" fillId="0" borderId="10" xfId="0" applyFont="1" applyBorder="1" applyProtection="1">
      <protection hidden="1"/>
    </xf>
    <xf numFmtId="0" fontId="43" fillId="0" borderId="11" xfId="0" applyFont="1" applyBorder="1" applyProtection="1">
      <protection hidden="1"/>
    </xf>
    <xf numFmtId="0" fontId="43" fillId="0" borderId="12" xfId="0" applyFont="1" applyBorder="1" applyProtection="1">
      <protection hidden="1"/>
    </xf>
    <xf numFmtId="0" fontId="44" fillId="4" borderId="13" xfId="0" applyFont="1" applyFill="1" applyBorder="1" applyProtection="1">
      <protection hidden="1"/>
    </xf>
    <xf numFmtId="0" fontId="43" fillId="0" borderId="1" xfId="0" applyFont="1" applyBorder="1" applyAlignment="1" applyProtection="1">
      <alignment horizontal="left" vertical="top"/>
      <protection locked="0"/>
    </xf>
    <xf numFmtId="0" fontId="43" fillId="0" borderId="13" xfId="0" applyFont="1" applyBorder="1" applyProtection="1">
      <protection hidden="1"/>
    </xf>
    <xf numFmtId="0" fontId="43" fillId="0" borderId="0" xfId="0" applyFont="1" applyAlignment="1" applyProtection="1">
      <alignment horizontal="left" vertical="top" wrapText="1"/>
      <protection hidden="1"/>
    </xf>
    <xf numFmtId="0" fontId="44" fillId="11" borderId="1" xfId="0" applyFont="1" applyFill="1" applyBorder="1" applyAlignment="1" applyProtection="1">
      <alignment horizontal="center" vertical="center"/>
      <protection hidden="1"/>
    </xf>
    <xf numFmtId="0" fontId="44" fillId="11" borderId="2" xfId="0" applyFont="1" applyFill="1" applyBorder="1" applyAlignment="1" applyProtection="1">
      <alignment horizontal="center" vertical="center"/>
      <protection hidden="1"/>
    </xf>
    <xf numFmtId="0" fontId="44" fillId="11" borderId="3" xfId="0" applyFont="1" applyFill="1" applyBorder="1" applyAlignment="1" applyProtection="1">
      <alignment horizontal="center" vertical="center"/>
      <protection hidden="1"/>
    </xf>
    <xf numFmtId="0" fontId="44" fillId="11" borderId="4" xfId="0" applyFont="1" applyFill="1" applyBorder="1" applyAlignment="1" applyProtection="1">
      <alignment horizontal="center" vertical="center"/>
      <protection hidden="1"/>
    </xf>
    <xf numFmtId="0" fontId="44" fillId="11" borderId="5" xfId="0" applyFont="1" applyFill="1" applyBorder="1" applyAlignment="1" applyProtection="1">
      <alignment horizontal="center" vertical="center"/>
      <protection hidden="1"/>
    </xf>
    <xf numFmtId="0" fontId="44" fillId="11" borderId="6" xfId="0" applyFont="1" applyFill="1" applyBorder="1" applyAlignment="1" applyProtection="1">
      <alignment horizontal="center" vertical="center"/>
      <protection hidden="1"/>
    </xf>
    <xf numFmtId="0" fontId="44" fillId="11" borderId="1" xfId="0" applyFont="1" applyFill="1" applyBorder="1" applyAlignment="1" applyProtection="1">
      <alignment horizontal="center"/>
      <protection hidden="1"/>
    </xf>
    <xf numFmtId="0" fontId="44" fillId="11" borderId="3" xfId="0" applyFont="1" applyFill="1" applyBorder="1" applyAlignment="1" applyProtection="1">
      <alignment horizontal="center"/>
      <protection hidden="1"/>
    </xf>
    <xf numFmtId="0" fontId="44" fillId="11" borderId="2" xfId="0" applyFont="1" applyFill="1" applyBorder="1" applyAlignment="1" applyProtection="1">
      <alignment horizontal="center"/>
      <protection hidden="1"/>
    </xf>
    <xf numFmtId="1" fontId="44" fillId="11" borderId="4" xfId="0" applyNumberFormat="1" applyFont="1" applyFill="1" applyBorder="1" applyAlignment="1" applyProtection="1">
      <alignment horizontal="center" vertical="center"/>
      <protection hidden="1"/>
    </xf>
    <xf numFmtId="0" fontId="44" fillId="11" borderId="9" xfId="0" applyFont="1" applyFill="1" applyBorder="1" applyAlignment="1" applyProtection="1">
      <alignment horizontal="center" vertical="center"/>
      <protection hidden="1"/>
    </xf>
    <xf numFmtId="0" fontId="44" fillId="11" borderId="14" xfId="0" applyFont="1" applyFill="1" applyBorder="1" applyAlignment="1" applyProtection="1">
      <alignment horizontal="center" vertical="center"/>
      <protection hidden="1"/>
    </xf>
    <xf numFmtId="0" fontId="44" fillId="11" borderId="13" xfId="0" applyFont="1" applyFill="1" applyBorder="1" applyAlignment="1" applyProtection="1">
      <alignment horizontal="center" vertical="center" wrapText="1"/>
      <protection hidden="1"/>
    </xf>
    <xf numFmtId="0" fontId="12" fillId="0" borderId="13" xfId="0" applyFont="1" applyBorder="1" applyAlignment="1" applyProtection="1">
      <alignment horizontal="center" vertical="center"/>
      <protection locked="0"/>
    </xf>
    <xf numFmtId="166" fontId="10" fillId="0" borderId="13" xfId="2" applyNumberFormat="1" applyFont="1" applyBorder="1" applyProtection="1">
      <protection locked="0"/>
    </xf>
    <xf numFmtId="0" fontId="12" fillId="0" borderId="13" xfId="0" applyFont="1" applyBorder="1" applyAlignment="1" applyProtection="1">
      <alignment horizontal="center" vertical="center" wrapText="1"/>
      <protection locked="0"/>
    </xf>
    <xf numFmtId="0" fontId="10" fillId="8" borderId="13" xfId="0" applyFont="1" applyFill="1" applyBorder="1" applyAlignment="1" applyProtection="1">
      <alignment horizontal="center" vertical="center"/>
      <protection hidden="1"/>
    </xf>
    <xf numFmtId="0" fontId="12" fillId="4" borderId="13" xfId="0" applyFont="1" applyFill="1" applyBorder="1" applyAlignment="1" applyProtection="1">
      <alignment vertical="center"/>
      <protection hidden="1"/>
    </xf>
    <xf numFmtId="0" fontId="10" fillId="0" borderId="13" xfId="0" applyFont="1" applyBorder="1" applyAlignment="1" applyProtection="1">
      <alignment vertical="center"/>
      <protection hidden="1"/>
    </xf>
    <xf numFmtId="9" fontId="13" fillId="0" borderId="13" xfId="7" applyFont="1" applyFill="1" applyBorder="1" applyAlignment="1" applyProtection="1">
      <alignment horizontal="center" vertical="center"/>
      <protection hidden="1"/>
    </xf>
    <xf numFmtId="0" fontId="10" fillId="0" borderId="10" xfId="0" applyFont="1" applyBorder="1" applyAlignment="1" applyProtection="1">
      <alignment vertical="center"/>
      <protection hidden="1"/>
    </xf>
    <xf numFmtId="0" fontId="10" fillId="0" borderId="11" xfId="0" applyFont="1" applyBorder="1" applyAlignment="1" applyProtection="1">
      <alignment vertical="center"/>
      <protection hidden="1"/>
    </xf>
    <xf numFmtId="0" fontId="10" fillId="0" borderId="12" xfId="0" applyFont="1" applyBorder="1" applyAlignment="1" applyProtection="1">
      <alignment vertical="center"/>
      <protection hidden="1"/>
    </xf>
    <xf numFmtId="0" fontId="44" fillId="4" borderId="13" xfId="0" applyFont="1" applyFill="1" applyBorder="1" applyAlignment="1" applyProtection="1">
      <alignment vertical="center"/>
      <protection hidden="1"/>
    </xf>
    <xf numFmtId="0" fontId="43" fillId="0" borderId="10" xfId="0" applyFont="1" applyBorder="1" applyAlignment="1" applyProtection="1">
      <alignment vertical="center"/>
      <protection hidden="1"/>
    </xf>
    <xf numFmtId="0" fontId="43" fillId="0" borderId="11" xfId="0" applyFont="1" applyBorder="1" applyAlignment="1" applyProtection="1">
      <alignment vertical="center"/>
      <protection hidden="1"/>
    </xf>
    <xf numFmtId="0" fontId="43" fillId="0" borderId="12" xfId="0" applyFont="1" applyBorder="1" applyAlignment="1" applyProtection="1">
      <alignment vertical="center"/>
      <protection hidden="1"/>
    </xf>
    <xf numFmtId="0" fontId="43" fillId="0" borderId="13" xfId="0" applyFont="1" applyBorder="1" applyAlignment="1" applyProtection="1">
      <alignment vertical="center"/>
      <protection hidden="1"/>
    </xf>
    <xf numFmtId="166" fontId="74" fillId="0" borderId="10" xfId="2" applyNumberFormat="1" applyFont="1" applyBorder="1" applyProtection="1">
      <protection locked="0"/>
    </xf>
    <xf numFmtId="166" fontId="74" fillId="0" borderId="12" xfId="2" applyNumberFormat="1" applyFont="1" applyBorder="1" applyProtection="1">
      <protection locked="0"/>
    </xf>
    <xf numFmtId="0" fontId="74" fillId="0" borderId="10" xfId="0" applyFont="1" applyBorder="1" applyProtection="1">
      <protection locked="0"/>
    </xf>
    <xf numFmtId="0" fontId="74" fillId="0" borderId="11" xfId="0" applyFont="1" applyBorder="1" applyProtection="1">
      <protection locked="0"/>
    </xf>
    <xf numFmtId="0" fontId="74" fillId="0" borderId="12" xfId="0" applyFont="1" applyBorder="1" applyProtection="1">
      <protection locked="0"/>
    </xf>
    <xf numFmtId="0" fontId="74" fillId="0" borderId="10" xfId="0" applyFont="1" applyBorder="1" applyAlignment="1" applyProtection="1">
      <alignment vertical="center" wrapText="1"/>
      <protection locked="0"/>
    </xf>
    <xf numFmtId="0" fontId="74" fillId="0" borderId="11" xfId="0" applyFont="1" applyBorder="1" applyAlignment="1" applyProtection="1">
      <alignment vertical="center" wrapText="1"/>
      <protection locked="0"/>
    </xf>
    <xf numFmtId="0" fontId="74" fillId="0" borderId="12" xfId="0" applyFont="1" applyBorder="1" applyAlignment="1" applyProtection="1">
      <alignment vertical="center" wrapText="1"/>
      <protection locked="0"/>
    </xf>
    <xf numFmtId="0" fontId="73" fillId="0" borderId="0" xfId="0" quotePrefix="1" applyFont="1" applyAlignment="1" applyProtection="1">
      <alignment horizontal="center" vertical="center"/>
      <protection hidden="1"/>
    </xf>
    <xf numFmtId="0" fontId="73" fillId="0" borderId="0" xfId="0" applyFont="1" applyAlignment="1" applyProtection="1">
      <alignment horizontal="center" vertical="center"/>
      <protection hidden="1"/>
    </xf>
    <xf numFmtId="3" fontId="75" fillId="0" borderId="7" xfId="0" applyNumberFormat="1" applyFont="1" applyBorder="1" applyAlignment="1" applyProtection="1">
      <alignment horizontal="center" vertical="center"/>
      <protection hidden="1"/>
    </xf>
    <xf numFmtId="0" fontId="75" fillId="0" borderId="7" xfId="0" applyFont="1" applyBorder="1" applyAlignment="1" applyProtection="1">
      <alignment horizontal="center" vertical="center"/>
      <protection hidden="1"/>
    </xf>
    <xf numFmtId="3" fontId="75" fillId="0" borderId="8" xfId="0" applyNumberFormat="1" applyFont="1" applyBorder="1" applyAlignment="1" applyProtection="1">
      <alignment horizontal="center" vertical="center"/>
      <protection hidden="1"/>
    </xf>
    <xf numFmtId="0" fontId="75" fillId="0" borderId="8" xfId="0" applyFont="1" applyBorder="1" applyAlignment="1" applyProtection="1">
      <alignment horizontal="center" vertical="center"/>
      <protection hidden="1"/>
    </xf>
    <xf numFmtId="0" fontId="75" fillId="0" borderId="8" xfId="0" applyNumberFormat="1" applyFont="1" applyBorder="1" applyAlignment="1" applyProtection="1">
      <alignment horizontal="center" vertical="center"/>
      <protection hidden="1"/>
    </xf>
    <xf numFmtId="0" fontId="75" fillId="0" borderId="0" xfId="0" applyFont="1" applyAlignment="1" applyProtection="1">
      <alignment horizontal="center" vertical="center"/>
      <protection hidden="1"/>
    </xf>
    <xf numFmtId="166" fontId="74" fillId="0" borderId="13" xfId="2" applyNumberFormat="1" applyFont="1" applyBorder="1" applyProtection="1">
      <protection locked="0"/>
    </xf>
    <xf numFmtId="0" fontId="76" fillId="0" borderId="0" xfId="0" applyFont="1" applyAlignment="1" applyProtection="1">
      <alignment horizontal="center" vertical="center"/>
      <protection hidden="1"/>
    </xf>
    <xf numFmtId="0" fontId="73" fillId="11" borderId="13" xfId="0" applyFont="1" applyFill="1" applyBorder="1" applyAlignment="1" applyProtection="1">
      <alignment horizontal="center" vertical="center" wrapText="1"/>
      <protection hidden="1"/>
    </xf>
    <xf numFmtId="0" fontId="73" fillId="11" borderId="9" xfId="0" applyFont="1" applyFill="1" applyBorder="1" applyAlignment="1" applyProtection="1">
      <alignment horizontal="center" vertical="center"/>
      <protection hidden="1"/>
    </xf>
    <xf numFmtId="0" fontId="73" fillId="11" borderId="14" xfId="0" applyFont="1" applyFill="1" applyBorder="1" applyAlignment="1" applyProtection="1">
      <alignment horizontal="center" vertical="center"/>
      <protection hidden="1"/>
    </xf>
    <xf numFmtId="0" fontId="73" fillId="11" borderId="1" xfId="0" applyFont="1" applyFill="1" applyBorder="1" applyAlignment="1" applyProtection="1">
      <alignment horizontal="center" vertical="center"/>
      <protection hidden="1"/>
    </xf>
    <xf numFmtId="0" fontId="73" fillId="11" borderId="2" xfId="0" applyFont="1" applyFill="1" applyBorder="1" applyAlignment="1" applyProtection="1">
      <alignment horizontal="center" vertical="center"/>
      <protection hidden="1"/>
    </xf>
    <xf numFmtId="0" fontId="73" fillId="11" borderId="3" xfId="0" applyFont="1" applyFill="1" applyBorder="1" applyAlignment="1" applyProtection="1">
      <alignment horizontal="center" vertical="center"/>
      <protection hidden="1"/>
    </xf>
    <xf numFmtId="0" fontId="73" fillId="11" borderId="4" xfId="0" applyFont="1" applyFill="1" applyBorder="1" applyAlignment="1" applyProtection="1">
      <alignment horizontal="center" vertical="center"/>
      <protection hidden="1"/>
    </xf>
    <xf numFmtId="0" fontId="73" fillId="11" borderId="5" xfId="0" applyFont="1" applyFill="1" applyBorder="1" applyAlignment="1" applyProtection="1">
      <alignment horizontal="center" vertical="center"/>
      <protection hidden="1"/>
    </xf>
    <xf numFmtId="0" fontId="73" fillId="11" borderId="6" xfId="0" applyFont="1" applyFill="1" applyBorder="1" applyAlignment="1" applyProtection="1">
      <alignment horizontal="center" vertical="center"/>
      <protection hidden="1"/>
    </xf>
    <xf numFmtId="0" fontId="74" fillId="8" borderId="10" xfId="0" applyFont="1" applyFill="1" applyBorder="1" applyAlignment="1" applyProtection="1">
      <alignment vertical="center" wrapText="1"/>
      <protection locked="0"/>
    </xf>
    <xf numFmtId="0" fontId="74" fillId="8" borderId="11" xfId="0" applyFont="1" applyFill="1" applyBorder="1" applyAlignment="1" applyProtection="1">
      <alignment vertical="center"/>
      <protection locked="0"/>
    </xf>
    <xf numFmtId="0" fontId="74" fillId="8" borderId="12" xfId="0" applyFont="1" applyFill="1" applyBorder="1" applyAlignment="1" applyProtection="1">
      <alignment vertical="center"/>
      <protection locked="0"/>
    </xf>
    <xf numFmtId="0" fontId="74" fillId="8" borderId="11" xfId="0" applyFont="1" applyFill="1" applyBorder="1" applyAlignment="1" applyProtection="1">
      <alignment vertical="center" wrapText="1"/>
      <protection locked="0"/>
    </xf>
    <xf numFmtId="0" fontId="74" fillId="8" borderId="12" xfId="0" applyFont="1" applyFill="1" applyBorder="1" applyAlignment="1" applyProtection="1">
      <alignment vertical="center" wrapText="1"/>
      <protection locked="0"/>
    </xf>
    <xf numFmtId="0" fontId="74" fillId="0" borderId="10" xfId="0" applyFont="1" applyBorder="1" applyAlignment="1" applyProtection="1">
      <alignment horizontal="center"/>
      <protection locked="0"/>
    </xf>
    <xf numFmtId="0" fontId="74" fillId="0" borderId="11" xfId="0" applyFont="1" applyBorder="1" applyAlignment="1" applyProtection="1">
      <alignment horizontal="center"/>
      <protection locked="0"/>
    </xf>
    <xf numFmtId="0" fontId="74" fillId="0" borderId="12" xfId="0" applyFont="1" applyBorder="1" applyAlignment="1" applyProtection="1">
      <alignment horizontal="center"/>
      <protection locked="0"/>
    </xf>
    <xf numFmtId="0" fontId="74" fillId="0" borderId="10" xfId="0" applyFont="1" applyBorder="1" applyAlignment="1" applyProtection="1">
      <protection locked="0"/>
    </xf>
    <xf numFmtId="0" fontId="74" fillId="0" borderId="12" xfId="0" applyFont="1" applyBorder="1" applyAlignment="1" applyProtection="1">
      <protection locked="0"/>
    </xf>
    <xf numFmtId="0" fontId="74" fillId="0" borderId="1" xfId="0" applyFont="1" applyBorder="1" applyAlignment="1" applyProtection="1">
      <alignment horizontal="center" vertical="top"/>
      <protection locked="0"/>
    </xf>
    <xf numFmtId="0" fontId="74" fillId="0" borderId="2" xfId="0" applyFont="1" applyBorder="1" applyAlignment="1" applyProtection="1">
      <alignment horizontal="center" vertical="top"/>
      <protection locked="0"/>
    </xf>
    <xf numFmtId="0" fontId="74" fillId="0" borderId="3" xfId="0" applyFont="1" applyBorder="1" applyAlignment="1" applyProtection="1">
      <alignment horizontal="center" vertical="top"/>
      <protection locked="0"/>
    </xf>
    <xf numFmtId="0" fontId="74" fillId="0" borderId="22" xfId="0" applyFont="1" applyBorder="1" applyAlignment="1" applyProtection="1">
      <alignment horizontal="center" vertical="top"/>
      <protection locked="0"/>
    </xf>
    <xf numFmtId="0" fontId="74" fillId="0" borderId="0" xfId="0" applyFont="1" applyBorder="1" applyAlignment="1" applyProtection="1">
      <alignment horizontal="center" vertical="top"/>
      <protection locked="0"/>
    </xf>
    <xf numFmtId="0" fontId="74" fillId="0" borderId="20" xfId="0" applyFont="1" applyBorder="1" applyAlignment="1" applyProtection="1">
      <alignment horizontal="center" vertical="top"/>
      <protection locked="0"/>
    </xf>
    <xf numFmtId="0" fontId="74" fillId="0" borderId="4" xfId="0" applyFont="1" applyBorder="1" applyAlignment="1" applyProtection="1">
      <alignment horizontal="center" vertical="top"/>
      <protection locked="0"/>
    </xf>
    <xf numFmtId="0" fontId="74" fillId="0" borderId="5" xfId="0" applyFont="1" applyBorder="1" applyAlignment="1" applyProtection="1">
      <alignment horizontal="center" vertical="top"/>
      <protection locked="0"/>
    </xf>
    <xf numFmtId="0" fontId="74" fillId="0" borderId="6" xfId="0" applyFont="1" applyBorder="1" applyAlignment="1" applyProtection="1">
      <alignment horizontal="center" vertical="top"/>
      <protection locked="0"/>
    </xf>
    <xf numFmtId="0" fontId="76" fillId="0" borderId="0" xfId="0" applyFont="1" applyBorder="1" applyAlignment="1" applyProtection="1">
      <alignment horizontal="center" vertical="center"/>
      <protection hidden="1"/>
    </xf>
    <xf numFmtId="0" fontId="73" fillId="9" borderId="9" xfId="0" applyFont="1" applyFill="1" applyBorder="1" applyAlignment="1" applyProtection="1">
      <alignment horizontal="center" vertical="center"/>
      <protection hidden="1"/>
    </xf>
    <xf numFmtId="1" fontId="73" fillId="9" borderId="14" xfId="0" applyNumberFormat="1" applyFont="1" applyFill="1" applyBorder="1" applyAlignment="1" applyProtection="1">
      <alignment horizontal="center" vertical="center"/>
      <protection hidden="1"/>
    </xf>
    <xf numFmtId="0" fontId="73" fillId="9" borderId="14" xfId="0" applyFont="1" applyFill="1" applyBorder="1" applyAlignment="1" applyProtection="1">
      <alignment horizontal="center" vertical="center"/>
      <protection hidden="1"/>
    </xf>
    <xf numFmtId="0" fontId="73" fillId="9" borderId="13" xfId="0" applyFont="1" applyFill="1" applyBorder="1" applyAlignment="1" applyProtection="1">
      <alignment horizontal="center" vertical="center"/>
      <protection hidden="1"/>
    </xf>
    <xf numFmtId="9" fontId="74" fillId="0" borderId="10" xfId="7" applyFont="1" applyBorder="1" applyAlignment="1" applyProtection="1">
      <alignment horizontal="center" vertical="center"/>
      <protection locked="0"/>
    </xf>
    <xf numFmtId="9" fontId="74" fillId="0" borderId="11" xfId="7" applyFont="1" applyBorder="1" applyAlignment="1" applyProtection="1">
      <alignment horizontal="center" vertical="center"/>
      <protection locked="0"/>
    </xf>
    <xf numFmtId="9" fontId="74" fillId="0" borderId="12" xfId="7" applyFont="1" applyBorder="1" applyAlignment="1" applyProtection="1">
      <alignment horizontal="center" vertical="center"/>
      <protection locked="0"/>
    </xf>
    <xf numFmtId="166" fontId="74" fillId="0" borderId="10" xfId="2" applyNumberFormat="1" applyFont="1" applyBorder="1" applyAlignment="1" applyProtection="1">
      <protection locked="0"/>
    </xf>
    <xf numFmtId="166" fontId="74" fillId="0" borderId="12" xfId="2" applyNumberFormat="1" applyFont="1" applyBorder="1" applyAlignment="1" applyProtection="1">
      <protection locked="0"/>
    </xf>
    <xf numFmtId="166" fontId="74" fillId="0" borderId="10" xfId="2" applyNumberFormat="1" applyFont="1" applyBorder="1" applyAlignment="1" applyProtection="1">
      <alignment vertical="top" wrapText="1"/>
      <protection locked="0"/>
    </xf>
    <xf numFmtId="166" fontId="74" fillId="0" borderId="12" xfId="2" applyNumberFormat="1" applyFont="1" applyBorder="1" applyAlignment="1" applyProtection="1">
      <alignment vertical="top" wrapText="1"/>
      <protection locked="0"/>
    </xf>
    <xf numFmtId="166" fontId="74" fillId="0" borderId="10" xfId="2" applyNumberFormat="1" applyFont="1" applyBorder="1" applyAlignment="1" applyProtection="1">
      <alignment vertical="top"/>
      <protection locked="0"/>
    </xf>
    <xf numFmtId="166" fontId="74" fillId="0" borderId="12" xfId="2" applyNumberFormat="1" applyFont="1" applyBorder="1" applyAlignment="1" applyProtection="1">
      <alignment vertical="top"/>
      <protection locked="0"/>
    </xf>
    <xf numFmtId="0" fontId="74" fillId="8" borderId="10" xfId="0" applyFont="1" applyFill="1" applyBorder="1" applyAlignment="1" applyProtection="1">
      <alignment vertical="top" wrapText="1"/>
      <protection locked="0"/>
    </xf>
    <xf numFmtId="0" fontId="74" fillId="8" borderId="12" xfId="0" applyFont="1" applyFill="1" applyBorder="1" applyAlignment="1" applyProtection="1">
      <alignment vertical="top" wrapText="1"/>
      <protection locked="0"/>
    </xf>
    <xf numFmtId="0" fontId="74" fillId="0" borderId="10" xfId="0" applyFont="1" applyBorder="1" applyAlignment="1" applyProtection="1">
      <alignment vertical="top"/>
      <protection locked="0"/>
    </xf>
    <xf numFmtId="0" fontId="74" fillId="0" borderId="12" xfId="0" applyFont="1" applyBorder="1" applyAlignment="1" applyProtection="1">
      <alignment vertical="top"/>
      <protection locked="0"/>
    </xf>
    <xf numFmtId="0" fontId="74" fillId="8" borderId="10" xfId="0" applyFont="1" applyFill="1" applyBorder="1" applyAlignment="1" applyProtection="1">
      <alignment wrapText="1"/>
      <protection locked="0"/>
    </xf>
    <xf numFmtId="0" fontId="74" fillId="8" borderId="12" xfId="0" applyFont="1" applyFill="1" applyBorder="1" applyAlignment="1" applyProtection="1">
      <alignment wrapText="1"/>
      <protection locked="0"/>
    </xf>
    <xf numFmtId="166" fontId="74" fillId="0" borderId="10" xfId="2" applyNumberFormat="1" applyFont="1" applyBorder="1" applyAlignment="1" applyProtection="1">
      <alignment wrapText="1"/>
      <protection locked="0"/>
    </xf>
    <xf numFmtId="166" fontId="74" fillId="0" borderId="12" xfId="2" applyNumberFormat="1" applyFont="1" applyBorder="1" applyAlignment="1" applyProtection="1">
      <alignment wrapText="1"/>
      <protection locked="0"/>
    </xf>
    <xf numFmtId="0" fontId="10" fillId="12" borderId="9" xfId="0" applyFont="1" applyFill="1" applyBorder="1" applyAlignment="1" applyProtection="1">
      <alignment horizontal="center" vertical="center"/>
      <protection locked="0"/>
    </xf>
    <xf numFmtId="0" fontId="12" fillId="8" borderId="13" xfId="0" applyFont="1" applyFill="1" applyBorder="1" applyAlignment="1" applyProtection="1">
      <alignment horizontal="center" vertical="center" wrapText="1"/>
      <protection hidden="1"/>
    </xf>
    <xf numFmtId="0" fontId="12" fillId="0" borderId="20" xfId="0" applyFont="1" applyBorder="1" applyAlignment="1" applyProtection="1">
      <alignment horizontal="center" vertical="center"/>
      <protection hidden="1"/>
    </xf>
    <xf numFmtId="0" fontId="12" fillId="8" borderId="13" xfId="0" applyFont="1" applyFill="1" applyBorder="1" applyAlignment="1" applyProtection="1">
      <alignment horizontal="center" vertical="center"/>
      <protection hidden="1"/>
    </xf>
    <xf numFmtId="0" fontId="10" fillId="0" borderId="10" xfId="0" applyFont="1" applyBorder="1" applyAlignment="1" applyProtection="1">
      <alignment horizontal="right"/>
      <protection locked="0"/>
    </xf>
    <xf numFmtId="0" fontId="10" fillId="0" borderId="11" xfId="0" applyFont="1" applyBorder="1" applyAlignment="1" applyProtection="1">
      <alignment horizontal="right"/>
      <protection locked="0"/>
    </xf>
    <xf numFmtId="0" fontId="10" fillId="0" borderId="12" xfId="0" applyFont="1" applyBorder="1" applyAlignment="1" applyProtection="1">
      <alignment horizontal="right"/>
      <protection locked="0"/>
    </xf>
    <xf numFmtId="0" fontId="10" fillId="0" borderId="1" xfId="0" applyFont="1" applyBorder="1" applyAlignment="1" applyProtection="1">
      <alignment horizontal="center" vertical="top"/>
      <protection locked="0"/>
    </xf>
    <xf numFmtId="0" fontId="10" fillId="0" borderId="2" xfId="0" applyFont="1" applyBorder="1" applyAlignment="1" applyProtection="1">
      <alignment horizontal="center" vertical="top"/>
      <protection locked="0"/>
    </xf>
    <xf numFmtId="0" fontId="10" fillId="0" borderId="3" xfId="0" applyFont="1" applyBorder="1" applyAlignment="1" applyProtection="1">
      <alignment horizontal="center" vertical="top"/>
      <protection locked="0"/>
    </xf>
    <xf numFmtId="0" fontId="10" fillId="0" borderId="22" xfId="0" applyFont="1" applyBorder="1" applyAlignment="1" applyProtection="1">
      <alignment horizontal="center" vertical="top"/>
      <protection locked="0"/>
    </xf>
    <xf numFmtId="0" fontId="10" fillId="0" borderId="0" xfId="0" applyFont="1" applyBorder="1" applyAlignment="1" applyProtection="1">
      <alignment horizontal="center" vertical="top"/>
      <protection locked="0"/>
    </xf>
    <xf numFmtId="0" fontId="10" fillId="0" borderId="20" xfId="0" applyFont="1" applyBorder="1" applyAlignment="1" applyProtection="1">
      <alignment horizontal="center" vertical="top"/>
      <protection locked="0"/>
    </xf>
    <xf numFmtId="0" fontId="10" fillId="0" borderId="4" xfId="0" applyFont="1" applyBorder="1" applyAlignment="1" applyProtection="1">
      <alignment horizontal="center" vertical="top"/>
      <protection locked="0"/>
    </xf>
    <xf numFmtId="0" fontId="10" fillId="0" borderId="5" xfId="0" applyFont="1" applyBorder="1" applyAlignment="1" applyProtection="1">
      <alignment horizontal="center" vertical="top"/>
      <protection locked="0"/>
    </xf>
    <xf numFmtId="0" fontId="10" fillId="0" borderId="6" xfId="0" applyFont="1" applyBorder="1" applyAlignment="1" applyProtection="1">
      <alignment horizontal="center" vertical="top"/>
      <protection locked="0"/>
    </xf>
    <xf numFmtId="0" fontId="10" fillId="4" borderId="10" xfId="0" applyFont="1" applyFill="1" applyBorder="1" applyProtection="1">
      <protection locked="0"/>
    </xf>
    <xf numFmtId="0" fontId="10" fillId="4" borderId="12" xfId="0" applyFont="1" applyFill="1" applyBorder="1" applyProtection="1">
      <protection locked="0"/>
    </xf>
    <xf numFmtId="166" fontId="13" fillId="4" borderId="10" xfId="2" applyNumberFormat="1" applyFont="1" applyFill="1" applyBorder="1" applyAlignment="1" applyProtection="1">
      <alignment vertical="center"/>
      <protection hidden="1"/>
    </xf>
    <xf numFmtId="166" fontId="13" fillId="4" borderId="12" xfId="2" applyNumberFormat="1" applyFont="1" applyFill="1" applyBorder="1" applyAlignment="1" applyProtection="1">
      <alignment vertical="center"/>
      <protection hidden="1"/>
    </xf>
    <xf numFmtId="0" fontId="10" fillId="0" borderId="10" xfId="0" applyFont="1" applyBorder="1" applyAlignment="1" applyProtection="1">
      <protection hidden="1"/>
    </xf>
    <xf numFmtId="0" fontId="10" fillId="0" borderId="12" xfId="0" applyFont="1" applyBorder="1" applyAlignment="1" applyProtection="1">
      <protection hidden="1"/>
    </xf>
    <xf numFmtId="166" fontId="13" fillId="0" borderId="11" xfId="2" applyNumberFormat="1" applyFont="1" applyBorder="1" applyAlignment="1" applyProtection="1">
      <alignment vertical="center"/>
      <protection hidden="1"/>
    </xf>
    <xf numFmtId="0" fontId="10" fillId="0" borderId="10" xfId="0" applyFont="1" applyBorder="1" applyAlignment="1" applyProtection="1">
      <alignment vertical="top"/>
      <protection hidden="1"/>
    </xf>
    <xf numFmtId="0" fontId="10" fillId="0" borderId="12" xfId="0" applyFont="1" applyBorder="1" applyAlignment="1" applyProtection="1">
      <alignment vertical="top"/>
      <protection hidden="1"/>
    </xf>
    <xf numFmtId="0" fontId="12" fillId="9" borderId="13" xfId="0" applyFont="1" applyFill="1" applyBorder="1" applyAlignment="1" applyProtection="1">
      <alignment horizontal="center" vertical="center"/>
      <protection hidden="1"/>
    </xf>
    <xf numFmtId="0" fontId="12" fillId="9" borderId="9" xfId="0" applyFont="1" applyFill="1" applyBorder="1" applyAlignment="1" applyProtection="1">
      <alignment horizontal="center" vertical="center"/>
      <protection hidden="1"/>
    </xf>
    <xf numFmtId="1" fontId="12" fillId="9" borderId="14" xfId="0" applyNumberFormat="1" applyFont="1" applyFill="1" applyBorder="1" applyAlignment="1" applyProtection="1">
      <alignment horizontal="center" vertical="center"/>
      <protection hidden="1"/>
    </xf>
    <xf numFmtId="0" fontId="12" fillId="9" borderId="14" xfId="0" applyFont="1" applyFill="1" applyBorder="1" applyAlignment="1" applyProtection="1">
      <alignment horizontal="center" vertical="center"/>
      <protection hidden="1"/>
    </xf>
    <xf numFmtId="0" fontId="12" fillId="4" borderId="10" xfId="0" applyFont="1" applyFill="1" applyBorder="1" applyAlignment="1" applyProtection="1">
      <protection hidden="1"/>
    </xf>
    <xf numFmtId="0" fontId="12" fillId="4" borderId="12" xfId="0" applyFont="1" applyFill="1" applyBorder="1" applyAlignment="1" applyProtection="1">
      <protection hidden="1"/>
    </xf>
    <xf numFmtId="166" fontId="13" fillId="4" borderId="11" xfId="2" applyNumberFormat="1" applyFont="1" applyFill="1" applyBorder="1" applyAlignment="1" applyProtection="1">
      <alignment vertical="center"/>
      <protection hidden="1"/>
    </xf>
    <xf numFmtId="0" fontId="10" fillId="0" borderId="10" xfId="0" applyFont="1" applyBorder="1" applyAlignment="1" applyProtection="1">
      <alignment horizontal="left" vertical="center" wrapText="1"/>
      <protection hidden="1"/>
    </xf>
    <xf numFmtId="0" fontId="10" fillId="0" borderId="12" xfId="0" applyFont="1" applyBorder="1" applyAlignment="1" applyProtection="1">
      <alignment horizontal="left" vertical="center" wrapText="1"/>
      <protection hidden="1"/>
    </xf>
    <xf numFmtId="14" fontId="13" fillId="0" borderId="10" xfId="2" applyNumberFormat="1" applyFont="1" applyBorder="1" applyAlignment="1" applyProtection="1">
      <alignment vertical="center"/>
      <protection locked="0"/>
    </xf>
    <xf numFmtId="14" fontId="13" fillId="0" borderId="12" xfId="2" applyNumberFormat="1" applyFont="1" applyBorder="1" applyAlignment="1" applyProtection="1">
      <alignment vertical="center"/>
      <protection locked="0"/>
    </xf>
    <xf numFmtId="0" fontId="12" fillId="4" borderId="10" xfId="0" applyFont="1" applyFill="1" applyBorder="1" applyAlignment="1" applyProtection="1">
      <alignment vertical="center"/>
      <protection hidden="1"/>
    </xf>
    <xf numFmtId="0" fontId="12" fillId="4" borderId="12" xfId="0" applyFont="1" applyFill="1" applyBorder="1" applyAlignment="1" applyProtection="1">
      <alignment vertical="center"/>
      <protection hidden="1"/>
    </xf>
    <xf numFmtId="0" fontId="12" fillId="4" borderId="10" xfId="0" applyFont="1" applyFill="1" applyBorder="1" applyAlignment="1" applyProtection="1">
      <alignment vertical="center" wrapText="1"/>
      <protection hidden="1"/>
    </xf>
    <xf numFmtId="0" fontId="12" fillId="4" borderId="12" xfId="0" applyFont="1" applyFill="1" applyBorder="1" applyAlignment="1" applyProtection="1">
      <alignment vertical="center" wrapText="1"/>
      <protection hidden="1"/>
    </xf>
    <xf numFmtId="166" fontId="13" fillId="0" borderId="10" xfId="2" applyNumberFormat="1" applyFont="1" applyBorder="1" applyAlignment="1" applyProtection="1">
      <alignment vertical="center"/>
      <protection locked="0"/>
    </xf>
    <xf numFmtId="166" fontId="13" fillId="0" borderId="12" xfId="2" applyNumberFormat="1" applyFont="1" applyBorder="1" applyAlignment="1" applyProtection="1">
      <alignment vertical="center"/>
      <protection locked="0"/>
    </xf>
    <xf numFmtId="166" fontId="13" fillId="4" borderId="13" xfId="2" applyNumberFormat="1" applyFont="1" applyFill="1" applyBorder="1" applyAlignment="1" applyProtection="1">
      <alignment horizontal="center" vertical="center"/>
      <protection locked="0"/>
    </xf>
    <xf numFmtId="166" fontId="13" fillId="4" borderId="13" xfId="2" applyNumberFormat="1" applyFont="1" applyFill="1" applyBorder="1" applyAlignment="1" applyProtection="1">
      <alignment vertical="center"/>
      <protection locked="0"/>
    </xf>
    <xf numFmtId="0" fontId="10" fillId="0" borderId="10" xfId="0" applyFont="1" applyBorder="1" applyAlignment="1" applyProtection="1">
      <alignment vertical="center" wrapText="1"/>
      <protection hidden="1"/>
    </xf>
    <xf numFmtId="0" fontId="10" fillId="0" borderId="12" xfId="0" applyFont="1" applyBorder="1" applyAlignment="1" applyProtection="1">
      <alignment vertical="center" wrapText="1"/>
      <protection hidden="1"/>
    </xf>
    <xf numFmtId="166" fontId="13" fillId="0" borderId="13" xfId="2" applyNumberFormat="1" applyFont="1" applyBorder="1" applyAlignment="1" applyProtection="1">
      <alignment vertical="center"/>
      <protection locked="0"/>
    </xf>
    <xf numFmtId="0" fontId="10" fillId="0" borderId="11" xfId="0" applyFont="1" applyBorder="1" applyAlignment="1" applyProtection="1">
      <alignment vertical="center" wrapText="1"/>
      <protection hidden="1"/>
    </xf>
    <xf numFmtId="14" fontId="13" fillId="0" borderId="13" xfId="2" applyNumberFormat="1" applyFont="1" applyBorder="1" applyAlignment="1" applyProtection="1">
      <alignment vertical="center"/>
      <protection locked="0"/>
    </xf>
    <xf numFmtId="0" fontId="13" fillId="0" borderId="13" xfId="0" applyFont="1" applyBorder="1" applyProtection="1">
      <protection locked="0"/>
    </xf>
    <xf numFmtId="0" fontId="10" fillId="0" borderId="0" xfId="0" applyFont="1" applyAlignment="1" applyProtection="1">
      <alignment horizontal="left" vertical="center" wrapText="1"/>
      <protection hidden="1"/>
    </xf>
    <xf numFmtId="166" fontId="13" fillId="0" borderId="10" xfId="2" applyNumberFormat="1" applyFont="1" applyFill="1" applyBorder="1" applyAlignment="1" applyProtection="1">
      <alignment vertical="center"/>
      <protection hidden="1"/>
    </xf>
    <xf numFmtId="166" fontId="13" fillId="0" borderId="12" xfId="2" applyNumberFormat="1" applyFont="1" applyFill="1" applyBorder="1" applyAlignment="1" applyProtection="1">
      <alignment vertical="center"/>
      <protection hidden="1"/>
    </xf>
    <xf numFmtId="0" fontId="10" fillId="13" borderId="1" xfId="0" applyFont="1" applyFill="1" applyBorder="1" applyAlignment="1" applyProtection="1">
      <alignment horizontal="center"/>
      <protection hidden="1"/>
    </xf>
    <xf numFmtId="0" fontId="10" fillId="13" borderId="2" xfId="0" applyFont="1" applyFill="1" applyBorder="1" applyAlignment="1" applyProtection="1">
      <alignment horizontal="center"/>
      <protection hidden="1"/>
    </xf>
    <xf numFmtId="0" fontId="10" fillId="13" borderId="3" xfId="0" applyFont="1" applyFill="1" applyBorder="1" applyAlignment="1" applyProtection="1">
      <alignment horizontal="center"/>
      <protection hidden="1"/>
    </xf>
    <xf numFmtId="0" fontId="10" fillId="13" borderId="22" xfId="0" applyFont="1" applyFill="1" applyBorder="1" applyAlignment="1" applyProtection="1">
      <alignment horizontal="center"/>
      <protection hidden="1"/>
    </xf>
    <xf numFmtId="0" fontId="10" fillId="13" borderId="0" xfId="0" applyFont="1" applyFill="1" applyBorder="1" applyAlignment="1" applyProtection="1">
      <alignment horizontal="center"/>
      <protection hidden="1"/>
    </xf>
    <xf numFmtId="0" fontId="10" fillId="13" borderId="20" xfId="0" applyFont="1" applyFill="1" applyBorder="1" applyAlignment="1" applyProtection="1">
      <alignment horizontal="center"/>
      <protection hidden="1"/>
    </xf>
    <xf numFmtId="0" fontId="10" fillId="13" borderId="4" xfId="0" applyFont="1" applyFill="1" applyBorder="1" applyAlignment="1" applyProtection="1">
      <alignment horizontal="center"/>
      <protection hidden="1"/>
    </xf>
    <xf numFmtId="0" fontId="10" fillId="13" borderId="5" xfId="0" applyFont="1" applyFill="1" applyBorder="1" applyAlignment="1" applyProtection="1">
      <alignment horizontal="center"/>
      <protection hidden="1"/>
    </xf>
    <xf numFmtId="0" fontId="10" fillId="13" borderId="6" xfId="0" applyFont="1" applyFill="1" applyBorder="1" applyAlignment="1" applyProtection="1">
      <alignment horizontal="center"/>
      <protection hidden="1"/>
    </xf>
    <xf numFmtId="0" fontId="10" fillId="4" borderId="10" xfId="0" applyFont="1" applyFill="1" applyBorder="1" applyAlignment="1" applyProtection="1">
      <alignment horizontal="center" vertical="center"/>
      <protection hidden="1"/>
    </xf>
    <xf numFmtId="0" fontId="10" fillId="4" borderId="12" xfId="0" applyFont="1" applyFill="1" applyBorder="1" applyAlignment="1" applyProtection="1">
      <alignment horizontal="center" vertical="center"/>
      <protection hidden="1"/>
    </xf>
    <xf numFmtId="0" fontId="12" fillId="4" borderId="1" xfId="0" applyFont="1" applyFill="1" applyBorder="1" applyAlignment="1" applyProtection="1">
      <alignment horizontal="center" vertical="center"/>
      <protection hidden="1"/>
    </xf>
    <xf numFmtId="0" fontId="12" fillId="4" borderId="2" xfId="0" applyFont="1" applyFill="1" applyBorder="1" applyAlignment="1" applyProtection="1">
      <alignment horizontal="center" vertical="center"/>
      <protection hidden="1"/>
    </xf>
    <xf numFmtId="0" fontId="12" fillId="4" borderId="3" xfId="0" applyFont="1" applyFill="1" applyBorder="1" applyAlignment="1" applyProtection="1">
      <alignment horizontal="center" vertical="center"/>
      <protection hidden="1"/>
    </xf>
    <xf numFmtId="0" fontId="12" fillId="4" borderId="4" xfId="0" applyFont="1" applyFill="1" applyBorder="1" applyAlignment="1" applyProtection="1">
      <alignment horizontal="center" vertical="center"/>
      <protection hidden="1"/>
    </xf>
    <xf numFmtId="0" fontId="12" fillId="4" borderId="5" xfId="0" applyFont="1" applyFill="1" applyBorder="1" applyAlignment="1" applyProtection="1">
      <alignment horizontal="center" vertical="center"/>
      <protection hidden="1"/>
    </xf>
    <xf numFmtId="0" fontId="12" fillId="4" borderId="6" xfId="0" applyFont="1" applyFill="1" applyBorder="1" applyAlignment="1" applyProtection="1">
      <alignment horizontal="center" vertical="center"/>
      <protection hidden="1"/>
    </xf>
    <xf numFmtId="0" fontId="10" fillId="0" borderId="1" xfId="0" applyFont="1" applyBorder="1" applyAlignment="1" applyProtection="1">
      <alignment horizontal="center"/>
      <protection locked="0"/>
    </xf>
    <xf numFmtId="0" fontId="10" fillId="0" borderId="2" xfId="0" applyFont="1" applyBorder="1" applyAlignment="1" applyProtection="1">
      <alignment horizontal="center"/>
      <protection locked="0"/>
    </xf>
    <xf numFmtId="0" fontId="10" fillId="0" borderId="3" xfId="0" applyFont="1" applyBorder="1" applyAlignment="1" applyProtection="1">
      <alignment horizontal="center"/>
      <protection locked="0"/>
    </xf>
    <xf numFmtId="0" fontId="10" fillId="0" borderId="22" xfId="0" applyFont="1" applyBorder="1" applyAlignment="1" applyProtection="1">
      <alignment horizontal="center"/>
      <protection locked="0"/>
    </xf>
    <xf numFmtId="0" fontId="10" fillId="0" borderId="0" xfId="0" applyFont="1" applyBorder="1" applyAlignment="1" applyProtection="1">
      <alignment horizontal="center"/>
      <protection locked="0"/>
    </xf>
    <xf numFmtId="0" fontId="10" fillId="0" borderId="20" xfId="0" applyFont="1" applyBorder="1" applyAlignment="1" applyProtection="1">
      <alignment horizontal="center"/>
      <protection locked="0"/>
    </xf>
    <xf numFmtId="0" fontId="10" fillId="0" borderId="4" xfId="0" applyFont="1" applyBorder="1" applyAlignment="1" applyProtection="1">
      <alignment horizontal="center"/>
      <protection locked="0"/>
    </xf>
    <xf numFmtId="0" fontId="10" fillId="0" borderId="5" xfId="0" applyFont="1" applyBorder="1" applyAlignment="1" applyProtection="1">
      <alignment horizontal="center"/>
      <protection locked="0"/>
    </xf>
    <xf numFmtId="0" fontId="10" fillId="0" borderId="6" xfId="0" applyFont="1" applyBorder="1" applyAlignment="1" applyProtection="1">
      <alignment horizontal="center"/>
      <protection locked="0"/>
    </xf>
    <xf numFmtId="0" fontId="10" fillId="0" borderId="13" xfId="0" applyFont="1" applyBorder="1" applyAlignment="1" applyProtection="1">
      <alignment wrapText="1"/>
      <protection hidden="1"/>
    </xf>
    <xf numFmtId="9" fontId="13" fillId="0" borderId="10" xfId="7" applyFont="1" applyBorder="1" applyAlignment="1" applyProtection="1">
      <alignment horizontal="center" vertical="center"/>
      <protection locked="0"/>
    </xf>
    <xf numFmtId="9" fontId="13" fillId="0" borderId="12" xfId="7" applyFont="1" applyBorder="1" applyAlignment="1" applyProtection="1">
      <alignment horizontal="center" vertical="center"/>
      <protection locked="0"/>
    </xf>
    <xf numFmtId="0" fontId="12" fillId="4" borderId="13" xfId="0" applyFont="1" applyFill="1" applyBorder="1" applyAlignment="1" applyProtection="1">
      <alignment horizontal="center"/>
      <protection hidden="1"/>
    </xf>
    <xf numFmtId="9" fontId="13" fillId="0" borderId="13" xfId="7" applyFont="1" applyBorder="1" applyAlignment="1" applyProtection="1">
      <alignment horizontal="center" vertical="center"/>
      <protection locked="0"/>
    </xf>
    <xf numFmtId="0" fontId="79" fillId="0" borderId="1" xfId="0" applyFont="1" applyBorder="1" applyAlignment="1" applyProtection="1">
      <alignment horizontal="center"/>
      <protection locked="0"/>
    </xf>
    <xf numFmtId="0" fontId="79" fillId="0" borderId="2" xfId="0" applyFont="1" applyBorder="1" applyAlignment="1" applyProtection="1">
      <alignment horizontal="center"/>
      <protection locked="0"/>
    </xf>
    <xf numFmtId="0" fontId="79" fillId="0" borderId="3" xfId="0" applyFont="1" applyBorder="1" applyAlignment="1" applyProtection="1">
      <alignment horizontal="center"/>
      <protection locked="0"/>
    </xf>
    <xf numFmtId="0" fontId="79" fillId="0" borderId="22" xfId="0" applyFont="1" applyBorder="1" applyAlignment="1" applyProtection="1">
      <alignment horizontal="center"/>
      <protection locked="0"/>
    </xf>
    <xf numFmtId="0" fontId="79" fillId="0" borderId="0" xfId="0" applyFont="1" applyBorder="1" applyAlignment="1" applyProtection="1">
      <alignment horizontal="center"/>
      <protection locked="0"/>
    </xf>
    <xf numFmtId="0" fontId="79" fillId="0" borderId="20" xfId="0" applyFont="1" applyBorder="1" applyAlignment="1" applyProtection="1">
      <alignment horizontal="center"/>
      <protection locked="0"/>
    </xf>
    <xf numFmtId="0" fontId="79" fillId="0" borderId="4" xfId="0" applyFont="1" applyBorder="1" applyAlignment="1" applyProtection="1">
      <alignment horizontal="center"/>
      <protection locked="0"/>
    </xf>
    <xf numFmtId="0" fontId="79" fillId="0" borderId="5" xfId="0" applyFont="1" applyBorder="1" applyAlignment="1" applyProtection="1">
      <alignment horizontal="center"/>
      <protection locked="0"/>
    </xf>
    <xf numFmtId="0" fontId="79" fillId="0" borderId="6" xfId="0" applyFont="1" applyBorder="1" applyAlignment="1" applyProtection="1">
      <alignment horizontal="center"/>
      <protection locked="0"/>
    </xf>
    <xf numFmtId="0" fontId="79" fillId="4" borderId="13" xfId="0" applyFont="1" applyFill="1" applyBorder="1" applyAlignment="1" applyProtection="1">
      <alignment vertical="center"/>
      <protection hidden="1"/>
    </xf>
    <xf numFmtId="164" fontId="13" fillId="4" borderId="13" xfId="2" applyFont="1" applyFill="1" applyBorder="1" applyAlignment="1" applyProtection="1">
      <alignment horizontal="center" vertical="center"/>
      <protection locked="0"/>
    </xf>
    <xf numFmtId="0" fontId="79" fillId="0" borderId="13" xfId="0" applyFont="1" applyBorder="1" applyAlignment="1" applyProtection="1">
      <alignment vertical="center"/>
      <protection hidden="1"/>
    </xf>
    <xf numFmtId="164" fontId="13" fillId="0" borderId="10" xfId="2" applyFont="1" applyBorder="1" applyAlignment="1" applyProtection="1">
      <alignment horizontal="center" vertical="center"/>
      <protection locked="0"/>
    </xf>
    <xf numFmtId="164" fontId="13" fillId="0" borderId="12" xfId="2" applyFont="1" applyBorder="1" applyAlignment="1" applyProtection="1">
      <alignment horizontal="center" vertical="center"/>
      <protection locked="0"/>
    </xf>
    <xf numFmtId="0" fontId="79" fillId="0" borderId="13" xfId="0" applyFont="1" applyBorder="1" applyAlignment="1" applyProtection="1">
      <alignment vertical="center" wrapText="1"/>
      <protection hidden="1"/>
    </xf>
    <xf numFmtId="0" fontId="78" fillId="4" borderId="13" xfId="0" applyFont="1" applyFill="1" applyBorder="1" applyAlignment="1" applyProtection="1">
      <alignment horizontal="center" vertical="center"/>
      <protection hidden="1"/>
    </xf>
    <xf numFmtId="0" fontId="78" fillId="4" borderId="1" xfId="0" applyFont="1" applyFill="1" applyBorder="1" applyAlignment="1" applyProtection="1">
      <alignment horizontal="center" vertical="center"/>
      <protection hidden="1"/>
    </xf>
    <xf numFmtId="0" fontId="78" fillId="4" borderId="2" xfId="0" applyFont="1" applyFill="1" applyBorder="1" applyAlignment="1" applyProtection="1">
      <alignment horizontal="center" vertical="center"/>
      <protection hidden="1"/>
    </xf>
    <xf numFmtId="0" fontId="78" fillId="4" borderId="3" xfId="0" applyFont="1" applyFill="1" applyBorder="1" applyAlignment="1" applyProtection="1">
      <alignment horizontal="center" vertical="center"/>
      <protection hidden="1"/>
    </xf>
    <xf numFmtId="0" fontId="78" fillId="4" borderId="4" xfId="0" applyFont="1" applyFill="1" applyBorder="1" applyAlignment="1" applyProtection="1">
      <alignment horizontal="center" vertical="center"/>
      <protection hidden="1"/>
    </xf>
    <xf numFmtId="0" fontId="78" fillId="4" borderId="5" xfId="0" applyFont="1" applyFill="1" applyBorder="1" applyAlignment="1" applyProtection="1">
      <alignment horizontal="center" vertical="center"/>
      <protection hidden="1"/>
    </xf>
    <xf numFmtId="0" fontId="78" fillId="4" borderId="6" xfId="0" applyFont="1" applyFill="1" applyBorder="1" applyAlignment="1" applyProtection="1">
      <alignment horizontal="center" vertical="center"/>
      <protection hidden="1"/>
    </xf>
    <xf numFmtId="0" fontId="79" fillId="4" borderId="10" xfId="0" applyFont="1" applyFill="1" applyBorder="1" applyAlignment="1" applyProtection="1">
      <alignment horizontal="center" vertical="center" wrapText="1"/>
      <protection hidden="1"/>
    </xf>
    <xf numFmtId="0" fontId="79" fillId="4" borderId="12" xfId="0" applyFont="1" applyFill="1" applyBorder="1" applyAlignment="1" applyProtection="1">
      <alignment horizontal="center" vertical="center" wrapText="1"/>
      <protection hidden="1"/>
    </xf>
    <xf numFmtId="166" fontId="13" fillId="0" borderId="13" xfId="2" applyNumberFormat="1" applyFont="1" applyBorder="1" applyAlignment="1" applyProtection="1">
      <alignment horizontal="center" vertical="center"/>
      <protection locked="0"/>
    </xf>
    <xf numFmtId="0" fontId="81" fillId="0" borderId="0" xfId="0" applyFont="1" applyAlignment="1" applyProtection="1">
      <alignment horizontal="center" vertical="center"/>
      <protection hidden="1"/>
    </xf>
    <xf numFmtId="0" fontId="78" fillId="0" borderId="0" xfId="0" quotePrefix="1" applyFont="1" applyAlignment="1" applyProtection="1">
      <alignment horizontal="center" vertical="center"/>
      <protection hidden="1"/>
    </xf>
    <xf numFmtId="0" fontId="78" fillId="0" borderId="0" xfId="0" applyFont="1" applyAlignment="1" applyProtection="1">
      <alignment horizontal="center" vertical="center"/>
      <protection hidden="1"/>
    </xf>
    <xf numFmtId="3" fontId="80" fillId="0" borderId="7" xfId="0" applyNumberFormat="1" applyFont="1" applyBorder="1" applyAlignment="1" applyProtection="1">
      <alignment horizontal="center" vertical="center"/>
      <protection hidden="1"/>
    </xf>
    <xf numFmtId="0" fontId="80" fillId="0" borderId="7" xfId="0" applyFont="1" applyBorder="1" applyAlignment="1" applyProtection="1">
      <alignment horizontal="center" vertical="center"/>
      <protection hidden="1"/>
    </xf>
    <xf numFmtId="3" fontId="80" fillId="0" borderId="8" xfId="0" applyNumberFormat="1" applyFont="1" applyBorder="1" applyAlignment="1" applyProtection="1">
      <alignment horizontal="center" vertical="center"/>
      <protection hidden="1"/>
    </xf>
    <xf numFmtId="0" fontId="80" fillId="0" borderId="8" xfId="0" applyFont="1" applyBorder="1" applyAlignment="1" applyProtection="1">
      <alignment horizontal="center" vertical="center"/>
      <protection hidden="1"/>
    </xf>
    <xf numFmtId="0" fontId="80" fillId="0" borderId="8" xfId="0" applyNumberFormat="1" applyFont="1" applyBorder="1" applyAlignment="1" applyProtection="1">
      <alignment horizontal="center" vertical="center"/>
      <protection hidden="1"/>
    </xf>
    <xf numFmtId="0" fontId="80" fillId="0" borderId="0" xfId="0" applyFont="1" applyAlignment="1" applyProtection="1">
      <alignment horizontal="center" vertical="center"/>
      <protection hidden="1"/>
    </xf>
    <xf numFmtId="0" fontId="12" fillId="4" borderId="13" xfId="0" applyFont="1" applyFill="1" applyBorder="1" applyAlignment="1" applyProtection="1">
      <alignment vertical="center"/>
      <protection locked="0"/>
    </xf>
    <xf numFmtId="0" fontId="10" fillId="0" borderId="13" xfId="0" applyFont="1" applyBorder="1" applyAlignment="1" applyProtection="1">
      <alignment vertical="center"/>
      <protection locked="0"/>
    </xf>
    <xf numFmtId="0" fontId="10" fillId="0" borderId="13" xfId="0" applyFont="1" applyBorder="1" applyAlignment="1" applyProtection="1">
      <protection locked="0"/>
    </xf>
    <xf numFmtId="0" fontId="10" fillId="4" borderId="13" xfId="0" applyFont="1" applyFill="1" applyBorder="1" applyProtection="1">
      <protection locked="0"/>
    </xf>
    <xf numFmtId="0" fontId="10" fillId="0" borderId="10" xfId="0" applyFont="1" applyBorder="1" applyAlignment="1" applyProtection="1">
      <alignment vertical="center"/>
      <protection locked="0"/>
    </xf>
    <xf numFmtId="0" fontId="10" fillId="0" borderId="11" xfId="0" applyFont="1" applyBorder="1" applyAlignment="1" applyProtection="1">
      <alignment vertical="center"/>
      <protection locked="0"/>
    </xf>
    <xf numFmtId="0" fontId="10" fillId="0" borderId="12" xfId="0" applyFont="1" applyBorder="1" applyAlignment="1" applyProtection="1">
      <alignment vertical="center"/>
      <protection locked="0"/>
    </xf>
    <xf numFmtId="0" fontId="13" fillId="0" borderId="11" xfId="0" applyFont="1" applyBorder="1" applyProtection="1">
      <protection locked="0"/>
    </xf>
    <xf numFmtId="0" fontId="46" fillId="0" borderId="0" xfId="0" applyNumberFormat="1" applyFont="1" applyBorder="1" applyAlignment="1" applyProtection="1">
      <alignment horizontal="center" vertical="center"/>
      <protection hidden="1"/>
    </xf>
    <xf numFmtId="166" fontId="13" fillId="4" borderId="10" xfId="2" applyNumberFormat="1" applyFont="1" applyFill="1" applyBorder="1" applyAlignment="1" applyProtection="1">
      <alignment vertical="center"/>
      <protection locked="0"/>
    </xf>
    <xf numFmtId="166" fontId="13" fillId="4" borderId="12" xfId="2" applyNumberFormat="1" applyFont="1" applyFill="1" applyBorder="1" applyAlignment="1" applyProtection="1">
      <alignment vertical="center"/>
      <protection locked="0"/>
    </xf>
    <xf numFmtId="166" fontId="13" fillId="0" borderId="13" xfId="2" applyNumberFormat="1" applyFont="1" applyFill="1" applyBorder="1" applyAlignment="1" applyProtection="1">
      <alignment vertical="center"/>
      <protection hidden="1"/>
    </xf>
    <xf numFmtId="166" fontId="13" fillId="0" borderId="13" xfId="2" applyNumberFormat="1" applyFont="1" applyFill="1" applyBorder="1" applyAlignment="1" applyProtection="1">
      <alignment vertical="center"/>
      <protection locked="0"/>
    </xf>
    <xf numFmtId="166" fontId="13" fillId="0" borderId="10" xfId="2" applyNumberFormat="1" applyFont="1" applyFill="1" applyBorder="1" applyAlignment="1" applyProtection="1">
      <alignment vertical="center"/>
      <protection locked="0"/>
    </xf>
    <xf numFmtId="166" fontId="13" fillId="0" borderId="12" xfId="2" applyNumberFormat="1" applyFont="1" applyFill="1" applyBorder="1" applyAlignment="1" applyProtection="1">
      <alignment vertical="center"/>
      <protection locked="0"/>
    </xf>
    <xf numFmtId="0" fontId="10" fillId="0" borderId="0" xfId="0" applyFont="1" applyAlignment="1" applyProtection="1">
      <alignment horizontal="left" vertical="center"/>
      <protection hidden="1"/>
    </xf>
    <xf numFmtId="9" fontId="13" fillId="4" borderId="10" xfId="7" applyFont="1" applyFill="1" applyBorder="1" applyAlignment="1" applyProtection="1">
      <alignment horizontal="center" vertical="center"/>
      <protection hidden="1"/>
    </xf>
    <xf numFmtId="9" fontId="13" fillId="4" borderId="11" xfId="7" applyFont="1" applyFill="1" applyBorder="1" applyAlignment="1" applyProtection="1">
      <alignment horizontal="center" vertical="center"/>
      <protection hidden="1"/>
    </xf>
    <xf numFmtId="9" fontId="13" fillId="4" borderId="12" xfId="7" applyFont="1" applyFill="1" applyBorder="1" applyAlignment="1" applyProtection="1">
      <alignment horizontal="center" vertical="center"/>
      <protection hidden="1"/>
    </xf>
    <xf numFmtId="9" fontId="13" fillId="0" borderId="10" xfId="7" applyFont="1" applyBorder="1" applyAlignment="1" applyProtection="1">
      <alignment horizontal="center" vertical="center"/>
      <protection hidden="1"/>
    </xf>
    <xf numFmtId="9" fontId="13" fillId="0" borderId="11" xfId="7" applyFont="1" applyBorder="1" applyAlignment="1" applyProtection="1">
      <alignment horizontal="center" vertical="center"/>
      <protection hidden="1"/>
    </xf>
    <xf numFmtId="9" fontId="13" fillId="0" borderId="12" xfId="7" applyFont="1" applyBorder="1" applyAlignment="1" applyProtection="1">
      <alignment horizontal="center" vertical="center"/>
      <protection hidden="1"/>
    </xf>
    <xf numFmtId="0" fontId="43" fillId="0" borderId="0" xfId="0" applyFont="1" applyBorder="1"/>
    <xf numFmtId="0" fontId="43" fillId="0" borderId="13" xfId="0" applyFont="1" applyFill="1" applyBorder="1" applyAlignment="1" applyProtection="1">
      <alignment vertical="center" wrapText="1"/>
      <protection hidden="1"/>
    </xf>
    <xf numFmtId="0" fontId="44" fillId="4" borderId="13" xfId="0" applyFont="1" applyFill="1" applyBorder="1" applyAlignment="1" applyProtection="1">
      <alignment vertical="center" wrapText="1"/>
      <protection hidden="1"/>
    </xf>
    <xf numFmtId="0" fontId="44" fillId="0" borderId="0" xfId="0" applyFont="1" applyFill="1" applyBorder="1" applyAlignment="1">
      <alignment vertical="center" wrapText="1"/>
    </xf>
    <xf numFmtId="0" fontId="43" fillId="0" borderId="10" xfId="0" applyFont="1" applyFill="1" applyBorder="1" applyAlignment="1" applyProtection="1">
      <alignment vertical="center" wrapText="1"/>
      <protection hidden="1"/>
    </xf>
    <xf numFmtId="0" fontId="43" fillId="0" borderId="12" xfId="0" applyFont="1" applyFill="1" applyBorder="1" applyAlignment="1" applyProtection="1">
      <alignment vertical="center" wrapText="1"/>
      <protection hidden="1"/>
    </xf>
    <xf numFmtId="0" fontId="43" fillId="0" borderId="10" xfId="0" applyFont="1" applyBorder="1" applyAlignment="1" applyProtection="1">
      <alignment vertical="top"/>
      <protection hidden="1"/>
    </xf>
    <xf numFmtId="0" fontId="43" fillId="0" borderId="12" xfId="0" applyFont="1" applyBorder="1" applyAlignment="1" applyProtection="1">
      <alignment vertical="top"/>
      <protection hidden="1"/>
    </xf>
    <xf numFmtId="0" fontId="44" fillId="4" borderId="10" xfId="0" applyFont="1" applyFill="1" applyBorder="1" applyAlignment="1" applyProtection="1">
      <alignment vertical="center" wrapText="1"/>
      <protection hidden="1"/>
    </xf>
    <xf numFmtId="0" fontId="44" fillId="4" borderId="12" xfId="0" applyFont="1" applyFill="1" applyBorder="1" applyAlignment="1" applyProtection="1">
      <alignment vertical="center" wrapText="1"/>
      <protection hidden="1"/>
    </xf>
    <xf numFmtId="0" fontId="43" fillId="0" borderId="1" xfId="0" applyFont="1" applyBorder="1" applyAlignment="1" applyProtection="1">
      <alignment horizontal="center" vertical="top"/>
      <protection locked="0"/>
    </xf>
    <xf numFmtId="0" fontId="43" fillId="0" borderId="2" xfId="0" applyFont="1" applyBorder="1" applyAlignment="1" applyProtection="1">
      <alignment horizontal="center" vertical="top"/>
      <protection locked="0"/>
    </xf>
    <xf numFmtId="0" fontId="43" fillId="0" borderId="3" xfId="0" applyFont="1" applyBorder="1" applyAlignment="1" applyProtection="1">
      <alignment horizontal="center" vertical="top"/>
      <protection locked="0"/>
    </xf>
    <xf numFmtId="0" fontId="43" fillId="0" borderId="22" xfId="0" applyFont="1" applyBorder="1" applyAlignment="1" applyProtection="1">
      <alignment horizontal="center" vertical="top"/>
      <protection locked="0"/>
    </xf>
    <xf numFmtId="0" fontId="43" fillId="0" borderId="0" xfId="0" applyFont="1" applyBorder="1" applyAlignment="1" applyProtection="1">
      <alignment horizontal="center" vertical="top"/>
      <protection locked="0"/>
    </xf>
    <xf numFmtId="0" fontId="43" fillId="0" borderId="20" xfId="0" applyFont="1" applyBorder="1" applyAlignment="1" applyProtection="1">
      <alignment horizontal="center" vertical="top"/>
      <protection locked="0"/>
    </xf>
    <xf numFmtId="0" fontId="43" fillId="0" borderId="4" xfId="0" applyFont="1" applyBorder="1" applyAlignment="1" applyProtection="1">
      <alignment horizontal="center" vertical="top"/>
      <protection locked="0"/>
    </xf>
    <xf numFmtId="0" fontId="43" fillId="0" borderId="5" xfId="0" applyFont="1" applyBorder="1" applyAlignment="1" applyProtection="1">
      <alignment horizontal="center" vertical="top"/>
      <protection locked="0"/>
    </xf>
    <xf numFmtId="0" fontId="43" fillId="0" borderId="6" xfId="0" applyFont="1" applyBorder="1" applyAlignment="1" applyProtection="1">
      <alignment horizontal="center" vertical="top"/>
      <protection locked="0"/>
    </xf>
    <xf numFmtId="0" fontId="44" fillId="4" borderId="10" xfId="0" applyFont="1" applyFill="1" applyBorder="1" applyAlignment="1" applyProtection="1">
      <alignment vertical="top"/>
      <protection hidden="1"/>
    </xf>
    <xf numFmtId="0" fontId="44" fillId="4" borderId="12" xfId="0" applyFont="1" applyFill="1" applyBorder="1" applyAlignment="1" applyProtection="1">
      <alignment vertical="top"/>
      <protection hidden="1"/>
    </xf>
    <xf numFmtId="0" fontId="44" fillId="9" borderId="9" xfId="0" applyFont="1" applyFill="1" applyBorder="1" applyAlignment="1" applyProtection="1">
      <alignment horizontal="center" vertical="center"/>
      <protection hidden="1"/>
    </xf>
    <xf numFmtId="1" fontId="44" fillId="9" borderId="14" xfId="0" applyNumberFormat="1" applyFont="1" applyFill="1" applyBorder="1" applyAlignment="1" applyProtection="1">
      <alignment horizontal="center" vertical="center"/>
      <protection hidden="1"/>
    </xf>
    <xf numFmtId="0" fontId="44" fillId="9" borderId="14" xfId="0" applyFont="1" applyFill="1" applyBorder="1" applyAlignment="1" applyProtection="1">
      <alignment horizontal="center" vertical="center"/>
      <protection hidden="1"/>
    </xf>
    <xf numFmtId="0" fontId="43" fillId="0" borderId="10" xfId="0" applyFont="1" applyBorder="1" applyAlignment="1" applyProtection="1">
      <alignment vertical="top" wrapText="1"/>
      <protection hidden="1"/>
    </xf>
    <xf numFmtId="0" fontId="43" fillId="0" borderId="12" xfId="0" applyFont="1" applyBorder="1" applyAlignment="1" applyProtection="1">
      <alignment vertical="top" wrapText="1"/>
      <protection hidden="1"/>
    </xf>
    <xf numFmtId="0" fontId="12" fillId="4" borderId="13" xfId="0" applyFont="1" applyFill="1" applyBorder="1" applyAlignment="1" applyProtection="1">
      <alignment vertical="center" wrapText="1"/>
      <protection hidden="1"/>
    </xf>
    <xf numFmtId="0" fontId="12" fillId="0" borderId="0" xfId="0" applyFont="1" applyFill="1" applyBorder="1" applyAlignment="1">
      <alignment vertical="center" wrapText="1"/>
    </xf>
    <xf numFmtId="0" fontId="10" fillId="0" borderId="0" xfId="0" applyFont="1" applyBorder="1"/>
    <xf numFmtId="0" fontId="43" fillId="0" borderId="10" xfId="0" applyFont="1" applyBorder="1" applyAlignment="1" applyProtection="1">
      <alignment vertical="center" wrapText="1"/>
      <protection hidden="1"/>
    </xf>
    <xf numFmtId="0" fontId="43" fillId="0" borderId="12" xfId="0" applyFont="1" applyBorder="1" applyAlignment="1" applyProtection="1">
      <alignment vertical="center" wrapText="1"/>
      <protection hidden="1"/>
    </xf>
    <xf numFmtId="0" fontId="20" fillId="0" borderId="1" xfId="5" applyFont="1" applyBorder="1" applyAlignment="1" applyProtection="1">
      <alignment horizontal="left" vertical="top"/>
      <protection locked="0"/>
    </xf>
    <xf numFmtId="0" fontId="20" fillId="0" borderId="2" xfId="5" applyFont="1" applyBorder="1" applyAlignment="1" applyProtection="1">
      <alignment horizontal="left" vertical="top"/>
      <protection locked="0"/>
    </xf>
    <xf numFmtId="0" fontId="20" fillId="0" borderId="3" xfId="5" applyFont="1" applyBorder="1" applyAlignment="1" applyProtection="1">
      <alignment horizontal="left" vertical="top"/>
      <protection locked="0"/>
    </xf>
    <xf numFmtId="0" fontId="20" fillId="0" borderId="22" xfId="5" applyFont="1" applyBorder="1" applyAlignment="1" applyProtection="1">
      <alignment horizontal="left" vertical="top"/>
      <protection locked="0"/>
    </xf>
    <xf numFmtId="0" fontId="20" fillId="0" borderId="0" xfId="5" applyFont="1" applyBorder="1" applyAlignment="1" applyProtection="1">
      <alignment horizontal="left" vertical="top"/>
      <protection locked="0"/>
    </xf>
    <xf numFmtId="0" fontId="20" fillId="0" borderId="20" xfId="5" applyFont="1" applyBorder="1" applyAlignment="1" applyProtection="1">
      <alignment horizontal="left" vertical="top"/>
      <protection locked="0"/>
    </xf>
    <xf numFmtId="0" fontId="20" fillId="0" borderId="4" xfId="5" applyFont="1" applyBorder="1" applyAlignment="1" applyProtection="1">
      <alignment horizontal="left" vertical="top"/>
      <protection locked="0"/>
    </xf>
    <xf numFmtId="0" fontId="20" fillId="0" borderId="5" xfId="5" applyFont="1" applyBorder="1" applyAlignment="1" applyProtection="1">
      <alignment horizontal="left" vertical="top"/>
      <protection locked="0"/>
    </xf>
    <xf numFmtId="0" fontId="20" fillId="0" borderId="6" xfId="5" applyFont="1" applyBorder="1" applyAlignment="1" applyProtection="1">
      <alignment horizontal="left" vertical="top"/>
      <protection locked="0"/>
    </xf>
    <xf numFmtId="0" fontId="22" fillId="0" borderId="9" xfId="5" applyFont="1" applyBorder="1" applyAlignment="1" applyProtection="1">
      <alignment horizontal="left" vertical="center"/>
      <protection hidden="1"/>
    </xf>
    <xf numFmtId="0" fontId="22" fillId="0" borderId="14" xfId="5" applyFont="1" applyBorder="1" applyAlignment="1" applyProtection="1">
      <alignment horizontal="left" vertical="center"/>
      <protection hidden="1"/>
    </xf>
    <xf numFmtId="0" fontId="21" fillId="0" borderId="9" xfId="5" applyFont="1" applyBorder="1" applyAlignment="1" applyProtection="1">
      <alignment horizontal="left" vertical="center"/>
      <protection hidden="1"/>
    </xf>
    <xf numFmtId="0" fontId="18" fillId="0" borderId="1" xfId="5" applyFont="1" applyBorder="1" applyAlignment="1" applyProtection="1">
      <alignment horizontal="center" vertical="justify"/>
      <protection hidden="1"/>
    </xf>
    <xf numFmtId="0" fontId="18" fillId="0" borderId="3" xfId="5" applyFont="1" applyBorder="1" applyAlignment="1" applyProtection="1">
      <alignment horizontal="center" vertical="justify"/>
      <protection hidden="1"/>
    </xf>
    <xf numFmtId="0" fontId="18" fillId="0" borderId="4" xfId="5" applyFont="1" applyBorder="1" applyAlignment="1" applyProtection="1">
      <alignment horizontal="center"/>
      <protection hidden="1"/>
    </xf>
    <xf numFmtId="0" fontId="18" fillId="0" borderId="6" xfId="5" applyFont="1" applyBorder="1" applyAlignment="1" applyProtection="1">
      <alignment horizontal="center"/>
      <protection hidden="1"/>
    </xf>
    <xf numFmtId="49" fontId="16" fillId="0" borderId="0" xfId="5" applyNumberFormat="1" applyFont="1" applyAlignment="1" applyProtection="1">
      <alignment horizontal="center" vertical="justify"/>
      <protection hidden="1"/>
    </xf>
    <xf numFmtId="49" fontId="24" fillId="0" borderId="8" xfId="5" applyNumberFormat="1" applyFont="1" applyBorder="1" applyAlignment="1" applyProtection="1">
      <alignment horizontal="center"/>
      <protection hidden="1"/>
    </xf>
    <xf numFmtId="0" fontId="24" fillId="0" borderId="8" xfId="5" applyFont="1" applyBorder="1" applyAlignment="1" applyProtection="1">
      <alignment horizontal="center"/>
      <protection hidden="1"/>
    </xf>
    <xf numFmtId="2" fontId="19" fillId="0" borderId="8" xfId="5" applyNumberFormat="1" applyFont="1" applyBorder="1" applyAlignment="1" applyProtection="1">
      <alignment horizontal="center"/>
      <protection hidden="1"/>
    </xf>
    <xf numFmtId="0" fontId="23" fillId="0" borderId="0" xfId="5" applyFont="1" applyAlignment="1" applyProtection="1">
      <alignment horizontal="center"/>
      <protection hidden="1"/>
    </xf>
    <xf numFmtId="0" fontId="18" fillId="0" borderId="1" xfId="5" applyFont="1" applyBorder="1" applyAlignment="1" applyProtection="1">
      <alignment horizontal="center" vertical="center"/>
      <protection hidden="1"/>
    </xf>
    <xf numFmtId="0" fontId="18" fillId="0" borderId="3" xfId="5" applyFont="1" applyBorder="1" applyAlignment="1" applyProtection="1">
      <alignment horizontal="center" vertical="center"/>
      <protection hidden="1"/>
    </xf>
    <xf numFmtId="0" fontId="18" fillId="0" borderId="4" xfId="5" applyFont="1" applyBorder="1" applyAlignment="1" applyProtection="1">
      <alignment horizontal="center" vertical="center"/>
      <protection hidden="1"/>
    </xf>
    <xf numFmtId="0" fontId="18" fillId="0" borderId="6" xfId="5" applyFont="1" applyBorder="1" applyAlignment="1" applyProtection="1">
      <alignment horizontal="center" vertical="center"/>
      <protection hidden="1"/>
    </xf>
    <xf numFmtId="0" fontId="20" fillId="0" borderId="3" xfId="5" applyFont="1" applyBorder="1" applyAlignment="1" applyProtection="1">
      <alignment horizontal="center" vertical="center"/>
      <protection hidden="1"/>
    </xf>
    <xf numFmtId="0" fontId="20" fillId="0" borderId="4" xfId="5" applyFont="1" applyBorder="1" applyAlignment="1" applyProtection="1">
      <alignment horizontal="center" vertical="center"/>
      <protection hidden="1"/>
    </xf>
    <xf numFmtId="0" fontId="20" fillId="0" borderId="6" xfId="5" applyFont="1" applyBorder="1" applyAlignment="1" applyProtection="1">
      <alignment horizontal="center" vertical="center"/>
      <protection hidden="1"/>
    </xf>
    <xf numFmtId="0" fontId="18" fillId="0" borderId="9" xfId="5" applyFont="1" applyBorder="1" applyAlignment="1" applyProtection="1">
      <alignment horizontal="center" vertical="center"/>
      <protection hidden="1"/>
    </xf>
    <xf numFmtId="3" fontId="19" fillId="8" borderId="23" xfId="5" applyNumberFormat="1" applyFont="1" applyFill="1" applyBorder="1" applyAlignment="1" applyProtection="1">
      <alignment horizontal="center"/>
      <protection locked="0"/>
    </xf>
    <xf numFmtId="3" fontId="19" fillId="8" borderId="21" xfId="5" applyNumberFormat="1" applyFont="1" applyFill="1" applyBorder="1" applyAlignment="1" applyProtection="1">
      <alignment horizontal="center"/>
      <protection locked="0"/>
    </xf>
    <xf numFmtId="3" fontId="19" fillId="8" borderId="22" xfId="5" applyNumberFormat="1" applyFont="1" applyFill="1" applyBorder="1" applyAlignment="1" applyProtection="1">
      <alignment horizontal="center"/>
      <protection locked="0"/>
    </xf>
    <xf numFmtId="3" fontId="19" fillId="8" borderId="20" xfId="5" applyNumberFormat="1" applyFont="1" applyFill="1" applyBorder="1" applyAlignment="1" applyProtection="1">
      <alignment horizontal="center"/>
      <protection locked="0"/>
    </xf>
    <xf numFmtId="0" fontId="23" fillId="0" borderId="0" xfId="5" applyFont="1" applyFill="1" applyAlignment="1" applyProtection="1">
      <alignment horizontal="center" vertical="center"/>
      <protection hidden="1"/>
    </xf>
    <xf numFmtId="0" fontId="20" fillId="2" borderId="52" xfId="5" applyFont="1" applyFill="1" applyBorder="1" applyAlignment="1" applyProtection="1">
      <alignment horizontal="center" vertical="top" wrapText="1"/>
      <protection hidden="1"/>
    </xf>
    <xf numFmtId="0" fontId="20" fillId="2" borderId="53" xfId="5" applyFont="1" applyFill="1" applyBorder="1" applyAlignment="1" applyProtection="1">
      <alignment horizontal="center" vertical="top"/>
      <protection hidden="1"/>
    </xf>
    <xf numFmtId="0" fontId="20" fillId="2" borderId="54" xfId="5" applyFont="1" applyFill="1" applyBorder="1" applyAlignment="1" applyProtection="1">
      <alignment horizontal="center" vertical="top"/>
      <protection hidden="1"/>
    </xf>
    <xf numFmtId="0" fontId="23" fillId="0" borderId="0" xfId="5" applyFont="1" applyFill="1" applyBorder="1" applyAlignment="1" applyProtection="1">
      <alignment horizontal="center" vertical="center"/>
      <protection hidden="1"/>
    </xf>
    <xf numFmtId="0" fontId="19" fillId="2" borderId="1" xfId="5" applyFont="1" applyFill="1" applyBorder="1" applyAlignment="1" applyProtection="1">
      <alignment horizontal="left" vertical="top"/>
      <protection locked="0"/>
    </xf>
    <xf numFmtId="0" fontId="19" fillId="2" borderId="2" xfId="5" applyFont="1" applyFill="1" applyBorder="1" applyAlignment="1" applyProtection="1">
      <alignment horizontal="left" vertical="top"/>
      <protection locked="0"/>
    </xf>
    <xf numFmtId="0" fontId="19" fillId="2" borderId="3" xfId="5" applyFont="1" applyFill="1" applyBorder="1" applyAlignment="1" applyProtection="1">
      <alignment horizontal="left" vertical="top"/>
      <protection locked="0"/>
    </xf>
    <xf numFmtId="0" fontId="19" fillId="2" borderId="22" xfId="5" applyFont="1" applyFill="1" applyBorder="1" applyAlignment="1" applyProtection="1">
      <alignment horizontal="left" vertical="top"/>
      <protection locked="0"/>
    </xf>
    <xf numFmtId="0" fontId="19" fillId="2" borderId="0" xfId="5" applyFont="1" applyFill="1" applyBorder="1" applyAlignment="1" applyProtection="1">
      <alignment horizontal="left" vertical="top"/>
      <protection locked="0"/>
    </xf>
    <xf numFmtId="0" fontId="19" fillId="2" borderId="20" xfId="5" applyFont="1" applyFill="1" applyBorder="1" applyAlignment="1" applyProtection="1">
      <alignment horizontal="left" vertical="top"/>
      <protection locked="0"/>
    </xf>
    <xf numFmtId="0" fontId="19" fillId="2" borderId="4" xfId="5" applyFont="1" applyFill="1" applyBorder="1" applyAlignment="1" applyProtection="1">
      <alignment horizontal="left" vertical="top"/>
      <protection locked="0"/>
    </xf>
    <xf numFmtId="0" fontId="19" fillId="2" borderId="5" xfId="5" applyFont="1" applyFill="1" applyBorder="1" applyAlignment="1" applyProtection="1">
      <alignment horizontal="left" vertical="top"/>
      <protection locked="0"/>
    </xf>
    <xf numFmtId="0" fontId="19" fillId="2" borderId="6" xfId="5" applyFont="1" applyFill="1" applyBorder="1" applyAlignment="1" applyProtection="1">
      <alignment horizontal="left" vertical="top"/>
      <protection locked="0"/>
    </xf>
    <xf numFmtId="3" fontId="19" fillId="8" borderId="25" xfId="5" applyNumberFormat="1" applyFont="1" applyFill="1" applyBorder="1" applyAlignment="1" applyProtection="1">
      <alignment horizontal="right"/>
      <protection locked="0"/>
    </xf>
    <xf numFmtId="3" fontId="19" fillId="8" borderId="27" xfId="5" applyNumberFormat="1" applyFont="1" applyFill="1" applyBorder="1" applyAlignment="1" applyProtection="1">
      <alignment horizontal="right"/>
      <protection locked="0"/>
    </xf>
    <xf numFmtId="0" fontId="19" fillId="2" borderId="9" xfId="5" applyFont="1" applyFill="1" applyBorder="1" applyAlignment="1" applyProtection="1">
      <alignment horizontal="left" vertical="center"/>
      <protection hidden="1"/>
    </xf>
    <xf numFmtId="0" fontId="19" fillId="2" borderId="14" xfId="5" applyFont="1" applyFill="1" applyBorder="1" applyAlignment="1" applyProtection="1">
      <alignment horizontal="left" vertical="center"/>
      <protection hidden="1"/>
    </xf>
    <xf numFmtId="3" fontId="19" fillId="0" borderId="25" xfId="5" applyNumberFormat="1" applyFont="1" applyBorder="1" applyAlignment="1" applyProtection="1">
      <alignment horizontal="right"/>
    </xf>
    <xf numFmtId="3" fontId="19" fillId="0" borderId="27" xfId="5" applyNumberFormat="1" applyFont="1" applyBorder="1" applyAlignment="1" applyProtection="1">
      <alignment horizontal="right"/>
    </xf>
    <xf numFmtId="0" fontId="12" fillId="9" borderId="13" xfId="0" applyFont="1" applyFill="1" applyBorder="1" applyAlignment="1" applyProtection="1">
      <alignment horizontal="center" vertical="center" wrapText="1"/>
      <protection hidden="1"/>
    </xf>
    <xf numFmtId="0" fontId="12" fillId="4" borderId="10" xfId="0" quotePrefix="1" applyFont="1" applyFill="1" applyBorder="1" applyAlignment="1" applyProtection="1">
      <alignment vertical="center" wrapText="1"/>
      <protection hidden="1"/>
    </xf>
    <xf numFmtId="0" fontId="10" fillId="0" borderId="10" xfId="0" applyFont="1" applyBorder="1" applyAlignment="1" applyProtection="1">
      <alignment horizontal="left" vertical="center"/>
      <protection locked="0"/>
    </xf>
    <xf numFmtId="0" fontId="10" fillId="0" borderId="12" xfId="0" applyFont="1" applyBorder="1" applyAlignment="1" applyProtection="1">
      <alignment horizontal="left" vertical="center"/>
      <protection locked="0"/>
    </xf>
    <xf numFmtId="0" fontId="10" fillId="0" borderId="10" xfId="0" applyFont="1" applyBorder="1" applyAlignment="1" applyProtection="1">
      <alignment horizontal="left" vertical="center"/>
      <protection hidden="1"/>
    </xf>
    <xf numFmtId="0" fontId="10" fillId="0" borderId="12" xfId="0" applyFont="1" applyBorder="1" applyAlignment="1" applyProtection="1">
      <alignment horizontal="left" vertical="center"/>
      <protection hidden="1"/>
    </xf>
    <xf numFmtId="0" fontId="51" fillId="0" borderId="22" xfId="5" applyFont="1" applyBorder="1" applyProtection="1">
      <protection hidden="1"/>
    </xf>
    <xf numFmtId="0" fontId="51" fillId="0" borderId="0" xfId="5" applyFont="1" applyBorder="1" applyProtection="1">
      <protection hidden="1"/>
    </xf>
    <xf numFmtId="49" fontId="48" fillId="0" borderId="0" xfId="5" applyNumberFormat="1" applyFont="1" applyAlignment="1" applyProtection="1">
      <alignment horizontal="center" vertical="justify"/>
      <protection hidden="1"/>
    </xf>
    <xf numFmtId="0" fontId="57" fillId="0" borderId="0" xfId="5" applyFont="1" applyBorder="1" applyAlignment="1" applyProtection="1">
      <alignment horizontal="center"/>
      <protection hidden="1"/>
    </xf>
    <xf numFmtId="3" fontId="53" fillId="0" borderId="7" xfId="5" applyNumberFormat="1" applyFont="1" applyBorder="1" applyAlignment="1" applyProtection="1">
      <alignment horizontal="center" vertical="center"/>
      <protection hidden="1"/>
    </xf>
    <xf numFmtId="14" fontId="53" fillId="0" borderId="7" xfId="5" applyNumberFormat="1" applyFont="1" applyBorder="1" applyAlignment="1" applyProtection="1">
      <alignment horizontal="center"/>
      <protection hidden="1"/>
    </xf>
    <xf numFmtId="0" fontId="53" fillId="0" borderId="8" xfId="5" applyFont="1" applyBorder="1" applyAlignment="1" applyProtection="1">
      <alignment horizontal="center"/>
      <protection hidden="1"/>
    </xf>
    <xf numFmtId="2" fontId="53" fillId="0" borderId="8" xfId="5" applyNumberFormat="1" applyFont="1" applyBorder="1" applyAlignment="1" applyProtection="1">
      <alignment horizontal="center" vertical="center"/>
      <protection hidden="1"/>
    </xf>
    <xf numFmtId="0" fontId="50" fillId="0" borderId="0" xfId="5" applyFont="1" applyAlignment="1" applyProtection="1">
      <alignment horizontal="center"/>
      <protection hidden="1"/>
    </xf>
    <xf numFmtId="0" fontId="50" fillId="0" borderId="0" xfId="5" applyFont="1" applyAlignment="1" applyProtection="1">
      <alignment horizontal="center" vertical="center"/>
      <protection hidden="1"/>
    </xf>
    <xf numFmtId="3" fontId="53" fillId="0" borderId="7" xfId="5" applyNumberFormat="1" applyFont="1" applyBorder="1" applyAlignment="1" applyProtection="1">
      <alignment horizontal="center"/>
      <protection hidden="1"/>
    </xf>
    <xf numFmtId="0" fontId="51" fillId="0" borderId="56" xfId="5" applyFont="1" applyBorder="1" applyAlignment="1" applyProtection="1">
      <alignment horizontal="left" vertical="top" wrapText="1"/>
      <protection hidden="1"/>
    </xf>
    <xf numFmtId="0" fontId="51" fillId="0" borderId="57" xfId="5" applyFont="1" applyBorder="1" applyAlignment="1" applyProtection="1">
      <alignment horizontal="left" vertical="top"/>
      <protection hidden="1"/>
    </xf>
    <xf numFmtId="0" fontId="51" fillId="0" borderId="58" xfId="5" applyFont="1" applyBorder="1" applyAlignment="1" applyProtection="1">
      <alignment horizontal="left" vertical="top"/>
      <protection hidden="1"/>
    </xf>
    <xf numFmtId="0" fontId="51" fillId="0" borderId="59" xfId="5" applyFont="1" applyBorder="1" applyAlignment="1" applyProtection="1">
      <alignment horizontal="left" vertical="top"/>
      <protection hidden="1"/>
    </xf>
    <xf numFmtId="0" fontId="51" fillId="0" borderId="60" xfId="5" applyFont="1" applyBorder="1" applyAlignment="1" applyProtection="1">
      <alignment horizontal="left" vertical="top"/>
      <protection hidden="1"/>
    </xf>
    <xf numFmtId="0" fontId="51" fillId="0" borderId="61" xfId="5" applyFont="1" applyBorder="1" applyAlignment="1" applyProtection="1">
      <alignment horizontal="left" vertical="top"/>
      <protection hidden="1"/>
    </xf>
    <xf numFmtId="0" fontId="51" fillId="0" borderId="62" xfId="5" applyFont="1" applyBorder="1" applyAlignment="1" applyProtection="1">
      <alignment horizontal="left" vertical="top"/>
      <protection hidden="1"/>
    </xf>
    <xf numFmtId="0" fontId="51" fillId="0" borderId="63" xfId="5" applyFont="1" applyBorder="1" applyAlignment="1" applyProtection="1">
      <alignment horizontal="left" vertical="top"/>
      <protection hidden="1"/>
    </xf>
    <xf numFmtId="0" fontId="51" fillId="0" borderId="64" xfId="5" applyFont="1" applyBorder="1" applyAlignment="1" applyProtection="1">
      <alignment horizontal="left" vertical="top"/>
      <protection hidden="1"/>
    </xf>
    <xf numFmtId="0" fontId="55" fillId="0" borderId="22" xfId="5" applyFont="1" applyBorder="1" applyProtection="1">
      <protection hidden="1"/>
    </xf>
    <xf numFmtId="0" fontId="55" fillId="0" borderId="0" xfId="5" applyFont="1" applyBorder="1" applyProtection="1">
      <protection hidden="1"/>
    </xf>
    <xf numFmtId="0" fontId="17" fillId="0" borderId="0" xfId="5" applyFont="1" applyAlignment="1" applyProtection="1">
      <alignment horizontal="center"/>
      <protection hidden="1"/>
    </xf>
    <xf numFmtId="0" fontId="19" fillId="0" borderId="9" xfId="5" applyFont="1" applyBorder="1" applyAlignment="1" applyProtection="1">
      <alignment horizontal="center" vertical="center"/>
      <protection locked="0"/>
    </xf>
    <xf numFmtId="0" fontId="19" fillId="0" borderId="14" xfId="5" applyFont="1" applyBorder="1" applyAlignment="1" applyProtection="1">
      <alignment horizontal="center" vertical="center"/>
      <protection locked="0"/>
    </xf>
    <xf numFmtId="0" fontId="24" fillId="0" borderId="9" xfId="5" applyFont="1" applyBorder="1" applyAlignment="1" applyProtection="1">
      <alignment horizontal="left" vertical="center"/>
      <protection locked="0"/>
    </xf>
    <xf numFmtId="0" fontId="20" fillId="0" borderId="14" xfId="5" applyFont="1" applyBorder="1" applyAlignment="1" applyProtection="1">
      <alignment horizontal="left" vertical="center"/>
      <protection locked="0"/>
    </xf>
    <xf numFmtId="0" fontId="18" fillId="0" borderId="0" xfId="5" applyFont="1" applyBorder="1" applyAlignment="1" applyProtection="1">
      <alignment horizontal="center"/>
      <protection hidden="1"/>
    </xf>
    <xf numFmtId="0" fontId="18" fillId="0" borderId="19" xfId="5" applyFont="1" applyBorder="1" applyAlignment="1" applyProtection="1">
      <alignment horizontal="center"/>
      <protection hidden="1"/>
    </xf>
    <xf numFmtId="49" fontId="24" fillId="0" borderId="8" xfId="5" applyNumberFormat="1" applyFont="1" applyBorder="1" applyAlignment="1" applyProtection="1">
      <alignment horizontal="center" vertical="center"/>
      <protection hidden="1"/>
    </xf>
    <xf numFmtId="0" fontId="24" fillId="0" borderId="8" xfId="5" applyFont="1" applyBorder="1" applyAlignment="1" applyProtection="1">
      <alignment horizontal="center" vertical="center"/>
      <protection hidden="1"/>
    </xf>
    <xf numFmtId="0" fontId="17" fillId="0" borderId="0" xfId="5" applyFont="1" applyAlignment="1" applyProtection="1">
      <alignment horizontal="center" vertical="center"/>
      <protection hidden="1"/>
    </xf>
    <xf numFmtId="0" fontId="19" fillId="0" borderId="9" xfId="5" applyFont="1" applyBorder="1" applyAlignment="1" applyProtection="1">
      <alignment horizontal="left" vertical="center"/>
      <protection locked="0"/>
    </xf>
    <xf numFmtId="0" fontId="19" fillId="0" borderId="14" xfId="5" applyFont="1" applyBorder="1" applyAlignment="1" applyProtection="1">
      <alignment horizontal="left" vertical="center"/>
      <protection locked="0"/>
    </xf>
    <xf numFmtId="0" fontId="18" fillId="0" borderId="0" xfId="5" applyFont="1" applyBorder="1" applyAlignment="1" applyProtection="1">
      <alignment horizontal="right"/>
      <protection hidden="1"/>
    </xf>
    <xf numFmtId="0" fontId="31" fillId="0" borderId="10" xfId="0" applyFont="1" applyBorder="1" applyAlignment="1" applyProtection="1">
      <alignment horizontal="center" vertical="center"/>
      <protection hidden="1"/>
    </xf>
    <xf numFmtId="0" fontId="31" fillId="0" borderId="11" xfId="0" applyFont="1" applyBorder="1" applyAlignment="1" applyProtection="1">
      <alignment horizontal="center" vertical="center"/>
      <protection hidden="1"/>
    </xf>
    <xf numFmtId="0" fontId="31" fillId="0" borderId="12" xfId="0" applyFont="1" applyBorder="1" applyAlignment="1" applyProtection="1">
      <alignment horizontal="center" vertical="center"/>
      <protection hidden="1"/>
    </xf>
    <xf numFmtId="0" fontId="10" fillId="0" borderId="10" xfId="0" applyFont="1" applyBorder="1" applyAlignment="1" applyProtection="1">
      <protection locked="0"/>
    </xf>
    <xf numFmtId="0" fontId="10" fillId="0" borderId="12" xfId="0" applyFont="1" applyBorder="1" applyAlignment="1" applyProtection="1">
      <protection locked="0"/>
    </xf>
    <xf numFmtId="0" fontId="10" fillId="0" borderId="10" xfId="7" applyNumberFormat="1" applyFont="1" applyBorder="1" applyAlignment="1" applyProtection="1">
      <alignment horizontal="center" vertical="center"/>
      <protection locked="0"/>
    </xf>
    <xf numFmtId="0" fontId="10" fillId="0" borderId="11" xfId="7" applyNumberFormat="1" applyFont="1" applyBorder="1" applyAlignment="1" applyProtection="1">
      <alignment horizontal="center" vertical="center"/>
      <protection locked="0"/>
    </xf>
    <xf numFmtId="0" fontId="10" fillId="0" borderId="12" xfId="7" applyNumberFormat="1" applyFont="1" applyBorder="1" applyAlignment="1" applyProtection="1">
      <alignment horizontal="center" vertical="center"/>
      <protection locked="0"/>
    </xf>
    <xf numFmtId="166" fontId="13" fillId="0" borderId="10" xfId="2" applyNumberFormat="1" applyFont="1" applyBorder="1" applyAlignment="1" applyProtection="1">
      <alignment horizontal="center" vertical="center"/>
      <protection locked="0"/>
    </xf>
    <xf numFmtId="166" fontId="13" fillId="0" borderId="12" xfId="2" applyNumberFormat="1" applyFont="1" applyBorder="1" applyAlignment="1" applyProtection="1">
      <alignment horizontal="center" vertical="center"/>
      <protection locked="0"/>
    </xf>
    <xf numFmtId="9" fontId="14" fillId="0" borderId="10" xfId="7" applyFont="1" applyBorder="1" applyAlignment="1" applyProtection="1">
      <alignment horizontal="center" vertical="center"/>
      <protection hidden="1"/>
    </xf>
    <xf numFmtId="9" fontId="14" fillId="0" borderId="11" xfId="7" applyFont="1" applyBorder="1" applyAlignment="1" applyProtection="1">
      <alignment horizontal="center" vertical="center"/>
      <protection hidden="1"/>
    </xf>
    <xf numFmtId="9" fontId="14" fillId="0" borderId="12" xfId="7" applyFont="1" applyBorder="1" applyAlignment="1" applyProtection="1">
      <alignment horizontal="center" vertical="center"/>
      <protection hidden="1"/>
    </xf>
    <xf numFmtId="166" fontId="13" fillId="0" borderId="10" xfId="2" applyNumberFormat="1" applyFont="1" applyFill="1" applyBorder="1" applyAlignment="1" applyProtection="1">
      <alignment horizontal="center" vertical="center"/>
      <protection hidden="1"/>
    </xf>
    <xf numFmtId="166" fontId="13" fillId="0" borderId="12" xfId="2" applyNumberFormat="1" applyFont="1" applyFill="1" applyBorder="1" applyAlignment="1" applyProtection="1">
      <alignment horizontal="center" vertical="center"/>
      <protection hidden="1"/>
    </xf>
    <xf numFmtId="0" fontId="10" fillId="4" borderId="11" xfId="0" applyFont="1" applyFill="1" applyBorder="1" applyProtection="1">
      <protection locked="0"/>
    </xf>
    <xf numFmtId="0" fontId="12" fillId="0" borderId="3" xfId="0" applyFont="1" applyBorder="1" applyAlignment="1" applyProtection="1">
      <alignment vertical="center"/>
      <protection hidden="1"/>
    </xf>
    <xf numFmtId="166" fontId="14" fillId="0" borderId="10" xfId="2" applyNumberFormat="1" applyFont="1" applyBorder="1" applyAlignment="1" applyProtection="1">
      <alignment horizontal="center" vertical="center"/>
      <protection locked="0"/>
    </xf>
    <xf numFmtId="166" fontId="14" fillId="0" borderId="12" xfId="2" applyNumberFormat="1" applyFont="1" applyBorder="1" applyAlignment="1" applyProtection="1">
      <alignment horizontal="center" vertical="center"/>
      <protection locked="0"/>
    </xf>
    <xf numFmtId="0" fontId="10" fillId="14" borderId="1" xfId="0" applyFont="1" applyFill="1" applyBorder="1" applyAlignment="1" applyProtection="1">
      <alignment horizontal="center"/>
      <protection hidden="1"/>
    </xf>
    <xf numFmtId="0" fontId="10" fillId="14" borderId="2" xfId="0" applyFont="1" applyFill="1" applyBorder="1" applyAlignment="1" applyProtection="1">
      <alignment horizontal="center"/>
      <protection hidden="1"/>
    </xf>
    <xf numFmtId="0" fontId="10" fillId="14" borderId="3" xfId="0" applyFont="1" applyFill="1" applyBorder="1" applyAlignment="1" applyProtection="1">
      <alignment horizontal="center"/>
      <protection hidden="1"/>
    </xf>
    <xf numFmtId="0" fontId="10" fillId="14" borderId="22" xfId="0" applyFont="1" applyFill="1" applyBorder="1" applyAlignment="1" applyProtection="1">
      <alignment horizontal="center"/>
      <protection hidden="1"/>
    </xf>
    <xf numFmtId="0" fontId="10" fillId="14" borderId="0" xfId="0" applyFont="1" applyFill="1" applyBorder="1" applyAlignment="1" applyProtection="1">
      <alignment horizontal="center"/>
      <protection hidden="1"/>
    </xf>
    <xf numFmtId="0" fontId="10" fillId="14" borderId="20" xfId="0" applyFont="1" applyFill="1" applyBorder="1" applyAlignment="1" applyProtection="1">
      <alignment horizontal="center"/>
      <protection hidden="1"/>
    </xf>
    <xf numFmtId="0" fontId="10" fillId="14" borderId="4" xfId="0" applyFont="1" applyFill="1" applyBorder="1" applyAlignment="1" applyProtection="1">
      <alignment horizontal="center"/>
      <protection hidden="1"/>
    </xf>
    <xf numFmtId="0" fontId="10" fillId="14" borderId="5" xfId="0" applyFont="1" applyFill="1" applyBorder="1" applyAlignment="1" applyProtection="1">
      <alignment horizontal="center"/>
      <protection hidden="1"/>
    </xf>
    <xf numFmtId="0" fontId="10" fillId="14" borderId="6" xfId="0" applyFont="1" applyFill="1" applyBorder="1" applyAlignment="1" applyProtection="1">
      <alignment horizontal="center"/>
      <protection hidden="1"/>
    </xf>
    <xf numFmtId="0" fontId="10" fillId="0" borderId="22" xfId="0" applyFont="1" applyBorder="1" applyAlignment="1" applyProtection="1">
      <alignment horizontal="left" vertical="center" wrapText="1"/>
      <protection hidden="1"/>
    </xf>
    <xf numFmtId="0" fontId="10" fillId="0" borderId="20" xfId="0" applyFont="1" applyBorder="1" applyAlignment="1" applyProtection="1">
      <alignment horizontal="left" vertical="center" wrapText="1"/>
      <protection hidden="1"/>
    </xf>
    <xf numFmtId="0" fontId="10" fillId="0" borderId="4" xfId="0" applyFont="1" applyBorder="1" applyAlignment="1" applyProtection="1">
      <alignment horizontal="left" vertical="center" wrapText="1"/>
      <protection hidden="1"/>
    </xf>
    <xf numFmtId="0" fontId="10" fillId="0" borderId="6" xfId="0" applyFont="1" applyBorder="1" applyAlignment="1" applyProtection="1">
      <alignment horizontal="left" vertical="center" wrapText="1"/>
      <protection hidden="1"/>
    </xf>
    <xf numFmtId="0" fontId="10" fillId="4" borderId="10" xfId="0" applyFont="1" applyFill="1" applyBorder="1" applyAlignment="1" applyProtection="1">
      <protection locked="0"/>
    </xf>
    <xf numFmtId="0" fontId="10" fillId="4" borderId="12" xfId="0" applyFont="1" applyFill="1" applyBorder="1" applyAlignment="1" applyProtection="1">
      <protection locked="0"/>
    </xf>
    <xf numFmtId="0" fontId="12" fillId="0" borderId="10" xfId="0" quotePrefix="1" applyFont="1" applyFill="1" applyBorder="1" applyAlignment="1" applyProtection="1">
      <alignment vertical="center" wrapText="1"/>
      <protection hidden="1"/>
    </xf>
    <xf numFmtId="0" fontId="12" fillId="0" borderId="12" xfId="0" quotePrefix="1" applyFont="1" applyFill="1" applyBorder="1" applyAlignment="1" applyProtection="1">
      <alignment vertical="center" wrapText="1"/>
      <protection hidden="1"/>
    </xf>
    <xf numFmtId="166" fontId="14" fillId="0" borderId="10" xfId="2" applyNumberFormat="1" applyFont="1" applyFill="1" applyBorder="1" applyAlignment="1" applyProtection="1">
      <alignment horizontal="center" vertical="center"/>
      <protection hidden="1"/>
    </xf>
    <xf numFmtId="166" fontId="14" fillId="0" borderId="12" xfId="2" applyNumberFormat="1" applyFont="1" applyFill="1" applyBorder="1" applyAlignment="1" applyProtection="1">
      <alignment horizontal="center" vertical="center"/>
      <protection hidden="1"/>
    </xf>
    <xf numFmtId="0" fontId="31" fillId="0" borderId="10" xfId="0" quotePrefix="1" applyFont="1" applyFill="1" applyBorder="1" applyAlignment="1" applyProtection="1">
      <alignment horizontal="center" vertical="center" wrapText="1"/>
      <protection hidden="1"/>
    </xf>
    <xf numFmtId="0" fontId="31" fillId="0" borderId="11" xfId="0" quotePrefix="1" applyFont="1" applyFill="1" applyBorder="1" applyAlignment="1" applyProtection="1">
      <alignment horizontal="center" vertical="center" wrapText="1"/>
      <protection hidden="1"/>
    </xf>
    <xf numFmtId="0" fontId="31" fillId="0" borderId="12" xfId="0" quotePrefix="1" applyFont="1" applyFill="1" applyBorder="1" applyAlignment="1" applyProtection="1">
      <alignment horizontal="center" vertical="center" wrapText="1"/>
      <protection hidden="1"/>
    </xf>
    <xf numFmtId="0" fontId="10" fillId="0" borderId="10" xfId="0" quotePrefix="1" applyFont="1" applyFill="1" applyBorder="1" applyAlignment="1" applyProtection="1">
      <alignment vertical="center" wrapText="1"/>
      <protection hidden="1"/>
    </xf>
    <xf numFmtId="0" fontId="10" fillId="0" borderId="12" xfId="0" quotePrefix="1" applyFont="1" applyFill="1" applyBorder="1" applyAlignment="1" applyProtection="1">
      <alignment vertical="center" wrapText="1"/>
      <protection hidden="1"/>
    </xf>
    <xf numFmtId="0" fontId="12" fillId="0" borderId="10" xfId="0" quotePrefix="1" applyFont="1" applyFill="1" applyBorder="1" applyAlignment="1" applyProtection="1">
      <alignment horizontal="center" vertical="center" wrapText="1"/>
      <protection hidden="1"/>
    </xf>
    <xf numFmtId="0" fontId="12" fillId="0" borderId="11" xfId="0" quotePrefix="1" applyFont="1" applyFill="1" applyBorder="1" applyAlignment="1" applyProtection="1">
      <alignment horizontal="center" vertical="center" wrapText="1"/>
      <protection hidden="1"/>
    </xf>
    <xf numFmtId="0" fontId="12" fillId="0" borderId="12" xfId="0" quotePrefix="1" applyFont="1" applyFill="1" applyBorder="1" applyAlignment="1" applyProtection="1">
      <alignment horizontal="center" vertical="center" wrapText="1"/>
      <protection hidden="1"/>
    </xf>
    <xf numFmtId="0" fontId="31" fillId="0" borderId="10" xfId="0" quotePrefix="1" applyFont="1" applyFill="1" applyBorder="1" applyAlignment="1" applyProtection="1">
      <alignment vertical="center" wrapText="1"/>
      <protection hidden="1"/>
    </xf>
    <xf numFmtId="0" fontId="31" fillId="0" borderId="12" xfId="0" quotePrefix="1" applyFont="1" applyFill="1" applyBorder="1" applyAlignment="1" applyProtection="1">
      <alignment vertical="center" wrapText="1"/>
      <protection hidden="1"/>
    </xf>
    <xf numFmtId="0" fontId="12" fillId="9" borderId="10" xfId="0" quotePrefix="1" applyFont="1" applyFill="1" applyBorder="1" applyAlignment="1" applyProtection="1">
      <alignment horizontal="center" vertical="center" wrapText="1"/>
      <protection hidden="1"/>
    </xf>
    <xf numFmtId="0" fontId="12" fillId="9" borderId="11" xfId="0" quotePrefix="1" applyFont="1" applyFill="1" applyBorder="1" applyAlignment="1" applyProtection="1">
      <alignment horizontal="center" vertical="center" wrapText="1"/>
      <protection hidden="1"/>
    </xf>
    <xf numFmtId="0" fontId="12" fillId="9" borderId="12" xfId="0" quotePrefix="1" applyFont="1" applyFill="1" applyBorder="1" applyAlignment="1" applyProtection="1">
      <alignment horizontal="center" vertical="center" wrapText="1"/>
      <protection hidden="1"/>
    </xf>
    <xf numFmtId="0" fontId="12" fillId="0" borderId="0" xfId="0" applyFont="1" applyFill="1" applyBorder="1" applyAlignment="1" applyProtection="1">
      <alignment vertical="center" wrapText="1"/>
      <protection locked="0"/>
    </xf>
    <xf numFmtId="0" fontId="10" fillId="0" borderId="0" xfId="0" applyFont="1" applyBorder="1" applyProtection="1">
      <protection locked="0"/>
    </xf>
    <xf numFmtId="0" fontId="10" fillId="0" borderId="2" xfId="0" quotePrefix="1" applyFont="1" applyFill="1" applyBorder="1" applyAlignment="1" applyProtection="1">
      <alignment horizontal="left" vertical="top" wrapText="1"/>
      <protection hidden="1"/>
    </xf>
    <xf numFmtId="164" fontId="14" fillId="0" borderId="10" xfId="2" applyFont="1" applyBorder="1" applyAlignment="1" applyProtection="1">
      <alignment horizontal="center" vertical="center"/>
      <protection locked="0"/>
    </xf>
    <xf numFmtId="164" fontId="14" fillId="0" borderId="12" xfId="2" applyFont="1" applyBorder="1" applyAlignment="1" applyProtection="1">
      <alignment horizontal="center" vertical="center"/>
      <protection locked="0"/>
    </xf>
    <xf numFmtId="0" fontId="11" fillId="0" borderId="7" xfId="0" applyNumberFormat="1" applyFont="1" applyBorder="1" applyAlignment="1" applyProtection="1">
      <alignment horizontal="center" vertical="center"/>
      <protection hidden="1"/>
    </xf>
    <xf numFmtId="0" fontId="31" fillId="9" borderId="10" xfId="0" applyFont="1" applyFill="1" applyBorder="1" applyAlignment="1" applyProtection="1">
      <alignment horizontal="center" vertical="center"/>
      <protection hidden="1"/>
    </xf>
    <xf numFmtId="0" fontId="31" fillId="9" borderId="11" xfId="0" applyFont="1" applyFill="1" applyBorder="1" applyAlignment="1" applyProtection="1">
      <alignment horizontal="center" vertical="center"/>
      <protection hidden="1"/>
    </xf>
    <xf numFmtId="0" fontId="31" fillId="9" borderId="12" xfId="0" applyFont="1" applyFill="1" applyBorder="1" applyAlignment="1" applyProtection="1">
      <alignment horizontal="center" vertical="center"/>
      <protection hidden="1"/>
    </xf>
    <xf numFmtId="0" fontId="10" fillId="0" borderId="10" xfId="0" applyFont="1" applyBorder="1" applyAlignment="1" applyProtection="1">
      <alignment horizontal="left" vertical="top" wrapText="1"/>
      <protection hidden="1"/>
    </xf>
    <xf numFmtId="0" fontId="10" fillId="0" borderId="11" xfId="0" applyFont="1" applyBorder="1" applyAlignment="1" applyProtection="1">
      <alignment horizontal="left" vertical="top" wrapText="1"/>
      <protection hidden="1"/>
    </xf>
    <xf numFmtId="0" fontId="10" fillId="0" borderId="12" xfId="0" applyFont="1" applyBorder="1" applyAlignment="1" applyProtection="1">
      <alignment horizontal="left" vertical="top" wrapText="1"/>
      <protection hidden="1"/>
    </xf>
    <xf numFmtId="0" fontId="12" fillId="0" borderId="5" xfId="0" applyFont="1" applyBorder="1" applyAlignment="1" applyProtection="1">
      <alignment horizontal="center" vertical="center"/>
      <protection hidden="1"/>
    </xf>
    <xf numFmtId="0" fontId="12" fillId="9" borderId="10" xfId="0" applyFont="1" applyFill="1" applyBorder="1" applyAlignment="1" applyProtection="1">
      <alignment horizontal="center" vertical="center"/>
      <protection hidden="1"/>
    </xf>
    <xf numFmtId="0" fontId="12" fillId="9" borderId="11" xfId="0" applyFont="1" applyFill="1" applyBorder="1" applyAlignment="1" applyProtection="1">
      <alignment horizontal="center" vertical="center"/>
      <protection hidden="1"/>
    </xf>
    <xf numFmtId="0" fontId="12" fillId="9" borderId="12" xfId="0" applyFont="1" applyFill="1" applyBorder="1" applyAlignment="1" applyProtection="1">
      <alignment horizontal="center" vertical="center"/>
      <protection hidden="1"/>
    </xf>
    <xf numFmtId="0" fontId="10" fillId="0" borderId="10" xfId="0" applyFont="1" applyBorder="1" applyAlignment="1" applyProtection="1">
      <alignment vertical="top" wrapText="1"/>
      <protection hidden="1"/>
    </xf>
    <xf numFmtId="0" fontId="10" fillId="0" borderId="11" xfId="0" applyFont="1" applyBorder="1" applyAlignment="1" applyProtection="1">
      <alignment vertical="top"/>
      <protection hidden="1"/>
    </xf>
    <xf numFmtId="0" fontId="10" fillId="0" borderId="11" xfId="0" applyFont="1" applyBorder="1" applyAlignment="1" applyProtection="1">
      <alignment vertical="top" wrapText="1"/>
      <protection hidden="1"/>
    </xf>
    <xf numFmtId="0" fontId="10" fillId="0" borderId="12" xfId="0" applyFont="1" applyBorder="1" applyAlignment="1" applyProtection="1">
      <alignment vertical="top" wrapText="1"/>
      <protection hidden="1"/>
    </xf>
    <xf numFmtId="0" fontId="10" fillId="0" borderId="10" xfId="0" quotePrefix="1" applyFont="1" applyFill="1" applyBorder="1" applyAlignment="1" applyProtection="1">
      <alignment vertical="top" wrapText="1"/>
      <protection hidden="1"/>
    </xf>
    <xf numFmtId="0" fontId="10" fillId="0" borderId="11" xfId="0" quotePrefix="1" applyFont="1" applyFill="1" applyBorder="1" applyAlignment="1" applyProtection="1">
      <alignment vertical="top" wrapText="1"/>
      <protection hidden="1"/>
    </xf>
    <xf numFmtId="0" fontId="10" fillId="0" borderId="12" xfId="0" quotePrefix="1" applyFont="1" applyFill="1" applyBorder="1" applyAlignment="1" applyProtection="1">
      <alignment vertical="top" wrapText="1"/>
      <protection hidden="1"/>
    </xf>
    <xf numFmtId="0" fontId="32" fillId="0" borderId="10" xfId="0" quotePrefix="1" applyFont="1" applyFill="1" applyBorder="1" applyAlignment="1" applyProtection="1">
      <alignment vertical="top" wrapText="1"/>
      <protection hidden="1"/>
    </xf>
    <xf numFmtId="0" fontId="32" fillId="0" borderId="11" xfId="0" quotePrefix="1" applyFont="1" applyFill="1" applyBorder="1" applyAlignment="1" applyProtection="1">
      <alignment vertical="top" wrapText="1"/>
      <protection hidden="1"/>
    </xf>
    <xf numFmtId="0" fontId="32" fillId="0" borderId="12" xfId="0" quotePrefix="1" applyFont="1" applyFill="1" applyBorder="1" applyAlignment="1" applyProtection="1">
      <alignment vertical="top" wrapText="1"/>
      <protection hidden="1"/>
    </xf>
    <xf numFmtId="0" fontId="10" fillId="0" borderId="11" xfId="0" applyFont="1" applyBorder="1" applyAlignment="1" applyProtection="1">
      <alignment horizontal="left" vertical="top"/>
      <protection hidden="1"/>
    </xf>
    <xf numFmtId="0" fontId="10" fillId="0" borderId="12" xfId="0" applyFont="1" applyBorder="1" applyAlignment="1" applyProtection="1">
      <alignment horizontal="left" vertical="top"/>
      <protection hidden="1"/>
    </xf>
    <xf numFmtId="1" fontId="50" fillId="0" borderId="0" xfId="3" applyNumberFormat="1" applyFont="1" applyBorder="1" applyAlignment="1" applyProtection="1">
      <alignment horizontal="center" vertical="center"/>
    </xf>
    <xf numFmtId="49" fontId="48" fillId="0" borderId="0" xfId="3" applyNumberFormat="1" applyFont="1" applyBorder="1" applyAlignment="1" applyProtection="1">
      <alignment horizontal="center" vertical="top"/>
    </xf>
    <xf numFmtId="0" fontId="50" fillId="0" borderId="0" xfId="3" applyFont="1" applyFill="1" applyBorder="1" applyAlignment="1" applyProtection="1">
      <alignment horizontal="center" vertical="center"/>
    </xf>
    <xf numFmtId="0" fontId="53" fillId="0" borderId="1" xfId="3" applyFont="1" applyBorder="1" applyAlignment="1" applyProtection="1">
      <alignment horizontal="center" vertical="center"/>
    </xf>
    <xf numFmtId="0" fontId="53" fillId="0" borderId="2" xfId="3" applyFont="1" applyBorder="1" applyAlignment="1" applyProtection="1">
      <alignment horizontal="center" vertical="center"/>
    </xf>
    <xf numFmtId="0" fontId="48" fillId="0" borderId="22" xfId="3" applyFont="1" applyBorder="1" applyAlignment="1" applyProtection="1">
      <alignment horizontal="center" vertical="center"/>
    </xf>
    <xf numFmtId="0" fontId="48" fillId="0" borderId="0" xfId="3" applyFont="1" applyBorder="1" applyAlignment="1" applyProtection="1">
      <alignment horizontal="center" vertical="center"/>
    </xf>
    <xf numFmtId="0" fontId="48" fillId="0" borderId="20" xfId="3" applyFont="1" applyBorder="1" applyAlignment="1" applyProtection="1">
      <alignment horizontal="center" vertical="center"/>
    </xf>
    <xf numFmtId="0" fontId="48" fillId="0" borderId="0" xfId="3" applyFont="1" applyAlignment="1" applyProtection="1">
      <alignment horizontal="center" vertical="center"/>
    </xf>
    <xf numFmtId="0" fontId="55" fillId="0" borderId="22" xfId="3" applyFont="1" applyBorder="1" applyAlignment="1" applyProtection="1">
      <alignment horizontal="center" vertical="center"/>
    </xf>
    <xf numFmtId="0" fontId="55" fillId="0" borderId="0" xfId="3" applyFont="1" applyBorder="1" applyAlignment="1" applyProtection="1">
      <alignment horizontal="center" vertical="center"/>
    </xf>
    <xf numFmtId="0" fontId="55" fillId="0" borderId="20" xfId="3" applyFont="1" applyBorder="1" applyAlignment="1" applyProtection="1">
      <alignment horizontal="center" vertical="center"/>
    </xf>
    <xf numFmtId="0" fontId="51" fillId="0" borderId="0" xfId="3" applyFont="1" applyAlignment="1" applyProtection="1">
      <alignment horizontal="left" vertical="top" wrapText="1"/>
    </xf>
    <xf numFmtId="0" fontId="50" fillId="0" borderId="0" xfId="3" applyFont="1" applyAlignment="1" applyProtection="1">
      <alignment horizontal="center"/>
    </xf>
    <xf numFmtId="0" fontId="94" fillId="0" borderId="0" xfId="0" applyFont="1"/>
    <xf numFmtId="0" fontId="95" fillId="0" borderId="0" xfId="0" applyFont="1"/>
  </cellXfs>
  <cellStyles count="8">
    <cellStyle name="Milliers" xfId="2" builtinId="3"/>
    <cellStyle name="Normal" xfId="0" builtinId="0"/>
    <cellStyle name="Normal 2" xfId="1"/>
    <cellStyle name="Normal 3" xfId="4"/>
    <cellStyle name="Normal 4" xfId="5"/>
    <cellStyle name="Normal 5" xfId="6"/>
    <cellStyle name="Normal_LIASSE SYSCOA ESSAI 1999" xfId="3"/>
    <cellStyle name="Pourcentage" xfId="7" builtinId="5"/>
  </cellStyles>
  <dxfs count="0"/>
  <tableStyles count="1" defaultTableStyle="TableStyleMedium2" defaultPivotStyle="PivotStyleLight16">
    <tableStyle name="MySqlDefault" pivot="0" table="0" count="0"/>
  </tableStyles>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55" Type="http://schemas.openxmlformats.org/officeDocument/2006/relationships/worksheet" Target="worksheets/sheet55.xml"/><Relationship Id="rId63" Type="http://schemas.openxmlformats.org/officeDocument/2006/relationships/worksheet" Target="worksheets/sheet63.xml"/><Relationship Id="rId68" Type="http://schemas.openxmlformats.org/officeDocument/2006/relationships/styles" Target="styles.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worksheet" Target="worksheets/sheet53.xml"/><Relationship Id="rId58" Type="http://schemas.openxmlformats.org/officeDocument/2006/relationships/worksheet" Target="worksheets/sheet58.xml"/><Relationship Id="rId66" Type="http://schemas.openxmlformats.org/officeDocument/2006/relationships/worksheet" Target="worksheets/sheet66.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worksheet" Target="worksheets/sheet57.xml"/><Relationship Id="rId61" Type="http://schemas.openxmlformats.org/officeDocument/2006/relationships/worksheet" Target="worksheets/sheet6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worksheet" Target="worksheets/sheet52.xml"/><Relationship Id="rId60" Type="http://schemas.openxmlformats.org/officeDocument/2006/relationships/worksheet" Target="worksheets/sheet60.xml"/><Relationship Id="rId65" Type="http://schemas.openxmlformats.org/officeDocument/2006/relationships/worksheet" Target="worksheets/sheet65.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worksheet" Target="worksheets/sheet56.xml"/><Relationship Id="rId64" Type="http://schemas.openxmlformats.org/officeDocument/2006/relationships/worksheet" Target="worksheets/sheet64.xml"/><Relationship Id="rId69" Type="http://schemas.openxmlformats.org/officeDocument/2006/relationships/sharedStrings" Target="sharedStrings.xml"/><Relationship Id="rId8" Type="http://schemas.openxmlformats.org/officeDocument/2006/relationships/worksheet" Target="worksheets/sheet8.xml"/><Relationship Id="rId51" Type="http://schemas.openxmlformats.org/officeDocument/2006/relationships/worksheet" Target="worksheets/sheet5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59" Type="http://schemas.openxmlformats.org/officeDocument/2006/relationships/worksheet" Target="worksheets/sheet59.xml"/><Relationship Id="rId67" Type="http://schemas.openxmlformats.org/officeDocument/2006/relationships/theme" Target="theme/theme1.xml"/><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worksheet" Target="worksheets/sheet54.xml"/><Relationship Id="rId62" Type="http://schemas.openxmlformats.org/officeDocument/2006/relationships/worksheet" Target="worksheets/sheet62.xml"/><Relationship Id="rId70" Type="http://schemas.openxmlformats.org/officeDocument/2006/relationships/calcChain" Target="calcChain.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xdr:twoCellAnchor>
    <xdr:from>
      <xdr:col>0</xdr:col>
      <xdr:colOff>257175</xdr:colOff>
      <xdr:row>3</xdr:row>
      <xdr:rowOff>161925</xdr:rowOff>
    </xdr:from>
    <xdr:to>
      <xdr:col>1</xdr:col>
      <xdr:colOff>619125</xdr:colOff>
      <xdr:row>5</xdr:row>
      <xdr:rowOff>9525</xdr:rowOff>
    </xdr:to>
    <xdr:sp macro="" textlink="">
      <xdr:nvSpPr>
        <xdr:cNvPr id="2" name="Flèche droite rayée 1"/>
        <xdr:cNvSpPr/>
      </xdr:nvSpPr>
      <xdr:spPr>
        <a:xfrm>
          <a:off x="257175" y="733425"/>
          <a:ext cx="1123950" cy="333375"/>
        </a:xfrm>
        <a:prstGeom prst="striped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123825</xdr:colOff>
          <xdr:row>45</xdr:row>
          <xdr:rowOff>276225</xdr:rowOff>
        </xdr:from>
        <xdr:to>
          <xdr:col>7</xdr:col>
          <xdr:colOff>476250</xdr:colOff>
          <xdr:row>47</xdr:row>
          <xdr:rowOff>19050</xdr:rowOff>
        </xdr:to>
        <xdr:sp macro="" textlink="">
          <xdr:nvSpPr>
            <xdr:cNvPr id="10244" name="Check Box 4" hidden="1">
              <a:extLst>
                <a:ext uri="{63B3BB69-23CF-44E3-9099-C40C66FF867C}">
                  <a14:compatExt spid="_x0000_s10244"/>
                </a:ext>
                <a:ext uri="{FF2B5EF4-FFF2-40B4-BE49-F238E27FC236}">
                  <a16:creationId xmlns:a16="http://schemas.microsoft.com/office/drawing/2014/main" id="{00000000-0008-0000-0700-0000042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123825</xdr:colOff>
          <xdr:row>47</xdr:row>
          <xdr:rowOff>38100</xdr:rowOff>
        </xdr:from>
        <xdr:to>
          <xdr:col>7</xdr:col>
          <xdr:colOff>485775</xdr:colOff>
          <xdr:row>49</xdr:row>
          <xdr:rowOff>19050</xdr:rowOff>
        </xdr:to>
        <xdr:sp macro="" textlink="">
          <xdr:nvSpPr>
            <xdr:cNvPr id="10245" name="Check Box 5" hidden="1">
              <a:extLst>
                <a:ext uri="{63B3BB69-23CF-44E3-9099-C40C66FF867C}">
                  <a14:compatExt spid="_x0000_s10245"/>
                </a:ext>
                <a:ext uri="{FF2B5EF4-FFF2-40B4-BE49-F238E27FC236}">
                  <a16:creationId xmlns:a16="http://schemas.microsoft.com/office/drawing/2014/main" id="{00000000-0008-0000-0700-0000052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123825</xdr:colOff>
          <xdr:row>49</xdr:row>
          <xdr:rowOff>19050</xdr:rowOff>
        </xdr:from>
        <xdr:to>
          <xdr:col>7</xdr:col>
          <xdr:colOff>485775</xdr:colOff>
          <xdr:row>51</xdr:row>
          <xdr:rowOff>19050</xdr:rowOff>
        </xdr:to>
        <xdr:sp macro="" textlink="">
          <xdr:nvSpPr>
            <xdr:cNvPr id="10246" name="Check Box 6" hidden="1">
              <a:extLst>
                <a:ext uri="{63B3BB69-23CF-44E3-9099-C40C66FF867C}">
                  <a14:compatExt spid="_x0000_s10246"/>
                </a:ext>
                <a:ext uri="{FF2B5EF4-FFF2-40B4-BE49-F238E27FC236}">
                  <a16:creationId xmlns:a16="http://schemas.microsoft.com/office/drawing/2014/main" id="{00000000-0008-0000-0700-0000062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123825</xdr:colOff>
          <xdr:row>51</xdr:row>
          <xdr:rowOff>19050</xdr:rowOff>
        </xdr:from>
        <xdr:to>
          <xdr:col>7</xdr:col>
          <xdr:colOff>476250</xdr:colOff>
          <xdr:row>53</xdr:row>
          <xdr:rowOff>28575</xdr:rowOff>
        </xdr:to>
        <xdr:sp macro="" textlink="">
          <xdr:nvSpPr>
            <xdr:cNvPr id="10247" name="Check Box 7" hidden="1">
              <a:extLst>
                <a:ext uri="{63B3BB69-23CF-44E3-9099-C40C66FF867C}">
                  <a14:compatExt spid="_x0000_s10247"/>
                </a:ext>
                <a:ext uri="{FF2B5EF4-FFF2-40B4-BE49-F238E27FC236}">
                  <a16:creationId xmlns:a16="http://schemas.microsoft.com/office/drawing/2014/main" id="{00000000-0008-0000-0700-0000072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123825</xdr:colOff>
          <xdr:row>53</xdr:row>
          <xdr:rowOff>38100</xdr:rowOff>
        </xdr:from>
        <xdr:to>
          <xdr:col>7</xdr:col>
          <xdr:colOff>476250</xdr:colOff>
          <xdr:row>55</xdr:row>
          <xdr:rowOff>47625</xdr:rowOff>
        </xdr:to>
        <xdr:sp macro="" textlink="">
          <xdr:nvSpPr>
            <xdr:cNvPr id="10248" name="Check Box 8" hidden="1">
              <a:extLst>
                <a:ext uri="{63B3BB69-23CF-44E3-9099-C40C66FF867C}">
                  <a14:compatExt spid="_x0000_s10248"/>
                </a:ext>
                <a:ext uri="{FF2B5EF4-FFF2-40B4-BE49-F238E27FC236}">
                  <a16:creationId xmlns:a16="http://schemas.microsoft.com/office/drawing/2014/main" id="{00000000-0008-0000-0700-0000082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66675</xdr:colOff>
      <xdr:row>12</xdr:row>
      <xdr:rowOff>66675</xdr:rowOff>
    </xdr:from>
    <xdr:to>
      <xdr:col>0</xdr:col>
      <xdr:colOff>133350</xdr:colOff>
      <xdr:row>12</xdr:row>
      <xdr:rowOff>142875</xdr:rowOff>
    </xdr:to>
    <xdr:sp macro="" textlink="">
      <xdr:nvSpPr>
        <xdr:cNvPr id="2" name="AutoShape 1">
          <a:extLst>
            <a:ext uri="{FF2B5EF4-FFF2-40B4-BE49-F238E27FC236}">
              <a16:creationId xmlns:a16="http://schemas.microsoft.com/office/drawing/2014/main" id="{00000000-0008-0000-0800-000002000000}"/>
            </a:ext>
          </a:extLst>
        </xdr:cNvPr>
        <xdr:cNvSpPr>
          <a:spLocks noChangeArrowheads="1"/>
        </xdr:cNvSpPr>
      </xdr:nvSpPr>
      <xdr:spPr bwMode="auto">
        <a:xfrm>
          <a:off x="66675" y="2495550"/>
          <a:ext cx="66675" cy="76200"/>
        </a:xfrm>
        <a:prstGeom prst="flowChartConnector">
          <a:avLst/>
        </a:prstGeom>
        <a:solidFill>
          <a:srgbClr val="424242"/>
        </a:solidFill>
        <a:ln w="9525">
          <a:solidFill>
            <a:srgbClr val="000000"/>
          </a:solidFill>
          <a:round/>
          <a:headEnd/>
          <a:tailEnd/>
        </a:ln>
      </xdr:spPr>
    </xdr:sp>
    <xdr:clientData/>
  </xdr:twoCellAnchor>
  <xdr:twoCellAnchor>
    <xdr:from>
      <xdr:col>0</xdr:col>
      <xdr:colOff>66675</xdr:colOff>
      <xdr:row>14</xdr:row>
      <xdr:rowOff>66675</xdr:rowOff>
    </xdr:from>
    <xdr:to>
      <xdr:col>0</xdr:col>
      <xdr:colOff>133350</xdr:colOff>
      <xdr:row>14</xdr:row>
      <xdr:rowOff>142875</xdr:rowOff>
    </xdr:to>
    <xdr:sp macro="" textlink="">
      <xdr:nvSpPr>
        <xdr:cNvPr id="3" name="AutoShape 2">
          <a:extLst>
            <a:ext uri="{FF2B5EF4-FFF2-40B4-BE49-F238E27FC236}">
              <a16:creationId xmlns:a16="http://schemas.microsoft.com/office/drawing/2014/main" id="{00000000-0008-0000-0800-000003000000}"/>
            </a:ext>
          </a:extLst>
        </xdr:cNvPr>
        <xdr:cNvSpPr>
          <a:spLocks noChangeArrowheads="1"/>
        </xdr:cNvSpPr>
      </xdr:nvSpPr>
      <xdr:spPr bwMode="auto">
        <a:xfrm>
          <a:off x="66675" y="2895600"/>
          <a:ext cx="66675" cy="76200"/>
        </a:xfrm>
        <a:prstGeom prst="flowChartConnector">
          <a:avLst/>
        </a:prstGeom>
        <a:solidFill>
          <a:srgbClr val="FFFFFF"/>
        </a:solidFill>
        <a:ln w="9525">
          <a:solidFill>
            <a:srgbClr val="000000"/>
          </a:solidFill>
          <a:round/>
          <a:headEnd/>
          <a:tailEnd/>
        </a:ln>
      </xdr:spPr>
    </xdr:sp>
    <xdr:clientData/>
  </xdr:twoCellAnchor>
  <xdr:twoCellAnchor>
    <xdr:from>
      <xdr:col>0</xdr:col>
      <xdr:colOff>66675</xdr:colOff>
      <xdr:row>14</xdr:row>
      <xdr:rowOff>66675</xdr:rowOff>
    </xdr:from>
    <xdr:to>
      <xdr:col>0</xdr:col>
      <xdr:colOff>133350</xdr:colOff>
      <xdr:row>14</xdr:row>
      <xdr:rowOff>142875</xdr:rowOff>
    </xdr:to>
    <xdr:sp macro="" textlink="">
      <xdr:nvSpPr>
        <xdr:cNvPr id="4" name="AutoShape 5">
          <a:extLst>
            <a:ext uri="{FF2B5EF4-FFF2-40B4-BE49-F238E27FC236}">
              <a16:creationId xmlns:a16="http://schemas.microsoft.com/office/drawing/2014/main" id="{00000000-0008-0000-0800-000004000000}"/>
            </a:ext>
          </a:extLst>
        </xdr:cNvPr>
        <xdr:cNvSpPr>
          <a:spLocks noChangeArrowheads="1"/>
        </xdr:cNvSpPr>
      </xdr:nvSpPr>
      <xdr:spPr bwMode="auto">
        <a:xfrm>
          <a:off x="66675" y="2895600"/>
          <a:ext cx="66675" cy="76200"/>
        </a:xfrm>
        <a:prstGeom prst="flowChartConnector">
          <a:avLst/>
        </a:prstGeom>
        <a:solidFill>
          <a:srgbClr val="424242"/>
        </a:solidFill>
        <a:ln w="9525">
          <a:solidFill>
            <a:srgbClr val="000000"/>
          </a:solidFill>
          <a:round/>
          <a:headEnd/>
          <a:tailEnd/>
        </a:ln>
      </xdr:spPr>
    </xdr:sp>
    <xdr:clientData/>
  </xdr:twoCellAnchor>
  <xdr:twoCellAnchor>
    <xdr:from>
      <xdr:col>0</xdr:col>
      <xdr:colOff>66675</xdr:colOff>
      <xdr:row>30</xdr:row>
      <xdr:rowOff>66675</xdr:rowOff>
    </xdr:from>
    <xdr:to>
      <xdr:col>0</xdr:col>
      <xdr:colOff>133350</xdr:colOff>
      <xdr:row>30</xdr:row>
      <xdr:rowOff>142875</xdr:rowOff>
    </xdr:to>
    <xdr:sp macro="" textlink="">
      <xdr:nvSpPr>
        <xdr:cNvPr id="5" name="AutoShape 10">
          <a:extLst>
            <a:ext uri="{FF2B5EF4-FFF2-40B4-BE49-F238E27FC236}">
              <a16:creationId xmlns:a16="http://schemas.microsoft.com/office/drawing/2014/main" id="{00000000-0008-0000-0800-000005000000}"/>
            </a:ext>
          </a:extLst>
        </xdr:cNvPr>
        <xdr:cNvSpPr>
          <a:spLocks noChangeArrowheads="1"/>
        </xdr:cNvSpPr>
      </xdr:nvSpPr>
      <xdr:spPr bwMode="auto">
        <a:xfrm>
          <a:off x="66675" y="6096000"/>
          <a:ext cx="66675" cy="76200"/>
        </a:xfrm>
        <a:prstGeom prst="flowChartConnector">
          <a:avLst/>
        </a:prstGeom>
        <a:solidFill>
          <a:srgbClr val="424242"/>
        </a:solidFill>
        <a:ln w="9525">
          <a:solidFill>
            <a:srgbClr val="000000"/>
          </a:solidFill>
          <a:round/>
          <a:headEnd/>
          <a:tailEnd/>
        </a:ln>
      </xdr:spPr>
    </xdr:sp>
    <xdr:clientData/>
  </xdr:twoCellAnchor>
  <xdr:twoCellAnchor>
    <xdr:from>
      <xdr:col>0</xdr:col>
      <xdr:colOff>66675</xdr:colOff>
      <xdr:row>32</xdr:row>
      <xdr:rowOff>66675</xdr:rowOff>
    </xdr:from>
    <xdr:to>
      <xdr:col>0</xdr:col>
      <xdr:colOff>133350</xdr:colOff>
      <xdr:row>32</xdr:row>
      <xdr:rowOff>142875</xdr:rowOff>
    </xdr:to>
    <xdr:sp macro="" textlink="">
      <xdr:nvSpPr>
        <xdr:cNvPr id="6" name="AutoShape 11">
          <a:extLst>
            <a:ext uri="{FF2B5EF4-FFF2-40B4-BE49-F238E27FC236}">
              <a16:creationId xmlns:a16="http://schemas.microsoft.com/office/drawing/2014/main" id="{00000000-0008-0000-0800-000006000000}"/>
            </a:ext>
          </a:extLst>
        </xdr:cNvPr>
        <xdr:cNvSpPr>
          <a:spLocks noChangeArrowheads="1"/>
        </xdr:cNvSpPr>
      </xdr:nvSpPr>
      <xdr:spPr bwMode="auto">
        <a:xfrm>
          <a:off x="66675" y="6496050"/>
          <a:ext cx="66675" cy="76200"/>
        </a:xfrm>
        <a:prstGeom prst="flowChartConnector">
          <a:avLst/>
        </a:prstGeom>
        <a:solidFill>
          <a:srgbClr val="424242"/>
        </a:solidFill>
        <a:ln w="9525">
          <a:solidFill>
            <a:srgbClr val="000000"/>
          </a:solidFill>
          <a:round/>
          <a:headEnd/>
          <a:tailEnd/>
        </a:ln>
      </xdr:spPr>
    </xdr:sp>
    <xdr:clientData/>
  </xdr:twoCellAnchor>
  <xdr:twoCellAnchor>
    <xdr:from>
      <xdr:col>0</xdr:col>
      <xdr:colOff>66675</xdr:colOff>
      <xdr:row>35</xdr:row>
      <xdr:rowOff>66675</xdr:rowOff>
    </xdr:from>
    <xdr:to>
      <xdr:col>0</xdr:col>
      <xdr:colOff>133350</xdr:colOff>
      <xdr:row>35</xdr:row>
      <xdr:rowOff>142875</xdr:rowOff>
    </xdr:to>
    <xdr:sp macro="" textlink="">
      <xdr:nvSpPr>
        <xdr:cNvPr id="7" name="AutoShape 13">
          <a:extLst>
            <a:ext uri="{FF2B5EF4-FFF2-40B4-BE49-F238E27FC236}">
              <a16:creationId xmlns:a16="http://schemas.microsoft.com/office/drawing/2014/main" id="{00000000-0008-0000-0800-000007000000}"/>
            </a:ext>
          </a:extLst>
        </xdr:cNvPr>
        <xdr:cNvSpPr>
          <a:spLocks noChangeArrowheads="1"/>
        </xdr:cNvSpPr>
      </xdr:nvSpPr>
      <xdr:spPr bwMode="auto">
        <a:xfrm>
          <a:off x="66675" y="7096125"/>
          <a:ext cx="66675" cy="76200"/>
        </a:xfrm>
        <a:prstGeom prst="flowChartConnector">
          <a:avLst/>
        </a:prstGeom>
        <a:solidFill>
          <a:srgbClr val="424242"/>
        </a:solidFill>
        <a:ln w="9525">
          <a:solidFill>
            <a:srgbClr val="000000"/>
          </a:solidFill>
          <a:round/>
          <a:headEnd/>
          <a:tailEnd/>
        </a:ln>
      </xdr:spPr>
    </xdr:sp>
    <xdr:clientData/>
  </xdr:twoCellAnchor>
  <xdr:twoCellAnchor>
    <xdr:from>
      <xdr:col>0</xdr:col>
      <xdr:colOff>66675</xdr:colOff>
      <xdr:row>39</xdr:row>
      <xdr:rowOff>66675</xdr:rowOff>
    </xdr:from>
    <xdr:to>
      <xdr:col>0</xdr:col>
      <xdr:colOff>133350</xdr:colOff>
      <xdr:row>39</xdr:row>
      <xdr:rowOff>142875</xdr:rowOff>
    </xdr:to>
    <xdr:sp macro="" textlink="">
      <xdr:nvSpPr>
        <xdr:cNvPr id="8" name="AutoShape 17">
          <a:extLst>
            <a:ext uri="{FF2B5EF4-FFF2-40B4-BE49-F238E27FC236}">
              <a16:creationId xmlns:a16="http://schemas.microsoft.com/office/drawing/2014/main" id="{00000000-0008-0000-0800-000008000000}"/>
            </a:ext>
          </a:extLst>
        </xdr:cNvPr>
        <xdr:cNvSpPr>
          <a:spLocks noChangeArrowheads="1"/>
        </xdr:cNvSpPr>
      </xdr:nvSpPr>
      <xdr:spPr bwMode="auto">
        <a:xfrm>
          <a:off x="66675" y="7896225"/>
          <a:ext cx="66675" cy="76200"/>
        </a:xfrm>
        <a:prstGeom prst="flowChartConnector">
          <a:avLst/>
        </a:prstGeom>
        <a:solidFill>
          <a:srgbClr val="424242"/>
        </a:solidFill>
        <a:ln w="9525">
          <a:solidFill>
            <a:srgbClr val="000000"/>
          </a:solidFill>
          <a:round/>
          <a:headEnd/>
          <a:tailEnd/>
        </a:ln>
      </xdr:spPr>
    </xdr:sp>
    <xdr:clientData/>
  </xdr:twoCellAnchor>
  <xdr:twoCellAnchor>
    <xdr:from>
      <xdr:col>0</xdr:col>
      <xdr:colOff>66675</xdr:colOff>
      <xdr:row>16</xdr:row>
      <xdr:rowOff>66675</xdr:rowOff>
    </xdr:from>
    <xdr:to>
      <xdr:col>0</xdr:col>
      <xdr:colOff>133350</xdr:colOff>
      <xdr:row>16</xdr:row>
      <xdr:rowOff>142875</xdr:rowOff>
    </xdr:to>
    <xdr:sp macro="" textlink="">
      <xdr:nvSpPr>
        <xdr:cNvPr id="9" name="AutoShape 19">
          <a:extLst>
            <a:ext uri="{FF2B5EF4-FFF2-40B4-BE49-F238E27FC236}">
              <a16:creationId xmlns:a16="http://schemas.microsoft.com/office/drawing/2014/main" id="{00000000-0008-0000-0800-000009000000}"/>
            </a:ext>
          </a:extLst>
        </xdr:cNvPr>
        <xdr:cNvSpPr>
          <a:spLocks noChangeArrowheads="1"/>
        </xdr:cNvSpPr>
      </xdr:nvSpPr>
      <xdr:spPr bwMode="auto">
        <a:xfrm>
          <a:off x="66675" y="3295650"/>
          <a:ext cx="66675" cy="76200"/>
        </a:xfrm>
        <a:prstGeom prst="flowChartConnector">
          <a:avLst/>
        </a:prstGeom>
        <a:solidFill>
          <a:srgbClr val="424242"/>
        </a:solidFill>
        <a:ln w="9525">
          <a:solidFill>
            <a:srgbClr val="000000"/>
          </a:solidFill>
          <a:round/>
          <a:headEnd/>
          <a:tailEnd/>
        </a:ln>
      </xdr:spPr>
    </xdr:sp>
    <xdr:clientData/>
  </xdr:twoCellAnchor>
  <xdr:twoCellAnchor>
    <xdr:from>
      <xdr:col>0</xdr:col>
      <xdr:colOff>66675</xdr:colOff>
      <xdr:row>18</xdr:row>
      <xdr:rowOff>66675</xdr:rowOff>
    </xdr:from>
    <xdr:to>
      <xdr:col>0</xdr:col>
      <xdr:colOff>133350</xdr:colOff>
      <xdr:row>18</xdr:row>
      <xdr:rowOff>142875</xdr:rowOff>
    </xdr:to>
    <xdr:sp macro="" textlink="">
      <xdr:nvSpPr>
        <xdr:cNvPr id="10" name="AutoShape 21">
          <a:extLst>
            <a:ext uri="{FF2B5EF4-FFF2-40B4-BE49-F238E27FC236}">
              <a16:creationId xmlns:a16="http://schemas.microsoft.com/office/drawing/2014/main" id="{00000000-0008-0000-0800-00000A000000}"/>
            </a:ext>
          </a:extLst>
        </xdr:cNvPr>
        <xdr:cNvSpPr>
          <a:spLocks noChangeArrowheads="1"/>
        </xdr:cNvSpPr>
      </xdr:nvSpPr>
      <xdr:spPr bwMode="auto">
        <a:xfrm>
          <a:off x="66675" y="3695700"/>
          <a:ext cx="66675" cy="76200"/>
        </a:xfrm>
        <a:prstGeom prst="flowChartConnector">
          <a:avLst/>
        </a:prstGeom>
        <a:solidFill>
          <a:srgbClr val="424242"/>
        </a:solidFill>
        <a:ln w="9525">
          <a:solidFill>
            <a:srgbClr val="000000"/>
          </a:solidFill>
          <a:round/>
          <a:headEnd/>
          <a:tailEnd/>
        </a:ln>
      </xdr:spPr>
    </xdr:sp>
    <xdr:clientData/>
  </xdr:twoCellAnchor>
  <xdr:twoCellAnchor>
    <xdr:from>
      <xdr:col>0</xdr:col>
      <xdr:colOff>66675</xdr:colOff>
      <xdr:row>20</xdr:row>
      <xdr:rowOff>66675</xdr:rowOff>
    </xdr:from>
    <xdr:to>
      <xdr:col>0</xdr:col>
      <xdr:colOff>133350</xdr:colOff>
      <xdr:row>20</xdr:row>
      <xdr:rowOff>142875</xdr:rowOff>
    </xdr:to>
    <xdr:sp macro="" textlink="">
      <xdr:nvSpPr>
        <xdr:cNvPr id="11" name="AutoShape 22">
          <a:extLst>
            <a:ext uri="{FF2B5EF4-FFF2-40B4-BE49-F238E27FC236}">
              <a16:creationId xmlns:a16="http://schemas.microsoft.com/office/drawing/2014/main" id="{00000000-0008-0000-0800-00000B000000}"/>
            </a:ext>
          </a:extLst>
        </xdr:cNvPr>
        <xdr:cNvSpPr>
          <a:spLocks noChangeArrowheads="1"/>
        </xdr:cNvSpPr>
      </xdr:nvSpPr>
      <xdr:spPr bwMode="auto">
        <a:xfrm>
          <a:off x="66675" y="4095750"/>
          <a:ext cx="66675" cy="76200"/>
        </a:xfrm>
        <a:prstGeom prst="flowChartConnector">
          <a:avLst/>
        </a:prstGeom>
        <a:solidFill>
          <a:srgbClr val="424242"/>
        </a:solidFill>
        <a:ln w="9525">
          <a:solidFill>
            <a:srgbClr val="000000"/>
          </a:solidFill>
          <a:round/>
          <a:headEnd/>
          <a:tailEnd/>
        </a:ln>
      </xdr:spPr>
    </xdr:sp>
    <xdr:clientData/>
  </xdr:twoCellAnchor>
  <xdr:twoCellAnchor>
    <xdr:from>
      <xdr:col>0</xdr:col>
      <xdr:colOff>66675</xdr:colOff>
      <xdr:row>22</xdr:row>
      <xdr:rowOff>66675</xdr:rowOff>
    </xdr:from>
    <xdr:to>
      <xdr:col>0</xdr:col>
      <xdr:colOff>133350</xdr:colOff>
      <xdr:row>22</xdr:row>
      <xdr:rowOff>142875</xdr:rowOff>
    </xdr:to>
    <xdr:sp macro="" textlink="">
      <xdr:nvSpPr>
        <xdr:cNvPr id="12" name="AutoShape 23">
          <a:extLst>
            <a:ext uri="{FF2B5EF4-FFF2-40B4-BE49-F238E27FC236}">
              <a16:creationId xmlns:a16="http://schemas.microsoft.com/office/drawing/2014/main" id="{00000000-0008-0000-0800-00000C000000}"/>
            </a:ext>
          </a:extLst>
        </xdr:cNvPr>
        <xdr:cNvSpPr>
          <a:spLocks noChangeArrowheads="1"/>
        </xdr:cNvSpPr>
      </xdr:nvSpPr>
      <xdr:spPr bwMode="auto">
        <a:xfrm>
          <a:off x="66675" y="4495800"/>
          <a:ext cx="66675" cy="76200"/>
        </a:xfrm>
        <a:prstGeom prst="flowChartConnector">
          <a:avLst/>
        </a:prstGeom>
        <a:solidFill>
          <a:srgbClr val="424242"/>
        </a:solidFill>
        <a:ln w="9525">
          <a:solidFill>
            <a:srgbClr val="000000"/>
          </a:solidFill>
          <a:round/>
          <a:headEnd/>
          <a:tailEnd/>
        </a:ln>
      </xdr:spPr>
    </xdr:sp>
    <xdr:clientData/>
  </xdr:twoCellAnchor>
  <xdr:twoCellAnchor>
    <xdr:from>
      <xdr:col>0</xdr:col>
      <xdr:colOff>66675</xdr:colOff>
      <xdr:row>37</xdr:row>
      <xdr:rowOff>66675</xdr:rowOff>
    </xdr:from>
    <xdr:to>
      <xdr:col>0</xdr:col>
      <xdr:colOff>133350</xdr:colOff>
      <xdr:row>37</xdr:row>
      <xdr:rowOff>142875</xdr:rowOff>
    </xdr:to>
    <xdr:sp macro="" textlink="">
      <xdr:nvSpPr>
        <xdr:cNvPr id="13" name="AutoShape 25">
          <a:extLst>
            <a:ext uri="{FF2B5EF4-FFF2-40B4-BE49-F238E27FC236}">
              <a16:creationId xmlns:a16="http://schemas.microsoft.com/office/drawing/2014/main" id="{00000000-0008-0000-0800-00000D000000}"/>
            </a:ext>
          </a:extLst>
        </xdr:cNvPr>
        <xdr:cNvSpPr>
          <a:spLocks noChangeArrowheads="1"/>
        </xdr:cNvSpPr>
      </xdr:nvSpPr>
      <xdr:spPr bwMode="auto">
        <a:xfrm>
          <a:off x="66675" y="7496175"/>
          <a:ext cx="66675" cy="76200"/>
        </a:xfrm>
        <a:prstGeom prst="flowChartConnector">
          <a:avLst/>
        </a:prstGeom>
        <a:solidFill>
          <a:srgbClr val="424242"/>
        </a:solidFill>
        <a:ln w="9525">
          <a:solidFill>
            <a:srgbClr val="000000"/>
          </a:solidFill>
          <a:round/>
          <a:headEnd/>
          <a:tailEnd/>
        </a:ln>
      </xdr:spPr>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12</xdr:col>
          <xdr:colOff>123825</xdr:colOff>
          <xdr:row>42</xdr:row>
          <xdr:rowOff>85725</xdr:rowOff>
        </xdr:from>
        <xdr:to>
          <xdr:col>13</xdr:col>
          <xdr:colOff>38100</xdr:colOff>
          <xdr:row>44</xdr:row>
          <xdr:rowOff>66675</xdr:rowOff>
        </xdr:to>
        <xdr:sp macro="" textlink="">
          <xdr:nvSpPr>
            <xdr:cNvPr id="13313" name="Check Box 1" hidden="1">
              <a:extLst>
                <a:ext uri="{63B3BB69-23CF-44E3-9099-C40C66FF867C}">
                  <a14:compatExt spid="_x0000_s13313"/>
                </a:ext>
                <a:ext uri="{FF2B5EF4-FFF2-40B4-BE49-F238E27FC236}">
                  <a16:creationId xmlns:a16="http://schemas.microsoft.com/office/drawing/2014/main" id="{00000000-0008-0000-0900-0000013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95250</xdr:colOff>
          <xdr:row>42</xdr:row>
          <xdr:rowOff>85725</xdr:rowOff>
        </xdr:from>
        <xdr:to>
          <xdr:col>15</xdr:col>
          <xdr:colOff>28575</xdr:colOff>
          <xdr:row>44</xdr:row>
          <xdr:rowOff>66675</xdr:rowOff>
        </xdr:to>
        <xdr:sp macro="" textlink="">
          <xdr:nvSpPr>
            <xdr:cNvPr id="13314" name="Check Box 2" hidden="1">
              <a:extLst>
                <a:ext uri="{63B3BB69-23CF-44E3-9099-C40C66FF867C}">
                  <a14:compatExt spid="_x0000_s13314"/>
                </a:ext>
                <a:ext uri="{FF2B5EF4-FFF2-40B4-BE49-F238E27FC236}">
                  <a16:creationId xmlns:a16="http://schemas.microsoft.com/office/drawing/2014/main" id="{00000000-0008-0000-0900-0000023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95250</xdr:colOff>
          <xdr:row>42</xdr:row>
          <xdr:rowOff>85725</xdr:rowOff>
        </xdr:from>
        <xdr:to>
          <xdr:col>17</xdr:col>
          <xdr:colOff>28575</xdr:colOff>
          <xdr:row>44</xdr:row>
          <xdr:rowOff>66675</xdr:rowOff>
        </xdr:to>
        <xdr:sp macro="" textlink="">
          <xdr:nvSpPr>
            <xdr:cNvPr id="13315" name="Check Box 3" hidden="1">
              <a:extLst>
                <a:ext uri="{63B3BB69-23CF-44E3-9099-C40C66FF867C}">
                  <a14:compatExt spid="_x0000_s13315"/>
                </a:ext>
                <a:ext uri="{FF2B5EF4-FFF2-40B4-BE49-F238E27FC236}">
                  <a16:creationId xmlns:a16="http://schemas.microsoft.com/office/drawing/2014/main" id="{00000000-0008-0000-0900-0000033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oneCellAnchor>
    <xdr:from>
      <xdr:col>1</xdr:col>
      <xdr:colOff>1951660</xdr:colOff>
      <xdr:row>11</xdr:row>
      <xdr:rowOff>20464</xdr:rowOff>
    </xdr:from>
    <xdr:ext cx="10276754" cy="2588016"/>
    <xdr:sp macro="" textlink="">
      <xdr:nvSpPr>
        <xdr:cNvPr id="2" name="Rectangle 1">
          <a:extLst>
            <a:ext uri="{FF2B5EF4-FFF2-40B4-BE49-F238E27FC236}">
              <a16:creationId xmlns:a16="http://schemas.microsoft.com/office/drawing/2014/main" id="{00000000-0008-0000-0E00-000002000000}"/>
            </a:ext>
          </a:extLst>
        </xdr:cNvPr>
        <xdr:cNvSpPr/>
      </xdr:nvSpPr>
      <xdr:spPr>
        <a:xfrm rot="20379950">
          <a:off x="2227885" y="2563639"/>
          <a:ext cx="10276754" cy="2588016"/>
        </a:xfrm>
        <a:prstGeom prst="rect">
          <a:avLst/>
        </a:prstGeom>
        <a:noFill/>
      </xdr:spPr>
      <xdr:txBody>
        <a:bodyPr wrap="square" lIns="91440" tIns="45720" rIns="91440" bIns="45720">
          <a:spAutoFit/>
        </a:bodyPr>
        <a:lstStyle/>
        <a:p>
          <a:pPr algn="ctr"/>
          <a:r>
            <a:rPr lang="fr-FR" sz="16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twoCellAnchor>
    <xdr:from>
      <xdr:col>3</xdr:col>
      <xdr:colOff>6349</xdr:colOff>
      <xdr:row>16</xdr:row>
      <xdr:rowOff>0</xdr:rowOff>
    </xdr:from>
    <xdr:to>
      <xdr:col>3</xdr:col>
      <xdr:colOff>42334</xdr:colOff>
      <xdr:row>16</xdr:row>
      <xdr:rowOff>184249</xdr:rowOff>
    </xdr:to>
    <xdr:cxnSp macro="">
      <xdr:nvCxnSpPr>
        <xdr:cNvPr id="3" name="Connecteur droit 2">
          <a:extLst>
            <a:ext uri="{FF2B5EF4-FFF2-40B4-BE49-F238E27FC236}">
              <a16:creationId xmlns:a16="http://schemas.microsoft.com/office/drawing/2014/main" id="{00000000-0008-0000-0E00-000003000000}"/>
            </a:ext>
          </a:extLst>
        </xdr:cNvPr>
        <xdr:cNvCxnSpPr/>
      </xdr:nvCxnSpPr>
      <xdr:spPr>
        <a:xfrm flipH="1">
          <a:off x="2683932" y="3587750"/>
          <a:ext cx="35985" cy="184249"/>
        </a:xfrm>
        <a:prstGeom prst="line">
          <a:avLst/>
        </a:prstGeom>
        <a:ln w="12700"/>
        <a:effectLst/>
      </xdr:spPr>
      <xdr:style>
        <a:lnRef idx="2">
          <a:schemeClr val="dk1"/>
        </a:lnRef>
        <a:fillRef idx="0">
          <a:schemeClr val="dk1"/>
        </a:fillRef>
        <a:effectRef idx="1">
          <a:schemeClr val="dk1"/>
        </a:effectRef>
        <a:fontRef idx="minor">
          <a:schemeClr val="tx1"/>
        </a:fontRef>
      </xdr:style>
    </xdr:cxnSp>
    <xdr:clientData/>
  </xdr:twoCellAnchor>
  <xdr:twoCellAnchor>
    <xdr:from>
      <xdr:col>3</xdr:col>
      <xdr:colOff>4232</xdr:colOff>
      <xdr:row>17</xdr:row>
      <xdr:rowOff>148167</xdr:rowOff>
    </xdr:from>
    <xdr:to>
      <xdr:col>3</xdr:col>
      <xdr:colOff>63500</xdr:colOff>
      <xdr:row>18</xdr:row>
      <xdr:rowOff>177898</xdr:rowOff>
    </xdr:to>
    <xdr:cxnSp macro="">
      <xdr:nvCxnSpPr>
        <xdr:cNvPr id="4" name="Connecteur droit 3">
          <a:extLst>
            <a:ext uri="{FF2B5EF4-FFF2-40B4-BE49-F238E27FC236}">
              <a16:creationId xmlns:a16="http://schemas.microsoft.com/office/drawing/2014/main" id="{00000000-0008-0000-0E00-000004000000}"/>
            </a:ext>
          </a:extLst>
        </xdr:cNvPr>
        <xdr:cNvCxnSpPr/>
      </xdr:nvCxnSpPr>
      <xdr:spPr>
        <a:xfrm flipH="1">
          <a:off x="2681815" y="3937000"/>
          <a:ext cx="59268" cy="230815"/>
        </a:xfrm>
        <a:prstGeom prst="line">
          <a:avLst/>
        </a:prstGeom>
        <a:ln w="12700"/>
        <a:effectLst/>
      </xdr:spPr>
      <xdr:style>
        <a:lnRef idx="2">
          <a:schemeClr val="dk1"/>
        </a:lnRef>
        <a:fillRef idx="0">
          <a:schemeClr val="dk1"/>
        </a:fillRef>
        <a:effectRef idx="1">
          <a:schemeClr val="dk1"/>
        </a:effectRef>
        <a:fontRef idx="minor">
          <a:schemeClr val="tx1"/>
        </a:fontRef>
      </xdr:style>
    </xdr:cxnSp>
    <xdr:clientData/>
  </xdr:twoCellAnchor>
</xdr:wsDr>
</file>

<file path=xl/drawings/drawing6.xml><?xml version="1.0" encoding="utf-8"?>
<xdr:wsDr xmlns:xdr="http://schemas.openxmlformats.org/drawingml/2006/spreadsheetDrawing" xmlns:a="http://schemas.openxmlformats.org/drawingml/2006/main">
  <xdr:oneCellAnchor>
    <xdr:from>
      <xdr:col>1</xdr:col>
      <xdr:colOff>972963</xdr:colOff>
      <xdr:row>22</xdr:row>
      <xdr:rowOff>204929</xdr:rowOff>
    </xdr:from>
    <xdr:ext cx="6432101" cy="1535677"/>
    <xdr:sp macro="" textlink="">
      <xdr:nvSpPr>
        <xdr:cNvPr id="2" name="Rectangle 1">
          <a:extLst>
            <a:ext uri="{FF2B5EF4-FFF2-40B4-BE49-F238E27FC236}">
              <a16:creationId xmlns:a16="http://schemas.microsoft.com/office/drawing/2014/main" id="{00000000-0008-0000-1000-000002000000}"/>
            </a:ext>
          </a:extLst>
        </xdr:cNvPr>
        <xdr:cNvSpPr/>
      </xdr:nvSpPr>
      <xdr:spPr>
        <a:xfrm rot="20379950">
          <a:off x="1268238" y="5272229"/>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7.xml><?xml version="1.0" encoding="utf-8"?>
<xdr:wsDr xmlns:xdr="http://schemas.openxmlformats.org/drawingml/2006/spreadsheetDrawing" xmlns:a="http://schemas.openxmlformats.org/drawingml/2006/main">
  <xdr:oneCellAnchor>
    <xdr:from>
      <xdr:col>15</xdr:col>
      <xdr:colOff>1141485</xdr:colOff>
      <xdr:row>18</xdr:row>
      <xdr:rowOff>209147</xdr:rowOff>
    </xdr:from>
    <xdr:ext cx="4529194" cy="904158"/>
    <xdr:sp macro="" textlink="">
      <xdr:nvSpPr>
        <xdr:cNvPr id="2" name="Rectangle 1">
          <a:extLst>
            <a:ext uri="{FF2B5EF4-FFF2-40B4-BE49-F238E27FC236}">
              <a16:creationId xmlns:a16="http://schemas.microsoft.com/office/drawing/2014/main" id="{00000000-0008-0000-1200-000002000000}"/>
            </a:ext>
          </a:extLst>
        </xdr:cNvPr>
        <xdr:cNvSpPr/>
      </xdr:nvSpPr>
      <xdr:spPr>
        <a:xfrm rot="20379950">
          <a:off x="3324298" y="4622397"/>
          <a:ext cx="4529194" cy="904158"/>
        </a:xfrm>
        <a:prstGeom prst="rect">
          <a:avLst/>
        </a:prstGeom>
        <a:noFill/>
      </xdr:spPr>
      <xdr:txBody>
        <a:bodyPr wrap="square" lIns="91440" tIns="45720" rIns="91440" bIns="45720">
          <a:spAutoFit/>
        </a:bodyPr>
        <a:lstStyle/>
        <a:p>
          <a:pPr algn="ctr"/>
          <a:r>
            <a:rPr lang="fr-FR" sz="54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8.xml><?xml version="1.0" encoding="utf-8"?>
<xdr:wsDr xmlns:xdr="http://schemas.openxmlformats.org/drawingml/2006/spreadsheetDrawing" xmlns:a="http://schemas.openxmlformats.org/drawingml/2006/main">
  <xdr:oneCellAnchor>
    <xdr:from>
      <xdr:col>0</xdr:col>
      <xdr:colOff>1457324</xdr:colOff>
      <xdr:row>22</xdr:row>
      <xdr:rowOff>152400</xdr:rowOff>
    </xdr:from>
    <xdr:ext cx="6432101" cy="1535677"/>
    <xdr:sp macro="" textlink="">
      <xdr:nvSpPr>
        <xdr:cNvPr id="2" name="Rectangle 1">
          <a:extLst>
            <a:ext uri="{FF2B5EF4-FFF2-40B4-BE49-F238E27FC236}">
              <a16:creationId xmlns:a16="http://schemas.microsoft.com/office/drawing/2014/main" id="{00000000-0008-0000-1400-000002000000}"/>
            </a:ext>
          </a:extLst>
        </xdr:cNvPr>
        <xdr:cNvSpPr/>
      </xdr:nvSpPr>
      <xdr:spPr>
        <a:xfrm rot="20379950">
          <a:off x="1457324" y="483870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9.xml><?xml version="1.0" encoding="utf-8"?>
<xdr:wsDr xmlns:xdr="http://schemas.openxmlformats.org/drawingml/2006/spreadsheetDrawing" xmlns:a="http://schemas.openxmlformats.org/drawingml/2006/main">
  <xdr:oneCellAnchor>
    <xdr:from>
      <xdr:col>0</xdr:col>
      <xdr:colOff>342899</xdr:colOff>
      <xdr:row>21</xdr:row>
      <xdr:rowOff>104775</xdr:rowOff>
    </xdr:from>
    <xdr:ext cx="6432101" cy="1535677"/>
    <xdr:sp macro="" textlink="">
      <xdr:nvSpPr>
        <xdr:cNvPr id="2" name="Rectangle 1">
          <a:extLst>
            <a:ext uri="{FF2B5EF4-FFF2-40B4-BE49-F238E27FC236}">
              <a16:creationId xmlns:a16="http://schemas.microsoft.com/office/drawing/2014/main" id="{00000000-0008-0000-1500-000002000000}"/>
            </a:ext>
          </a:extLst>
        </xdr:cNvPr>
        <xdr:cNvSpPr/>
      </xdr:nvSpPr>
      <xdr:spPr>
        <a:xfrm rot="20379950">
          <a:off x="342899" y="416242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10.xml><?xml version="1.0" encoding="utf-8"?>
<xdr:wsDr xmlns:xdr="http://schemas.openxmlformats.org/drawingml/2006/spreadsheetDrawing" xmlns:a="http://schemas.openxmlformats.org/drawingml/2006/main">
  <xdr:oneCellAnchor>
    <xdr:from>
      <xdr:col>0</xdr:col>
      <xdr:colOff>2171700</xdr:colOff>
      <xdr:row>21</xdr:row>
      <xdr:rowOff>104775</xdr:rowOff>
    </xdr:from>
    <xdr:ext cx="6432101" cy="1535677"/>
    <xdr:sp macro="" textlink="">
      <xdr:nvSpPr>
        <xdr:cNvPr id="2" name="Rectangle 1">
          <a:extLst>
            <a:ext uri="{FF2B5EF4-FFF2-40B4-BE49-F238E27FC236}">
              <a16:creationId xmlns:a16="http://schemas.microsoft.com/office/drawing/2014/main" id="{00000000-0008-0000-1600-000002000000}"/>
            </a:ext>
          </a:extLst>
        </xdr:cNvPr>
        <xdr:cNvSpPr/>
      </xdr:nvSpPr>
      <xdr:spPr>
        <a:xfrm rot="20379950">
          <a:off x="2171700" y="349567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11.xml><?xml version="1.0" encoding="utf-8"?>
<xdr:wsDr xmlns:xdr="http://schemas.openxmlformats.org/drawingml/2006/spreadsheetDrawing" xmlns:a="http://schemas.openxmlformats.org/drawingml/2006/main">
  <xdr:oneCellAnchor>
    <xdr:from>
      <xdr:col>0</xdr:col>
      <xdr:colOff>2019300</xdr:colOff>
      <xdr:row>20</xdr:row>
      <xdr:rowOff>114300</xdr:rowOff>
    </xdr:from>
    <xdr:ext cx="6432101" cy="1535677"/>
    <xdr:sp macro="" textlink="">
      <xdr:nvSpPr>
        <xdr:cNvPr id="2" name="Rectangle 1">
          <a:extLst>
            <a:ext uri="{FF2B5EF4-FFF2-40B4-BE49-F238E27FC236}">
              <a16:creationId xmlns:a16="http://schemas.microsoft.com/office/drawing/2014/main" id="{00000000-0008-0000-1700-000002000000}"/>
            </a:ext>
          </a:extLst>
        </xdr:cNvPr>
        <xdr:cNvSpPr/>
      </xdr:nvSpPr>
      <xdr:spPr>
        <a:xfrm rot="20379950">
          <a:off x="2019300" y="352425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12.xml><?xml version="1.0" encoding="utf-8"?>
<xdr:wsDr xmlns:xdr="http://schemas.openxmlformats.org/drawingml/2006/spreadsheetDrawing" xmlns:a="http://schemas.openxmlformats.org/drawingml/2006/main">
  <xdr:oneCellAnchor>
    <xdr:from>
      <xdr:col>0</xdr:col>
      <xdr:colOff>2476500</xdr:colOff>
      <xdr:row>23</xdr:row>
      <xdr:rowOff>19050</xdr:rowOff>
    </xdr:from>
    <xdr:ext cx="6432101" cy="1535677"/>
    <xdr:sp macro="" textlink="">
      <xdr:nvSpPr>
        <xdr:cNvPr id="2" name="Rectangle 1">
          <a:extLst>
            <a:ext uri="{FF2B5EF4-FFF2-40B4-BE49-F238E27FC236}">
              <a16:creationId xmlns:a16="http://schemas.microsoft.com/office/drawing/2014/main" id="{00000000-0008-0000-1800-000002000000}"/>
            </a:ext>
          </a:extLst>
        </xdr:cNvPr>
        <xdr:cNvSpPr/>
      </xdr:nvSpPr>
      <xdr:spPr>
        <a:xfrm rot="20379950">
          <a:off x="2476500" y="386715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13.xml><?xml version="1.0" encoding="utf-8"?>
<xdr:wsDr xmlns:xdr="http://schemas.openxmlformats.org/drawingml/2006/spreadsheetDrawing" xmlns:a="http://schemas.openxmlformats.org/drawingml/2006/main">
  <xdr:oneCellAnchor>
    <xdr:from>
      <xdr:col>0</xdr:col>
      <xdr:colOff>1790699</xdr:colOff>
      <xdr:row>21</xdr:row>
      <xdr:rowOff>57150</xdr:rowOff>
    </xdr:from>
    <xdr:ext cx="6432101" cy="1535677"/>
    <xdr:sp macro="" textlink="">
      <xdr:nvSpPr>
        <xdr:cNvPr id="2" name="Rectangle 1">
          <a:extLst>
            <a:ext uri="{FF2B5EF4-FFF2-40B4-BE49-F238E27FC236}">
              <a16:creationId xmlns:a16="http://schemas.microsoft.com/office/drawing/2014/main" id="{00000000-0008-0000-1900-000002000000}"/>
            </a:ext>
          </a:extLst>
        </xdr:cNvPr>
        <xdr:cNvSpPr/>
      </xdr:nvSpPr>
      <xdr:spPr>
        <a:xfrm rot="20379950">
          <a:off x="1790699" y="345757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14.xml><?xml version="1.0" encoding="utf-8"?>
<xdr:wsDr xmlns:xdr="http://schemas.openxmlformats.org/drawingml/2006/spreadsheetDrawing" xmlns:a="http://schemas.openxmlformats.org/drawingml/2006/main">
  <xdr:oneCellAnchor>
    <xdr:from>
      <xdr:col>0</xdr:col>
      <xdr:colOff>657224</xdr:colOff>
      <xdr:row>13</xdr:row>
      <xdr:rowOff>28575</xdr:rowOff>
    </xdr:from>
    <xdr:ext cx="6432101" cy="1535677"/>
    <xdr:sp macro="" textlink="">
      <xdr:nvSpPr>
        <xdr:cNvPr id="2" name="Rectangle 1">
          <a:extLst>
            <a:ext uri="{FF2B5EF4-FFF2-40B4-BE49-F238E27FC236}">
              <a16:creationId xmlns:a16="http://schemas.microsoft.com/office/drawing/2014/main" id="{00000000-0008-0000-1A00-000002000000}"/>
            </a:ext>
          </a:extLst>
        </xdr:cNvPr>
        <xdr:cNvSpPr/>
      </xdr:nvSpPr>
      <xdr:spPr>
        <a:xfrm rot="20379950">
          <a:off x="657224" y="338137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15.xml><?xml version="1.0" encoding="utf-8"?>
<xdr:wsDr xmlns:xdr="http://schemas.openxmlformats.org/drawingml/2006/spreadsheetDrawing" xmlns:a="http://schemas.openxmlformats.org/drawingml/2006/main">
  <xdr:oneCellAnchor>
    <xdr:from>
      <xdr:col>0</xdr:col>
      <xdr:colOff>1352550</xdr:colOff>
      <xdr:row>11</xdr:row>
      <xdr:rowOff>438151</xdr:rowOff>
    </xdr:from>
    <xdr:ext cx="6432101" cy="1535677"/>
    <xdr:sp macro="" textlink="">
      <xdr:nvSpPr>
        <xdr:cNvPr id="2" name="Rectangle 1">
          <a:extLst>
            <a:ext uri="{FF2B5EF4-FFF2-40B4-BE49-F238E27FC236}">
              <a16:creationId xmlns:a16="http://schemas.microsoft.com/office/drawing/2014/main" id="{00000000-0008-0000-1B00-000002000000}"/>
            </a:ext>
          </a:extLst>
        </xdr:cNvPr>
        <xdr:cNvSpPr/>
      </xdr:nvSpPr>
      <xdr:spPr>
        <a:xfrm rot="20379950">
          <a:off x="1352550" y="2809876"/>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16.xml><?xml version="1.0" encoding="utf-8"?>
<xdr:wsDr xmlns:xdr="http://schemas.openxmlformats.org/drawingml/2006/spreadsheetDrawing" xmlns:a="http://schemas.openxmlformats.org/drawingml/2006/main">
  <xdr:oneCellAnchor>
    <xdr:from>
      <xdr:col>0</xdr:col>
      <xdr:colOff>1514475</xdr:colOff>
      <xdr:row>9</xdr:row>
      <xdr:rowOff>200026</xdr:rowOff>
    </xdr:from>
    <xdr:ext cx="6432101" cy="1535677"/>
    <xdr:sp macro="" textlink="">
      <xdr:nvSpPr>
        <xdr:cNvPr id="2" name="Rectangle 1">
          <a:extLst>
            <a:ext uri="{FF2B5EF4-FFF2-40B4-BE49-F238E27FC236}">
              <a16:creationId xmlns:a16="http://schemas.microsoft.com/office/drawing/2014/main" id="{00000000-0008-0000-1C00-000002000000}"/>
            </a:ext>
          </a:extLst>
        </xdr:cNvPr>
        <xdr:cNvSpPr/>
      </xdr:nvSpPr>
      <xdr:spPr>
        <a:xfrm rot="20379950">
          <a:off x="1514475" y="1952626"/>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17.xml><?xml version="1.0" encoding="utf-8"?>
<xdr:wsDr xmlns:xdr="http://schemas.openxmlformats.org/drawingml/2006/spreadsheetDrawing" xmlns:a="http://schemas.openxmlformats.org/drawingml/2006/main">
  <xdr:oneCellAnchor>
    <xdr:from>
      <xdr:col>0</xdr:col>
      <xdr:colOff>1352550</xdr:colOff>
      <xdr:row>12</xdr:row>
      <xdr:rowOff>38100</xdr:rowOff>
    </xdr:from>
    <xdr:ext cx="6432101" cy="1535677"/>
    <xdr:sp macro="" textlink="">
      <xdr:nvSpPr>
        <xdr:cNvPr id="2" name="Rectangle 1">
          <a:extLst>
            <a:ext uri="{FF2B5EF4-FFF2-40B4-BE49-F238E27FC236}">
              <a16:creationId xmlns:a16="http://schemas.microsoft.com/office/drawing/2014/main" id="{00000000-0008-0000-1D00-000002000000}"/>
            </a:ext>
          </a:extLst>
        </xdr:cNvPr>
        <xdr:cNvSpPr/>
      </xdr:nvSpPr>
      <xdr:spPr>
        <a:xfrm rot="20379950">
          <a:off x="1352550" y="256222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18.xml><?xml version="1.0" encoding="utf-8"?>
<xdr:wsDr xmlns:xdr="http://schemas.openxmlformats.org/drawingml/2006/spreadsheetDrawing" xmlns:a="http://schemas.openxmlformats.org/drawingml/2006/main">
  <xdr:oneCellAnchor>
    <xdr:from>
      <xdr:col>0</xdr:col>
      <xdr:colOff>1409698</xdr:colOff>
      <xdr:row>14</xdr:row>
      <xdr:rowOff>38101</xdr:rowOff>
    </xdr:from>
    <xdr:ext cx="6432101" cy="1535677"/>
    <xdr:sp macro="" textlink="">
      <xdr:nvSpPr>
        <xdr:cNvPr id="2" name="Rectangle 1">
          <a:extLst>
            <a:ext uri="{FF2B5EF4-FFF2-40B4-BE49-F238E27FC236}">
              <a16:creationId xmlns:a16="http://schemas.microsoft.com/office/drawing/2014/main" id="{00000000-0008-0000-1E00-000002000000}"/>
            </a:ext>
          </a:extLst>
        </xdr:cNvPr>
        <xdr:cNvSpPr/>
      </xdr:nvSpPr>
      <xdr:spPr>
        <a:xfrm rot="20379950">
          <a:off x="1409698" y="3467101"/>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19.xml><?xml version="1.0" encoding="utf-8"?>
<xdr:wsDr xmlns:xdr="http://schemas.openxmlformats.org/drawingml/2006/spreadsheetDrawing" xmlns:a="http://schemas.openxmlformats.org/drawingml/2006/main">
  <xdr:oneCellAnchor>
    <xdr:from>
      <xdr:col>0</xdr:col>
      <xdr:colOff>1638300</xdr:colOff>
      <xdr:row>15</xdr:row>
      <xdr:rowOff>9525</xdr:rowOff>
    </xdr:from>
    <xdr:ext cx="6432101" cy="1535677"/>
    <xdr:sp macro="" textlink="">
      <xdr:nvSpPr>
        <xdr:cNvPr id="2" name="Rectangle 1">
          <a:extLst>
            <a:ext uri="{FF2B5EF4-FFF2-40B4-BE49-F238E27FC236}">
              <a16:creationId xmlns:a16="http://schemas.microsoft.com/office/drawing/2014/main" id="{00000000-0008-0000-1F00-000002000000}"/>
            </a:ext>
          </a:extLst>
        </xdr:cNvPr>
        <xdr:cNvSpPr/>
      </xdr:nvSpPr>
      <xdr:spPr>
        <a:xfrm rot="20379950">
          <a:off x="1638300" y="343852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20.xml><?xml version="1.0" encoding="utf-8"?>
<xdr:wsDr xmlns:xdr="http://schemas.openxmlformats.org/drawingml/2006/spreadsheetDrawing" xmlns:a="http://schemas.openxmlformats.org/drawingml/2006/main">
  <xdr:oneCellAnchor>
    <xdr:from>
      <xdr:col>0</xdr:col>
      <xdr:colOff>1666876</xdr:colOff>
      <xdr:row>13</xdr:row>
      <xdr:rowOff>95250</xdr:rowOff>
    </xdr:from>
    <xdr:ext cx="6432101" cy="1535677"/>
    <xdr:sp macro="" textlink="">
      <xdr:nvSpPr>
        <xdr:cNvPr id="2" name="Rectangle 1">
          <a:extLst>
            <a:ext uri="{FF2B5EF4-FFF2-40B4-BE49-F238E27FC236}">
              <a16:creationId xmlns:a16="http://schemas.microsoft.com/office/drawing/2014/main" id="{00000000-0008-0000-2000-000002000000}"/>
            </a:ext>
          </a:extLst>
        </xdr:cNvPr>
        <xdr:cNvSpPr/>
      </xdr:nvSpPr>
      <xdr:spPr>
        <a:xfrm rot="20379950">
          <a:off x="1666876" y="374332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21.xml><?xml version="1.0" encoding="utf-8"?>
<xdr:wsDr xmlns:xdr="http://schemas.openxmlformats.org/drawingml/2006/spreadsheetDrawing" xmlns:a="http://schemas.openxmlformats.org/drawingml/2006/main">
  <xdr:oneCellAnchor>
    <xdr:from>
      <xdr:col>0</xdr:col>
      <xdr:colOff>1743076</xdr:colOff>
      <xdr:row>13</xdr:row>
      <xdr:rowOff>276226</xdr:rowOff>
    </xdr:from>
    <xdr:ext cx="6432101" cy="1535677"/>
    <xdr:sp macro="" textlink="">
      <xdr:nvSpPr>
        <xdr:cNvPr id="2" name="Rectangle 1">
          <a:extLst>
            <a:ext uri="{FF2B5EF4-FFF2-40B4-BE49-F238E27FC236}">
              <a16:creationId xmlns:a16="http://schemas.microsoft.com/office/drawing/2014/main" id="{00000000-0008-0000-2100-000002000000}"/>
            </a:ext>
          </a:extLst>
        </xdr:cNvPr>
        <xdr:cNvSpPr/>
      </xdr:nvSpPr>
      <xdr:spPr>
        <a:xfrm rot="20379950">
          <a:off x="1743076" y="3495676"/>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22.xml><?xml version="1.0" encoding="utf-8"?>
<xdr:wsDr xmlns:xdr="http://schemas.openxmlformats.org/drawingml/2006/spreadsheetDrawing" xmlns:a="http://schemas.openxmlformats.org/drawingml/2006/main">
  <xdr:oneCellAnchor>
    <xdr:from>
      <xdr:col>0</xdr:col>
      <xdr:colOff>1466850</xdr:colOff>
      <xdr:row>13</xdr:row>
      <xdr:rowOff>209550</xdr:rowOff>
    </xdr:from>
    <xdr:ext cx="6432101" cy="1535677"/>
    <xdr:sp macro="" textlink="">
      <xdr:nvSpPr>
        <xdr:cNvPr id="2" name="Rectangle 1">
          <a:extLst>
            <a:ext uri="{FF2B5EF4-FFF2-40B4-BE49-F238E27FC236}">
              <a16:creationId xmlns:a16="http://schemas.microsoft.com/office/drawing/2014/main" id="{00000000-0008-0000-2200-000002000000}"/>
            </a:ext>
          </a:extLst>
        </xdr:cNvPr>
        <xdr:cNvSpPr/>
      </xdr:nvSpPr>
      <xdr:spPr>
        <a:xfrm rot="20379950">
          <a:off x="1466850" y="338137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23.xml><?xml version="1.0" encoding="utf-8"?>
<xdr:wsDr xmlns:xdr="http://schemas.openxmlformats.org/drawingml/2006/spreadsheetDrawing" xmlns:a="http://schemas.openxmlformats.org/drawingml/2006/main">
  <xdr:oneCellAnchor>
    <xdr:from>
      <xdr:col>0</xdr:col>
      <xdr:colOff>1419224</xdr:colOff>
      <xdr:row>16</xdr:row>
      <xdr:rowOff>114300</xdr:rowOff>
    </xdr:from>
    <xdr:ext cx="6432101" cy="1535677"/>
    <xdr:sp macro="" textlink="">
      <xdr:nvSpPr>
        <xdr:cNvPr id="2" name="Rectangle 1">
          <a:extLst>
            <a:ext uri="{FF2B5EF4-FFF2-40B4-BE49-F238E27FC236}">
              <a16:creationId xmlns:a16="http://schemas.microsoft.com/office/drawing/2014/main" id="{00000000-0008-0000-2300-000002000000}"/>
            </a:ext>
          </a:extLst>
        </xdr:cNvPr>
        <xdr:cNvSpPr/>
      </xdr:nvSpPr>
      <xdr:spPr>
        <a:xfrm rot="20379950">
          <a:off x="1419224" y="433387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24.xml><?xml version="1.0" encoding="utf-8"?>
<xdr:wsDr xmlns:xdr="http://schemas.openxmlformats.org/drawingml/2006/spreadsheetDrawing" xmlns:a="http://schemas.openxmlformats.org/drawingml/2006/main">
  <xdr:oneCellAnchor>
    <xdr:from>
      <xdr:col>0</xdr:col>
      <xdr:colOff>1381125</xdr:colOff>
      <xdr:row>15</xdr:row>
      <xdr:rowOff>57150</xdr:rowOff>
    </xdr:from>
    <xdr:ext cx="6432101" cy="1535677"/>
    <xdr:sp macro="" textlink="">
      <xdr:nvSpPr>
        <xdr:cNvPr id="2" name="Rectangle 1">
          <a:extLst>
            <a:ext uri="{FF2B5EF4-FFF2-40B4-BE49-F238E27FC236}">
              <a16:creationId xmlns:a16="http://schemas.microsoft.com/office/drawing/2014/main" id="{00000000-0008-0000-2400-000002000000}"/>
            </a:ext>
          </a:extLst>
        </xdr:cNvPr>
        <xdr:cNvSpPr/>
      </xdr:nvSpPr>
      <xdr:spPr>
        <a:xfrm rot="20379950">
          <a:off x="1381125" y="360997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25.xml><?xml version="1.0" encoding="utf-8"?>
<xdr:wsDr xmlns:xdr="http://schemas.openxmlformats.org/drawingml/2006/spreadsheetDrawing" xmlns:a="http://schemas.openxmlformats.org/drawingml/2006/main">
  <xdr:oneCellAnchor>
    <xdr:from>
      <xdr:col>0</xdr:col>
      <xdr:colOff>1552575</xdr:colOff>
      <xdr:row>13</xdr:row>
      <xdr:rowOff>76200</xdr:rowOff>
    </xdr:from>
    <xdr:ext cx="6432101" cy="1535677"/>
    <xdr:sp macro="" textlink="">
      <xdr:nvSpPr>
        <xdr:cNvPr id="2" name="Rectangle 1">
          <a:extLst>
            <a:ext uri="{FF2B5EF4-FFF2-40B4-BE49-F238E27FC236}">
              <a16:creationId xmlns:a16="http://schemas.microsoft.com/office/drawing/2014/main" id="{00000000-0008-0000-2500-000002000000}"/>
            </a:ext>
          </a:extLst>
        </xdr:cNvPr>
        <xdr:cNvSpPr/>
      </xdr:nvSpPr>
      <xdr:spPr>
        <a:xfrm rot="20379950">
          <a:off x="1552575" y="361950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26.xml><?xml version="1.0" encoding="utf-8"?>
<xdr:wsDr xmlns:xdr="http://schemas.openxmlformats.org/drawingml/2006/spreadsheetDrawing" xmlns:a="http://schemas.openxmlformats.org/drawingml/2006/main">
  <xdr:oneCellAnchor>
    <xdr:from>
      <xdr:col>0</xdr:col>
      <xdr:colOff>971550</xdr:colOff>
      <xdr:row>16</xdr:row>
      <xdr:rowOff>142875</xdr:rowOff>
    </xdr:from>
    <xdr:ext cx="6432101" cy="1535677"/>
    <xdr:sp macro="" textlink="">
      <xdr:nvSpPr>
        <xdr:cNvPr id="2" name="Rectangle 1">
          <a:extLst>
            <a:ext uri="{FF2B5EF4-FFF2-40B4-BE49-F238E27FC236}">
              <a16:creationId xmlns:a16="http://schemas.microsoft.com/office/drawing/2014/main" id="{00000000-0008-0000-2600-000002000000}"/>
            </a:ext>
          </a:extLst>
        </xdr:cNvPr>
        <xdr:cNvSpPr/>
      </xdr:nvSpPr>
      <xdr:spPr>
        <a:xfrm rot="20379950">
          <a:off x="971550" y="318135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27.xml><?xml version="1.0" encoding="utf-8"?>
<xdr:wsDr xmlns:xdr="http://schemas.openxmlformats.org/drawingml/2006/spreadsheetDrawing" xmlns:a="http://schemas.openxmlformats.org/drawingml/2006/main">
  <xdr:oneCellAnchor>
    <xdr:from>
      <xdr:col>0</xdr:col>
      <xdr:colOff>1952624</xdr:colOff>
      <xdr:row>16</xdr:row>
      <xdr:rowOff>9525</xdr:rowOff>
    </xdr:from>
    <xdr:ext cx="6432101" cy="1535677"/>
    <xdr:sp macro="" textlink="">
      <xdr:nvSpPr>
        <xdr:cNvPr id="2" name="Rectangle 1">
          <a:extLst>
            <a:ext uri="{FF2B5EF4-FFF2-40B4-BE49-F238E27FC236}">
              <a16:creationId xmlns:a16="http://schemas.microsoft.com/office/drawing/2014/main" id="{00000000-0008-0000-2700-000002000000}"/>
            </a:ext>
          </a:extLst>
        </xdr:cNvPr>
        <xdr:cNvSpPr/>
      </xdr:nvSpPr>
      <xdr:spPr>
        <a:xfrm rot="20379950">
          <a:off x="1952624" y="417195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28.xml><?xml version="1.0" encoding="utf-8"?>
<xdr:wsDr xmlns:xdr="http://schemas.openxmlformats.org/drawingml/2006/spreadsheetDrawing" xmlns:a="http://schemas.openxmlformats.org/drawingml/2006/main">
  <xdr:oneCellAnchor>
    <xdr:from>
      <xdr:col>0</xdr:col>
      <xdr:colOff>1095375</xdr:colOff>
      <xdr:row>11</xdr:row>
      <xdr:rowOff>457199</xdr:rowOff>
    </xdr:from>
    <xdr:ext cx="6432101" cy="1535677"/>
    <xdr:sp macro="" textlink="">
      <xdr:nvSpPr>
        <xdr:cNvPr id="2" name="Rectangle 1">
          <a:extLst>
            <a:ext uri="{FF2B5EF4-FFF2-40B4-BE49-F238E27FC236}">
              <a16:creationId xmlns:a16="http://schemas.microsoft.com/office/drawing/2014/main" id="{00000000-0008-0000-2800-000002000000}"/>
            </a:ext>
          </a:extLst>
        </xdr:cNvPr>
        <xdr:cNvSpPr/>
      </xdr:nvSpPr>
      <xdr:spPr>
        <a:xfrm rot="20379950">
          <a:off x="1095375" y="2828924"/>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29.xml><?xml version="1.0" encoding="utf-8"?>
<xdr:wsDr xmlns:xdr="http://schemas.openxmlformats.org/drawingml/2006/spreadsheetDrawing" xmlns:a="http://schemas.openxmlformats.org/drawingml/2006/main">
  <xdr:oneCellAnchor>
    <xdr:from>
      <xdr:col>0</xdr:col>
      <xdr:colOff>1600200</xdr:colOff>
      <xdr:row>24</xdr:row>
      <xdr:rowOff>76200</xdr:rowOff>
    </xdr:from>
    <xdr:ext cx="6432101" cy="1535677"/>
    <xdr:sp macro="" textlink="">
      <xdr:nvSpPr>
        <xdr:cNvPr id="2" name="Rectangle 1">
          <a:extLst>
            <a:ext uri="{FF2B5EF4-FFF2-40B4-BE49-F238E27FC236}">
              <a16:creationId xmlns:a16="http://schemas.microsoft.com/office/drawing/2014/main" id="{00000000-0008-0000-2900-000002000000}"/>
            </a:ext>
          </a:extLst>
        </xdr:cNvPr>
        <xdr:cNvSpPr/>
      </xdr:nvSpPr>
      <xdr:spPr>
        <a:xfrm rot="20379950">
          <a:off x="1600200" y="529590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30.xml><?xml version="1.0" encoding="utf-8"?>
<xdr:wsDr xmlns:xdr="http://schemas.openxmlformats.org/drawingml/2006/spreadsheetDrawing" xmlns:a="http://schemas.openxmlformats.org/drawingml/2006/main">
  <xdr:oneCellAnchor>
    <xdr:from>
      <xdr:col>0</xdr:col>
      <xdr:colOff>752475</xdr:colOff>
      <xdr:row>13</xdr:row>
      <xdr:rowOff>95250</xdr:rowOff>
    </xdr:from>
    <xdr:ext cx="6432101" cy="1535677"/>
    <xdr:sp macro="" textlink="">
      <xdr:nvSpPr>
        <xdr:cNvPr id="2" name="Rectangle 1">
          <a:extLst>
            <a:ext uri="{FF2B5EF4-FFF2-40B4-BE49-F238E27FC236}">
              <a16:creationId xmlns:a16="http://schemas.microsoft.com/office/drawing/2014/main" id="{00000000-0008-0000-2A00-000002000000}"/>
            </a:ext>
          </a:extLst>
        </xdr:cNvPr>
        <xdr:cNvSpPr/>
      </xdr:nvSpPr>
      <xdr:spPr>
        <a:xfrm rot="20379950">
          <a:off x="752475" y="244792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31.xml><?xml version="1.0" encoding="utf-8"?>
<xdr:wsDr xmlns:xdr="http://schemas.openxmlformats.org/drawingml/2006/spreadsheetDrawing" xmlns:a="http://schemas.openxmlformats.org/drawingml/2006/main">
  <xdr:oneCellAnchor>
    <xdr:from>
      <xdr:col>0</xdr:col>
      <xdr:colOff>561975</xdr:colOff>
      <xdr:row>11</xdr:row>
      <xdr:rowOff>76200</xdr:rowOff>
    </xdr:from>
    <xdr:ext cx="6432101" cy="1535677"/>
    <xdr:sp macro="" textlink="">
      <xdr:nvSpPr>
        <xdr:cNvPr id="2" name="Rectangle 1">
          <a:extLst>
            <a:ext uri="{FF2B5EF4-FFF2-40B4-BE49-F238E27FC236}">
              <a16:creationId xmlns:a16="http://schemas.microsoft.com/office/drawing/2014/main" id="{00000000-0008-0000-2B00-000002000000}"/>
            </a:ext>
          </a:extLst>
        </xdr:cNvPr>
        <xdr:cNvSpPr/>
      </xdr:nvSpPr>
      <xdr:spPr>
        <a:xfrm rot="20379950">
          <a:off x="561975" y="226695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32.xml><?xml version="1.0" encoding="utf-8"?>
<xdr:wsDr xmlns:xdr="http://schemas.openxmlformats.org/drawingml/2006/spreadsheetDrawing" xmlns:a="http://schemas.openxmlformats.org/drawingml/2006/main">
  <xdr:oneCellAnchor>
    <xdr:from>
      <xdr:col>0</xdr:col>
      <xdr:colOff>1476375</xdr:colOff>
      <xdr:row>14</xdr:row>
      <xdr:rowOff>114301</xdr:rowOff>
    </xdr:from>
    <xdr:ext cx="6432101" cy="1535677"/>
    <xdr:sp macro="" textlink="">
      <xdr:nvSpPr>
        <xdr:cNvPr id="2" name="Rectangle 1">
          <a:extLst>
            <a:ext uri="{FF2B5EF4-FFF2-40B4-BE49-F238E27FC236}">
              <a16:creationId xmlns:a16="http://schemas.microsoft.com/office/drawing/2014/main" id="{00000000-0008-0000-2C00-000002000000}"/>
            </a:ext>
          </a:extLst>
        </xdr:cNvPr>
        <xdr:cNvSpPr/>
      </xdr:nvSpPr>
      <xdr:spPr>
        <a:xfrm rot="20379950">
          <a:off x="1476375" y="3390901"/>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33.xml><?xml version="1.0" encoding="utf-8"?>
<xdr:wsDr xmlns:xdr="http://schemas.openxmlformats.org/drawingml/2006/spreadsheetDrawing" xmlns:a="http://schemas.openxmlformats.org/drawingml/2006/main">
  <xdr:oneCellAnchor>
    <xdr:from>
      <xdr:col>0</xdr:col>
      <xdr:colOff>2295525</xdr:colOff>
      <xdr:row>14</xdr:row>
      <xdr:rowOff>228601</xdr:rowOff>
    </xdr:from>
    <xdr:ext cx="6432101" cy="1535677"/>
    <xdr:sp macro="" textlink="">
      <xdr:nvSpPr>
        <xdr:cNvPr id="2" name="Rectangle 1">
          <a:extLst>
            <a:ext uri="{FF2B5EF4-FFF2-40B4-BE49-F238E27FC236}">
              <a16:creationId xmlns:a16="http://schemas.microsoft.com/office/drawing/2014/main" id="{00000000-0008-0000-2D00-000002000000}"/>
            </a:ext>
          </a:extLst>
        </xdr:cNvPr>
        <xdr:cNvSpPr/>
      </xdr:nvSpPr>
      <xdr:spPr>
        <a:xfrm rot="20379950">
          <a:off x="2295525" y="3667126"/>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34.xml><?xml version="1.0" encoding="utf-8"?>
<xdr:wsDr xmlns:xdr="http://schemas.openxmlformats.org/drawingml/2006/spreadsheetDrawing" xmlns:a="http://schemas.openxmlformats.org/drawingml/2006/main">
  <xdr:oneCellAnchor>
    <xdr:from>
      <xdr:col>0</xdr:col>
      <xdr:colOff>1933575</xdr:colOff>
      <xdr:row>15</xdr:row>
      <xdr:rowOff>276225</xdr:rowOff>
    </xdr:from>
    <xdr:ext cx="6432101" cy="1535677"/>
    <xdr:sp macro="" textlink="">
      <xdr:nvSpPr>
        <xdr:cNvPr id="2" name="Rectangle 1">
          <a:extLst>
            <a:ext uri="{FF2B5EF4-FFF2-40B4-BE49-F238E27FC236}">
              <a16:creationId xmlns:a16="http://schemas.microsoft.com/office/drawing/2014/main" id="{00000000-0008-0000-2E00-000002000000}"/>
            </a:ext>
          </a:extLst>
        </xdr:cNvPr>
        <xdr:cNvSpPr/>
      </xdr:nvSpPr>
      <xdr:spPr>
        <a:xfrm rot="20379950">
          <a:off x="1933575" y="409575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35.xml><?xml version="1.0" encoding="utf-8"?>
<xdr:wsDr xmlns:xdr="http://schemas.openxmlformats.org/drawingml/2006/spreadsheetDrawing" xmlns:a="http://schemas.openxmlformats.org/drawingml/2006/main">
  <xdr:oneCellAnchor>
    <xdr:from>
      <xdr:col>0</xdr:col>
      <xdr:colOff>1495425</xdr:colOff>
      <xdr:row>20</xdr:row>
      <xdr:rowOff>76200</xdr:rowOff>
    </xdr:from>
    <xdr:ext cx="6432101" cy="1535677"/>
    <xdr:sp macro="" textlink="">
      <xdr:nvSpPr>
        <xdr:cNvPr id="2" name="Rectangle 1">
          <a:extLst>
            <a:ext uri="{FF2B5EF4-FFF2-40B4-BE49-F238E27FC236}">
              <a16:creationId xmlns:a16="http://schemas.microsoft.com/office/drawing/2014/main" id="{00000000-0008-0000-2F00-000002000000}"/>
            </a:ext>
          </a:extLst>
        </xdr:cNvPr>
        <xdr:cNvSpPr/>
      </xdr:nvSpPr>
      <xdr:spPr>
        <a:xfrm rot="20379950">
          <a:off x="1495425" y="558165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36.xml><?xml version="1.0" encoding="utf-8"?>
<xdr:wsDr xmlns:xdr="http://schemas.openxmlformats.org/drawingml/2006/spreadsheetDrawing" xmlns:a="http://schemas.openxmlformats.org/drawingml/2006/main">
  <xdr:oneCellAnchor>
    <xdr:from>
      <xdr:col>0</xdr:col>
      <xdr:colOff>933451</xdr:colOff>
      <xdr:row>14</xdr:row>
      <xdr:rowOff>171450</xdr:rowOff>
    </xdr:from>
    <xdr:ext cx="6432101" cy="1535677"/>
    <xdr:sp macro="" textlink="">
      <xdr:nvSpPr>
        <xdr:cNvPr id="2" name="Rectangle 1">
          <a:extLst>
            <a:ext uri="{FF2B5EF4-FFF2-40B4-BE49-F238E27FC236}">
              <a16:creationId xmlns:a16="http://schemas.microsoft.com/office/drawing/2014/main" id="{00000000-0008-0000-3000-000002000000}"/>
            </a:ext>
          </a:extLst>
        </xdr:cNvPr>
        <xdr:cNvSpPr/>
      </xdr:nvSpPr>
      <xdr:spPr>
        <a:xfrm rot="20379950">
          <a:off x="933451" y="280035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37.xml><?xml version="1.0" encoding="utf-8"?>
<xdr:wsDr xmlns:xdr="http://schemas.openxmlformats.org/drawingml/2006/spreadsheetDrawing" xmlns:a="http://schemas.openxmlformats.org/drawingml/2006/main">
  <xdr:oneCellAnchor>
    <xdr:from>
      <xdr:col>0</xdr:col>
      <xdr:colOff>1057274</xdr:colOff>
      <xdr:row>19</xdr:row>
      <xdr:rowOff>57151</xdr:rowOff>
    </xdr:from>
    <xdr:ext cx="6432101" cy="1535677"/>
    <xdr:sp macro="" textlink="">
      <xdr:nvSpPr>
        <xdr:cNvPr id="2" name="Rectangle 1">
          <a:extLst>
            <a:ext uri="{FF2B5EF4-FFF2-40B4-BE49-F238E27FC236}">
              <a16:creationId xmlns:a16="http://schemas.microsoft.com/office/drawing/2014/main" id="{00000000-0008-0000-3100-000002000000}"/>
            </a:ext>
          </a:extLst>
        </xdr:cNvPr>
        <xdr:cNvSpPr/>
      </xdr:nvSpPr>
      <xdr:spPr>
        <a:xfrm rot="20379950">
          <a:off x="1057274" y="3590926"/>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38.xml><?xml version="1.0" encoding="utf-8"?>
<xdr:wsDr xmlns:xdr="http://schemas.openxmlformats.org/drawingml/2006/spreadsheetDrawing" xmlns:a="http://schemas.openxmlformats.org/drawingml/2006/main">
  <xdr:oneCellAnchor>
    <xdr:from>
      <xdr:col>0</xdr:col>
      <xdr:colOff>971549</xdr:colOff>
      <xdr:row>19</xdr:row>
      <xdr:rowOff>161925</xdr:rowOff>
    </xdr:from>
    <xdr:ext cx="6432101" cy="1535677"/>
    <xdr:sp macro="" textlink="">
      <xdr:nvSpPr>
        <xdr:cNvPr id="2" name="Rectangle 1">
          <a:extLst>
            <a:ext uri="{FF2B5EF4-FFF2-40B4-BE49-F238E27FC236}">
              <a16:creationId xmlns:a16="http://schemas.microsoft.com/office/drawing/2014/main" id="{00000000-0008-0000-3200-000002000000}"/>
            </a:ext>
          </a:extLst>
        </xdr:cNvPr>
        <xdr:cNvSpPr/>
      </xdr:nvSpPr>
      <xdr:spPr>
        <a:xfrm rot="20379950">
          <a:off x="971549" y="367665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39.xml><?xml version="1.0" encoding="utf-8"?>
<xdr:wsDr xmlns:xdr="http://schemas.openxmlformats.org/drawingml/2006/spreadsheetDrawing" xmlns:a="http://schemas.openxmlformats.org/drawingml/2006/main">
  <xdr:oneCellAnchor>
    <xdr:from>
      <xdr:col>0</xdr:col>
      <xdr:colOff>695325</xdr:colOff>
      <xdr:row>12</xdr:row>
      <xdr:rowOff>142875</xdr:rowOff>
    </xdr:from>
    <xdr:ext cx="6432101" cy="1535677"/>
    <xdr:sp macro="" textlink="">
      <xdr:nvSpPr>
        <xdr:cNvPr id="2" name="Rectangle 1">
          <a:extLst>
            <a:ext uri="{FF2B5EF4-FFF2-40B4-BE49-F238E27FC236}">
              <a16:creationId xmlns:a16="http://schemas.microsoft.com/office/drawing/2014/main" id="{00000000-0008-0000-3300-000002000000}"/>
            </a:ext>
          </a:extLst>
        </xdr:cNvPr>
        <xdr:cNvSpPr/>
      </xdr:nvSpPr>
      <xdr:spPr>
        <a:xfrm rot="20379950">
          <a:off x="695325" y="227647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40.xml><?xml version="1.0" encoding="utf-8"?>
<xdr:wsDr xmlns:xdr="http://schemas.openxmlformats.org/drawingml/2006/spreadsheetDrawing" xmlns:a="http://schemas.openxmlformats.org/drawingml/2006/main">
  <xdr:oneCellAnchor>
    <xdr:from>
      <xdr:col>0</xdr:col>
      <xdr:colOff>323850</xdr:colOff>
      <xdr:row>16</xdr:row>
      <xdr:rowOff>142875</xdr:rowOff>
    </xdr:from>
    <xdr:ext cx="6432101" cy="1535677"/>
    <xdr:sp macro="" textlink="">
      <xdr:nvSpPr>
        <xdr:cNvPr id="2" name="Rectangle 1">
          <a:extLst>
            <a:ext uri="{FF2B5EF4-FFF2-40B4-BE49-F238E27FC236}">
              <a16:creationId xmlns:a16="http://schemas.microsoft.com/office/drawing/2014/main" id="{00000000-0008-0000-3400-000002000000}"/>
            </a:ext>
          </a:extLst>
        </xdr:cNvPr>
        <xdr:cNvSpPr/>
      </xdr:nvSpPr>
      <xdr:spPr>
        <a:xfrm rot="20379950">
          <a:off x="323850" y="307657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41.xml><?xml version="1.0" encoding="utf-8"?>
<xdr:wsDr xmlns:xdr="http://schemas.openxmlformats.org/drawingml/2006/spreadsheetDrawing" xmlns:a="http://schemas.openxmlformats.org/drawingml/2006/main">
  <xdr:oneCellAnchor>
    <xdr:from>
      <xdr:col>0</xdr:col>
      <xdr:colOff>609599</xdr:colOff>
      <xdr:row>14</xdr:row>
      <xdr:rowOff>76200</xdr:rowOff>
    </xdr:from>
    <xdr:ext cx="6432101" cy="1535677"/>
    <xdr:sp macro="" textlink="">
      <xdr:nvSpPr>
        <xdr:cNvPr id="2" name="Rectangle 1">
          <a:extLst>
            <a:ext uri="{FF2B5EF4-FFF2-40B4-BE49-F238E27FC236}">
              <a16:creationId xmlns:a16="http://schemas.microsoft.com/office/drawing/2014/main" id="{00000000-0008-0000-3500-000002000000}"/>
            </a:ext>
          </a:extLst>
        </xdr:cNvPr>
        <xdr:cNvSpPr/>
      </xdr:nvSpPr>
      <xdr:spPr>
        <a:xfrm rot="20379950">
          <a:off x="609599" y="282892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42.xml><?xml version="1.0" encoding="utf-8"?>
<xdr:wsDr xmlns:xdr="http://schemas.openxmlformats.org/drawingml/2006/spreadsheetDrawing" xmlns:a="http://schemas.openxmlformats.org/drawingml/2006/main">
  <xdr:oneCellAnchor>
    <xdr:from>
      <xdr:col>0</xdr:col>
      <xdr:colOff>1771650</xdr:colOff>
      <xdr:row>15</xdr:row>
      <xdr:rowOff>114300</xdr:rowOff>
    </xdr:from>
    <xdr:ext cx="6432101" cy="1535677"/>
    <xdr:sp macro="" textlink="">
      <xdr:nvSpPr>
        <xdr:cNvPr id="2" name="Rectangle 1">
          <a:extLst>
            <a:ext uri="{FF2B5EF4-FFF2-40B4-BE49-F238E27FC236}">
              <a16:creationId xmlns:a16="http://schemas.microsoft.com/office/drawing/2014/main" id="{00000000-0008-0000-3600-000002000000}"/>
            </a:ext>
          </a:extLst>
        </xdr:cNvPr>
        <xdr:cNvSpPr/>
      </xdr:nvSpPr>
      <xdr:spPr>
        <a:xfrm rot="20379950">
          <a:off x="1771650" y="339090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43.xml><?xml version="1.0" encoding="utf-8"?>
<xdr:wsDr xmlns:xdr="http://schemas.openxmlformats.org/drawingml/2006/spreadsheetDrawing" xmlns:a="http://schemas.openxmlformats.org/drawingml/2006/main">
  <xdr:oneCellAnchor>
    <xdr:from>
      <xdr:col>0</xdr:col>
      <xdr:colOff>1409700</xdr:colOff>
      <xdr:row>14</xdr:row>
      <xdr:rowOff>142875</xdr:rowOff>
    </xdr:from>
    <xdr:ext cx="6432101" cy="1535677"/>
    <xdr:sp macro="" textlink="">
      <xdr:nvSpPr>
        <xdr:cNvPr id="2" name="Rectangle 1">
          <a:extLst>
            <a:ext uri="{FF2B5EF4-FFF2-40B4-BE49-F238E27FC236}">
              <a16:creationId xmlns:a16="http://schemas.microsoft.com/office/drawing/2014/main" id="{00000000-0008-0000-3700-000002000000}"/>
            </a:ext>
          </a:extLst>
        </xdr:cNvPr>
        <xdr:cNvSpPr/>
      </xdr:nvSpPr>
      <xdr:spPr>
        <a:xfrm rot="20379950">
          <a:off x="1409700" y="302895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44.xml><?xml version="1.0" encoding="utf-8"?>
<xdr:wsDr xmlns:xdr="http://schemas.openxmlformats.org/drawingml/2006/spreadsheetDrawing" xmlns:a="http://schemas.openxmlformats.org/drawingml/2006/main">
  <xdr:twoCellAnchor>
    <xdr:from>
      <xdr:col>1</xdr:col>
      <xdr:colOff>0</xdr:colOff>
      <xdr:row>11</xdr:row>
      <xdr:rowOff>0</xdr:rowOff>
    </xdr:from>
    <xdr:to>
      <xdr:col>2</xdr:col>
      <xdr:colOff>9525</xdr:colOff>
      <xdr:row>15</xdr:row>
      <xdr:rowOff>0</xdr:rowOff>
    </xdr:to>
    <xdr:sp macro="" textlink="">
      <xdr:nvSpPr>
        <xdr:cNvPr id="2" name="Line 1">
          <a:extLst>
            <a:ext uri="{FF2B5EF4-FFF2-40B4-BE49-F238E27FC236}">
              <a16:creationId xmlns:a16="http://schemas.microsoft.com/office/drawing/2014/main" id="{00000000-0008-0000-3800-000002000000}"/>
            </a:ext>
          </a:extLst>
        </xdr:cNvPr>
        <xdr:cNvSpPr>
          <a:spLocks noChangeShapeType="1"/>
        </xdr:cNvSpPr>
      </xdr:nvSpPr>
      <xdr:spPr bwMode="auto">
        <a:xfrm>
          <a:off x="152400" y="1209675"/>
          <a:ext cx="1428750" cy="64770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oneCellAnchor>
    <xdr:from>
      <xdr:col>2</xdr:col>
      <xdr:colOff>0</xdr:colOff>
      <xdr:row>28</xdr:row>
      <xdr:rowOff>0</xdr:rowOff>
    </xdr:from>
    <xdr:ext cx="6432101" cy="1535677"/>
    <xdr:sp macro="" textlink="">
      <xdr:nvSpPr>
        <xdr:cNvPr id="3" name="Rectangle 2">
          <a:extLst>
            <a:ext uri="{FF2B5EF4-FFF2-40B4-BE49-F238E27FC236}">
              <a16:creationId xmlns:a16="http://schemas.microsoft.com/office/drawing/2014/main" id="{00000000-0008-0000-3800-000003000000}"/>
            </a:ext>
          </a:extLst>
        </xdr:cNvPr>
        <xdr:cNvSpPr/>
      </xdr:nvSpPr>
      <xdr:spPr>
        <a:xfrm rot="20379950">
          <a:off x="1609725" y="402907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45.xml><?xml version="1.0" encoding="utf-8"?>
<xdr:wsDr xmlns:xdr="http://schemas.openxmlformats.org/drawingml/2006/spreadsheetDrawing" xmlns:a="http://schemas.openxmlformats.org/drawingml/2006/main">
  <xdr:oneCellAnchor>
    <xdr:from>
      <xdr:col>1</xdr:col>
      <xdr:colOff>76199</xdr:colOff>
      <xdr:row>29</xdr:row>
      <xdr:rowOff>19050</xdr:rowOff>
    </xdr:from>
    <xdr:ext cx="6432101" cy="1535677"/>
    <xdr:sp macro="" textlink="">
      <xdr:nvSpPr>
        <xdr:cNvPr id="2" name="Rectangle 1">
          <a:extLst>
            <a:ext uri="{FF2B5EF4-FFF2-40B4-BE49-F238E27FC236}">
              <a16:creationId xmlns:a16="http://schemas.microsoft.com/office/drawing/2014/main" id="{00000000-0008-0000-3900-000002000000}"/>
            </a:ext>
          </a:extLst>
        </xdr:cNvPr>
        <xdr:cNvSpPr/>
      </xdr:nvSpPr>
      <xdr:spPr>
        <a:xfrm rot="20379950">
          <a:off x="2809874" y="406717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46.xml><?xml version="1.0" encoding="utf-8"?>
<xdr:wsDr xmlns:xdr="http://schemas.openxmlformats.org/drawingml/2006/spreadsheetDrawing" xmlns:a="http://schemas.openxmlformats.org/drawingml/2006/main">
  <xdr:oneCellAnchor>
    <xdr:from>
      <xdr:col>0</xdr:col>
      <xdr:colOff>1924051</xdr:colOff>
      <xdr:row>19</xdr:row>
      <xdr:rowOff>133349</xdr:rowOff>
    </xdr:from>
    <xdr:ext cx="6432101" cy="1535677"/>
    <xdr:sp macro="" textlink="">
      <xdr:nvSpPr>
        <xdr:cNvPr id="2" name="Rectangle 1">
          <a:extLst>
            <a:ext uri="{FF2B5EF4-FFF2-40B4-BE49-F238E27FC236}">
              <a16:creationId xmlns:a16="http://schemas.microsoft.com/office/drawing/2014/main" id="{00000000-0008-0000-3A00-000002000000}"/>
            </a:ext>
          </a:extLst>
        </xdr:cNvPr>
        <xdr:cNvSpPr/>
      </xdr:nvSpPr>
      <xdr:spPr>
        <a:xfrm rot="20379950">
          <a:off x="1924051" y="4972049"/>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47.xml><?xml version="1.0" encoding="utf-8"?>
<xdr:wsDr xmlns:xdr="http://schemas.openxmlformats.org/drawingml/2006/spreadsheetDrawing" xmlns:a="http://schemas.openxmlformats.org/drawingml/2006/main">
  <xdr:oneCellAnchor>
    <xdr:from>
      <xdr:col>0</xdr:col>
      <xdr:colOff>1971675</xdr:colOff>
      <xdr:row>17</xdr:row>
      <xdr:rowOff>304800</xdr:rowOff>
    </xdr:from>
    <xdr:ext cx="6432101" cy="1535677"/>
    <xdr:sp macro="" textlink="">
      <xdr:nvSpPr>
        <xdr:cNvPr id="2" name="Rectangle 1">
          <a:extLst>
            <a:ext uri="{FF2B5EF4-FFF2-40B4-BE49-F238E27FC236}">
              <a16:creationId xmlns:a16="http://schemas.microsoft.com/office/drawing/2014/main" id="{00000000-0008-0000-3B00-000002000000}"/>
            </a:ext>
          </a:extLst>
        </xdr:cNvPr>
        <xdr:cNvSpPr/>
      </xdr:nvSpPr>
      <xdr:spPr>
        <a:xfrm rot="20379950">
          <a:off x="1971675" y="436245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48.xml><?xml version="1.0" encoding="utf-8"?>
<xdr:wsDr xmlns:xdr="http://schemas.openxmlformats.org/drawingml/2006/spreadsheetDrawing" xmlns:a="http://schemas.openxmlformats.org/drawingml/2006/main">
  <xdr:oneCellAnchor>
    <xdr:from>
      <xdr:col>3</xdr:col>
      <xdr:colOff>666749</xdr:colOff>
      <xdr:row>20</xdr:row>
      <xdr:rowOff>142875</xdr:rowOff>
    </xdr:from>
    <xdr:ext cx="6432101" cy="1535677"/>
    <xdr:sp macro="" textlink="">
      <xdr:nvSpPr>
        <xdr:cNvPr id="2" name="Rectangle 1">
          <a:extLst>
            <a:ext uri="{FF2B5EF4-FFF2-40B4-BE49-F238E27FC236}">
              <a16:creationId xmlns:a16="http://schemas.microsoft.com/office/drawing/2014/main" id="{00000000-0008-0000-3C00-000002000000}"/>
            </a:ext>
          </a:extLst>
        </xdr:cNvPr>
        <xdr:cNvSpPr/>
      </xdr:nvSpPr>
      <xdr:spPr>
        <a:xfrm rot="20379950">
          <a:off x="2905124" y="300037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49.xml><?xml version="1.0" encoding="utf-8"?>
<xdr:wsDr xmlns:xdr="http://schemas.openxmlformats.org/drawingml/2006/spreadsheetDrawing" xmlns:a="http://schemas.openxmlformats.org/drawingml/2006/main">
  <xdr:oneCellAnchor>
    <xdr:from>
      <xdr:col>1</xdr:col>
      <xdr:colOff>581026</xdr:colOff>
      <xdr:row>28</xdr:row>
      <xdr:rowOff>152400</xdr:rowOff>
    </xdr:from>
    <xdr:ext cx="6432101" cy="1535677"/>
    <xdr:sp macro="" textlink="">
      <xdr:nvSpPr>
        <xdr:cNvPr id="2" name="Rectangle 1">
          <a:extLst>
            <a:ext uri="{FF2B5EF4-FFF2-40B4-BE49-F238E27FC236}">
              <a16:creationId xmlns:a16="http://schemas.microsoft.com/office/drawing/2014/main" id="{00000000-0008-0000-3D00-000002000000}"/>
            </a:ext>
          </a:extLst>
        </xdr:cNvPr>
        <xdr:cNvSpPr/>
      </xdr:nvSpPr>
      <xdr:spPr>
        <a:xfrm rot="20379950">
          <a:off x="1495426" y="402907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50.xml><?xml version="1.0" encoding="utf-8"?>
<xdr:wsDr xmlns:xdr="http://schemas.openxmlformats.org/drawingml/2006/spreadsheetDrawing" xmlns:a="http://schemas.openxmlformats.org/drawingml/2006/main">
  <xdr:oneCellAnchor>
    <xdr:from>
      <xdr:col>0</xdr:col>
      <xdr:colOff>1447800</xdr:colOff>
      <xdr:row>26</xdr:row>
      <xdr:rowOff>123825</xdr:rowOff>
    </xdr:from>
    <xdr:ext cx="6432101" cy="1535677"/>
    <xdr:sp macro="" textlink="">
      <xdr:nvSpPr>
        <xdr:cNvPr id="2" name="Rectangle 1">
          <a:extLst>
            <a:ext uri="{FF2B5EF4-FFF2-40B4-BE49-F238E27FC236}">
              <a16:creationId xmlns:a16="http://schemas.microsoft.com/office/drawing/2014/main" id="{00000000-0008-0000-3E00-000002000000}"/>
            </a:ext>
          </a:extLst>
        </xdr:cNvPr>
        <xdr:cNvSpPr/>
      </xdr:nvSpPr>
      <xdr:spPr>
        <a:xfrm rot="20379950">
          <a:off x="1447800" y="3867150"/>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51.xml><?xml version="1.0" encoding="utf-8"?>
<xdr:wsDr xmlns:xdr="http://schemas.openxmlformats.org/drawingml/2006/spreadsheetDrawing" xmlns:a="http://schemas.openxmlformats.org/drawingml/2006/main">
  <xdr:oneCellAnchor>
    <xdr:from>
      <xdr:col>0</xdr:col>
      <xdr:colOff>1838326</xdr:colOff>
      <xdr:row>30</xdr:row>
      <xdr:rowOff>66674</xdr:rowOff>
    </xdr:from>
    <xdr:ext cx="6432101" cy="1535677"/>
    <xdr:sp macro="" textlink="">
      <xdr:nvSpPr>
        <xdr:cNvPr id="2" name="Rectangle 1">
          <a:extLst>
            <a:ext uri="{FF2B5EF4-FFF2-40B4-BE49-F238E27FC236}">
              <a16:creationId xmlns:a16="http://schemas.microsoft.com/office/drawing/2014/main" id="{00000000-0008-0000-3F00-000002000000}"/>
            </a:ext>
          </a:extLst>
        </xdr:cNvPr>
        <xdr:cNvSpPr/>
      </xdr:nvSpPr>
      <xdr:spPr>
        <a:xfrm rot="20379950">
          <a:off x="1838326" y="5524499"/>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52.xml><?xml version="1.0" encoding="utf-8"?>
<xdr:wsDr xmlns:xdr="http://schemas.openxmlformats.org/drawingml/2006/spreadsheetDrawing" xmlns:a="http://schemas.openxmlformats.org/drawingml/2006/main">
  <xdr:oneCellAnchor>
    <xdr:from>
      <xdr:col>0</xdr:col>
      <xdr:colOff>1123951</xdr:colOff>
      <xdr:row>20</xdr:row>
      <xdr:rowOff>114300</xdr:rowOff>
    </xdr:from>
    <xdr:ext cx="6432101" cy="1535677"/>
    <xdr:sp macro="" textlink="">
      <xdr:nvSpPr>
        <xdr:cNvPr id="2" name="Rectangle 1">
          <a:extLst>
            <a:ext uri="{FF2B5EF4-FFF2-40B4-BE49-F238E27FC236}">
              <a16:creationId xmlns:a16="http://schemas.microsoft.com/office/drawing/2014/main" id="{00000000-0008-0000-4000-000002000000}"/>
            </a:ext>
          </a:extLst>
        </xdr:cNvPr>
        <xdr:cNvSpPr/>
      </xdr:nvSpPr>
      <xdr:spPr>
        <a:xfrm rot="20379950">
          <a:off x="1123951" y="7877175"/>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drawings/drawing53.xml><?xml version="1.0" encoding="utf-8"?>
<xdr:wsDr xmlns:xdr="http://schemas.openxmlformats.org/drawingml/2006/spreadsheetDrawing" xmlns:a="http://schemas.openxmlformats.org/drawingml/2006/main">
  <xdr:oneCellAnchor>
    <xdr:from>
      <xdr:col>0</xdr:col>
      <xdr:colOff>66675</xdr:colOff>
      <xdr:row>19</xdr:row>
      <xdr:rowOff>152401</xdr:rowOff>
    </xdr:from>
    <xdr:ext cx="6432101" cy="1535677"/>
    <xdr:sp macro="" textlink="">
      <xdr:nvSpPr>
        <xdr:cNvPr id="2" name="Rectangle 1">
          <a:extLst>
            <a:ext uri="{FF2B5EF4-FFF2-40B4-BE49-F238E27FC236}">
              <a16:creationId xmlns:a16="http://schemas.microsoft.com/office/drawing/2014/main" id="{00000000-0008-0000-4100-000002000000}"/>
            </a:ext>
          </a:extLst>
        </xdr:cNvPr>
        <xdr:cNvSpPr/>
      </xdr:nvSpPr>
      <xdr:spPr>
        <a:xfrm rot="20379950">
          <a:off x="66675" y="3562351"/>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oneCellAnchor>
    <xdr:from>
      <xdr:col>0</xdr:col>
      <xdr:colOff>66402</xdr:colOff>
      <xdr:row>80</xdr:row>
      <xdr:rowOff>66676</xdr:rowOff>
    </xdr:from>
    <xdr:ext cx="6432101" cy="1535677"/>
    <xdr:sp macro="" textlink="">
      <xdr:nvSpPr>
        <xdr:cNvPr id="3" name="Rectangle 2">
          <a:extLst>
            <a:ext uri="{FF2B5EF4-FFF2-40B4-BE49-F238E27FC236}">
              <a16:creationId xmlns:a16="http://schemas.microsoft.com/office/drawing/2014/main" id="{00000000-0008-0000-4100-000003000000}"/>
            </a:ext>
          </a:extLst>
        </xdr:cNvPr>
        <xdr:cNvSpPr/>
      </xdr:nvSpPr>
      <xdr:spPr>
        <a:xfrm rot="20379950">
          <a:off x="66402" y="13935076"/>
          <a:ext cx="6432101" cy="1535677"/>
        </a:xfrm>
        <a:prstGeom prst="rect">
          <a:avLst/>
        </a:prstGeom>
        <a:noFill/>
      </xdr:spPr>
      <xdr:txBody>
        <a:bodyPr wrap="square" lIns="91440" tIns="45720" rIns="91440" bIns="45720">
          <a:spAutoFit/>
        </a:bodyPr>
        <a:lstStyle/>
        <a:p>
          <a:pPr algn="ctr"/>
          <a:r>
            <a:rPr lang="fr-FR" sz="9600" b="0" cap="none" spc="0">
              <a:ln w="0"/>
              <a:solidFill>
                <a:schemeClr val="tx1"/>
              </a:solidFill>
              <a:effectLst>
                <a:outerShdw blurRad="38100" dist="19050" dir="2700000" algn="tl" rotWithShape="0">
                  <a:schemeClr val="dk1">
                    <a:alpha val="40000"/>
                  </a:schemeClr>
                </a:outerShdw>
              </a:effectLst>
              <a:latin typeface="+mj-lt"/>
            </a:rPr>
            <a:t>Lapan Soft</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2.xml"/><Relationship Id="rId1" Type="http://schemas.openxmlformats.org/officeDocument/2006/relationships/printerSettings" Target="../printerSettings/printerSettings7.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4.xml"/><Relationship Id="rId1" Type="http://schemas.openxmlformats.org/officeDocument/2006/relationships/printerSettings" Target="../printerSettings/printerSettings9.bin"/><Relationship Id="rId6" Type="http://schemas.openxmlformats.org/officeDocument/2006/relationships/ctrlProp" Target="../ctrlProps/ctrlProp8.xml"/><Relationship Id="rId5" Type="http://schemas.openxmlformats.org/officeDocument/2006/relationships/ctrlProp" Target="../ctrlProps/ctrlProp7.xml"/><Relationship Id="rId4" Type="http://schemas.openxmlformats.org/officeDocument/2006/relationships/ctrlProp" Target="../ctrlProps/ctrlProp6.xm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9.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8.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20.bin"/></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21.bin"/></Relationships>
</file>

<file path=xl/worksheets/_rels/sheet23.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22.bin"/></Relationships>
</file>

<file path=xl/worksheets/_rels/sheet24.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23.bin"/></Relationships>
</file>

<file path=xl/worksheets/_rels/sheet25.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24.bin"/></Relationships>
</file>

<file path=xl/worksheets/_rels/sheet26.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25.bin"/></Relationships>
</file>

<file path=xl/worksheets/_rels/sheet27.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26.bin"/></Relationships>
</file>

<file path=xl/worksheets/_rels/sheet28.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printerSettings" Target="../printerSettings/printerSettings27.bin"/></Relationships>
</file>

<file path=xl/worksheets/_rels/sheet29.xml.rels><?xml version="1.0" encoding="UTF-8" standalone="yes"?>
<Relationships xmlns="http://schemas.openxmlformats.org/package/2006/relationships"><Relationship Id="rId2" Type="http://schemas.openxmlformats.org/officeDocument/2006/relationships/drawing" Target="../drawings/drawing16.xml"/><Relationship Id="rId1" Type="http://schemas.openxmlformats.org/officeDocument/2006/relationships/printerSettings" Target="../printerSettings/printerSettings28.bin"/></Relationships>
</file>

<file path=xl/worksheets/_rels/sheet30.xml.rels><?xml version="1.0" encoding="UTF-8" standalone="yes"?>
<Relationships xmlns="http://schemas.openxmlformats.org/package/2006/relationships"><Relationship Id="rId2" Type="http://schemas.openxmlformats.org/officeDocument/2006/relationships/drawing" Target="../drawings/drawing17.xml"/><Relationship Id="rId1" Type="http://schemas.openxmlformats.org/officeDocument/2006/relationships/printerSettings" Target="../printerSettings/printerSettings29.bin"/></Relationships>
</file>

<file path=xl/worksheets/_rels/sheet31.xml.rels><?xml version="1.0" encoding="UTF-8" standalone="yes"?>
<Relationships xmlns="http://schemas.openxmlformats.org/package/2006/relationships"><Relationship Id="rId2" Type="http://schemas.openxmlformats.org/officeDocument/2006/relationships/drawing" Target="../drawings/drawing18.xml"/><Relationship Id="rId1" Type="http://schemas.openxmlformats.org/officeDocument/2006/relationships/printerSettings" Target="../printerSettings/printerSettings30.bin"/></Relationships>
</file>

<file path=xl/worksheets/_rels/sheet32.xml.rels><?xml version="1.0" encoding="UTF-8" standalone="yes"?>
<Relationships xmlns="http://schemas.openxmlformats.org/package/2006/relationships"><Relationship Id="rId2" Type="http://schemas.openxmlformats.org/officeDocument/2006/relationships/drawing" Target="../drawings/drawing19.xml"/><Relationship Id="rId1" Type="http://schemas.openxmlformats.org/officeDocument/2006/relationships/printerSettings" Target="../printerSettings/printerSettings31.bin"/></Relationships>
</file>

<file path=xl/worksheets/_rels/sheet33.xml.rels><?xml version="1.0" encoding="UTF-8" standalone="yes"?>
<Relationships xmlns="http://schemas.openxmlformats.org/package/2006/relationships"><Relationship Id="rId2" Type="http://schemas.openxmlformats.org/officeDocument/2006/relationships/drawing" Target="../drawings/drawing20.xml"/><Relationship Id="rId1" Type="http://schemas.openxmlformats.org/officeDocument/2006/relationships/printerSettings" Target="../printerSettings/printerSettings32.bin"/></Relationships>
</file>

<file path=xl/worksheets/_rels/sheet34.xml.rels><?xml version="1.0" encoding="UTF-8" standalone="yes"?>
<Relationships xmlns="http://schemas.openxmlformats.org/package/2006/relationships"><Relationship Id="rId2" Type="http://schemas.openxmlformats.org/officeDocument/2006/relationships/drawing" Target="../drawings/drawing21.xml"/><Relationship Id="rId1" Type="http://schemas.openxmlformats.org/officeDocument/2006/relationships/printerSettings" Target="../printerSettings/printerSettings33.bin"/></Relationships>
</file>

<file path=xl/worksheets/_rels/sheet35.xml.rels><?xml version="1.0" encoding="UTF-8" standalone="yes"?>
<Relationships xmlns="http://schemas.openxmlformats.org/package/2006/relationships"><Relationship Id="rId2" Type="http://schemas.openxmlformats.org/officeDocument/2006/relationships/drawing" Target="../drawings/drawing22.xml"/><Relationship Id="rId1" Type="http://schemas.openxmlformats.org/officeDocument/2006/relationships/printerSettings" Target="../printerSettings/printerSettings34.bin"/></Relationships>
</file>

<file path=xl/worksheets/_rels/sheet36.xml.rels><?xml version="1.0" encoding="UTF-8" standalone="yes"?>
<Relationships xmlns="http://schemas.openxmlformats.org/package/2006/relationships"><Relationship Id="rId2" Type="http://schemas.openxmlformats.org/officeDocument/2006/relationships/drawing" Target="../drawings/drawing23.xml"/><Relationship Id="rId1" Type="http://schemas.openxmlformats.org/officeDocument/2006/relationships/printerSettings" Target="../printerSettings/printerSettings35.bin"/></Relationships>
</file>

<file path=xl/worksheets/_rels/sheet37.xml.rels><?xml version="1.0" encoding="UTF-8" standalone="yes"?>
<Relationships xmlns="http://schemas.openxmlformats.org/package/2006/relationships"><Relationship Id="rId2" Type="http://schemas.openxmlformats.org/officeDocument/2006/relationships/drawing" Target="../drawings/drawing24.xml"/><Relationship Id="rId1" Type="http://schemas.openxmlformats.org/officeDocument/2006/relationships/printerSettings" Target="../printerSettings/printerSettings36.bin"/></Relationships>
</file>

<file path=xl/worksheets/_rels/sheet38.xml.rels><?xml version="1.0" encoding="UTF-8" standalone="yes"?>
<Relationships xmlns="http://schemas.openxmlformats.org/package/2006/relationships"><Relationship Id="rId2" Type="http://schemas.openxmlformats.org/officeDocument/2006/relationships/drawing" Target="../drawings/drawing25.xml"/><Relationship Id="rId1" Type="http://schemas.openxmlformats.org/officeDocument/2006/relationships/printerSettings" Target="../printerSettings/printerSettings37.bin"/></Relationships>
</file>

<file path=xl/worksheets/_rels/sheet39.xml.rels><?xml version="1.0" encoding="UTF-8" standalone="yes"?>
<Relationships xmlns="http://schemas.openxmlformats.org/package/2006/relationships"><Relationship Id="rId2" Type="http://schemas.openxmlformats.org/officeDocument/2006/relationships/drawing" Target="../drawings/drawing26.xml"/><Relationship Id="rId1" Type="http://schemas.openxmlformats.org/officeDocument/2006/relationships/printerSettings" Target="../printerSettings/printerSettings38.bin"/></Relationships>
</file>

<file path=xl/worksheets/_rels/sheet40.xml.rels><?xml version="1.0" encoding="UTF-8" standalone="yes"?>
<Relationships xmlns="http://schemas.openxmlformats.org/package/2006/relationships"><Relationship Id="rId2" Type="http://schemas.openxmlformats.org/officeDocument/2006/relationships/drawing" Target="../drawings/drawing27.xml"/><Relationship Id="rId1" Type="http://schemas.openxmlformats.org/officeDocument/2006/relationships/printerSettings" Target="../printerSettings/printerSettings39.bin"/></Relationships>
</file>

<file path=xl/worksheets/_rels/sheet41.xml.rels><?xml version="1.0" encoding="UTF-8" standalone="yes"?>
<Relationships xmlns="http://schemas.openxmlformats.org/package/2006/relationships"><Relationship Id="rId2" Type="http://schemas.openxmlformats.org/officeDocument/2006/relationships/drawing" Target="../drawings/drawing28.xml"/><Relationship Id="rId1" Type="http://schemas.openxmlformats.org/officeDocument/2006/relationships/printerSettings" Target="../printerSettings/printerSettings40.bin"/></Relationships>
</file>

<file path=xl/worksheets/_rels/sheet42.xml.rels><?xml version="1.0" encoding="UTF-8" standalone="yes"?>
<Relationships xmlns="http://schemas.openxmlformats.org/package/2006/relationships"><Relationship Id="rId2" Type="http://schemas.openxmlformats.org/officeDocument/2006/relationships/drawing" Target="../drawings/drawing29.xml"/><Relationship Id="rId1" Type="http://schemas.openxmlformats.org/officeDocument/2006/relationships/printerSettings" Target="../printerSettings/printerSettings41.bin"/></Relationships>
</file>

<file path=xl/worksheets/_rels/sheet43.xml.rels><?xml version="1.0" encoding="UTF-8" standalone="yes"?>
<Relationships xmlns="http://schemas.openxmlformats.org/package/2006/relationships"><Relationship Id="rId2" Type="http://schemas.openxmlformats.org/officeDocument/2006/relationships/drawing" Target="../drawings/drawing30.xml"/><Relationship Id="rId1" Type="http://schemas.openxmlformats.org/officeDocument/2006/relationships/printerSettings" Target="../printerSettings/printerSettings42.bin"/></Relationships>
</file>

<file path=xl/worksheets/_rels/sheet44.xml.rels><?xml version="1.0" encoding="UTF-8" standalone="yes"?>
<Relationships xmlns="http://schemas.openxmlformats.org/package/2006/relationships"><Relationship Id="rId2" Type="http://schemas.openxmlformats.org/officeDocument/2006/relationships/drawing" Target="../drawings/drawing31.xml"/><Relationship Id="rId1" Type="http://schemas.openxmlformats.org/officeDocument/2006/relationships/printerSettings" Target="../printerSettings/printerSettings43.bin"/></Relationships>
</file>

<file path=xl/worksheets/_rels/sheet45.xml.rels><?xml version="1.0" encoding="UTF-8" standalone="yes"?>
<Relationships xmlns="http://schemas.openxmlformats.org/package/2006/relationships"><Relationship Id="rId2" Type="http://schemas.openxmlformats.org/officeDocument/2006/relationships/drawing" Target="../drawings/drawing32.xml"/><Relationship Id="rId1" Type="http://schemas.openxmlformats.org/officeDocument/2006/relationships/printerSettings" Target="../printerSettings/printerSettings44.bin"/></Relationships>
</file>

<file path=xl/worksheets/_rels/sheet46.xml.rels><?xml version="1.0" encoding="UTF-8" standalone="yes"?>
<Relationships xmlns="http://schemas.openxmlformats.org/package/2006/relationships"><Relationship Id="rId2" Type="http://schemas.openxmlformats.org/officeDocument/2006/relationships/drawing" Target="../drawings/drawing33.xml"/><Relationship Id="rId1" Type="http://schemas.openxmlformats.org/officeDocument/2006/relationships/printerSettings" Target="../printerSettings/printerSettings45.bin"/></Relationships>
</file>

<file path=xl/worksheets/_rels/sheet47.xml.rels><?xml version="1.0" encoding="UTF-8" standalone="yes"?>
<Relationships xmlns="http://schemas.openxmlformats.org/package/2006/relationships"><Relationship Id="rId2" Type="http://schemas.openxmlformats.org/officeDocument/2006/relationships/drawing" Target="../drawings/drawing34.xml"/><Relationship Id="rId1" Type="http://schemas.openxmlformats.org/officeDocument/2006/relationships/printerSettings" Target="../printerSettings/printerSettings46.bin"/></Relationships>
</file>

<file path=xl/worksheets/_rels/sheet48.xml.rels><?xml version="1.0" encoding="UTF-8" standalone="yes"?>
<Relationships xmlns="http://schemas.openxmlformats.org/package/2006/relationships"><Relationship Id="rId2" Type="http://schemas.openxmlformats.org/officeDocument/2006/relationships/drawing" Target="../drawings/drawing35.xml"/><Relationship Id="rId1" Type="http://schemas.openxmlformats.org/officeDocument/2006/relationships/printerSettings" Target="../printerSettings/printerSettings47.bin"/></Relationships>
</file>

<file path=xl/worksheets/_rels/sheet49.xml.rels><?xml version="1.0" encoding="UTF-8" standalone="yes"?>
<Relationships xmlns="http://schemas.openxmlformats.org/package/2006/relationships"><Relationship Id="rId2" Type="http://schemas.openxmlformats.org/officeDocument/2006/relationships/drawing" Target="../drawings/drawing36.xml"/><Relationship Id="rId1" Type="http://schemas.openxmlformats.org/officeDocument/2006/relationships/printerSettings" Target="../printerSettings/printerSettings48.bin"/></Relationships>
</file>

<file path=xl/worksheets/_rels/sheet50.xml.rels><?xml version="1.0" encoding="UTF-8" standalone="yes"?>
<Relationships xmlns="http://schemas.openxmlformats.org/package/2006/relationships"><Relationship Id="rId2" Type="http://schemas.openxmlformats.org/officeDocument/2006/relationships/drawing" Target="../drawings/drawing37.xml"/><Relationship Id="rId1" Type="http://schemas.openxmlformats.org/officeDocument/2006/relationships/printerSettings" Target="../printerSettings/printerSettings49.bin"/></Relationships>
</file>

<file path=xl/worksheets/_rels/sheet51.xml.rels><?xml version="1.0" encoding="UTF-8" standalone="yes"?>
<Relationships xmlns="http://schemas.openxmlformats.org/package/2006/relationships"><Relationship Id="rId2" Type="http://schemas.openxmlformats.org/officeDocument/2006/relationships/drawing" Target="../drawings/drawing38.xml"/><Relationship Id="rId1" Type="http://schemas.openxmlformats.org/officeDocument/2006/relationships/printerSettings" Target="../printerSettings/printerSettings50.bin"/></Relationships>
</file>

<file path=xl/worksheets/_rels/sheet52.xml.rels><?xml version="1.0" encoding="UTF-8" standalone="yes"?>
<Relationships xmlns="http://schemas.openxmlformats.org/package/2006/relationships"><Relationship Id="rId2" Type="http://schemas.openxmlformats.org/officeDocument/2006/relationships/drawing" Target="../drawings/drawing39.xml"/><Relationship Id="rId1" Type="http://schemas.openxmlformats.org/officeDocument/2006/relationships/printerSettings" Target="../printerSettings/printerSettings51.bin"/></Relationships>
</file>

<file path=xl/worksheets/_rels/sheet53.xml.rels><?xml version="1.0" encoding="UTF-8" standalone="yes"?>
<Relationships xmlns="http://schemas.openxmlformats.org/package/2006/relationships"><Relationship Id="rId2" Type="http://schemas.openxmlformats.org/officeDocument/2006/relationships/drawing" Target="../drawings/drawing40.xml"/><Relationship Id="rId1" Type="http://schemas.openxmlformats.org/officeDocument/2006/relationships/printerSettings" Target="../printerSettings/printerSettings52.bin"/></Relationships>
</file>

<file path=xl/worksheets/_rels/sheet54.xml.rels><?xml version="1.0" encoding="UTF-8" standalone="yes"?>
<Relationships xmlns="http://schemas.openxmlformats.org/package/2006/relationships"><Relationship Id="rId2" Type="http://schemas.openxmlformats.org/officeDocument/2006/relationships/drawing" Target="../drawings/drawing41.xml"/><Relationship Id="rId1" Type="http://schemas.openxmlformats.org/officeDocument/2006/relationships/printerSettings" Target="../printerSettings/printerSettings53.bin"/></Relationships>
</file>

<file path=xl/worksheets/_rels/sheet55.xml.rels><?xml version="1.0" encoding="UTF-8" standalone="yes"?>
<Relationships xmlns="http://schemas.openxmlformats.org/package/2006/relationships"><Relationship Id="rId2" Type="http://schemas.openxmlformats.org/officeDocument/2006/relationships/drawing" Target="../drawings/drawing42.xml"/><Relationship Id="rId1" Type="http://schemas.openxmlformats.org/officeDocument/2006/relationships/printerSettings" Target="../printerSettings/printerSettings54.bin"/></Relationships>
</file>

<file path=xl/worksheets/_rels/sheet56.xml.rels><?xml version="1.0" encoding="UTF-8" standalone="yes"?>
<Relationships xmlns="http://schemas.openxmlformats.org/package/2006/relationships"><Relationship Id="rId2" Type="http://schemas.openxmlformats.org/officeDocument/2006/relationships/drawing" Target="../drawings/drawing43.xml"/><Relationship Id="rId1" Type="http://schemas.openxmlformats.org/officeDocument/2006/relationships/printerSettings" Target="../printerSettings/printerSettings55.bin"/></Relationships>
</file>

<file path=xl/worksheets/_rels/sheet57.xml.rels><?xml version="1.0" encoding="UTF-8" standalone="yes"?>
<Relationships xmlns="http://schemas.openxmlformats.org/package/2006/relationships"><Relationship Id="rId2" Type="http://schemas.openxmlformats.org/officeDocument/2006/relationships/drawing" Target="../drawings/drawing44.xml"/><Relationship Id="rId1" Type="http://schemas.openxmlformats.org/officeDocument/2006/relationships/printerSettings" Target="../printerSettings/printerSettings56.bin"/></Relationships>
</file>

<file path=xl/worksheets/_rels/sheet58.xml.rels><?xml version="1.0" encoding="UTF-8" standalone="yes"?>
<Relationships xmlns="http://schemas.openxmlformats.org/package/2006/relationships"><Relationship Id="rId2" Type="http://schemas.openxmlformats.org/officeDocument/2006/relationships/drawing" Target="../drawings/drawing45.xml"/><Relationship Id="rId1" Type="http://schemas.openxmlformats.org/officeDocument/2006/relationships/printerSettings" Target="../printerSettings/printerSettings57.bin"/></Relationships>
</file>

<file path=xl/worksheets/_rels/sheet59.xml.rels><?xml version="1.0" encoding="UTF-8" standalone="yes"?>
<Relationships xmlns="http://schemas.openxmlformats.org/package/2006/relationships"><Relationship Id="rId2" Type="http://schemas.openxmlformats.org/officeDocument/2006/relationships/drawing" Target="../drawings/drawing46.xml"/><Relationship Id="rId1" Type="http://schemas.openxmlformats.org/officeDocument/2006/relationships/printerSettings" Target="../printerSettings/printerSettings58.bin"/></Relationships>
</file>

<file path=xl/worksheets/_rels/sheet60.xml.rels><?xml version="1.0" encoding="UTF-8" standalone="yes"?>
<Relationships xmlns="http://schemas.openxmlformats.org/package/2006/relationships"><Relationship Id="rId2" Type="http://schemas.openxmlformats.org/officeDocument/2006/relationships/drawing" Target="../drawings/drawing47.xml"/><Relationship Id="rId1" Type="http://schemas.openxmlformats.org/officeDocument/2006/relationships/printerSettings" Target="../printerSettings/printerSettings59.bin"/></Relationships>
</file>

<file path=xl/worksheets/_rels/sheet61.xml.rels><?xml version="1.0" encoding="UTF-8" standalone="yes"?>
<Relationships xmlns="http://schemas.openxmlformats.org/package/2006/relationships"><Relationship Id="rId2" Type="http://schemas.openxmlformats.org/officeDocument/2006/relationships/drawing" Target="../drawings/drawing48.xml"/><Relationship Id="rId1" Type="http://schemas.openxmlformats.org/officeDocument/2006/relationships/printerSettings" Target="../printerSettings/printerSettings60.bin"/></Relationships>
</file>

<file path=xl/worksheets/_rels/sheet62.xml.rels><?xml version="1.0" encoding="UTF-8" standalone="yes"?>
<Relationships xmlns="http://schemas.openxmlformats.org/package/2006/relationships"><Relationship Id="rId2" Type="http://schemas.openxmlformats.org/officeDocument/2006/relationships/drawing" Target="../drawings/drawing49.xml"/><Relationship Id="rId1" Type="http://schemas.openxmlformats.org/officeDocument/2006/relationships/printerSettings" Target="../printerSettings/printerSettings61.bin"/></Relationships>
</file>

<file path=xl/worksheets/_rels/sheet63.xml.rels><?xml version="1.0" encoding="UTF-8" standalone="yes"?>
<Relationships xmlns="http://schemas.openxmlformats.org/package/2006/relationships"><Relationship Id="rId2" Type="http://schemas.openxmlformats.org/officeDocument/2006/relationships/drawing" Target="../drawings/drawing50.xml"/><Relationship Id="rId1" Type="http://schemas.openxmlformats.org/officeDocument/2006/relationships/printerSettings" Target="../printerSettings/printerSettings62.bin"/></Relationships>
</file>

<file path=xl/worksheets/_rels/sheet64.xml.rels><?xml version="1.0" encoding="UTF-8" standalone="yes"?>
<Relationships xmlns="http://schemas.openxmlformats.org/package/2006/relationships"><Relationship Id="rId2" Type="http://schemas.openxmlformats.org/officeDocument/2006/relationships/drawing" Target="../drawings/drawing51.xml"/><Relationship Id="rId1" Type="http://schemas.openxmlformats.org/officeDocument/2006/relationships/printerSettings" Target="../printerSettings/printerSettings63.bin"/></Relationships>
</file>

<file path=xl/worksheets/_rels/sheet65.xml.rels><?xml version="1.0" encoding="UTF-8" standalone="yes"?>
<Relationships xmlns="http://schemas.openxmlformats.org/package/2006/relationships"><Relationship Id="rId2" Type="http://schemas.openxmlformats.org/officeDocument/2006/relationships/drawing" Target="../drawings/drawing52.xml"/><Relationship Id="rId1" Type="http://schemas.openxmlformats.org/officeDocument/2006/relationships/printerSettings" Target="../printerSettings/printerSettings64.bin"/></Relationships>
</file>

<file path=xl/worksheets/_rels/sheet66.xml.rels><?xml version="1.0" encoding="UTF-8" standalone="yes"?>
<Relationships xmlns="http://schemas.openxmlformats.org/package/2006/relationships"><Relationship Id="rId2" Type="http://schemas.openxmlformats.org/officeDocument/2006/relationships/drawing" Target="../drawings/drawing53.xml"/><Relationship Id="rId1" Type="http://schemas.openxmlformats.org/officeDocument/2006/relationships/printerSettings" Target="../printerSettings/printerSettings6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5:C7"/>
  <sheetViews>
    <sheetView tabSelected="1" workbookViewId="0">
      <selection activeCell="B8" sqref="B8"/>
    </sheetView>
  </sheetViews>
  <sheetFormatPr baseColWidth="10" defaultRowHeight="15"/>
  <sheetData>
    <row r="5" spans="2:3" ht="23.25">
      <c r="C5" s="2235" t="s">
        <v>1779</v>
      </c>
    </row>
    <row r="7" spans="2:3" ht="18.75">
      <c r="B7" s="2234" t="s">
        <v>1780</v>
      </c>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H33"/>
  <sheetViews>
    <sheetView showGridLines="0" showRowColHeaders="0" showZeros="0" zoomScale="115" zoomScaleNormal="115" zoomScaleSheetLayoutView="120" zoomScalePageLayoutView="115" workbookViewId="0">
      <selection activeCell="K9" sqref="K9"/>
    </sheetView>
  </sheetViews>
  <sheetFormatPr baseColWidth="10" defaultRowHeight="14.25"/>
  <cols>
    <col min="1" max="1" width="27.42578125" style="218" customWidth="1"/>
    <col min="2" max="2" width="14.28515625" style="218" customWidth="1"/>
    <col min="3" max="3" width="8.7109375" style="218" customWidth="1"/>
    <col min="4" max="4" width="10.140625" style="218" customWidth="1"/>
    <col min="5" max="5" width="4.7109375" style="218" customWidth="1"/>
    <col min="6" max="6" width="14.28515625" style="218" customWidth="1"/>
    <col min="7" max="7" width="15.140625" style="218" customWidth="1"/>
    <col min="8" max="8" width="17.42578125" style="218" customWidth="1"/>
    <col min="9" max="16384" width="11.42578125" style="218"/>
  </cols>
  <sheetData>
    <row r="1" spans="1:8" ht="27.75" customHeight="1">
      <c r="A1" s="1065" t="s">
        <v>55</v>
      </c>
      <c r="B1" s="1066"/>
      <c r="C1" s="1066"/>
      <c r="D1" s="1066"/>
      <c r="E1" s="1066"/>
      <c r="F1" s="1066"/>
      <c r="G1" s="1066"/>
      <c r="H1" s="1067"/>
    </row>
    <row r="2" spans="1:8" ht="18.75" customHeight="1">
      <c r="A2" s="1027" t="s">
        <v>1571</v>
      </c>
      <c r="B2" s="1076" t="s">
        <v>1549</v>
      </c>
      <c r="C2" s="1076"/>
      <c r="D2" s="1076"/>
      <c r="E2" s="1076"/>
      <c r="F2" s="1076"/>
      <c r="G2" s="1076"/>
      <c r="H2" s="1076"/>
    </row>
    <row r="3" spans="1:8" ht="18.75" customHeight="1">
      <c r="A3" s="1027" t="s">
        <v>1570</v>
      </c>
      <c r="B3" s="1075" t="s">
        <v>1584</v>
      </c>
      <c r="C3" s="1075"/>
      <c r="D3" s="1075"/>
      <c r="E3" s="1075"/>
      <c r="F3" s="1075"/>
      <c r="G3" s="1075"/>
      <c r="H3" s="1075"/>
    </row>
    <row r="4" spans="1:8" ht="18.75" customHeight="1">
      <c r="A4" s="1027" t="s">
        <v>1569</v>
      </c>
      <c r="B4" s="1075" t="s">
        <v>1573</v>
      </c>
      <c r="C4" s="1075"/>
      <c r="D4" s="1075"/>
      <c r="E4" s="1068" t="s">
        <v>1572</v>
      </c>
      <c r="F4" s="1068"/>
      <c r="G4" s="1069" t="s">
        <v>56</v>
      </c>
      <c r="H4" s="1069"/>
    </row>
    <row r="5" spans="1:8" ht="18.75" customHeight="1">
      <c r="A5" s="1027" t="s">
        <v>1568</v>
      </c>
      <c r="B5" s="1077" t="s">
        <v>1574</v>
      </c>
      <c r="C5" s="1075"/>
      <c r="D5" s="1075"/>
      <c r="E5" s="1028" t="s">
        <v>45</v>
      </c>
      <c r="F5" s="1029" t="s">
        <v>1575</v>
      </c>
      <c r="G5" s="1030" t="s">
        <v>1576</v>
      </c>
      <c r="H5" s="1031" t="s">
        <v>1574</v>
      </c>
    </row>
    <row r="6" spans="1:8" ht="18.75" customHeight="1">
      <c r="A6" s="1027"/>
      <c r="B6" s="1078" t="s">
        <v>46</v>
      </c>
      <c r="C6" s="1078"/>
      <c r="D6" s="1078"/>
      <c r="E6" s="1032"/>
      <c r="F6" s="1033" t="s">
        <v>47</v>
      </c>
      <c r="G6" s="1033" t="s">
        <v>48</v>
      </c>
      <c r="H6" s="1033"/>
    </row>
    <row r="7" spans="1:8" ht="18.75" customHeight="1">
      <c r="A7" s="1027" t="s">
        <v>1567</v>
      </c>
      <c r="B7" s="1075" t="s">
        <v>1577</v>
      </c>
      <c r="C7" s="1075"/>
      <c r="D7" s="1075"/>
      <c r="E7" s="1068" t="s">
        <v>65</v>
      </c>
      <c r="F7" s="1068"/>
      <c r="G7" s="1034" t="s">
        <v>5</v>
      </c>
      <c r="H7" s="1035">
        <v>2017</v>
      </c>
    </row>
    <row r="8" spans="1:8" ht="18.75" customHeight="1">
      <c r="A8" s="1027" t="s">
        <v>1566</v>
      </c>
      <c r="B8" s="1072" t="s">
        <v>1578</v>
      </c>
      <c r="C8" s="1073"/>
      <c r="D8" s="1074"/>
      <c r="E8" s="1036" t="s">
        <v>1579</v>
      </c>
      <c r="F8" s="1070" t="s">
        <v>1585</v>
      </c>
      <c r="G8" s="1070"/>
      <c r="H8" s="1037" t="s">
        <v>1579</v>
      </c>
    </row>
    <row r="9" spans="1:8" ht="18.75" customHeight="1">
      <c r="A9" s="1027" t="s">
        <v>49</v>
      </c>
      <c r="B9" s="1071" t="s">
        <v>50</v>
      </c>
      <c r="C9" s="1071"/>
      <c r="D9" s="1071"/>
      <c r="E9" s="1038" t="s">
        <v>51</v>
      </c>
      <c r="F9" s="1071" t="s">
        <v>52</v>
      </c>
      <c r="G9" s="1071"/>
      <c r="H9" s="1039" t="s">
        <v>53</v>
      </c>
    </row>
    <row r="10" spans="1:8" ht="18.75" customHeight="1">
      <c r="A10" s="1027" t="s">
        <v>1565</v>
      </c>
      <c r="B10" s="1059">
        <v>42735</v>
      </c>
      <c r="C10" s="1059"/>
      <c r="D10" s="1059"/>
      <c r="E10" s="1063" t="s">
        <v>1557</v>
      </c>
      <c r="F10" s="1064"/>
      <c r="G10" s="1061">
        <v>12</v>
      </c>
      <c r="H10" s="1062"/>
    </row>
    <row r="11" spans="1:8" ht="18.75" customHeight="1">
      <c r="A11" s="1027" t="s">
        <v>1564</v>
      </c>
      <c r="B11" s="1060">
        <v>42736</v>
      </c>
      <c r="C11" s="1060"/>
      <c r="D11" s="1060"/>
      <c r="E11" s="1028" t="s">
        <v>54</v>
      </c>
      <c r="F11" s="1040">
        <v>43100</v>
      </c>
      <c r="G11" s="1041" t="s">
        <v>1560</v>
      </c>
      <c r="H11" s="1042">
        <v>12</v>
      </c>
    </row>
    <row r="12" spans="1:8" ht="18.75" customHeight="1">
      <c r="A12" s="1043" t="s">
        <v>1563</v>
      </c>
      <c r="B12" s="1056" t="s">
        <v>1583</v>
      </c>
      <c r="C12" s="1057"/>
      <c r="D12" s="1057"/>
      <c r="E12" s="1057"/>
      <c r="F12" s="1058"/>
      <c r="G12" s="1044" t="s">
        <v>1558</v>
      </c>
      <c r="H12" s="1045" t="s">
        <v>1510</v>
      </c>
    </row>
    <row r="13" spans="1:8" ht="18.75" customHeight="1">
      <c r="A13" s="1046" t="s">
        <v>1561</v>
      </c>
      <c r="B13" s="1053" t="s">
        <v>1582</v>
      </c>
      <c r="C13" s="1054"/>
      <c r="D13" s="1047" t="s">
        <v>1562</v>
      </c>
      <c r="E13" s="1055" t="s">
        <v>1581</v>
      </c>
      <c r="F13" s="1055"/>
      <c r="G13" s="1044" t="s">
        <v>1559</v>
      </c>
      <c r="H13" s="1048" t="s">
        <v>1580</v>
      </c>
    </row>
    <row r="33" spans="6:6">
      <c r="F33" s="218" t="str">
        <f>IDENTIFICATION!B8&amp;" "&amp;IDENTIFICATION!E8&amp;" "&amp;IDENTIFICATION!F8&amp;" "</f>
        <v xml:space="preserve">27.96 XX Kolè </v>
      </c>
    </row>
  </sheetData>
  <sheetProtection algorithmName="SHA-512" hashValue="FhPxzw4aPnEIbNlNe8GxtRXXct3So+LR3VniX4/V+oj62o9quOOrsB+yUdC31TS+ZIB+ybLQRczPOkKMEOEZJw==" saltValue="a2O/TObi6dAD5FBwQjZcAw==" spinCount="100000" sheet="1" formatCells="0" selectLockedCells="1"/>
  <mergeCells count="21">
    <mergeCell ref="G10:H10"/>
    <mergeCell ref="E10:F10"/>
    <mergeCell ref="A1:H1"/>
    <mergeCell ref="E4:F4"/>
    <mergeCell ref="G4:H4"/>
    <mergeCell ref="F8:G8"/>
    <mergeCell ref="F9:G9"/>
    <mergeCell ref="E7:F7"/>
    <mergeCell ref="B8:D8"/>
    <mergeCell ref="B9:D9"/>
    <mergeCell ref="B7:D7"/>
    <mergeCell ref="B4:D4"/>
    <mergeCell ref="B2:H2"/>
    <mergeCell ref="B3:H3"/>
    <mergeCell ref="B5:D5"/>
    <mergeCell ref="B6:D6"/>
    <mergeCell ref="B13:C13"/>
    <mergeCell ref="E13:F13"/>
    <mergeCell ref="B12:F12"/>
    <mergeCell ref="B10:D10"/>
    <mergeCell ref="B11:D11"/>
  </mergeCells>
  <dataValidations count="1">
    <dataValidation type="whole" showInputMessage="1" showErrorMessage="1" errorTitle="Erreur - Valeur" error="Valeur non permise" sqref="H7">
      <formula1>1900</formula1>
      <formula2>2200</formula2>
    </dataValidation>
  </dataValidations>
  <pageMargins left="0.7" right="0.7" top="0.75" bottom="0.75" header="0.3" footer="0.3"/>
  <pageSetup paperSize="9" orientation="landscape" horizontalDpi="1200" verticalDpi="1200"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FORMEJURIDIQUE!$A$1:$A$7</xm:f>
          </x14:formula1>
          <xm:sqref>G4:H4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A7"/>
  <sheetViews>
    <sheetView showGridLines="0" showRowColHeaders="0" showZeros="0" workbookViewId="0">
      <selection activeCell="C28" sqref="C28"/>
    </sheetView>
  </sheetViews>
  <sheetFormatPr baseColWidth="10" defaultRowHeight="15"/>
  <cols>
    <col min="1" max="1" width="16.85546875" bestFit="1" customWidth="1"/>
  </cols>
  <sheetData>
    <row r="1" spans="1:1">
      <c r="A1" s="2" t="s">
        <v>44</v>
      </c>
    </row>
    <row r="2" spans="1:1">
      <c r="A2" s="2" t="s">
        <v>56</v>
      </c>
    </row>
    <row r="3" spans="1:1" s="1" customFormat="1">
      <c r="A3" s="2" t="s">
        <v>59</v>
      </c>
    </row>
    <row r="4" spans="1:1" s="1" customFormat="1">
      <c r="A4" s="2" t="s">
        <v>60</v>
      </c>
    </row>
    <row r="5" spans="1:1">
      <c r="A5" s="2" t="s">
        <v>57</v>
      </c>
    </row>
    <row r="6" spans="1:1" s="14" customFormat="1">
      <c r="A6" s="2" t="s">
        <v>585</v>
      </c>
    </row>
    <row r="7" spans="1:1">
      <c r="A7" s="2"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2"/>
  <dimension ref="A1:J1000"/>
  <sheetViews>
    <sheetView showGridLines="0" showRowColHeaders="0" showZeros="0" topLeftCell="A130" zoomScale="85" zoomScaleNormal="85" workbookViewId="0">
      <selection activeCell="H160" sqref="H160"/>
    </sheetView>
  </sheetViews>
  <sheetFormatPr baseColWidth="10" defaultRowHeight="15"/>
  <cols>
    <col min="1" max="1" width="11.42578125" style="13"/>
    <col min="2" max="2" width="52.5703125" style="13" customWidth="1"/>
    <col min="3" max="3" width="15.140625" style="13" bestFit="1" customWidth="1"/>
    <col min="4" max="4" width="15" style="13" bestFit="1" customWidth="1"/>
    <col min="5" max="6" width="16.42578125" style="13" bestFit="1" customWidth="1"/>
    <col min="7" max="7" width="15" style="13" bestFit="1" customWidth="1"/>
    <col min="8" max="8" width="16.42578125" style="13" bestFit="1" customWidth="1"/>
    <col min="9" max="11" width="11.42578125" style="13"/>
    <col min="12" max="12" width="11.7109375" style="13" bestFit="1" customWidth="1"/>
    <col min="13" max="16384" width="11.42578125" style="13"/>
  </cols>
  <sheetData>
    <row r="1" spans="1:8">
      <c r="A1" s="1079" t="s">
        <v>582</v>
      </c>
      <c r="B1" s="1079"/>
      <c r="C1" s="1079"/>
      <c r="D1" s="1079"/>
      <c r="E1" s="1079"/>
      <c r="F1" s="1079"/>
      <c r="G1" s="1079"/>
      <c r="H1" s="1079"/>
    </row>
    <row r="2" spans="1:8" ht="24" customHeight="1">
      <c r="A2" s="1080" t="s">
        <v>583</v>
      </c>
      <c r="B2" s="1081" t="s">
        <v>576</v>
      </c>
      <c r="C2" s="1081" t="s">
        <v>577</v>
      </c>
      <c r="D2" s="1081"/>
      <c r="E2" s="1081" t="s">
        <v>578</v>
      </c>
      <c r="F2" s="1081"/>
      <c r="G2" s="1081" t="s">
        <v>579</v>
      </c>
      <c r="H2" s="1081"/>
    </row>
    <row r="3" spans="1:8" ht="38.25" customHeight="1">
      <c r="A3" s="1080"/>
      <c r="B3" s="1081"/>
      <c r="C3" s="211" t="s">
        <v>580</v>
      </c>
      <c r="D3" s="211" t="s">
        <v>581</v>
      </c>
      <c r="E3" s="211" t="s">
        <v>580</v>
      </c>
      <c r="F3" s="211" t="s">
        <v>581</v>
      </c>
      <c r="G3" s="211" t="s">
        <v>580</v>
      </c>
      <c r="H3" s="211" t="s">
        <v>581</v>
      </c>
    </row>
    <row r="4" spans="1:8">
      <c r="A4" s="1002">
        <v>101100</v>
      </c>
      <c r="B4" s="1002" t="s">
        <v>1592</v>
      </c>
      <c r="C4" s="1049"/>
      <c r="D4" s="1049"/>
      <c r="E4" s="1049">
        <v>200000000</v>
      </c>
      <c r="F4" s="1049">
        <v>300000000</v>
      </c>
      <c r="G4" s="1049"/>
      <c r="H4" s="1049">
        <v>100000000</v>
      </c>
    </row>
    <row r="5" spans="1:8">
      <c r="A5" s="1002">
        <v>101200</v>
      </c>
      <c r="B5" s="1002" t="s">
        <v>1593</v>
      </c>
      <c r="C5" s="1049"/>
      <c r="D5" s="1049"/>
      <c r="E5" s="1049">
        <v>200000000</v>
      </c>
      <c r="F5" s="1049">
        <v>200000000</v>
      </c>
      <c r="G5" s="1049"/>
      <c r="H5" s="1049">
        <v>0</v>
      </c>
    </row>
    <row r="6" spans="1:8">
      <c r="A6" s="1002">
        <v>101300</v>
      </c>
      <c r="B6" s="1002" t="s">
        <v>1594</v>
      </c>
      <c r="C6" s="1049"/>
      <c r="D6" s="1049">
        <v>100000000</v>
      </c>
      <c r="E6" s="1049"/>
      <c r="F6" s="1049">
        <v>200000000</v>
      </c>
      <c r="G6" s="1049"/>
      <c r="H6" s="1049">
        <v>300000000</v>
      </c>
    </row>
    <row r="7" spans="1:8">
      <c r="A7" s="1002">
        <v>106200</v>
      </c>
      <c r="B7" s="1002" t="s">
        <v>610</v>
      </c>
      <c r="C7" s="1049"/>
      <c r="D7" s="1049"/>
      <c r="E7" s="1049"/>
      <c r="F7" s="1049">
        <v>3500000</v>
      </c>
      <c r="G7" s="1049"/>
      <c r="H7" s="1049">
        <v>3500000</v>
      </c>
    </row>
    <row r="8" spans="1:8">
      <c r="A8" s="1002">
        <v>109000</v>
      </c>
      <c r="B8" s="1002" t="s">
        <v>1595</v>
      </c>
      <c r="C8" s="1049"/>
      <c r="D8" s="1049"/>
      <c r="E8" s="1049">
        <v>300000000</v>
      </c>
      <c r="F8" s="1049">
        <v>200000000</v>
      </c>
      <c r="G8" s="1049">
        <v>100000000</v>
      </c>
      <c r="H8" s="1049"/>
    </row>
    <row r="9" spans="1:8">
      <c r="A9" s="1002">
        <v>111000</v>
      </c>
      <c r="B9" s="1002" t="s">
        <v>1596</v>
      </c>
      <c r="C9" s="1049"/>
      <c r="D9" s="1049">
        <v>20000000</v>
      </c>
      <c r="E9" s="1049"/>
      <c r="F9" s="1049"/>
      <c r="G9" s="1049"/>
      <c r="H9" s="1049">
        <v>20000000</v>
      </c>
    </row>
    <row r="10" spans="1:8">
      <c r="A10" s="1002">
        <v>120000</v>
      </c>
      <c r="B10" s="1002" t="s">
        <v>493</v>
      </c>
      <c r="C10" s="1049"/>
      <c r="D10" s="1049">
        <v>47450317</v>
      </c>
      <c r="E10" s="1049">
        <v>90000000</v>
      </c>
      <c r="F10" s="1049">
        <v>118619674</v>
      </c>
      <c r="G10" s="1049"/>
      <c r="H10" s="1049">
        <v>76069991</v>
      </c>
    </row>
    <row r="11" spans="1:8">
      <c r="A11" s="1002">
        <v>131000</v>
      </c>
      <c r="B11" s="1002" t="s">
        <v>1597</v>
      </c>
      <c r="C11" s="1049"/>
      <c r="D11" s="1049">
        <v>118619674</v>
      </c>
      <c r="E11" s="1049">
        <v>118619674</v>
      </c>
      <c r="F11" s="1049"/>
      <c r="G11" s="1049"/>
      <c r="H11" s="1049"/>
    </row>
    <row r="12" spans="1:8">
      <c r="A12" s="1002">
        <v>141600</v>
      </c>
      <c r="B12" s="1002" t="s">
        <v>1598</v>
      </c>
      <c r="C12" s="1049"/>
      <c r="D12" s="1049"/>
      <c r="E12" s="1049"/>
      <c r="F12" s="1049">
        <v>2000000</v>
      </c>
      <c r="G12" s="1049"/>
      <c r="H12" s="1049">
        <v>2000000</v>
      </c>
    </row>
    <row r="13" spans="1:8">
      <c r="A13" s="1002">
        <v>154000</v>
      </c>
      <c r="B13" s="1002" t="s">
        <v>1599</v>
      </c>
      <c r="C13" s="1049"/>
      <c r="D13" s="1049"/>
      <c r="E13" s="1049"/>
      <c r="F13" s="1049">
        <v>40000000</v>
      </c>
      <c r="G13" s="1049"/>
      <c r="H13" s="1049">
        <v>40000000</v>
      </c>
    </row>
    <row r="14" spans="1:8">
      <c r="A14" s="1002">
        <v>162000</v>
      </c>
      <c r="B14" s="1002" t="s">
        <v>1600</v>
      </c>
      <c r="C14" s="1049"/>
      <c r="D14" s="1049"/>
      <c r="E14" s="1049">
        <v>7500925</v>
      </c>
      <c r="F14" s="1049">
        <v>100000000</v>
      </c>
      <c r="G14" s="1049"/>
      <c r="H14" s="1049">
        <v>92499075</v>
      </c>
    </row>
    <row r="15" spans="1:8">
      <c r="A15" s="1002">
        <v>165200</v>
      </c>
      <c r="B15" s="1002" t="s">
        <v>1601</v>
      </c>
      <c r="C15" s="1049"/>
      <c r="D15" s="1049">
        <v>2200000</v>
      </c>
      <c r="E15" s="1049"/>
      <c r="F15" s="1049"/>
      <c r="G15" s="1049"/>
      <c r="H15" s="1049">
        <v>2200000</v>
      </c>
    </row>
    <row r="16" spans="1:8">
      <c r="A16" s="1002">
        <v>196000</v>
      </c>
      <c r="B16" s="1002" t="s">
        <v>1556</v>
      </c>
      <c r="C16" s="1049"/>
      <c r="D16" s="1049">
        <v>54864697</v>
      </c>
      <c r="E16" s="1049">
        <v>6701530</v>
      </c>
      <c r="F16" s="1049">
        <v>13953199</v>
      </c>
      <c r="G16" s="1049"/>
      <c r="H16" s="1049">
        <v>62116366</v>
      </c>
    </row>
    <row r="17" spans="1:8">
      <c r="A17" s="1002">
        <v>213000</v>
      </c>
      <c r="B17" s="1002" t="s">
        <v>1602</v>
      </c>
      <c r="C17" s="1049">
        <v>1050000</v>
      </c>
      <c r="D17" s="1049"/>
      <c r="E17" s="1049">
        <v>2000000</v>
      </c>
      <c r="F17" s="1049"/>
      <c r="G17" s="1049">
        <v>3050000</v>
      </c>
      <c r="H17" s="1049"/>
    </row>
    <row r="18" spans="1:8">
      <c r="A18" s="1002">
        <v>215000</v>
      </c>
      <c r="B18" s="1002" t="s">
        <v>1603</v>
      </c>
      <c r="C18" s="1049">
        <v>1600000</v>
      </c>
      <c r="D18" s="1049"/>
      <c r="E18" s="1049"/>
      <c r="F18" s="1049"/>
      <c r="G18" s="1049">
        <v>1600000</v>
      </c>
      <c r="H18" s="1049"/>
    </row>
    <row r="19" spans="1:8">
      <c r="A19" s="1002">
        <v>223000</v>
      </c>
      <c r="B19" s="1002" t="s">
        <v>1604</v>
      </c>
      <c r="C19" s="1049">
        <v>12500000</v>
      </c>
      <c r="D19" s="1049"/>
      <c r="E19" s="1049">
        <v>3500000</v>
      </c>
      <c r="F19" s="1049"/>
      <c r="G19" s="1049">
        <v>16000000</v>
      </c>
      <c r="H19" s="1049"/>
    </row>
    <row r="20" spans="1:8">
      <c r="A20" s="1002">
        <v>229000</v>
      </c>
      <c r="B20" s="1002" t="s">
        <v>1605</v>
      </c>
      <c r="C20" s="1049">
        <v>22673950</v>
      </c>
      <c r="D20" s="1049"/>
      <c r="E20" s="1049"/>
      <c r="F20" s="1049"/>
      <c r="G20" s="1049">
        <v>22673950</v>
      </c>
      <c r="H20" s="1049"/>
    </row>
    <row r="21" spans="1:8">
      <c r="A21" s="1002">
        <v>231100</v>
      </c>
      <c r="B21" s="1002" t="s">
        <v>1606</v>
      </c>
      <c r="C21" s="1049">
        <v>55000000</v>
      </c>
      <c r="D21" s="1049"/>
      <c r="E21" s="1049">
        <v>23000000</v>
      </c>
      <c r="F21" s="1049"/>
      <c r="G21" s="1049">
        <v>78000000</v>
      </c>
      <c r="H21" s="1049"/>
    </row>
    <row r="22" spans="1:8">
      <c r="A22" s="1002">
        <v>232100</v>
      </c>
      <c r="B22" s="1002" t="s">
        <v>1607</v>
      </c>
      <c r="C22" s="1049">
        <v>231411100</v>
      </c>
      <c r="D22" s="1049"/>
      <c r="E22" s="1049">
        <v>432000000</v>
      </c>
      <c r="F22" s="1049"/>
      <c r="G22" s="1049">
        <v>663411100</v>
      </c>
      <c r="H22" s="1049"/>
    </row>
    <row r="23" spans="1:8">
      <c r="A23" s="1002">
        <v>235100</v>
      </c>
      <c r="B23" s="1002" t="s">
        <v>1608</v>
      </c>
      <c r="C23" s="1049">
        <v>60263648</v>
      </c>
      <c r="D23" s="1049"/>
      <c r="E23" s="1049">
        <v>1000000</v>
      </c>
      <c r="F23" s="1049"/>
      <c r="G23" s="1049">
        <v>61263648</v>
      </c>
      <c r="H23" s="1049"/>
    </row>
    <row r="24" spans="1:8">
      <c r="A24" s="1002">
        <v>238000</v>
      </c>
      <c r="B24" s="1002" t="s">
        <v>1609</v>
      </c>
      <c r="C24" s="1049">
        <v>11064619</v>
      </c>
      <c r="D24" s="1049"/>
      <c r="E24" s="1049">
        <v>1000000</v>
      </c>
      <c r="F24" s="1049"/>
      <c r="G24" s="1049">
        <v>12064619</v>
      </c>
      <c r="H24" s="1049"/>
    </row>
    <row r="25" spans="1:8">
      <c r="A25" s="1002">
        <v>241100</v>
      </c>
      <c r="B25" s="1002" t="s">
        <v>1610</v>
      </c>
      <c r="C25" s="1049">
        <v>91310403</v>
      </c>
      <c r="D25" s="1049"/>
      <c r="E25" s="1049">
        <v>17694000</v>
      </c>
      <c r="F25" s="1049">
        <v>40023276</v>
      </c>
      <c r="G25" s="1049">
        <v>68981127</v>
      </c>
      <c r="H25" s="1049"/>
    </row>
    <row r="26" spans="1:8">
      <c r="A26" s="1002">
        <v>244100</v>
      </c>
      <c r="B26" s="1002" t="s">
        <v>1611</v>
      </c>
      <c r="C26" s="1049">
        <v>1325000</v>
      </c>
      <c r="D26" s="1049"/>
      <c r="E26" s="1049">
        <v>5075000</v>
      </c>
      <c r="F26" s="1049">
        <v>140000</v>
      </c>
      <c r="G26" s="1049">
        <v>6260000</v>
      </c>
      <c r="H26" s="1049"/>
    </row>
    <row r="27" spans="1:8">
      <c r="A27" s="1002">
        <v>244200</v>
      </c>
      <c r="B27" s="1002" t="s">
        <v>1612</v>
      </c>
      <c r="C27" s="1049">
        <v>6867703</v>
      </c>
      <c r="D27" s="1049"/>
      <c r="E27" s="1049">
        <v>1199000</v>
      </c>
      <c r="F27" s="1049">
        <v>5829703</v>
      </c>
      <c r="G27" s="1049">
        <v>2237000</v>
      </c>
      <c r="H27" s="1049"/>
    </row>
    <row r="28" spans="1:8">
      <c r="A28" s="1002">
        <v>244400</v>
      </c>
      <c r="B28" s="1002" t="s">
        <v>1613</v>
      </c>
      <c r="C28" s="1049">
        <v>4968900</v>
      </c>
      <c r="D28" s="1049"/>
      <c r="E28" s="1049">
        <v>500000</v>
      </c>
      <c r="F28" s="1049"/>
      <c r="G28" s="1049">
        <v>5468900</v>
      </c>
      <c r="H28" s="1049"/>
    </row>
    <row r="29" spans="1:8">
      <c r="A29" s="1002">
        <v>245100</v>
      </c>
      <c r="B29" s="1002" t="s">
        <v>1614</v>
      </c>
      <c r="C29" s="1049">
        <v>54050000</v>
      </c>
      <c r="D29" s="1049"/>
      <c r="E29" s="1049">
        <v>22000000</v>
      </c>
      <c r="F29" s="1049"/>
      <c r="G29" s="1049">
        <v>76050000</v>
      </c>
      <c r="H29" s="1049"/>
    </row>
    <row r="30" spans="1:8">
      <c r="A30" s="1002">
        <v>252000</v>
      </c>
      <c r="B30" s="1002" t="s">
        <v>1615</v>
      </c>
      <c r="C30" s="1049"/>
      <c r="D30" s="1049"/>
      <c r="E30" s="1049">
        <v>25000000</v>
      </c>
      <c r="F30" s="1049">
        <v>5000000</v>
      </c>
      <c r="G30" s="1049">
        <v>20000000</v>
      </c>
      <c r="H30" s="1049"/>
    </row>
    <row r="31" spans="1:8">
      <c r="A31" s="1002">
        <v>272800</v>
      </c>
      <c r="B31" s="1002" t="s">
        <v>1616</v>
      </c>
      <c r="C31" s="1049">
        <v>1927000</v>
      </c>
      <c r="D31" s="1049"/>
      <c r="E31" s="1049"/>
      <c r="F31" s="1049"/>
      <c r="G31" s="1049">
        <v>1927000</v>
      </c>
      <c r="H31" s="1049"/>
    </row>
    <row r="32" spans="1:8">
      <c r="A32" s="1002">
        <v>275000</v>
      </c>
      <c r="B32" s="1002" t="s">
        <v>1617</v>
      </c>
      <c r="C32" s="1049">
        <v>1335290</v>
      </c>
      <c r="D32" s="1049"/>
      <c r="E32" s="1049">
        <v>401175</v>
      </c>
      <c r="F32" s="1049">
        <v>730043</v>
      </c>
      <c r="G32" s="1049">
        <v>1006422</v>
      </c>
      <c r="H32" s="1049"/>
    </row>
    <row r="33" spans="1:8">
      <c r="A33" s="1002">
        <v>275300</v>
      </c>
      <c r="B33" s="1002" t="s">
        <v>1618</v>
      </c>
      <c r="C33" s="1049">
        <v>87068</v>
      </c>
      <c r="D33" s="1049"/>
      <c r="E33" s="1049"/>
      <c r="F33" s="1049"/>
      <c r="G33" s="1049">
        <v>87068</v>
      </c>
      <c r="H33" s="1049"/>
    </row>
    <row r="34" spans="1:8">
      <c r="A34" s="1002">
        <v>275500</v>
      </c>
      <c r="B34" s="1002" t="s">
        <v>1619</v>
      </c>
      <c r="C34" s="1049">
        <v>449300</v>
      </c>
      <c r="D34" s="1049"/>
      <c r="E34" s="1049">
        <v>200000</v>
      </c>
      <c r="F34" s="1049"/>
      <c r="G34" s="1049">
        <v>649300</v>
      </c>
      <c r="H34" s="1049"/>
    </row>
    <row r="35" spans="1:8">
      <c r="A35" s="1002">
        <v>275800</v>
      </c>
      <c r="B35" s="1002" t="s">
        <v>1620</v>
      </c>
      <c r="C35" s="1049">
        <v>750000</v>
      </c>
      <c r="D35" s="1049"/>
      <c r="E35" s="1049"/>
      <c r="F35" s="1049"/>
      <c r="G35" s="1049">
        <v>750000</v>
      </c>
      <c r="H35" s="1049"/>
    </row>
    <row r="36" spans="1:8">
      <c r="A36" s="1002">
        <v>283210</v>
      </c>
      <c r="B36" s="1002" t="s">
        <v>1621</v>
      </c>
      <c r="C36" s="1049"/>
      <c r="D36" s="1049">
        <v>150313959</v>
      </c>
      <c r="E36" s="1049"/>
      <c r="F36" s="1049">
        <v>9734682</v>
      </c>
      <c r="G36" s="1049"/>
      <c r="H36" s="1049">
        <v>160048641</v>
      </c>
    </row>
    <row r="37" spans="1:8">
      <c r="A37" s="1002">
        <v>283510</v>
      </c>
      <c r="B37" s="1002" t="s">
        <v>1622</v>
      </c>
      <c r="C37" s="1049"/>
      <c r="D37" s="1049">
        <v>71328267</v>
      </c>
      <c r="E37" s="1049"/>
      <c r="F37" s="1049"/>
      <c r="G37" s="1049"/>
      <c r="H37" s="1049">
        <v>71328267</v>
      </c>
    </row>
    <row r="38" spans="1:8">
      <c r="A38" s="1002">
        <v>284110</v>
      </c>
      <c r="B38" s="1002" t="s">
        <v>1623</v>
      </c>
      <c r="C38" s="1049"/>
      <c r="D38" s="1049">
        <v>60303913</v>
      </c>
      <c r="E38" s="1049">
        <v>40023276</v>
      </c>
      <c r="F38" s="1049">
        <v>8385232</v>
      </c>
      <c r="G38" s="1049"/>
      <c r="H38" s="1049">
        <v>28665869</v>
      </c>
    </row>
    <row r="39" spans="1:8">
      <c r="A39" s="1002">
        <v>284410</v>
      </c>
      <c r="B39" s="1002" t="s">
        <v>1624</v>
      </c>
      <c r="C39" s="1049"/>
      <c r="D39" s="1049">
        <v>1325000</v>
      </c>
      <c r="E39" s="1049">
        <v>140000</v>
      </c>
      <c r="F39" s="1049">
        <v>4833</v>
      </c>
      <c r="G39" s="1049"/>
      <c r="H39" s="1049">
        <v>1189833</v>
      </c>
    </row>
    <row r="40" spans="1:8">
      <c r="A40" s="1002">
        <v>284420</v>
      </c>
      <c r="B40" s="1002" t="s">
        <v>1625</v>
      </c>
      <c r="C40" s="1049"/>
      <c r="D40" s="1049">
        <v>6175037</v>
      </c>
      <c r="E40" s="1049">
        <v>5829703</v>
      </c>
      <c r="F40" s="1049">
        <v>496917</v>
      </c>
      <c r="G40" s="1049"/>
      <c r="H40" s="1049">
        <v>842251</v>
      </c>
    </row>
    <row r="41" spans="1:8">
      <c r="A41" s="1002">
        <v>284440</v>
      </c>
      <c r="B41" s="1002" t="s">
        <v>1626</v>
      </c>
      <c r="C41" s="1049"/>
      <c r="D41" s="1049">
        <v>4582020</v>
      </c>
      <c r="E41" s="1049"/>
      <c r="F41" s="1049">
        <v>260480</v>
      </c>
      <c r="G41" s="1049"/>
      <c r="H41" s="1049">
        <v>4842500</v>
      </c>
    </row>
    <row r="42" spans="1:8">
      <c r="A42" s="1002">
        <v>284510</v>
      </c>
      <c r="B42" s="1002" t="s">
        <v>1627</v>
      </c>
      <c r="C42" s="1049"/>
      <c r="D42" s="1049">
        <v>53862500</v>
      </c>
      <c r="E42" s="1049"/>
      <c r="F42" s="1049">
        <v>377500</v>
      </c>
      <c r="G42" s="1049"/>
      <c r="H42" s="1049">
        <v>54240000</v>
      </c>
    </row>
    <row r="43" spans="1:8">
      <c r="A43" s="1002">
        <v>311000</v>
      </c>
      <c r="B43" s="1002" t="s">
        <v>1628</v>
      </c>
      <c r="C43" s="1049"/>
      <c r="D43" s="1049"/>
      <c r="E43" s="1049">
        <v>5000000</v>
      </c>
      <c r="F43" s="1049"/>
      <c r="G43" s="1049">
        <v>5000000</v>
      </c>
      <c r="H43" s="1049"/>
    </row>
    <row r="44" spans="1:8">
      <c r="A44" s="1002">
        <v>321100</v>
      </c>
      <c r="B44" s="1002" t="s">
        <v>1629</v>
      </c>
      <c r="C44" s="1049">
        <v>7721440</v>
      </c>
      <c r="D44" s="1049"/>
      <c r="E44" s="1049">
        <v>57881451</v>
      </c>
      <c r="F44" s="1049">
        <v>57775035</v>
      </c>
      <c r="G44" s="1049">
        <v>7827856</v>
      </c>
      <c r="H44" s="1049"/>
    </row>
    <row r="45" spans="1:8">
      <c r="A45" s="1002">
        <v>335100</v>
      </c>
      <c r="B45" s="1002" t="s">
        <v>1630</v>
      </c>
      <c r="C45" s="1049">
        <v>8146993</v>
      </c>
      <c r="D45" s="1049"/>
      <c r="E45" s="1049">
        <v>76874255</v>
      </c>
      <c r="F45" s="1049">
        <v>79288966</v>
      </c>
      <c r="G45" s="1049">
        <v>5732282</v>
      </c>
      <c r="H45" s="1049"/>
    </row>
    <row r="46" spans="1:8">
      <c r="A46" s="1002">
        <v>401100</v>
      </c>
      <c r="B46" s="1002" t="s">
        <v>1631</v>
      </c>
      <c r="C46" s="1049"/>
      <c r="D46" s="1049">
        <v>40583900</v>
      </c>
      <c r="E46" s="1049">
        <v>579308293</v>
      </c>
      <c r="F46" s="1049">
        <v>565419408</v>
      </c>
      <c r="G46" s="1049"/>
      <c r="H46" s="1049">
        <v>26695015</v>
      </c>
    </row>
    <row r="47" spans="1:8">
      <c r="A47" s="1002">
        <v>408100</v>
      </c>
      <c r="B47" s="1002" t="s">
        <v>1632</v>
      </c>
      <c r="C47" s="1049"/>
      <c r="D47" s="1049">
        <v>15310306</v>
      </c>
      <c r="E47" s="1049">
        <v>117810569</v>
      </c>
      <c r="F47" s="1049">
        <v>114015470</v>
      </c>
      <c r="G47" s="1049"/>
      <c r="H47" s="1049">
        <v>11515207</v>
      </c>
    </row>
    <row r="48" spans="1:8">
      <c r="A48" s="1002">
        <v>409100</v>
      </c>
      <c r="B48" s="1002" t="s">
        <v>1633</v>
      </c>
      <c r="C48" s="1049">
        <v>700000</v>
      </c>
      <c r="D48" s="1049"/>
      <c r="E48" s="1049">
        <v>4007612</v>
      </c>
      <c r="F48" s="1049">
        <v>3850000</v>
      </c>
      <c r="G48" s="1049">
        <v>857612</v>
      </c>
      <c r="H48" s="1049"/>
    </row>
    <row r="49" spans="1:8">
      <c r="A49" s="1002">
        <v>411100</v>
      </c>
      <c r="B49" s="1002" t="s">
        <v>411</v>
      </c>
      <c r="C49" s="1049">
        <v>140683833</v>
      </c>
      <c r="D49" s="1049"/>
      <c r="E49" s="1049">
        <v>2068782537</v>
      </c>
      <c r="F49" s="1049">
        <v>2073205069</v>
      </c>
      <c r="G49" s="1049">
        <v>136261301</v>
      </c>
      <c r="H49" s="1049"/>
    </row>
    <row r="50" spans="1:8">
      <c r="A50" s="1002">
        <v>416200</v>
      </c>
      <c r="B50" s="1002" t="s">
        <v>1634</v>
      </c>
      <c r="C50" s="1049">
        <v>31677520</v>
      </c>
      <c r="D50" s="1049"/>
      <c r="E50" s="1049"/>
      <c r="F50" s="1049"/>
      <c r="G50" s="1049">
        <v>31677520</v>
      </c>
      <c r="H50" s="1049"/>
    </row>
    <row r="51" spans="1:8">
      <c r="A51" s="1002">
        <v>421000</v>
      </c>
      <c r="B51" s="1002" t="s">
        <v>1635</v>
      </c>
      <c r="C51" s="1049">
        <v>692500</v>
      </c>
      <c r="D51" s="1049"/>
      <c r="E51" s="1049">
        <v>20740622</v>
      </c>
      <c r="F51" s="1049">
        <v>6330272</v>
      </c>
      <c r="G51" s="1049">
        <v>15102850</v>
      </c>
      <c r="H51" s="1049"/>
    </row>
    <row r="52" spans="1:8">
      <c r="A52" s="1002">
        <v>421300</v>
      </c>
      <c r="B52" s="1002" t="s">
        <v>1636</v>
      </c>
      <c r="C52" s="1049">
        <v>587786</v>
      </c>
      <c r="D52" s="1049"/>
      <c r="E52" s="1049">
        <v>2856452</v>
      </c>
      <c r="F52" s="1049">
        <v>1625425</v>
      </c>
      <c r="G52" s="1049">
        <v>1818813</v>
      </c>
      <c r="H52" s="1049"/>
    </row>
    <row r="53" spans="1:8">
      <c r="A53" s="1002">
        <v>422000</v>
      </c>
      <c r="B53" s="1002" t="s">
        <v>1263</v>
      </c>
      <c r="C53" s="1049"/>
      <c r="D53" s="1049">
        <v>983251</v>
      </c>
      <c r="E53" s="1049">
        <v>106926551</v>
      </c>
      <c r="F53" s="1049">
        <v>106078239</v>
      </c>
      <c r="G53" s="1049"/>
      <c r="H53" s="1049">
        <v>134939</v>
      </c>
    </row>
    <row r="54" spans="1:8">
      <c r="A54" s="1002">
        <v>423200</v>
      </c>
      <c r="B54" s="1002" t="s">
        <v>1637</v>
      </c>
      <c r="C54" s="1049"/>
      <c r="D54" s="1049">
        <v>40000</v>
      </c>
      <c r="E54" s="1049">
        <v>520000</v>
      </c>
      <c r="F54" s="1049">
        <v>480000</v>
      </c>
      <c r="G54" s="1049"/>
      <c r="H54" s="1049"/>
    </row>
    <row r="55" spans="1:8">
      <c r="A55" s="1002">
        <v>424200</v>
      </c>
      <c r="B55" s="1002" t="s">
        <v>1638</v>
      </c>
      <c r="C55" s="1049"/>
      <c r="D55" s="1049"/>
      <c r="E55" s="1049">
        <v>56700</v>
      </c>
      <c r="F55" s="1049">
        <v>56700</v>
      </c>
      <c r="G55" s="1049"/>
      <c r="H55" s="1049"/>
    </row>
    <row r="56" spans="1:8">
      <c r="A56" s="1002">
        <v>427000</v>
      </c>
      <c r="B56" s="1002" t="s">
        <v>1639</v>
      </c>
      <c r="C56" s="1049"/>
      <c r="D56" s="1049">
        <v>72500</v>
      </c>
      <c r="E56" s="1049">
        <v>197000</v>
      </c>
      <c r="F56" s="1049">
        <v>186500</v>
      </c>
      <c r="G56" s="1049"/>
      <c r="H56" s="1049">
        <v>62000</v>
      </c>
    </row>
    <row r="57" spans="1:8">
      <c r="A57" s="1002">
        <v>428101</v>
      </c>
      <c r="B57" s="1002" t="s">
        <v>1640</v>
      </c>
      <c r="C57" s="1049"/>
      <c r="D57" s="1049">
        <v>3057458</v>
      </c>
      <c r="E57" s="1049">
        <v>3057458</v>
      </c>
      <c r="F57" s="1049">
        <v>2690099</v>
      </c>
      <c r="G57" s="1049"/>
      <c r="H57" s="1049">
        <v>2690099</v>
      </c>
    </row>
    <row r="58" spans="1:8">
      <c r="A58" s="1002">
        <v>428102</v>
      </c>
      <c r="B58" s="1002" t="s">
        <v>1641</v>
      </c>
      <c r="C58" s="1049"/>
      <c r="D58" s="1049">
        <v>955634</v>
      </c>
      <c r="E58" s="1049">
        <v>955634</v>
      </c>
      <c r="F58" s="1049">
        <v>956541</v>
      </c>
      <c r="G58" s="1049"/>
      <c r="H58" s="1049">
        <v>956541</v>
      </c>
    </row>
    <row r="59" spans="1:8">
      <c r="A59" s="1002">
        <v>431000</v>
      </c>
      <c r="B59" s="1002" t="s">
        <v>1642</v>
      </c>
      <c r="C59" s="1049"/>
      <c r="D59" s="1049">
        <v>775903</v>
      </c>
      <c r="E59" s="1049">
        <v>7301357</v>
      </c>
      <c r="F59" s="1049">
        <v>7148050</v>
      </c>
      <c r="G59" s="1049"/>
      <c r="H59" s="1049">
        <v>622596</v>
      </c>
    </row>
    <row r="60" spans="1:8">
      <c r="A60" s="1002">
        <v>431300</v>
      </c>
      <c r="B60" s="1002" t="s">
        <v>1643</v>
      </c>
      <c r="C60" s="1049"/>
      <c r="D60" s="1049">
        <v>1249810</v>
      </c>
      <c r="E60" s="1049">
        <v>13665738</v>
      </c>
      <c r="F60" s="1049">
        <v>13921213</v>
      </c>
      <c r="G60" s="1049"/>
      <c r="H60" s="1049">
        <v>1505285</v>
      </c>
    </row>
    <row r="61" spans="1:8">
      <c r="A61" s="1002">
        <v>433110</v>
      </c>
      <c r="B61" s="1002" t="s">
        <v>1644</v>
      </c>
      <c r="C61" s="1049"/>
      <c r="D61" s="1049">
        <v>470001</v>
      </c>
      <c r="E61" s="1049">
        <v>3704942</v>
      </c>
      <c r="F61" s="1049">
        <v>3539940</v>
      </c>
      <c r="G61" s="1049"/>
      <c r="H61" s="1049">
        <v>304999</v>
      </c>
    </row>
    <row r="62" spans="1:8">
      <c r="A62" s="1002">
        <v>438200</v>
      </c>
      <c r="B62" s="1002" t="s">
        <v>1645</v>
      </c>
      <c r="C62" s="1049"/>
      <c r="D62" s="1049">
        <v>508585</v>
      </c>
      <c r="E62" s="1049">
        <v>508585</v>
      </c>
      <c r="F62" s="1049">
        <v>479581</v>
      </c>
      <c r="G62" s="1049"/>
      <c r="H62" s="1049">
        <v>479581</v>
      </c>
    </row>
    <row r="63" spans="1:8">
      <c r="A63" s="1002">
        <v>441100</v>
      </c>
      <c r="B63" s="1002" t="s">
        <v>1646</v>
      </c>
      <c r="C63" s="1049"/>
      <c r="D63" s="1049">
        <v>23411413</v>
      </c>
      <c r="E63" s="1049">
        <v>23411413</v>
      </c>
      <c r="F63" s="1049">
        <v>31102200</v>
      </c>
      <c r="G63" s="1049"/>
      <c r="H63" s="1049">
        <v>31102200</v>
      </c>
    </row>
    <row r="64" spans="1:8">
      <c r="A64" s="1002">
        <v>442100</v>
      </c>
      <c r="B64" s="1002" t="s">
        <v>1647</v>
      </c>
      <c r="C64" s="1049"/>
      <c r="D64" s="1049">
        <v>3213144</v>
      </c>
      <c r="E64" s="1049"/>
      <c r="F64" s="1049">
        <v>456192</v>
      </c>
      <c r="G64" s="1049"/>
      <c r="H64" s="1049">
        <v>3669336</v>
      </c>
    </row>
    <row r="65" spans="1:8">
      <c r="A65" s="1002">
        <v>443200</v>
      </c>
      <c r="B65" s="1002" t="s">
        <v>1648</v>
      </c>
      <c r="C65" s="1049"/>
      <c r="D65" s="1049">
        <v>89781</v>
      </c>
      <c r="E65" s="1049">
        <v>316062</v>
      </c>
      <c r="F65" s="1049">
        <v>226281</v>
      </c>
      <c r="G65" s="1049"/>
      <c r="H65" s="1049"/>
    </row>
    <row r="66" spans="1:8">
      <c r="A66" s="1002">
        <v>444100</v>
      </c>
      <c r="B66" s="1002" t="s">
        <v>1649</v>
      </c>
      <c r="C66" s="1049"/>
      <c r="D66" s="1049"/>
      <c r="E66" s="1049">
        <v>226281</v>
      </c>
      <c r="F66" s="1049">
        <v>226281</v>
      </c>
      <c r="G66" s="1049"/>
      <c r="H66" s="1049"/>
    </row>
    <row r="67" spans="1:8">
      <c r="A67" s="1002">
        <v>447000</v>
      </c>
      <c r="B67" s="1002" t="s">
        <v>1650</v>
      </c>
      <c r="C67" s="1049"/>
      <c r="D67" s="1049">
        <v>1182818</v>
      </c>
      <c r="E67" s="1049">
        <v>15162688</v>
      </c>
      <c r="F67" s="1049">
        <v>15120541</v>
      </c>
      <c r="G67" s="1049"/>
      <c r="H67" s="1049">
        <v>1140671</v>
      </c>
    </row>
    <row r="68" spans="1:8">
      <c r="A68" s="1002">
        <v>462000</v>
      </c>
      <c r="B68" s="1002" t="s">
        <v>1651</v>
      </c>
      <c r="C68" s="1049"/>
      <c r="D68" s="1049">
        <v>9938959</v>
      </c>
      <c r="E68" s="1049">
        <v>33999957</v>
      </c>
      <c r="F68" s="1049">
        <v>4060998</v>
      </c>
      <c r="G68" s="1049">
        <v>20000000</v>
      </c>
      <c r="H68" s="1049"/>
    </row>
    <row r="69" spans="1:8">
      <c r="A69" s="1002">
        <v>465000</v>
      </c>
      <c r="B69" s="1002" t="s">
        <v>1278</v>
      </c>
      <c r="C69" s="1049"/>
      <c r="D69" s="1049"/>
      <c r="E69" s="1049">
        <v>90000000</v>
      </c>
      <c r="F69" s="1049">
        <v>90000000</v>
      </c>
      <c r="G69" s="1049"/>
      <c r="H69" s="1049"/>
    </row>
    <row r="70" spans="1:8">
      <c r="A70" s="1002">
        <v>467000</v>
      </c>
      <c r="B70" s="1002" t="s">
        <v>1652</v>
      </c>
      <c r="C70" s="1049"/>
      <c r="D70" s="1049"/>
      <c r="E70" s="1049">
        <v>200000000</v>
      </c>
      <c r="F70" s="1049">
        <v>200000000</v>
      </c>
      <c r="G70" s="1049"/>
      <c r="H70" s="1049"/>
    </row>
    <row r="71" spans="1:8">
      <c r="A71" s="1002">
        <v>471100</v>
      </c>
      <c r="B71" s="1002" t="s">
        <v>1653</v>
      </c>
      <c r="C71" s="1049">
        <v>450000</v>
      </c>
      <c r="D71" s="1049"/>
      <c r="E71" s="1049">
        <v>13050</v>
      </c>
      <c r="F71" s="1049">
        <v>463050</v>
      </c>
      <c r="G71" s="1049">
        <v>0</v>
      </c>
      <c r="H71" s="1049"/>
    </row>
    <row r="72" spans="1:8">
      <c r="A72" s="1002">
        <v>471300</v>
      </c>
      <c r="B72" s="1002" t="s">
        <v>42</v>
      </c>
      <c r="C72" s="1049"/>
      <c r="D72" s="1049">
        <v>710000</v>
      </c>
      <c r="E72" s="1049">
        <v>3330000</v>
      </c>
      <c r="F72" s="1049">
        <v>3240000</v>
      </c>
      <c r="G72" s="1049"/>
      <c r="H72" s="1049">
        <v>620000</v>
      </c>
    </row>
    <row r="73" spans="1:8">
      <c r="A73" s="1002">
        <v>476000</v>
      </c>
      <c r="B73" s="1002" t="s">
        <v>1654</v>
      </c>
      <c r="C73" s="1049">
        <v>1398099</v>
      </c>
      <c r="D73" s="1049"/>
      <c r="E73" s="1049">
        <v>6817087</v>
      </c>
      <c r="F73" s="1049">
        <v>6951322</v>
      </c>
      <c r="G73" s="1049">
        <v>1263864</v>
      </c>
      <c r="H73" s="1049"/>
    </row>
    <row r="74" spans="1:8">
      <c r="A74" s="1002">
        <v>477000</v>
      </c>
      <c r="B74" s="1002" t="s">
        <v>1655</v>
      </c>
      <c r="C74" s="1049"/>
      <c r="D74" s="1049"/>
      <c r="E74" s="1049">
        <v>10560000</v>
      </c>
      <c r="F74" s="1049">
        <v>10560000</v>
      </c>
      <c r="G74" s="1049"/>
      <c r="H74" s="1049"/>
    </row>
    <row r="75" spans="1:8">
      <c r="A75" s="1002">
        <v>478100</v>
      </c>
      <c r="B75" s="1002" t="s">
        <v>1656</v>
      </c>
      <c r="C75" s="1049"/>
      <c r="D75" s="1049"/>
      <c r="E75" s="1049">
        <v>15000000</v>
      </c>
      <c r="F75" s="1049"/>
      <c r="G75" s="1049">
        <v>15000000</v>
      </c>
      <c r="H75" s="1049"/>
    </row>
    <row r="76" spans="1:8">
      <c r="A76" s="1002">
        <v>479400</v>
      </c>
      <c r="B76" s="1002" t="s">
        <v>1657</v>
      </c>
      <c r="C76" s="1049"/>
      <c r="D76" s="1049"/>
      <c r="E76" s="1049"/>
      <c r="F76" s="1049">
        <v>2500925</v>
      </c>
      <c r="G76" s="1049"/>
      <c r="H76" s="1049">
        <v>2500925</v>
      </c>
    </row>
    <row r="77" spans="1:8">
      <c r="A77" s="1002">
        <v>481200</v>
      </c>
      <c r="B77" s="1002" t="s">
        <v>1658</v>
      </c>
      <c r="C77" s="1049"/>
      <c r="D77" s="1049"/>
      <c r="E77" s="1049">
        <v>7000000</v>
      </c>
      <c r="F77" s="1049">
        <v>163250000</v>
      </c>
      <c r="G77" s="1049"/>
      <c r="H77" s="1049">
        <v>156250000</v>
      </c>
    </row>
    <row r="78" spans="1:8">
      <c r="A78" s="1002">
        <v>481800</v>
      </c>
      <c r="B78" s="1002" t="s">
        <v>1659</v>
      </c>
      <c r="C78" s="1049"/>
      <c r="D78" s="1049">
        <v>399942</v>
      </c>
      <c r="E78" s="1049"/>
      <c r="F78" s="1049"/>
      <c r="G78" s="1049"/>
      <c r="H78" s="1049">
        <v>399942</v>
      </c>
    </row>
    <row r="79" spans="1:8">
      <c r="A79" s="1002">
        <v>488000</v>
      </c>
      <c r="B79" s="1002" t="s">
        <v>1660</v>
      </c>
      <c r="C79" s="1049"/>
      <c r="D79" s="1049"/>
      <c r="E79" s="1049">
        <v>2000000</v>
      </c>
      <c r="F79" s="1049"/>
      <c r="G79" s="1049">
        <v>2000000</v>
      </c>
      <c r="H79" s="1049"/>
    </row>
    <row r="80" spans="1:8">
      <c r="A80" s="1002">
        <v>485100</v>
      </c>
      <c r="B80" s="1002" t="s">
        <v>1661</v>
      </c>
      <c r="C80" s="1049">
        <v>380000</v>
      </c>
      <c r="D80" s="1049"/>
      <c r="E80" s="1049"/>
      <c r="F80" s="1049">
        <v>240000</v>
      </c>
      <c r="G80" s="1049">
        <v>140000</v>
      </c>
      <c r="H80" s="1049"/>
    </row>
    <row r="81" spans="1:8">
      <c r="A81" s="1002">
        <v>491000</v>
      </c>
      <c r="B81" s="1002" t="s">
        <v>1662</v>
      </c>
      <c r="C81" s="1049"/>
      <c r="D81" s="1049">
        <v>31677520</v>
      </c>
      <c r="E81" s="1049"/>
      <c r="F81" s="1049"/>
      <c r="G81" s="1049"/>
      <c r="H81" s="1049">
        <v>31677520</v>
      </c>
    </row>
    <row r="82" spans="1:8">
      <c r="A82" s="1002">
        <v>521400</v>
      </c>
      <c r="B82" s="1002" t="s">
        <v>1663</v>
      </c>
      <c r="C82" s="1049">
        <v>69123976</v>
      </c>
      <c r="D82" s="1049"/>
      <c r="E82" s="1049">
        <v>2247552500</v>
      </c>
      <c r="F82" s="1049">
        <v>2195523485</v>
      </c>
      <c r="G82" s="1049">
        <v>121152991</v>
      </c>
      <c r="H82" s="1049"/>
    </row>
    <row r="83" spans="1:8">
      <c r="A83" s="1002">
        <v>571100</v>
      </c>
      <c r="B83" s="1002" t="s">
        <v>1123</v>
      </c>
      <c r="C83" s="1049">
        <v>5460181</v>
      </c>
      <c r="D83" s="1049"/>
      <c r="E83" s="1049">
        <v>141403437</v>
      </c>
      <c r="F83" s="1049">
        <v>144919482</v>
      </c>
      <c r="G83" s="1049">
        <v>1944136</v>
      </c>
      <c r="H83" s="1049"/>
    </row>
    <row r="84" spans="1:8">
      <c r="A84" s="1002">
        <v>585000</v>
      </c>
      <c r="B84" s="1002" t="s">
        <v>1664</v>
      </c>
      <c r="C84" s="1049"/>
      <c r="D84" s="1049"/>
      <c r="E84" s="1049">
        <v>144502048</v>
      </c>
      <c r="F84" s="1049">
        <v>144502048</v>
      </c>
      <c r="G84" s="1049"/>
      <c r="H84" s="1049"/>
    </row>
    <row r="85" spans="1:8">
      <c r="A85" s="1002">
        <v>601100</v>
      </c>
      <c r="B85" s="1002" t="s">
        <v>1665</v>
      </c>
      <c r="C85" s="1049"/>
      <c r="D85" s="1049"/>
      <c r="E85" s="1049">
        <v>75000000</v>
      </c>
      <c r="F85" s="1049"/>
      <c r="G85" s="1049">
        <v>75000000</v>
      </c>
      <c r="H85" s="1049"/>
    </row>
    <row r="86" spans="1:8">
      <c r="A86" s="1002">
        <v>602100</v>
      </c>
      <c r="B86" s="1002" t="s">
        <v>1666</v>
      </c>
      <c r="C86" s="1049"/>
      <c r="D86" s="1049"/>
      <c r="E86" s="1049">
        <v>924957492</v>
      </c>
      <c r="F86" s="1049">
        <v>1770650</v>
      </c>
      <c r="G86" s="1049">
        <v>923186842</v>
      </c>
      <c r="H86" s="1049"/>
    </row>
    <row r="87" spans="1:8">
      <c r="A87" s="1002">
        <v>602210</v>
      </c>
      <c r="B87" s="1002" t="s">
        <v>1667</v>
      </c>
      <c r="C87" s="1049"/>
      <c r="D87" s="1049"/>
      <c r="E87" s="1049">
        <v>5116850</v>
      </c>
      <c r="F87" s="1049"/>
      <c r="G87" s="1049">
        <v>5116850</v>
      </c>
      <c r="H87" s="1049"/>
    </row>
    <row r="88" spans="1:8">
      <c r="A88" s="1002">
        <v>603100</v>
      </c>
      <c r="B88" s="1002" t="s">
        <v>1668</v>
      </c>
      <c r="C88" s="1049"/>
      <c r="D88" s="1049"/>
      <c r="E88" s="1049"/>
      <c r="F88" s="1049">
        <v>5000000</v>
      </c>
      <c r="G88" s="1049"/>
      <c r="H88" s="1049">
        <v>5000000</v>
      </c>
    </row>
    <row r="89" spans="1:8">
      <c r="A89" s="1002">
        <v>603201</v>
      </c>
      <c r="B89" s="1002" t="s">
        <v>1669</v>
      </c>
      <c r="C89" s="1049"/>
      <c r="D89" s="1049"/>
      <c r="E89" s="1049">
        <v>57775035</v>
      </c>
      <c r="F89" s="1049">
        <v>57881451</v>
      </c>
      <c r="G89" s="1049"/>
      <c r="H89" s="1049">
        <v>106416</v>
      </c>
    </row>
    <row r="90" spans="1:8">
      <c r="A90" s="1002">
        <v>603302</v>
      </c>
      <c r="B90" s="1002" t="s">
        <v>1670</v>
      </c>
      <c r="C90" s="1049"/>
      <c r="D90" s="1049"/>
      <c r="E90" s="1049">
        <v>79288966</v>
      </c>
      <c r="F90" s="1049">
        <v>76874255</v>
      </c>
      <c r="G90" s="1049">
        <v>2414711</v>
      </c>
      <c r="H90" s="1049"/>
    </row>
    <row r="91" spans="1:8">
      <c r="A91" s="1002">
        <v>604200</v>
      </c>
      <c r="B91" s="1002" t="s">
        <v>1671</v>
      </c>
      <c r="C91" s="1049"/>
      <c r="D91" s="1049"/>
      <c r="E91" s="1049">
        <v>21691425</v>
      </c>
      <c r="F91" s="1049">
        <v>10431949</v>
      </c>
      <c r="G91" s="1049">
        <v>11259476</v>
      </c>
      <c r="H91" s="1049"/>
    </row>
    <row r="92" spans="1:8">
      <c r="A92" s="1002">
        <v>605100</v>
      </c>
      <c r="B92" s="1002" t="s">
        <v>1318</v>
      </c>
      <c r="C92" s="1049"/>
      <c r="D92" s="1049"/>
      <c r="E92" s="1049">
        <v>10895715</v>
      </c>
      <c r="F92" s="1049">
        <v>5387895</v>
      </c>
      <c r="G92" s="1049">
        <v>5507820</v>
      </c>
      <c r="H92" s="1049"/>
    </row>
    <row r="93" spans="1:8">
      <c r="A93" s="1002">
        <v>605200</v>
      </c>
      <c r="B93" s="1002" t="s">
        <v>1319</v>
      </c>
      <c r="C93" s="1049"/>
      <c r="D93" s="1049"/>
      <c r="E93" s="1049">
        <v>56706955</v>
      </c>
      <c r="F93" s="1049">
        <v>32760604</v>
      </c>
      <c r="G93" s="1049">
        <v>23946351</v>
      </c>
      <c r="H93" s="1049"/>
    </row>
    <row r="94" spans="1:8">
      <c r="A94" s="1002">
        <v>605400</v>
      </c>
      <c r="B94" s="1002" t="s">
        <v>1672</v>
      </c>
      <c r="C94" s="1049"/>
      <c r="D94" s="1049"/>
      <c r="E94" s="1049">
        <v>4268103</v>
      </c>
      <c r="F94" s="1049">
        <v>285000</v>
      </c>
      <c r="G94" s="1049">
        <v>3983103</v>
      </c>
      <c r="H94" s="1049"/>
    </row>
    <row r="95" spans="1:8">
      <c r="A95" s="1002">
        <v>605500</v>
      </c>
      <c r="B95" s="1002" t="s">
        <v>1322</v>
      </c>
      <c r="C95" s="1049"/>
      <c r="D95" s="1049"/>
      <c r="E95" s="1049">
        <v>4480500</v>
      </c>
      <c r="F95" s="1049">
        <v>207000</v>
      </c>
      <c r="G95" s="1049">
        <v>4273500</v>
      </c>
      <c r="H95" s="1049"/>
    </row>
    <row r="96" spans="1:8">
      <c r="A96" s="1002">
        <v>605600</v>
      </c>
      <c r="B96" s="1002" t="s">
        <v>1673</v>
      </c>
      <c r="C96" s="1049"/>
      <c r="D96" s="1049"/>
      <c r="E96" s="1049">
        <v>13718052</v>
      </c>
      <c r="F96" s="1049"/>
      <c r="G96" s="1049">
        <v>13718052</v>
      </c>
      <c r="H96" s="1049"/>
    </row>
    <row r="97" spans="1:8">
      <c r="A97" s="1002">
        <v>605700</v>
      </c>
      <c r="B97" s="1002" t="s">
        <v>1674</v>
      </c>
      <c r="C97" s="1049"/>
      <c r="D97" s="1049"/>
      <c r="E97" s="1049">
        <v>12000</v>
      </c>
      <c r="F97" s="1049"/>
      <c r="G97" s="1049">
        <v>12000</v>
      </c>
      <c r="H97" s="1049"/>
    </row>
    <row r="98" spans="1:8">
      <c r="A98" s="1002">
        <v>608100</v>
      </c>
      <c r="B98" s="1002" t="s">
        <v>1675</v>
      </c>
      <c r="C98" s="1049"/>
      <c r="D98" s="1049"/>
      <c r="E98" s="1049">
        <v>132571022</v>
      </c>
      <c r="F98" s="1049">
        <v>37004365</v>
      </c>
      <c r="G98" s="1049">
        <v>95566657</v>
      </c>
      <c r="H98" s="1049"/>
    </row>
    <row r="99" spans="1:8">
      <c r="A99" s="1002">
        <v>612000</v>
      </c>
      <c r="B99" s="1002" t="s">
        <v>1329</v>
      </c>
      <c r="C99" s="1049"/>
      <c r="D99" s="1049"/>
      <c r="E99" s="1049">
        <v>343513892</v>
      </c>
      <c r="F99" s="1049">
        <v>19987821</v>
      </c>
      <c r="G99" s="1049">
        <v>323526071</v>
      </c>
      <c r="H99" s="1049"/>
    </row>
    <row r="100" spans="1:8">
      <c r="A100" s="1002">
        <v>618100</v>
      </c>
      <c r="B100" s="1002" t="s">
        <v>1676</v>
      </c>
      <c r="C100" s="1049"/>
      <c r="D100" s="1049"/>
      <c r="E100" s="1049">
        <v>3958126</v>
      </c>
      <c r="F100" s="1049"/>
      <c r="G100" s="1049">
        <v>3958126</v>
      </c>
      <c r="H100" s="1049"/>
    </row>
    <row r="101" spans="1:8">
      <c r="A101" s="1002">
        <v>618300</v>
      </c>
      <c r="B101" s="1002" t="s">
        <v>1677</v>
      </c>
      <c r="C101" s="1049"/>
      <c r="D101" s="1049"/>
      <c r="E101" s="1049">
        <v>1662475</v>
      </c>
      <c r="F101" s="1049"/>
      <c r="G101" s="1049">
        <v>1662475</v>
      </c>
      <c r="H101" s="1049"/>
    </row>
    <row r="102" spans="1:8">
      <c r="A102" s="1002">
        <v>622200</v>
      </c>
      <c r="B102" s="1002" t="s">
        <v>1678</v>
      </c>
      <c r="C102" s="1049"/>
      <c r="D102" s="1049"/>
      <c r="E102" s="1049">
        <v>8750000</v>
      </c>
      <c r="F102" s="1049">
        <v>350000</v>
      </c>
      <c r="G102" s="1049">
        <v>8400000</v>
      </c>
      <c r="H102" s="1049"/>
    </row>
    <row r="103" spans="1:8">
      <c r="A103" s="1002">
        <v>622300</v>
      </c>
      <c r="B103" s="1002" t="s">
        <v>1679</v>
      </c>
      <c r="C103" s="1049"/>
      <c r="D103" s="1049"/>
      <c r="E103" s="1049">
        <v>15080000</v>
      </c>
      <c r="F103" s="1049">
        <v>2955000</v>
      </c>
      <c r="G103" s="1049">
        <v>12125000</v>
      </c>
      <c r="H103" s="1049"/>
    </row>
    <row r="104" spans="1:8">
      <c r="A104" s="1002">
        <v>622800</v>
      </c>
      <c r="B104" s="1002" t="s">
        <v>1680</v>
      </c>
      <c r="C104" s="1049"/>
      <c r="D104" s="1049"/>
      <c r="E104" s="1049">
        <v>682298</v>
      </c>
      <c r="F104" s="1049">
        <v>399400</v>
      </c>
      <c r="G104" s="1049">
        <v>282898</v>
      </c>
      <c r="H104" s="1049"/>
    </row>
    <row r="105" spans="1:8">
      <c r="A105" s="1002">
        <v>624100</v>
      </c>
      <c r="B105" s="1002" t="s">
        <v>1681</v>
      </c>
      <c r="C105" s="1049"/>
      <c r="D105" s="1049"/>
      <c r="E105" s="1049">
        <v>1951316</v>
      </c>
      <c r="F105" s="1049"/>
      <c r="G105" s="1049">
        <v>1951316</v>
      </c>
      <c r="H105" s="1049"/>
    </row>
    <row r="106" spans="1:8">
      <c r="A106" s="1002">
        <v>624200</v>
      </c>
      <c r="B106" s="1002" t="s">
        <v>1682</v>
      </c>
      <c r="C106" s="1049"/>
      <c r="D106" s="1049"/>
      <c r="E106" s="1049">
        <v>4392302</v>
      </c>
      <c r="F106" s="1049">
        <v>720054</v>
      </c>
      <c r="G106" s="1049">
        <v>3672248</v>
      </c>
      <c r="H106" s="1049"/>
    </row>
    <row r="107" spans="1:8">
      <c r="A107" s="1002">
        <v>624300</v>
      </c>
      <c r="B107" s="1002" t="s">
        <v>1586</v>
      </c>
      <c r="C107" s="1049"/>
      <c r="D107" s="1049"/>
      <c r="E107" s="1049">
        <v>6460000</v>
      </c>
      <c r="F107" s="1049">
        <v>650000</v>
      </c>
      <c r="G107" s="1049">
        <v>5810000</v>
      </c>
      <c r="H107" s="1049"/>
    </row>
    <row r="108" spans="1:8">
      <c r="A108" s="1002">
        <v>624330</v>
      </c>
      <c r="B108" s="1002" t="s">
        <v>1683</v>
      </c>
      <c r="C108" s="1049"/>
      <c r="D108" s="1049"/>
      <c r="E108" s="1049">
        <v>585000</v>
      </c>
      <c r="F108" s="1049"/>
      <c r="G108" s="1049">
        <v>585000</v>
      </c>
      <c r="H108" s="1049"/>
    </row>
    <row r="109" spans="1:8">
      <c r="A109" s="1002">
        <v>625100</v>
      </c>
      <c r="B109" s="1002" t="s">
        <v>1684</v>
      </c>
      <c r="C109" s="1049"/>
      <c r="D109" s="1049"/>
      <c r="E109" s="1049">
        <v>2796869</v>
      </c>
      <c r="F109" s="1049">
        <v>1378167</v>
      </c>
      <c r="G109" s="1049">
        <v>1418702</v>
      </c>
      <c r="H109" s="1049"/>
    </row>
    <row r="110" spans="1:8">
      <c r="A110" s="1002">
        <v>625200</v>
      </c>
      <c r="B110" s="1002" t="s">
        <v>1685</v>
      </c>
      <c r="C110" s="1049"/>
      <c r="D110" s="1049"/>
      <c r="E110" s="1049">
        <v>2660291</v>
      </c>
      <c r="F110" s="1049">
        <v>1617217</v>
      </c>
      <c r="G110" s="1049">
        <v>1043074</v>
      </c>
      <c r="H110" s="1049"/>
    </row>
    <row r="111" spans="1:8">
      <c r="A111" s="1002">
        <v>628100</v>
      </c>
      <c r="B111" s="1002" t="s">
        <v>1686</v>
      </c>
      <c r="C111" s="1049"/>
      <c r="D111" s="1049"/>
      <c r="E111" s="1049">
        <v>10693350</v>
      </c>
      <c r="F111" s="1049">
        <v>4187100</v>
      </c>
      <c r="G111" s="1049">
        <v>6506250</v>
      </c>
      <c r="H111" s="1049"/>
    </row>
    <row r="112" spans="1:8">
      <c r="A112" s="1002">
        <v>628800</v>
      </c>
      <c r="B112" s="1002" t="s">
        <v>1687</v>
      </c>
      <c r="C112" s="1049"/>
      <c r="D112" s="1049"/>
      <c r="E112" s="1049">
        <v>1207400</v>
      </c>
      <c r="F112" s="1049">
        <v>397000</v>
      </c>
      <c r="G112" s="1049">
        <v>810400</v>
      </c>
      <c r="H112" s="1049"/>
    </row>
    <row r="113" spans="1:8">
      <c r="A113" s="1002">
        <v>631800</v>
      </c>
      <c r="B113" s="1002" t="s">
        <v>1342</v>
      </c>
      <c r="C113" s="1049"/>
      <c r="D113" s="1049"/>
      <c r="E113" s="1049">
        <v>2012656</v>
      </c>
      <c r="F113" s="1049"/>
      <c r="G113" s="1049">
        <v>2012656</v>
      </c>
      <c r="H113" s="1049"/>
    </row>
    <row r="114" spans="1:8">
      <c r="A114" s="1002">
        <v>631810</v>
      </c>
      <c r="B114" s="1002" t="s">
        <v>1688</v>
      </c>
      <c r="C114" s="1049"/>
      <c r="D114" s="1049"/>
      <c r="E114" s="1049">
        <v>6417410</v>
      </c>
      <c r="F114" s="1049"/>
      <c r="G114" s="1049">
        <v>6417410</v>
      </c>
      <c r="H114" s="1049"/>
    </row>
    <row r="115" spans="1:8">
      <c r="A115" s="1002">
        <v>632400</v>
      </c>
      <c r="B115" s="1002" t="s">
        <v>1689</v>
      </c>
      <c r="C115" s="1049"/>
      <c r="D115" s="1049"/>
      <c r="E115" s="1049">
        <v>22500000</v>
      </c>
      <c r="F115" s="1049">
        <v>6600000</v>
      </c>
      <c r="G115" s="1049">
        <v>15900000</v>
      </c>
      <c r="H115" s="1049"/>
    </row>
    <row r="116" spans="1:8">
      <c r="A116" s="1002">
        <v>632401</v>
      </c>
      <c r="B116" s="1002" t="s">
        <v>1690</v>
      </c>
      <c r="C116" s="1049"/>
      <c r="D116" s="1049"/>
      <c r="E116" s="1049">
        <v>1500000</v>
      </c>
      <c r="F116" s="1049"/>
      <c r="G116" s="1049">
        <v>1500000</v>
      </c>
      <c r="H116" s="1049"/>
    </row>
    <row r="117" spans="1:8">
      <c r="A117" s="1002">
        <v>632410</v>
      </c>
      <c r="B117" s="1002" t="s">
        <v>1691</v>
      </c>
      <c r="C117" s="1049"/>
      <c r="D117" s="1049"/>
      <c r="E117" s="1049">
        <v>2049080</v>
      </c>
      <c r="F117" s="1049">
        <v>647560</v>
      </c>
      <c r="G117" s="1049">
        <v>1401520</v>
      </c>
      <c r="H117" s="1049"/>
    </row>
    <row r="118" spans="1:8">
      <c r="A118" s="1002">
        <v>632500</v>
      </c>
      <c r="B118" s="1002" t="s">
        <v>1692</v>
      </c>
      <c r="C118" s="1049"/>
      <c r="D118" s="1049"/>
      <c r="E118" s="1049">
        <v>46680</v>
      </c>
      <c r="F118" s="1049"/>
      <c r="G118" s="1049">
        <v>46680</v>
      </c>
      <c r="H118" s="1049"/>
    </row>
    <row r="119" spans="1:8">
      <c r="A119" s="1002">
        <v>632800</v>
      </c>
      <c r="B119" s="1002" t="s">
        <v>1693</v>
      </c>
      <c r="C119" s="1049"/>
      <c r="D119" s="1049"/>
      <c r="E119" s="1049">
        <v>2277000</v>
      </c>
      <c r="F119" s="1049"/>
      <c r="G119" s="1049">
        <v>2277000</v>
      </c>
      <c r="H119" s="1049"/>
    </row>
    <row r="120" spans="1:8">
      <c r="A120" s="1002">
        <v>632801</v>
      </c>
      <c r="B120" s="1002" t="s">
        <v>1694</v>
      </c>
      <c r="C120" s="1049"/>
      <c r="D120" s="1049"/>
      <c r="E120" s="1049">
        <v>129375</v>
      </c>
      <c r="F120" s="1049"/>
      <c r="G120" s="1049">
        <v>129375</v>
      </c>
      <c r="H120" s="1049"/>
    </row>
    <row r="121" spans="1:8">
      <c r="A121" s="1002">
        <v>634800</v>
      </c>
      <c r="B121" s="1002" t="s">
        <v>1695</v>
      </c>
      <c r="C121" s="1049"/>
      <c r="D121" s="1049"/>
      <c r="E121" s="1049">
        <v>48000</v>
      </c>
      <c r="F121" s="1049"/>
      <c r="G121" s="1049">
        <v>48000</v>
      </c>
      <c r="H121" s="1049"/>
    </row>
    <row r="122" spans="1:8">
      <c r="A122" s="1002">
        <v>635101</v>
      </c>
      <c r="B122" s="1002" t="s">
        <v>1696</v>
      </c>
      <c r="C122" s="1049"/>
      <c r="D122" s="1049"/>
      <c r="E122" s="1049">
        <v>400000</v>
      </c>
      <c r="F122" s="1049">
        <v>200000</v>
      </c>
      <c r="G122" s="1049">
        <v>200000</v>
      </c>
      <c r="H122" s="1049"/>
    </row>
    <row r="123" spans="1:8">
      <c r="A123" s="1002">
        <v>638300</v>
      </c>
      <c r="B123" s="1002" t="s">
        <v>1588</v>
      </c>
      <c r="C123" s="1049"/>
      <c r="D123" s="1049"/>
      <c r="E123" s="1049">
        <v>31500</v>
      </c>
      <c r="F123" s="1049"/>
      <c r="G123" s="1049">
        <v>31500</v>
      </c>
      <c r="H123" s="1049"/>
    </row>
    <row r="124" spans="1:8">
      <c r="A124" s="1002">
        <v>638900</v>
      </c>
      <c r="B124" s="1002" t="s">
        <v>1697</v>
      </c>
      <c r="C124" s="1049"/>
      <c r="D124" s="1049"/>
      <c r="E124" s="1049">
        <v>30300</v>
      </c>
      <c r="F124" s="1049"/>
      <c r="G124" s="1049">
        <v>30300</v>
      </c>
      <c r="H124" s="1049"/>
    </row>
    <row r="125" spans="1:8">
      <c r="A125" s="1002">
        <v>646100</v>
      </c>
      <c r="B125" s="1002" t="s">
        <v>1698</v>
      </c>
      <c r="C125" s="1049"/>
      <c r="D125" s="1049"/>
      <c r="E125" s="1049">
        <v>3000000</v>
      </c>
      <c r="F125" s="1049"/>
      <c r="G125" s="1049">
        <v>3000000</v>
      </c>
      <c r="H125" s="1049"/>
    </row>
    <row r="126" spans="1:8">
      <c r="A126" s="1002">
        <v>646200</v>
      </c>
      <c r="B126" s="1002" t="s">
        <v>1699</v>
      </c>
      <c r="C126" s="1049"/>
      <c r="D126" s="1049"/>
      <c r="E126" s="1049">
        <v>10200</v>
      </c>
      <c r="F126" s="1049"/>
      <c r="G126" s="1049">
        <v>10200</v>
      </c>
      <c r="H126" s="1049"/>
    </row>
    <row r="127" spans="1:8">
      <c r="A127" s="1002">
        <v>646400</v>
      </c>
      <c r="B127" s="1002" t="s">
        <v>1589</v>
      </c>
      <c r="C127" s="1049"/>
      <c r="D127" s="1049"/>
      <c r="E127" s="1049">
        <v>35000</v>
      </c>
      <c r="F127" s="1049"/>
      <c r="G127" s="1049">
        <v>35000</v>
      </c>
      <c r="H127" s="1049"/>
    </row>
    <row r="128" spans="1:8">
      <c r="A128" s="1002">
        <v>647200</v>
      </c>
      <c r="B128" s="1002" t="s">
        <v>1700</v>
      </c>
      <c r="C128" s="1049"/>
      <c r="D128" s="1049"/>
      <c r="E128" s="1049">
        <v>90000</v>
      </c>
      <c r="F128" s="1049"/>
      <c r="G128" s="1049">
        <v>90000</v>
      </c>
      <c r="H128" s="1049"/>
    </row>
    <row r="129" spans="1:8">
      <c r="A129" s="1002">
        <v>651100</v>
      </c>
      <c r="B129" s="1002" t="s">
        <v>1354</v>
      </c>
      <c r="C129" s="1049"/>
      <c r="D129" s="1049"/>
      <c r="E129" s="1049">
        <v>4150956</v>
      </c>
      <c r="F129" s="1049"/>
      <c r="G129" s="1049">
        <v>4150956</v>
      </c>
      <c r="H129" s="1049"/>
    </row>
    <row r="130" spans="1:8">
      <c r="A130" s="1002">
        <v>658200</v>
      </c>
      <c r="B130" s="1002" t="s">
        <v>1701</v>
      </c>
      <c r="C130" s="1049"/>
      <c r="D130" s="1049"/>
      <c r="E130" s="1049">
        <v>100000</v>
      </c>
      <c r="F130" s="1049"/>
      <c r="G130" s="1049">
        <v>100000</v>
      </c>
      <c r="H130" s="1049"/>
    </row>
    <row r="131" spans="1:8">
      <c r="A131" s="1002">
        <v>658800</v>
      </c>
      <c r="B131" s="1002" t="s">
        <v>1360</v>
      </c>
      <c r="C131" s="1049"/>
      <c r="D131" s="1049"/>
      <c r="E131" s="1049">
        <v>12973</v>
      </c>
      <c r="F131" s="1049"/>
      <c r="G131" s="1049">
        <v>12973</v>
      </c>
      <c r="H131" s="1049"/>
    </row>
    <row r="132" spans="1:8">
      <c r="A132" s="1002">
        <v>661100</v>
      </c>
      <c r="B132" s="1002" t="s">
        <v>1702</v>
      </c>
      <c r="C132" s="1049"/>
      <c r="D132" s="1049"/>
      <c r="E132" s="1049">
        <v>101601787</v>
      </c>
      <c r="F132" s="1049"/>
      <c r="G132" s="1049">
        <v>101601787</v>
      </c>
      <c r="H132" s="1049"/>
    </row>
    <row r="133" spans="1:8">
      <c r="A133" s="1002">
        <v>661300</v>
      </c>
      <c r="B133" s="1002" t="s">
        <v>1703</v>
      </c>
      <c r="C133" s="1049"/>
      <c r="D133" s="1049"/>
      <c r="E133" s="1049">
        <v>7690099</v>
      </c>
      <c r="F133" s="1049">
        <v>3057458</v>
      </c>
      <c r="G133" s="1049">
        <v>4632641</v>
      </c>
      <c r="H133" s="1049"/>
    </row>
    <row r="134" spans="1:8">
      <c r="A134" s="1002">
        <v>661800</v>
      </c>
      <c r="B134" s="1002" t="s">
        <v>1704</v>
      </c>
      <c r="C134" s="1049"/>
      <c r="D134" s="1049"/>
      <c r="E134" s="1049">
        <v>45353580</v>
      </c>
      <c r="F134" s="1049"/>
      <c r="G134" s="1049">
        <v>45353580</v>
      </c>
      <c r="H134" s="1049"/>
    </row>
    <row r="135" spans="1:8">
      <c r="A135" s="1002">
        <v>662100</v>
      </c>
      <c r="B135" s="1002" t="s">
        <v>1705</v>
      </c>
      <c r="C135" s="1049"/>
      <c r="D135" s="1049"/>
      <c r="E135" s="1049">
        <v>26964127</v>
      </c>
      <c r="F135" s="1049"/>
      <c r="G135" s="1049">
        <v>26964127</v>
      </c>
      <c r="H135" s="1049"/>
    </row>
    <row r="136" spans="1:8">
      <c r="A136" s="1002">
        <v>662300</v>
      </c>
      <c r="B136" s="1002" t="s">
        <v>1706</v>
      </c>
      <c r="C136" s="1049"/>
      <c r="D136" s="1049"/>
      <c r="E136" s="1049">
        <v>956541</v>
      </c>
      <c r="F136" s="1049">
        <v>955634</v>
      </c>
      <c r="G136" s="1049">
        <v>907</v>
      </c>
      <c r="H136" s="1049"/>
    </row>
    <row r="137" spans="1:8">
      <c r="A137" s="1002">
        <v>663100</v>
      </c>
      <c r="B137" s="1002" t="s">
        <v>1707</v>
      </c>
      <c r="C137" s="1049"/>
      <c r="D137" s="1049"/>
      <c r="E137" s="1049">
        <v>3216000</v>
      </c>
      <c r="F137" s="1049"/>
      <c r="G137" s="1049">
        <v>3216000</v>
      </c>
      <c r="H137" s="1049"/>
    </row>
    <row r="138" spans="1:8">
      <c r="A138" s="1002">
        <v>663400</v>
      </c>
      <c r="B138" s="1002" t="s">
        <v>1708</v>
      </c>
      <c r="C138" s="1049"/>
      <c r="D138" s="1049"/>
      <c r="E138" s="1049">
        <v>5407994</v>
      </c>
      <c r="F138" s="1049"/>
      <c r="G138" s="1049">
        <v>5407994</v>
      </c>
      <c r="H138" s="1049"/>
    </row>
    <row r="139" spans="1:8">
      <c r="A139" s="1002">
        <v>663800</v>
      </c>
      <c r="B139" s="1002" t="s">
        <v>1709</v>
      </c>
      <c r="C139" s="1049"/>
      <c r="D139" s="1049"/>
      <c r="E139" s="1049">
        <v>4651183</v>
      </c>
      <c r="F139" s="1049"/>
      <c r="G139" s="1049">
        <v>4651183</v>
      </c>
      <c r="H139" s="1049"/>
    </row>
    <row r="140" spans="1:8">
      <c r="A140" s="1002">
        <v>664120</v>
      </c>
      <c r="B140" s="1002" t="s">
        <v>1710</v>
      </c>
      <c r="C140" s="1049"/>
      <c r="D140" s="1049"/>
      <c r="E140" s="1049">
        <v>2588506</v>
      </c>
      <c r="F140" s="1049">
        <v>171878</v>
      </c>
      <c r="G140" s="1049">
        <v>2416628</v>
      </c>
      <c r="H140" s="1049"/>
    </row>
    <row r="141" spans="1:8">
      <c r="A141" s="1002">
        <v>664121</v>
      </c>
      <c r="B141" s="1002" t="s">
        <v>1711</v>
      </c>
      <c r="C141" s="1049"/>
      <c r="D141" s="1049"/>
      <c r="E141" s="1049">
        <v>4728850</v>
      </c>
      <c r="F141" s="1049"/>
      <c r="G141" s="1049">
        <v>4728850</v>
      </c>
      <c r="H141" s="1049"/>
    </row>
    <row r="142" spans="1:8">
      <c r="A142" s="1002">
        <v>664130</v>
      </c>
      <c r="B142" s="1002" t="s">
        <v>1712</v>
      </c>
      <c r="C142" s="1049"/>
      <c r="D142" s="1049"/>
      <c r="E142" s="1049">
        <v>8662975</v>
      </c>
      <c r="F142" s="1049">
        <v>336707</v>
      </c>
      <c r="G142" s="1049">
        <v>8326268</v>
      </c>
      <c r="H142" s="1049"/>
    </row>
    <row r="143" spans="1:8">
      <c r="A143" s="1002">
        <v>664140</v>
      </c>
      <c r="B143" s="1002" t="s">
        <v>1713</v>
      </c>
      <c r="C143" s="1049"/>
      <c r="D143" s="1049"/>
      <c r="E143" s="1049">
        <v>1739939</v>
      </c>
      <c r="F143" s="1049"/>
      <c r="G143" s="1049">
        <v>1739939</v>
      </c>
      <c r="H143" s="1049"/>
    </row>
    <row r="144" spans="1:8">
      <c r="A144" s="1002">
        <v>664200</v>
      </c>
      <c r="B144" s="1002" t="s">
        <v>1714</v>
      </c>
      <c r="C144" s="1049"/>
      <c r="D144" s="1049"/>
      <c r="E144" s="1049">
        <v>9164992</v>
      </c>
      <c r="F144" s="1049">
        <v>2893292</v>
      </c>
      <c r="G144" s="1049">
        <v>6271700</v>
      </c>
      <c r="H144" s="1049"/>
    </row>
    <row r="145" spans="1:8">
      <c r="A145" s="1002">
        <v>664800</v>
      </c>
      <c r="B145" s="1002" t="s">
        <v>1367</v>
      </c>
      <c r="C145" s="1049"/>
      <c r="D145" s="1049"/>
      <c r="E145" s="1049">
        <v>800000</v>
      </c>
      <c r="F145" s="1049"/>
      <c r="G145" s="1049">
        <v>800000</v>
      </c>
      <c r="H145" s="1049"/>
    </row>
    <row r="146" spans="1:8">
      <c r="A146" s="1002">
        <v>668400</v>
      </c>
      <c r="B146" s="1002" t="s">
        <v>1591</v>
      </c>
      <c r="C146" s="1049"/>
      <c r="D146" s="1049"/>
      <c r="E146" s="1049">
        <v>2929779</v>
      </c>
      <c r="F146" s="1049">
        <v>1241500</v>
      </c>
      <c r="G146" s="1049">
        <v>1688279</v>
      </c>
      <c r="H146" s="1049"/>
    </row>
    <row r="147" spans="1:8">
      <c r="A147" s="1002">
        <v>668500</v>
      </c>
      <c r="B147" s="1002" t="s">
        <v>1715</v>
      </c>
      <c r="C147" s="1049"/>
      <c r="D147" s="1049"/>
      <c r="E147" s="1049">
        <v>417210</v>
      </c>
      <c r="F147" s="1049"/>
      <c r="G147" s="1049">
        <v>417210</v>
      </c>
      <c r="H147" s="1049"/>
    </row>
    <row r="148" spans="1:8">
      <c r="A148" s="1002">
        <v>671200</v>
      </c>
      <c r="B148" s="1002" t="s">
        <v>1716</v>
      </c>
      <c r="C148" s="1049"/>
      <c r="D148" s="1049"/>
      <c r="E148" s="1049">
        <v>3500000</v>
      </c>
      <c r="F148" s="1049"/>
      <c r="G148" s="1049">
        <v>3500000</v>
      </c>
      <c r="H148" s="1049"/>
    </row>
    <row r="149" spans="1:8">
      <c r="A149" s="1002">
        <v>681300</v>
      </c>
      <c r="B149" s="1002" t="s">
        <v>1717</v>
      </c>
      <c r="C149" s="1049"/>
      <c r="D149" s="1049"/>
      <c r="E149" s="1049">
        <v>41555720</v>
      </c>
      <c r="F149" s="1049">
        <v>22296076</v>
      </c>
      <c r="G149" s="1049">
        <v>19259644</v>
      </c>
      <c r="H149" s="1049"/>
    </row>
    <row r="150" spans="1:8">
      <c r="A150" s="1002">
        <v>691100</v>
      </c>
      <c r="B150" s="1002" t="s">
        <v>1718</v>
      </c>
      <c r="C150" s="1049"/>
      <c r="D150" s="1049"/>
      <c r="E150" s="1049">
        <v>13953199</v>
      </c>
      <c r="F150" s="1049">
        <v>6701530</v>
      </c>
      <c r="G150" s="1049">
        <v>7251669</v>
      </c>
      <c r="H150" s="1049"/>
    </row>
    <row r="151" spans="1:8">
      <c r="A151" s="1002">
        <v>701100</v>
      </c>
      <c r="B151" s="1002" t="s">
        <v>1719</v>
      </c>
      <c r="C151" s="1049"/>
      <c r="D151" s="1049"/>
      <c r="E151" s="1049"/>
      <c r="F151" s="1049">
        <v>110000000</v>
      </c>
      <c r="G151" s="1049"/>
      <c r="H151" s="1049">
        <v>110000000</v>
      </c>
    </row>
    <row r="152" spans="1:8">
      <c r="A152" s="1002">
        <v>702200</v>
      </c>
      <c r="B152" s="1002" t="s">
        <v>1720</v>
      </c>
      <c r="C152" s="1049"/>
      <c r="D152" s="1049"/>
      <c r="E152" s="1049"/>
      <c r="F152" s="1049">
        <v>1941053121</v>
      </c>
      <c r="G152" s="1049"/>
      <c r="H152" s="1049">
        <v>1941053121</v>
      </c>
    </row>
    <row r="153" spans="1:8">
      <c r="A153" s="1002">
        <v>702600</v>
      </c>
      <c r="B153" s="1002" t="s">
        <v>1721</v>
      </c>
      <c r="C153" s="1049"/>
      <c r="D153" s="1049"/>
      <c r="E153" s="1049"/>
      <c r="F153" s="1049">
        <v>-1112590</v>
      </c>
      <c r="G153" s="1049"/>
      <c r="H153" s="1049">
        <v>-1112590</v>
      </c>
    </row>
    <row r="154" spans="1:8">
      <c r="A154" s="1002">
        <v>702901</v>
      </c>
      <c r="B154" s="1002" t="s">
        <v>1722</v>
      </c>
      <c r="C154" s="1049"/>
      <c r="D154" s="1049"/>
      <c r="E154" s="1049">
        <v>21795786</v>
      </c>
      <c r="F154" s="1049"/>
      <c r="G154" s="1049">
        <v>21795786</v>
      </c>
      <c r="H154" s="1049"/>
    </row>
    <row r="155" spans="1:8">
      <c r="A155" s="1002">
        <v>706100</v>
      </c>
      <c r="B155" s="1002" t="s">
        <v>1723</v>
      </c>
      <c r="C155" s="1049"/>
      <c r="D155" s="1049"/>
      <c r="E155" s="1049"/>
      <c r="F155" s="1049">
        <v>12672000</v>
      </c>
      <c r="G155" s="1049"/>
      <c r="H155" s="1049">
        <v>12672000</v>
      </c>
    </row>
    <row r="156" spans="1:8">
      <c r="A156" s="1002">
        <v>707800</v>
      </c>
      <c r="B156" s="1002" t="s">
        <v>1724</v>
      </c>
      <c r="C156" s="1049"/>
      <c r="D156" s="1049"/>
      <c r="E156" s="1049"/>
      <c r="F156" s="1049">
        <v>1130000</v>
      </c>
      <c r="G156" s="1049"/>
      <c r="H156" s="1049">
        <v>1130000</v>
      </c>
    </row>
    <row r="157" spans="1:8">
      <c r="A157" s="1002">
        <v>722100</v>
      </c>
      <c r="B157" s="1002" t="s">
        <v>1725</v>
      </c>
      <c r="C157" s="1049"/>
      <c r="D157" s="1049"/>
      <c r="E157" s="1049"/>
      <c r="F157" s="1049">
        <v>4500000</v>
      </c>
      <c r="G157" s="1049"/>
      <c r="H157" s="1049">
        <v>4500000</v>
      </c>
    </row>
    <row r="158" spans="1:8">
      <c r="A158" s="1002">
        <v>756000</v>
      </c>
      <c r="B158" s="1002" t="s">
        <v>1726</v>
      </c>
      <c r="C158" s="1049"/>
      <c r="D158" s="1049"/>
      <c r="E158" s="1049"/>
      <c r="F158" s="1049">
        <v>1081031</v>
      </c>
      <c r="G158" s="1049"/>
      <c r="H158" s="1049">
        <v>1081031</v>
      </c>
    </row>
    <row r="159" spans="1:8">
      <c r="A159" s="1002">
        <v>758000</v>
      </c>
      <c r="B159" s="1002" t="s">
        <v>1727</v>
      </c>
      <c r="C159" s="1049"/>
      <c r="D159" s="1049"/>
      <c r="E159" s="1049"/>
      <c r="F159" s="1049">
        <v>2355947</v>
      </c>
      <c r="G159" s="1049"/>
      <c r="H159" s="1049">
        <v>2355947</v>
      </c>
    </row>
    <row r="160" spans="1:8">
      <c r="A160" s="1002">
        <v>773000</v>
      </c>
      <c r="B160" s="1002" t="s">
        <v>1399</v>
      </c>
      <c r="C160" s="1049"/>
      <c r="D160" s="1049"/>
      <c r="E160" s="1049"/>
      <c r="F160" s="1049">
        <v>7500000</v>
      </c>
      <c r="G160" s="1049"/>
      <c r="H160" s="1049">
        <v>7500000</v>
      </c>
    </row>
    <row r="161" spans="1:10">
      <c r="A161" s="1002">
        <v>781000</v>
      </c>
      <c r="B161" s="1002" t="s">
        <v>1728</v>
      </c>
      <c r="C161" s="1049"/>
      <c r="D161" s="1049"/>
      <c r="E161" s="1049"/>
      <c r="F161" s="1049">
        <v>3233550</v>
      </c>
      <c r="G161" s="1049"/>
      <c r="H161" s="1049">
        <v>3233550</v>
      </c>
    </row>
    <row r="162" spans="1:10">
      <c r="A162" s="1002">
        <v>812000</v>
      </c>
      <c r="B162" s="1002" t="s">
        <v>1729</v>
      </c>
      <c r="C162" s="1049"/>
      <c r="D162" s="1049"/>
      <c r="E162" s="1049">
        <v>45992979</v>
      </c>
      <c r="F162" s="1049">
        <v>45992979</v>
      </c>
      <c r="G162" s="1049"/>
      <c r="H162" s="1049"/>
    </row>
    <row r="163" spans="1:10">
      <c r="A163" s="1002">
        <v>822000</v>
      </c>
      <c r="B163" s="1002" t="s">
        <v>1730</v>
      </c>
      <c r="C163" s="1049"/>
      <c r="D163" s="1049"/>
      <c r="E163" s="1049"/>
      <c r="F163" s="1049">
        <v>127119</v>
      </c>
      <c r="G163" s="1049"/>
      <c r="H163" s="1049">
        <v>127119</v>
      </c>
    </row>
    <row r="164" spans="1:10">
      <c r="A164" s="1002">
        <v>845000</v>
      </c>
      <c r="B164" s="1002" t="s">
        <v>1478</v>
      </c>
      <c r="C164" s="1049"/>
      <c r="D164" s="1049"/>
      <c r="E164" s="1049"/>
      <c r="F164" s="1049">
        <v>2000000</v>
      </c>
      <c r="G164" s="1049"/>
      <c r="H164" s="1049">
        <v>2000000</v>
      </c>
    </row>
    <row r="165" spans="1:10">
      <c r="A165" s="1002">
        <v>891000</v>
      </c>
      <c r="B165" s="1002" t="s">
        <v>1731</v>
      </c>
      <c r="C165" s="1049"/>
      <c r="D165" s="1049"/>
      <c r="E165" s="1049">
        <v>31102200</v>
      </c>
      <c r="F165" s="1049"/>
      <c r="G165" s="1049">
        <v>31102200</v>
      </c>
      <c r="H165" s="1049"/>
      <c r="J165" s="1052"/>
    </row>
    <row r="166" spans="1:10">
      <c r="A166" s="1002"/>
      <c r="B166" s="1002"/>
      <c r="C166" s="1049"/>
      <c r="D166" s="1049"/>
      <c r="E166" s="1049"/>
      <c r="F166" s="1049"/>
      <c r="G166" s="1049"/>
      <c r="H166" s="1049"/>
    </row>
    <row r="167" spans="1:10">
      <c r="A167" s="1002"/>
      <c r="B167" s="1002"/>
      <c r="C167" s="1049"/>
      <c r="D167" s="1049"/>
      <c r="E167" s="1049"/>
      <c r="F167" s="1049"/>
      <c r="G167" s="1049"/>
      <c r="H167" s="1049"/>
    </row>
    <row r="168" spans="1:10">
      <c r="A168" s="1002"/>
      <c r="B168" s="1002"/>
      <c r="C168" s="1049"/>
      <c r="D168" s="1049"/>
      <c r="E168" s="1049"/>
      <c r="F168" s="1049"/>
      <c r="G168" s="1049"/>
      <c r="H168" s="1049"/>
    </row>
    <row r="169" spans="1:10">
      <c r="A169" s="1002"/>
      <c r="B169" s="1002"/>
      <c r="C169" s="1049"/>
      <c r="D169" s="1049"/>
      <c r="E169" s="1049"/>
      <c r="F169" s="1049"/>
      <c r="G169" s="1049"/>
      <c r="H169" s="1049"/>
    </row>
    <row r="170" spans="1:10">
      <c r="A170" s="1002"/>
      <c r="B170" s="1002"/>
      <c r="C170" s="1049"/>
      <c r="D170" s="1049"/>
      <c r="E170" s="1049"/>
      <c r="F170" s="1049"/>
      <c r="G170" s="1049"/>
      <c r="H170" s="1049"/>
    </row>
    <row r="171" spans="1:10">
      <c r="A171" s="1002"/>
      <c r="B171" s="1002"/>
      <c r="C171" s="1049"/>
      <c r="D171" s="1049"/>
      <c r="E171" s="1049"/>
      <c r="F171" s="1049"/>
      <c r="G171" s="1049"/>
      <c r="H171" s="1049"/>
    </row>
    <row r="172" spans="1:10">
      <c r="A172" s="1002"/>
      <c r="B172" s="1002"/>
      <c r="C172" s="1049"/>
      <c r="D172" s="1049"/>
      <c r="E172" s="1049"/>
      <c r="F172" s="1049"/>
      <c r="G172" s="1049"/>
      <c r="H172" s="1049"/>
    </row>
    <row r="173" spans="1:10">
      <c r="A173" s="1002"/>
      <c r="B173" s="1002"/>
      <c r="C173" s="1049"/>
      <c r="D173" s="1049"/>
      <c r="E173" s="1049"/>
      <c r="F173" s="1049"/>
      <c r="G173" s="1049"/>
      <c r="H173" s="1049"/>
    </row>
    <row r="174" spans="1:10">
      <c r="A174" s="1002"/>
      <c r="B174" s="1002"/>
      <c r="C174" s="1049"/>
      <c r="D174" s="1049"/>
      <c r="E174" s="1049"/>
      <c r="F174" s="1049"/>
      <c r="G174" s="1049"/>
      <c r="H174" s="1049"/>
    </row>
    <row r="175" spans="1:10">
      <c r="A175" s="1002"/>
      <c r="B175" s="1002"/>
      <c r="C175" s="1049"/>
      <c r="D175" s="1049"/>
      <c r="E175" s="1049"/>
      <c r="F175" s="1049"/>
      <c r="G175" s="1049"/>
      <c r="H175" s="1049"/>
    </row>
    <row r="176" spans="1:10">
      <c r="A176" s="1002"/>
      <c r="B176" s="1002"/>
      <c r="C176" s="1049"/>
      <c r="D176" s="1049"/>
      <c r="E176" s="1049"/>
      <c r="F176" s="1049"/>
      <c r="G176" s="1049"/>
      <c r="H176" s="1049"/>
    </row>
    <row r="177" spans="1:8">
      <c r="A177" s="1002"/>
      <c r="B177" s="1002"/>
      <c r="C177" s="1049"/>
      <c r="D177" s="1049"/>
      <c r="E177" s="1049"/>
      <c r="F177" s="1049"/>
      <c r="G177" s="1049"/>
      <c r="H177" s="1049"/>
    </row>
    <row r="178" spans="1:8">
      <c r="A178" s="1002"/>
      <c r="B178" s="1002"/>
      <c r="C178" s="1049"/>
      <c r="D178" s="1049"/>
      <c r="E178" s="1049"/>
      <c r="F178" s="1049"/>
      <c r="G178" s="1049"/>
      <c r="H178" s="1049"/>
    </row>
    <row r="179" spans="1:8">
      <c r="A179" s="1002"/>
      <c r="B179" s="1002"/>
      <c r="C179" s="1049"/>
      <c r="D179" s="1049"/>
      <c r="E179" s="1049"/>
      <c r="F179" s="1049"/>
      <c r="G179" s="1049"/>
      <c r="H179" s="1049"/>
    </row>
    <row r="180" spans="1:8">
      <c r="A180" s="1002"/>
      <c r="B180" s="1002"/>
      <c r="C180" s="1049"/>
      <c r="D180" s="1049"/>
      <c r="E180" s="1049"/>
      <c r="F180" s="1049"/>
      <c r="G180" s="1049"/>
      <c r="H180" s="1049"/>
    </row>
    <row r="181" spans="1:8">
      <c r="A181" s="16"/>
      <c r="B181" s="16"/>
      <c r="C181" s="1050"/>
      <c r="D181" s="1050"/>
      <c r="E181" s="1050"/>
      <c r="F181" s="1050"/>
      <c r="G181" s="1050"/>
      <c r="H181" s="1050"/>
    </row>
    <row r="182" spans="1:8">
      <c r="A182" s="16"/>
      <c r="B182" s="16"/>
      <c r="C182" s="1050"/>
      <c r="D182" s="1050"/>
      <c r="E182" s="1050"/>
      <c r="F182" s="1050"/>
      <c r="G182" s="1050"/>
      <c r="H182" s="1050"/>
    </row>
    <row r="183" spans="1:8">
      <c r="A183" s="16"/>
      <c r="B183" s="16"/>
      <c r="C183" s="1050"/>
      <c r="D183" s="1050"/>
      <c r="E183" s="1050"/>
      <c r="F183" s="1050"/>
      <c r="G183" s="1050"/>
      <c r="H183" s="1050"/>
    </row>
    <row r="184" spans="1:8">
      <c r="A184" s="16"/>
      <c r="B184" s="16"/>
      <c r="C184" s="1050"/>
      <c r="D184" s="1050"/>
      <c r="E184" s="1050"/>
      <c r="F184" s="1050"/>
      <c r="G184" s="1050"/>
      <c r="H184" s="1050"/>
    </row>
    <row r="185" spans="1:8">
      <c r="A185" s="16"/>
      <c r="B185" s="16"/>
      <c r="C185" s="1050"/>
      <c r="D185" s="1050"/>
      <c r="E185" s="1050"/>
      <c r="F185" s="1050"/>
      <c r="G185" s="1050"/>
      <c r="H185" s="1050"/>
    </row>
    <row r="186" spans="1:8">
      <c r="A186" s="16"/>
      <c r="B186" s="16"/>
      <c r="C186" s="1050"/>
      <c r="D186" s="1050"/>
      <c r="E186" s="1050"/>
      <c r="F186" s="1050"/>
      <c r="G186" s="1050"/>
      <c r="H186" s="1050"/>
    </row>
    <row r="187" spans="1:8">
      <c r="A187" s="16"/>
      <c r="B187" s="16"/>
      <c r="C187" s="1050"/>
      <c r="D187" s="1050"/>
      <c r="E187" s="1050"/>
      <c r="F187" s="1050"/>
      <c r="G187" s="1050"/>
      <c r="H187" s="1050"/>
    </row>
    <row r="188" spans="1:8">
      <c r="A188" s="16"/>
      <c r="B188" s="16"/>
      <c r="C188" s="1050"/>
      <c r="D188" s="1050"/>
      <c r="E188" s="1050"/>
      <c r="F188" s="1050"/>
      <c r="G188" s="1050"/>
      <c r="H188" s="1050"/>
    </row>
    <row r="189" spans="1:8">
      <c r="A189" s="16"/>
      <c r="B189" s="16"/>
      <c r="C189" s="1050"/>
      <c r="D189" s="1050"/>
      <c r="E189" s="1050"/>
      <c r="F189" s="1050"/>
      <c r="G189" s="1050"/>
      <c r="H189" s="1050"/>
    </row>
    <row r="190" spans="1:8">
      <c r="A190" s="16"/>
      <c r="B190" s="16"/>
      <c r="C190" s="1050"/>
      <c r="D190" s="1050"/>
      <c r="E190" s="1050"/>
      <c r="F190" s="1050"/>
      <c r="G190" s="1050"/>
      <c r="H190" s="1050"/>
    </row>
    <row r="191" spans="1:8">
      <c r="A191" s="16"/>
      <c r="B191" s="16"/>
      <c r="C191" s="1050"/>
      <c r="D191" s="1050"/>
      <c r="E191" s="1050"/>
      <c r="F191" s="1050"/>
      <c r="G191" s="1050"/>
      <c r="H191" s="1050"/>
    </row>
    <row r="192" spans="1:8">
      <c r="A192" s="16"/>
      <c r="B192" s="16"/>
      <c r="C192" s="1050"/>
      <c r="D192" s="1050"/>
      <c r="E192" s="1050"/>
      <c r="F192" s="1050"/>
      <c r="G192" s="1050"/>
      <c r="H192" s="1050"/>
    </row>
    <row r="193" spans="1:8">
      <c r="A193" s="16"/>
      <c r="B193" s="16"/>
      <c r="C193" s="1050"/>
      <c r="D193" s="1050"/>
      <c r="E193" s="1050"/>
      <c r="F193" s="1050"/>
      <c r="G193" s="1050"/>
      <c r="H193" s="1050"/>
    </row>
    <row r="194" spans="1:8">
      <c r="A194" s="16"/>
      <c r="B194" s="16"/>
      <c r="C194" s="1050"/>
      <c r="D194" s="1050"/>
      <c r="E194" s="1050"/>
      <c r="F194" s="1050"/>
      <c r="G194" s="1050"/>
      <c r="H194" s="1050"/>
    </row>
    <row r="195" spans="1:8">
      <c r="A195" s="16"/>
      <c r="B195" s="16"/>
      <c r="C195" s="1050"/>
      <c r="D195" s="1050"/>
      <c r="E195" s="1050"/>
      <c r="F195" s="1050"/>
      <c r="G195" s="1050"/>
      <c r="H195" s="1050"/>
    </row>
    <row r="196" spans="1:8">
      <c r="A196" s="16"/>
      <c r="B196" s="16"/>
      <c r="C196" s="1050"/>
      <c r="D196" s="1050"/>
      <c r="E196" s="1050"/>
      <c r="F196" s="1050"/>
      <c r="G196" s="1050"/>
      <c r="H196" s="1050"/>
    </row>
    <row r="197" spans="1:8">
      <c r="A197" s="16"/>
      <c r="B197" s="16"/>
      <c r="C197" s="1050"/>
      <c r="D197" s="1050"/>
      <c r="E197" s="1050"/>
      <c r="F197" s="1050"/>
      <c r="G197" s="1050"/>
      <c r="H197" s="1050"/>
    </row>
    <row r="198" spans="1:8">
      <c r="A198" s="16"/>
      <c r="B198" s="16"/>
      <c r="C198" s="1050"/>
      <c r="D198" s="1050"/>
      <c r="E198" s="1050"/>
      <c r="F198" s="1050"/>
      <c r="G198" s="1050"/>
      <c r="H198" s="1050"/>
    </row>
    <row r="199" spans="1:8">
      <c r="A199" s="16"/>
      <c r="B199" s="16"/>
      <c r="C199" s="1050"/>
      <c r="D199" s="1050"/>
      <c r="E199" s="1050"/>
      <c r="F199" s="1050"/>
      <c r="G199" s="1050"/>
      <c r="H199" s="1050"/>
    </row>
    <row r="200" spans="1:8">
      <c r="A200" s="16"/>
      <c r="B200" s="16"/>
      <c r="C200" s="1050"/>
      <c r="D200" s="1050"/>
      <c r="E200" s="1050"/>
      <c r="F200" s="1050"/>
      <c r="G200" s="1050"/>
      <c r="H200" s="1050"/>
    </row>
    <row r="201" spans="1:8">
      <c r="A201" s="16"/>
      <c r="B201" s="16"/>
      <c r="C201" s="1050"/>
      <c r="D201" s="1050"/>
      <c r="E201" s="1050"/>
      <c r="F201" s="1050"/>
      <c r="G201" s="1050"/>
      <c r="H201" s="1050"/>
    </row>
    <row r="202" spans="1:8">
      <c r="A202" s="16"/>
      <c r="B202" s="16"/>
      <c r="C202" s="1050"/>
      <c r="D202" s="1050"/>
      <c r="E202" s="1050"/>
      <c r="F202" s="1050"/>
      <c r="G202" s="1050"/>
      <c r="H202" s="1050"/>
    </row>
    <row r="203" spans="1:8">
      <c r="A203" s="16"/>
      <c r="B203" s="16"/>
      <c r="C203" s="1050"/>
      <c r="D203" s="1050"/>
      <c r="E203" s="1050"/>
      <c r="F203" s="1050"/>
      <c r="G203" s="1050"/>
      <c r="H203" s="1050"/>
    </row>
    <row r="204" spans="1:8">
      <c r="A204" s="16"/>
      <c r="B204" s="16"/>
      <c r="C204" s="1050"/>
      <c r="D204" s="1050"/>
      <c r="E204" s="1050"/>
      <c r="F204" s="1050"/>
      <c r="G204" s="1050"/>
      <c r="H204" s="1050"/>
    </row>
    <row r="205" spans="1:8">
      <c r="A205" s="16"/>
      <c r="B205" s="16"/>
      <c r="C205" s="1050"/>
      <c r="D205" s="1050"/>
      <c r="E205" s="1050"/>
      <c r="F205" s="1050"/>
      <c r="G205" s="1050"/>
      <c r="H205" s="1050"/>
    </row>
    <row r="206" spans="1:8">
      <c r="A206" s="16"/>
      <c r="B206" s="16"/>
      <c r="C206" s="1050"/>
      <c r="D206" s="1050"/>
      <c r="E206" s="1050"/>
      <c r="F206" s="1050"/>
      <c r="G206" s="1050"/>
      <c r="H206" s="1050"/>
    </row>
    <row r="207" spans="1:8">
      <c r="A207" s="16"/>
      <c r="B207" s="16"/>
      <c r="C207" s="1050"/>
      <c r="D207" s="1050"/>
      <c r="E207" s="1050"/>
      <c r="F207" s="1050"/>
      <c r="G207" s="1050"/>
      <c r="H207" s="1050"/>
    </row>
    <row r="208" spans="1:8">
      <c r="A208" s="16"/>
      <c r="B208" s="16"/>
      <c r="C208" s="1050"/>
      <c r="D208" s="1050"/>
      <c r="E208" s="1050"/>
      <c r="F208" s="1050"/>
      <c r="G208" s="1050"/>
      <c r="H208" s="1050"/>
    </row>
    <row r="209" spans="1:8">
      <c r="A209" s="16"/>
      <c r="B209" s="16"/>
      <c r="C209" s="1050"/>
      <c r="D209" s="1050"/>
      <c r="E209" s="1050"/>
      <c r="F209" s="1050"/>
      <c r="G209" s="1050"/>
      <c r="H209" s="1050"/>
    </row>
    <row r="210" spans="1:8">
      <c r="A210" s="16"/>
      <c r="B210" s="16"/>
      <c r="C210" s="1050"/>
      <c r="D210" s="1050"/>
      <c r="E210" s="1050"/>
      <c r="F210" s="1050"/>
      <c r="G210" s="1050"/>
      <c r="H210" s="1050"/>
    </row>
    <row r="211" spans="1:8">
      <c r="A211" s="16"/>
      <c r="B211" s="16"/>
      <c r="C211" s="1050"/>
      <c r="D211" s="1050"/>
      <c r="E211" s="1050"/>
      <c r="F211" s="1050"/>
      <c r="G211" s="1050"/>
      <c r="H211" s="1050"/>
    </row>
    <row r="212" spans="1:8">
      <c r="A212" s="16"/>
      <c r="B212" s="16"/>
      <c r="C212" s="1050"/>
      <c r="D212" s="1050"/>
      <c r="E212" s="1050"/>
      <c r="F212" s="1050"/>
      <c r="G212" s="1050"/>
      <c r="H212" s="1050"/>
    </row>
    <row r="213" spans="1:8">
      <c r="A213" s="16"/>
      <c r="B213" s="16"/>
      <c r="C213" s="1050"/>
      <c r="D213" s="1050"/>
      <c r="E213" s="1050"/>
      <c r="F213" s="1050"/>
      <c r="G213" s="1050"/>
      <c r="H213" s="1050"/>
    </row>
    <row r="214" spans="1:8">
      <c r="A214" s="16"/>
      <c r="B214" s="16"/>
      <c r="C214" s="1050"/>
      <c r="D214" s="1050"/>
      <c r="E214" s="1050"/>
      <c r="F214" s="1050"/>
      <c r="G214" s="1050"/>
      <c r="H214" s="1050"/>
    </row>
    <row r="215" spans="1:8">
      <c r="A215" s="16"/>
      <c r="B215" s="16"/>
      <c r="C215" s="1050"/>
      <c r="D215" s="1050"/>
      <c r="E215" s="1050"/>
      <c r="F215" s="1050"/>
      <c r="G215" s="1050"/>
      <c r="H215" s="1050"/>
    </row>
    <row r="216" spans="1:8">
      <c r="A216" s="16"/>
      <c r="B216" s="16"/>
      <c r="C216" s="1050"/>
      <c r="D216" s="1050"/>
      <c r="E216" s="1050"/>
      <c r="F216" s="1050"/>
      <c r="G216" s="1050"/>
      <c r="H216" s="1050"/>
    </row>
    <row r="217" spans="1:8">
      <c r="A217" s="16"/>
      <c r="B217" s="16"/>
      <c r="C217" s="1050"/>
      <c r="D217" s="1050"/>
      <c r="E217" s="1050"/>
      <c r="F217" s="1050"/>
      <c r="G217" s="1050"/>
      <c r="H217" s="1050"/>
    </row>
    <row r="218" spans="1:8">
      <c r="A218" s="16"/>
      <c r="B218" s="16"/>
      <c r="C218" s="1050"/>
      <c r="D218" s="1050"/>
      <c r="E218" s="1050"/>
      <c r="F218" s="1050"/>
      <c r="G218" s="1050"/>
      <c r="H218" s="1050"/>
    </row>
    <row r="219" spans="1:8">
      <c r="A219" s="16"/>
      <c r="B219" s="16"/>
      <c r="C219" s="1050"/>
      <c r="D219" s="1050"/>
      <c r="E219" s="1050"/>
      <c r="F219" s="1050"/>
      <c r="G219" s="1050"/>
      <c r="H219" s="1050"/>
    </row>
    <row r="220" spans="1:8">
      <c r="A220" s="16"/>
      <c r="B220" s="16"/>
      <c r="C220" s="1050"/>
      <c r="D220" s="1050"/>
      <c r="E220" s="1050"/>
      <c r="F220" s="1050"/>
      <c r="G220" s="1050"/>
      <c r="H220" s="1050"/>
    </row>
    <row r="221" spans="1:8">
      <c r="A221" s="16"/>
      <c r="B221" s="16"/>
      <c r="C221" s="1050"/>
      <c r="D221" s="1050"/>
      <c r="E221" s="1050"/>
      <c r="F221" s="1050"/>
      <c r="G221" s="1050"/>
      <c r="H221" s="1050"/>
    </row>
    <row r="222" spans="1:8">
      <c r="A222" s="16"/>
      <c r="B222" s="16"/>
      <c r="C222" s="1050"/>
      <c r="D222" s="1050"/>
      <c r="E222" s="1050"/>
      <c r="F222" s="1050"/>
      <c r="G222" s="1050"/>
      <c r="H222" s="1050"/>
    </row>
    <row r="223" spans="1:8">
      <c r="A223" s="16"/>
      <c r="B223" s="16"/>
      <c r="C223" s="1050"/>
      <c r="D223" s="1050"/>
      <c r="E223" s="1050"/>
      <c r="F223" s="1050"/>
      <c r="G223" s="1050"/>
      <c r="H223" s="1050"/>
    </row>
    <row r="224" spans="1:8">
      <c r="A224" s="16"/>
      <c r="B224" s="16"/>
      <c r="C224" s="1050"/>
      <c r="D224" s="1050"/>
      <c r="E224" s="1050"/>
      <c r="F224" s="1050"/>
      <c r="G224" s="1050"/>
      <c r="H224" s="1050"/>
    </row>
    <row r="225" spans="1:8">
      <c r="A225" s="16"/>
      <c r="B225" s="16"/>
      <c r="C225" s="1050"/>
      <c r="D225" s="1050"/>
      <c r="E225" s="1050"/>
      <c r="F225" s="1050"/>
      <c r="G225" s="1050"/>
      <c r="H225" s="1050"/>
    </row>
    <row r="226" spans="1:8">
      <c r="A226" s="16"/>
      <c r="B226" s="16"/>
      <c r="C226" s="1050"/>
      <c r="D226" s="1050"/>
      <c r="E226" s="1050"/>
      <c r="F226" s="1050"/>
      <c r="G226" s="1050"/>
      <c r="H226" s="1050"/>
    </row>
    <row r="227" spans="1:8">
      <c r="A227" s="16"/>
      <c r="B227" s="16"/>
      <c r="C227" s="1050"/>
      <c r="D227" s="1050"/>
      <c r="E227" s="1050"/>
      <c r="F227" s="1050"/>
      <c r="G227" s="1050"/>
      <c r="H227" s="1050"/>
    </row>
    <row r="228" spans="1:8">
      <c r="A228" s="16"/>
      <c r="B228" s="16"/>
      <c r="C228" s="1050"/>
      <c r="D228" s="1050"/>
      <c r="E228" s="1050"/>
      <c r="F228" s="1050"/>
      <c r="G228" s="1050"/>
      <c r="H228" s="1050"/>
    </row>
    <row r="229" spans="1:8">
      <c r="A229" s="16"/>
      <c r="B229" s="16"/>
      <c r="C229" s="1050"/>
      <c r="D229" s="1050"/>
      <c r="E229" s="1050"/>
      <c r="F229" s="1050"/>
      <c r="G229" s="1050"/>
      <c r="H229" s="1050"/>
    </row>
    <row r="230" spans="1:8">
      <c r="A230" s="16"/>
      <c r="B230" s="16"/>
      <c r="C230" s="1050"/>
      <c r="D230" s="1050"/>
      <c r="E230" s="1050"/>
      <c r="F230" s="1050"/>
      <c r="G230" s="1050"/>
      <c r="H230" s="1050"/>
    </row>
    <row r="231" spans="1:8">
      <c r="A231" s="16"/>
      <c r="B231" s="16"/>
      <c r="C231" s="1050"/>
      <c r="D231" s="1050"/>
      <c r="E231" s="1050"/>
      <c r="F231" s="1050"/>
      <c r="G231" s="1050"/>
      <c r="H231" s="1050"/>
    </row>
    <row r="232" spans="1:8">
      <c r="A232" s="16"/>
      <c r="B232" s="16"/>
      <c r="C232" s="1050"/>
      <c r="D232" s="1050"/>
      <c r="E232" s="1050"/>
      <c r="F232" s="1050"/>
      <c r="G232" s="1050"/>
      <c r="H232" s="1050"/>
    </row>
    <row r="233" spans="1:8">
      <c r="A233" s="16"/>
      <c r="B233" s="16"/>
      <c r="C233" s="1050"/>
      <c r="D233" s="1050"/>
      <c r="E233" s="1050"/>
      <c r="F233" s="1050"/>
      <c r="G233" s="1050"/>
      <c r="H233" s="1050"/>
    </row>
    <row r="234" spans="1:8">
      <c r="A234" s="16"/>
      <c r="B234" s="16"/>
      <c r="C234" s="1050"/>
      <c r="D234" s="1050"/>
      <c r="E234" s="1050"/>
      <c r="F234" s="1050"/>
      <c r="G234" s="1050"/>
      <c r="H234" s="1050"/>
    </row>
    <row r="235" spans="1:8">
      <c r="A235" s="16"/>
      <c r="B235" s="16"/>
      <c r="C235" s="1050"/>
      <c r="D235" s="1050"/>
      <c r="E235" s="1050"/>
      <c r="F235" s="1050"/>
      <c r="G235" s="1050"/>
      <c r="H235" s="1050"/>
    </row>
    <row r="236" spans="1:8">
      <c r="A236" s="16"/>
      <c r="B236" s="16"/>
      <c r="C236" s="1050"/>
      <c r="D236" s="1050"/>
      <c r="E236" s="1050"/>
      <c r="F236" s="1050"/>
      <c r="G236" s="1050"/>
      <c r="H236" s="1050"/>
    </row>
    <row r="237" spans="1:8">
      <c r="A237" s="16"/>
      <c r="B237" s="16"/>
      <c r="C237" s="1050"/>
      <c r="D237" s="1050"/>
      <c r="E237" s="1050"/>
      <c r="F237" s="1050"/>
      <c r="G237" s="1050"/>
      <c r="H237" s="1050"/>
    </row>
    <row r="238" spans="1:8">
      <c r="A238" s="16"/>
      <c r="B238" s="16"/>
      <c r="C238" s="1050"/>
      <c r="D238" s="1050"/>
      <c r="E238" s="1050"/>
      <c r="F238" s="1050"/>
      <c r="G238" s="1050"/>
      <c r="H238" s="1050"/>
    </row>
    <row r="239" spans="1:8">
      <c r="A239" s="16"/>
      <c r="B239" s="16"/>
      <c r="C239" s="1050"/>
      <c r="D239" s="1050"/>
      <c r="E239" s="1050"/>
      <c r="F239" s="1050"/>
      <c r="G239" s="1050"/>
      <c r="H239" s="1050"/>
    </row>
    <row r="240" spans="1:8">
      <c r="A240" s="16"/>
      <c r="B240" s="16"/>
      <c r="C240" s="1050"/>
      <c r="D240" s="1050"/>
      <c r="E240" s="1050"/>
      <c r="F240" s="1050"/>
      <c r="G240" s="1050"/>
      <c r="H240" s="1050"/>
    </row>
    <row r="241" spans="1:8">
      <c r="A241" s="16"/>
      <c r="B241" s="16"/>
      <c r="C241" s="1050"/>
      <c r="D241" s="1050"/>
      <c r="E241" s="1050"/>
      <c r="F241" s="1050"/>
      <c r="G241" s="1050"/>
      <c r="H241" s="1050"/>
    </row>
    <row r="242" spans="1:8">
      <c r="A242" s="16"/>
      <c r="B242" s="16"/>
      <c r="C242" s="1050"/>
      <c r="D242" s="1050"/>
      <c r="E242" s="1050"/>
      <c r="F242" s="1050"/>
      <c r="G242" s="1050"/>
      <c r="H242" s="1050"/>
    </row>
    <row r="243" spans="1:8">
      <c r="A243" s="16"/>
      <c r="B243" s="16"/>
      <c r="C243" s="1050"/>
      <c r="D243" s="1050"/>
      <c r="E243" s="1050"/>
      <c r="F243" s="1050"/>
      <c r="G243" s="1050"/>
      <c r="H243" s="1050"/>
    </row>
    <row r="244" spans="1:8">
      <c r="A244" s="16"/>
      <c r="B244" s="16"/>
      <c r="C244" s="1050"/>
      <c r="D244" s="1050"/>
      <c r="E244" s="1050"/>
      <c r="F244" s="1050"/>
      <c r="G244" s="1050"/>
      <c r="H244" s="1050"/>
    </row>
    <row r="245" spans="1:8">
      <c r="A245" s="16"/>
      <c r="B245" s="16"/>
      <c r="C245" s="1050"/>
      <c r="D245" s="1050"/>
      <c r="E245" s="1050"/>
      <c r="F245" s="1050"/>
      <c r="G245" s="1050"/>
      <c r="H245" s="1050"/>
    </row>
    <row r="246" spans="1:8">
      <c r="A246" s="16"/>
      <c r="B246" s="16"/>
      <c r="C246" s="1050"/>
      <c r="D246" s="1050"/>
      <c r="E246" s="1050"/>
      <c r="F246" s="1050"/>
      <c r="G246" s="1050"/>
      <c r="H246" s="1050"/>
    </row>
    <row r="247" spans="1:8">
      <c r="A247" s="16"/>
      <c r="B247" s="16"/>
      <c r="C247" s="1050"/>
      <c r="D247" s="1050"/>
      <c r="E247" s="1050"/>
      <c r="F247" s="1050"/>
      <c r="G247" s="1050"/>
      <c r="H247" s="1050"/>
    </row>
    <row r="248" spans="1:8">
      <c r="A248" s="16"/>
      <c r="B248" s="16"/>
      <c r="C248" s="1050"/>
      <c r="D248" s="1050"/>
      <c r="E248" s="1050"/>
      <c r="F248" s="1050"/>
      <c r="G248" s="1050"/>
      <c r="H248" s="1050"/>
    </row>
    <row r="249" spans="1:8">
      <c r="A249" s="16"/>
      <c r="B249" s="16"/>
      <c r="C249" s="1050"/>
      <c r="D249" s="1050"/>
      <c r="E249" s="1050"/>
      <c r="F249" s="1050"/>
      <c r="G249" s="1050"/>
      <c r="H249" s="1050"/>
    </row>
    <row r="250" spans="1:8">
      <c r="A250" s="16"/>
      <c r="B250" s="16"/>
      <c r="C250" s="1050"/>
      <c r="D250" s="1050"/>
      <c r="E250" s="1050"/>
      <c r="F250" s="1050"/>
      <c r="G250" s="1050"/>
      <c r="H250" s="1050"/>
    </row>
    <row r="251" spans="1:8">
      <c r="A251" s="16"/>
      <c r="B251" s="16"/>
      <c r="C251" s="1050"/>
      <c r="D251" s="1050"/>
      <c r="E251" s="1050"/>
      <c r="F251" s="1050"/>
      <c r="G251" s="1050"/>
      <c r="H251" s="1050"/>
    </row>
    <row r="252" spans="1:8">
      <c r="A252" s="16"/>
      <c r="B252" s="16"/>
      <c r="C252" s="1050"/>
      <c r="D252" s="1050"/>
      <c r="E252" s="1050"/>
      <c r="F252" s="1050"/>
      <c r="G252" s="1050"/>
      <c r="H252" s="1050"/>
    </row>
    <row r="253" spans="1:8">
      <c r="A253" s="16"/>
      <c r="B253" s="16"/>
      <c r="C253" s="1050"/>
      <c r="D253" s="1050"/>
      <c r="E253" s="1050"/>
      <c r="F253" s="1050"/>
      <c r="G253" s="1050"/>
      <c r="H253" s="1050"/>
    </row>
    <row r="254" spans="1:8">
      <c r="A254" s="16"/>
      <c r="B254" s="16"/>
      <c r="C254" s="1050"/>
      <c r="D254" s="1050"/>
      <c r="E254" s="1050"/>
      <c r="F254" s="1050"/>
      <c r="G254" s="1050"/>
      <c r="H254" s="1050"/>
    </row>
    <row r="255" spans="1:8">
      <c r="A255" s="16"/>
      <c r="B255" s="16"/>
      <c r="C255" s="1050"/>
      <c r="D255" s="1050"/>
      <c r="E255" s="1050"/>
      <c r="F255" s="1050"/>
      <c r="G255" s="1050"/>
      <c r="H255" s="1050"/>
    </row>
    <row r="256" spans="1:8">
      <c r="A256" s="16"/>
      <c r="B256" s="16"/>
      <c r="C256" s="1050"/>
      <c r="D256" s="1050"/>
      <c r="E256" s="1050"/>
      <c r="F256" s="1050"/>
      <c r="G256" s="1050"/>
      <c r="H256" s="1050"/>
    </row>
    <row r="257" spans="1:8">
      <c r="A257" s="16"/>
      <c r="B257" s="16"/>
      <c r="C257" s="1050"/>
      <c r="D257" s="1050"/>
      <c r="E257" s="1050"/>
      <c r="F257" s="1050"/>
      <c r="G257" s="1050"/>
      <c r="H257" s="1050"/>
    </row>
    <row r="258" spans="1:8">
      <c r="A258" s="16"/>
      <c r="B258" s="16"/>
      <c r="C258" s="1050"/>
      <c r="D258" s="1050"/>
      <c r="E258" s="1050"/>
      <c r="F258" s="1050"/>
      <c r="G258" s="1050"/>
      <c r="H258" s="1050"/>
    </row>
    <row r="259" spans="1:8">
      <c r="A259" s="16"/>
      <c r="B259" s="16"/>
      <c r="C259" s="1050"/>
      <c r="D259" s="1050"/>
      <c r="E259" s="1050"/>
      <c r="F259" s="1050"/>
      <c r="G259" s="1050"/>
      <c r="H259" s="1050"/>
    </row>
    <row r="260" spans="1:8">
      <c r="A260" s="16"/>
      <c r="B260" s="16"/>
      <c r="C260" s="1050"/>
      <c r="D260" s="1050"/>
      <c r="E260" s="1050"/>
      <c r="F260" s="1050"/>
      <c r="G260" s="1050"/>
      <c r="H260" s="1050"/>
    </row>
    <row r="261" spans="1:8">
      <c r="A261" s="16"/>
      <c r="B261" s="16"/>
      <c r="C261" s="1050"/>
      <c r="D261" s="1050"/>
      <c r="E261" s="1050"/>
      <c r="F261" s="1050"/>
      <c r="G261" s="1050"/>
      <c r="H261" s="1050"/>
    </row>
    <row r="262" spans="1:8">
      <c r="A262" s="16"/>
      <c r="B262" s="16"/>
      <c r="C262" s="1050"/>
      <c r="D262" s="1050"/>
      <c r="E262" s="1050"/>
      <c r="F262" s="1050"/>
      <c r="G262" s="1050"/>
      <c r="H262" s="1050"/>
    </row>
    <row r="263" spans="1:8">
      <c r="A263" s="16"/>
      <c r="B263" s="16"/>
      <c r="C263" s="1050"/>
      <c r="D263" s="1050"/>
      <c r="E263" s="1050"/>
      <c r="F263" s="1050"/>
      <c r="G263" s="1050"/>
      <c r="H263" s="1050"/>
    </row>
    <row r="264" spans="1:8">
      <c r="A264" s="16"/>
      <c r="B264" s="16"/>
      <c r="C264" s="1050"/>
      <c r="D264" s="1050"/>
      <c r="E264" s="1050"/>
      <c r="F264" s="1050"/>
      <c r="G264" s="1050"/>
      <c r="H264" s="1050"/>
    </row>
    <row r="265" spans="1:8">
      <c r="A265" s="16"/>
      <c r="B265" s="16"/>
      <c r="C265" s="1050"/>
      <c r="D265" s="1050"/>
      <c r="E265" s="1050"/>
      <c r="F265" s="1050"/>
      <c r="G265" s="1050"/>
      <c r="H265" s="1050"/>
    </row>
    <row r="266" spans="1:8">
      <c r="A266" s="16"/>
      <c r="B266" s="16"/>
      <c r="C266" s="1050"/>
      <c r="D266" s="1050"/>
      <c r="E266" s="1050"/>
      <c r="F266" s="1050"/>
      <c r="G266" s="1050"/>
      <c r="H266" s="1050"/>
    </row>
    <row r="267" spans="1:8">
      <c r="A267" s="16"/>
      <c r="B267" s="16"/>
      <c r="C267" s="1050"/>
      <c r="D267" s="1050"/>
      <c r="E267" s="1050"/>
      <c r="F267" s="1050"/>
      <c r="G267" s="1050"/>
      <c r="H267" s="1050"/>
    </row>
    <row r="268" spans="1:8">
      <c r="A268" s="16"/>
      <c r="B268" s="16"/>
      <c r="C268" s="1050"/>
      <c r="D268" s="1050"/>
      <c r="E268" s="1050"/>
      <c r="F268" s="1050"/>
      <c r="G268" s="1050"/>
      <c r="H268" s="1050"/>
    </row>
    <row r="269" spans="1:8">
      <c r="A269" s="16"/>
      <c r="B269" s="16"/>
      <c r="C269" s="1050"/>
      <c r="D269" s="1050"/>
      <c r="E269" s="1050"/>
      <c r="F269" s="1050"/>
      <c r="G269" s="1050"/>
      <c r="H269" s="1050"/>
    </row>
    <row r="270" spans="1:8">
      <c r="A270" s="16"/>
      <c r="B270" s="16"/>
      <c r="C270" s="1050"/>
      <c r="D270" s="1050"/>
      <c r="E270" s="1050"/>
      <c r="F270" s="1050"/>
      <c r="G270" s="1050"/>
      <c r="H270" s="1050"/>
    </row>
    <row r="271" spans="1:8">
      <c r="A271" s="16"/>
      <c r="B271" s="16"/>
      <c r="C271" s="1050"/>
      <c r="D271" s="1050"/>
      <c r="E271" s="1050"/>
      <c r="F271" s="1050"/>
      <c r="G271" s="1050"/>
      <c r="H271" s="1050"/>
    </row>
    <row r="272" spans="1:8">
      <c r="A272" s="16"/>
      <c r="B272" s="16"/>
      <c r="C272" s="1050"/>
      <c r="D272" s="1050"/>
      <c r="E272" s="1050"/>
      <c r="F272" s="1050"/>
      <c r="G272" s="1050"/>
      <c r="H272" s="1050"/>
    </row>
    <row r="273" spans="1:8">
      <c r="A273" s="16"/>
      <c r="B273" s="16"/>
      <c r="C273" s="1050"/>
      <c r="D273" s="1050"/>
      <c r="E273" s="1050"/>
      <c r="F273" s="1050"/>
      <c r="G273" s="1050"/>
      <c r="H273" s="1050"/>
    </row>
    <row r="274" spans="1:8">
      <c r="A274" s="16"/>
      <c r="B274" s="16"/>
      <c r="C274" s="1050"/>
      <c r="D274" s="1050"/>
      <c r="E274" s="1050"/>
      <c r="F274" s="1050"/>
      <c r="G274" s="1050"/>
      <c r="H274" s="1050"/>
    </row>
    <row r="275" spans="1:8">
      <c r="A275" s="16"/>
      <c r="B275" s="16"/>
      <c r="C275" s="1050"/>
      <c r="D275" s="1050"/>
      <c r="E275" s="1050"/>
      <c r="F275" s="1050"/>
      <c r="G275" s="1050"/>
      <c r="H275" s="1050"/>
    </row>
    <row r="276" spans="1:8">
      <c r="A276" s="16"/>
      <c r="B276" s="16"/>
      <c r="C276" s="1050"/>
      <c r="D276" s="1050"/>
      <c r="E276" s="1050"/>
      <c r="F276" s="1050"/>
      <c r="G276" s="1050"/>
      <c r="H276" s="1050"/>
    </row>
    <row r="277" spans="1:8">
      <c r="A277" s="16"/>
      <c r="B277" s="16"/>
      <c r="C277" s="1050"/>
      <c r="D277" s="1050"/>
      <c r="E277" s="1050"/>
      <c r="F277" s="1050"/>
      <c r="G277" s="1050"/>
      <c r="H277" s="1050"/>
    </row>
    <row r="278" spans="1:8">
      <c r="A278" s="16"/>
      <c r="B278" s="16"/>
      <c r="C278" s="1050"/>
      <c r="D278" s="1050"/>
      <c r="E278" s="1050"/>
      <c r="F278" s="1050"/>
      <c r="G278" s="1050"/>
      <c r="H278" s="1050"/>
    </row>
    <row r="279" spans="1:8">
      <c r="A279" s="16"/>
      <c r="B279" s="16"/>
      <c r="C279" s="1050"/>
      <c r="D279" s="1050"/>
      <c r="E279" s="1050"/>
      <c r="F279" s="1050"/>
      <c r="G279" s="1050"/>
      <c r="H279" s="1050"/>
    </row>
    <row r="280" spans="1:8">
      <c r="A280" s="16"/>
      <c r="B280" s="16"/>
      <c r="C280" s="1050"/>
      <c r="D280" s="1050"/>
      <c r="E280" s="1050"/>
      <c r="F280" s="1050"/>
      <c r="G280" s="1050"/>
      <c r="H280" s="1050"/>
    </row>
    <row r="281" spans="1:8">
      <c r="A281" s="16"/>
      <c r="B281" s="16"/>
      <c r="C281" s="1050"/>
      <c r="D281" s="1050"/>
      <c r="E281" s="1050"/>
      <c r="F281" s="1050"/>
      <c r="G281" s="1050"/>
      <c r="H281" s="1050"/>
    </row>
    <row r="282" spans="1:8">
      <c r="A282" s="16"/>
      <c r="B282" s="16"/>
      <c r="C282" s="1050"/>
      <c r="D282" s="1050"/>
      <c r="E282" s="1050"/>
      <c r="F282" s="1050"/>
      <c r="G282" s="1050"/>
      <c r="H282" s="1050"/>
    </row>
    <row r="283" spans="1:8">
      <c r="A283" s="16"/>
      <c r="B283" s="16"/>
      <c r="C283" s="1050"/>
      <c r="D283" s="1050"/>
      <c r="E283" s="1050"/>
      <c r="F283" s="1050"/>
      <c r="G283" s="1050"/>
      <c r="H283" s="1050"/>
    </row>
    <row r="284" spans="1:8">
      <c r="A284" s="16"/>
      <c r="B284" s="16"/>
      <c r="C284" s="1050"/>
      <c r="D284" s="1050"/>
      <c r="E284" s="1050"/>
      <c r="F284" s="1050"/>
      <c r="G284" s="1050"/>
      <c r="H284" s="1050"/>
    </row>
    <row r="285" spans="1:8">
      <c r="A285" s="16"/>
      <c r="B285" s="16"/>
      <c r="C285" s="1050"/>
      <c r="D285" s="1050"/>
      <c r="E285" s="1050"/>
      <c r="F285" s="1050"/>
      <c r="G285" s="1050"/>
      <c r="H285" s="1050"/>
    </row>
    <row r="286" spans="1:8">
      <c r="A286" s="16"/>
      <c r="B286" s="16"/>
      <c r="C286" s="1050"/>
      <c r="D286" s="1050"/>
      <c r="E286" s="1050"/>
      <c r="F286" s="1050"/>
      <c r="G286" s="1050"/>
      <c r="H286" s="1050"/>
    </row>
    <row r="287" spans="1:8">
      <c r="A287" s="16"/>
      <c r="B287" s="16"/>
      <c r="C287" s="1050"/>
      <c r="D287" s="1050"/>
      <c r="E287" s="1050"/>
      <c r="F287" s="1050"/>
      <c r="G287" s="1050"/>
      <c r="H287" s="1050"/>
    </row>
    <row r="288" spans="1:8">
      <c r="A288" s="16"/>
      <c r="B288" s="16"/>
      <c r="C288" s="1050"/>
      <c r="D288" s="1050"/>
      <c r="E288" s="1050"/>
      <c r="F288" s="1050"/>
      <c r="G288" s="1050"/>
      <c r="H288" s="1050"/>
    </row>
    <row r="289" spans="1:8">
      <c r="A289" s="16"/>
      <c r="B289" s="16"/>
      <c r="C289" s="1050"/>
      <c r="D289" s="1050"/>
      <c r="E289" s="1050"/>
      <c r="F289" s="1050"/>
      <c r="G289" s="1050"/>
      <c r="H289" s="1050"/>
    </row>
    <row r="290" spans="1:8">
      <c r="A290" s="16"/>
      <c r="B290" s="16"/>
      <c r="C290" s="1050"/>
      <c r="D290" s="1050"/>
      <c r="E290" s="1050"/>
      <c r="F290" s="1050"/>
      <c r="G290" s="1050"/>
      <c r="H290" s="1050"/>
    </row>
    <row r="291" spans="1:8">
      <c r="A291" s="16"/>
      <c r="B291" s="16"/>
      <c r="C291" s="1050"/>
      <c r="D291" s="1050"/>
      <c r="E291" s="1050"/>
      <c r="F291" s="1050"/>
      <c r="G291" s="1050"/>
      <c r="H291" s="1050"/>
    </row>
    <row r="292" spans="1:8">
      <c r="A292" s="16"/>
      <c r="B292" s="16"/>
      <c r="C292" s="1050"/>
      <c r="D292" s="1050"/>
      <c r="E292" s="1050"/>
      <c r="F292" s="1050"/>
      <c r="G292" s="1050"/>
      <c r="H292" s="1050"/>
    </row>
    <row r="293" spans="1:8">
      <c r="A293" s="16"/>
      <c r="B293" s="16"/>
      <c r="C293" s="1050"/>
      <c r="D293" s="1050"/>
      <c r="E293" s="1050"/>
      <c r="F293" s="1050"/>
      <c r="G293" s="1050"/>
      <c r="H293" s="1050"/>
    </row>
    <row r="294" spans="1:8">
      <c r="A294" s="16"/>
      <c r="B294" s="16"/>
      <c r="C294" s="1050"/>
      <c r="D294" s="1050"/>
      <c r="E294" s="1050"/>
      <c r="F294" s="1050"/>
      <c r="G294" s="1050"/>
      <c r="H294" s="1050"/>
    </row>
    <row r="295" spans="1:8">
      <c r="A295" s="16"/>
      <c r="B295" s="16"/>
      <c r="C295" s="1050"/>
      <c r="D295" s="1050"/>
      <c r="E295" s="1050"/>
      <c r="F295" s="1050"/>
      <c r="G295" s="1050"/>
      <c r="H295" s="1050"/>
    </row>
    <row r="296" spans="1:8">
      <c r="A296" s="16"/>
      <c r="B296" s="16"/>
      <c r="C296" s="1050"/>
      <c r="D296" s="1050"/>
      <c r="E296" s="1050"/>
      <c r="F296" s="1050"/>
      <c r="G296" s="1050"/>
      <c r="H296" s="1050"/>
    </row>
    <row r="297" spans="1:8">
      <c r="A297" s="16"/>
      <c r="B297" s="16"/>
      <c r="C297" s="1050"/>
      <c r="D297" s="1050"/>
      <c r="E297" s="1050"/>
      <c r="F297" s="1050"/>
      <c r="G297" s="1050"/>
      <c r="H297" s="1050"/>
    </row>
    <row r="298" spans="1:8">
      <c r="A298" s="16"/>
      <c r="B298" s="16"/>
      <c r="C298" s="1050"/>
      <c r="D298" s="1050"/>
      <c r="E298" s="1050"/>
      <c r="F298" s="1050"/>
      <c r="G298" s="1050"/>
      <c r="H298" s="1050"/>
    </row>
    <row r="299" spans="1:8">
      <c r="A299" s="16"/>
      <c r="B299" s="16"/>
      <c r="C299" s="1050"/>
      <c r="D299" s="1050"/>
      <c r="E299" s="1050"/>
      <c r="F299" s="1050"/>
      <c r="G299" s="1050"/>
      <c r="H299" s="1050"/>
    </row>
    <row r="300" spans="1:8">
      <c r="A300" s="16"/>
      <c r="B300" s="16"/>
      <c r="C300" s="1050"/>
      <c r="D300" s="1050"/>
      <c r="E300" s="1050"/>
      <c r="F300" s="1050"/>
      <c r="G300" s="1050"/>
      <c r="H300" s="1050"/>
    </row>
    <row r="301" spans="1:8">
      <c r="A301" s="16"/>
      <c r="B301" s="16"/>
      <c r="C301" s="1050"/>
      <c r="D301" s="1050"/>
      <c r="E301" s="1050"/>
      <c r="F301" s="1050"/>
      <c r="G301" s="1050"/>
      <c r="H301" s="1050"/>
    </row>
    <row r="302" spans="1:8">
      <c r="A302" s="16"/>
      <c r="B302" s="16"/>
      <c r="C302" s="1050"/>
      <c r="D302" s="1050"/>
      <c r="E302" s="1050"/>
      <c r="F302" s="1050"/>
      <c r="G302" s="1050"/>
      <c r="H302" s="1050"/>
    </row>
    <row r="303" spans="1:8">
      <c r="A303" s="16"/>
      <c r="B303" s="16"/>
      <c r="C303" s="1050"/>
      <c r="D303" s="1050"/>
      <c r="E303" s="1050"/>
      <c r="F303" s="1050"/>
      <c r="G303" s="1050"/>
      <c r="H303" s="1050"/>
    </row>
    <row r="304" spans="1:8">
      <c r="A304" s="16"/>
      <c r="B304" s="16"/>
      <c r="C304" s="1050"/>
      <c r="D304" s="1050"/>
      <c r="E304" s="1050"/>
      <c r="F304" s="1050"/>
      <c r="G304" s="1050"/>
      <c r="H304" s="1050"/>
    </row>
    <row r="305" spans="1:8">
      <c r="A305" s="16"/>
      <c r="B305" s="16"/>
      <c r="C305" s="1050"/>
      <c r="D305" s="1050"/>
      <c r="E305" s="1050"/>
      <c r="F305" s="1050"/>
      <c r="G305" s="1050"/>
      <c r="H305" s="1050"/>
    </row>
    <row r="306" spans="1:8">
      <c r="A306" s="16"/>
      <c r="B306" s="16"/>
      <c r="C306" s="1050"/>
      <c r="D306" s="1050"/>
      <c r="E306" s="1050"/>
      <c r="F306" s="1050"/>
      <c r="G306" s="1050"/>
      <c r="H306" s="1050"/>
    </row>
    <row r="307" spans="1:8">
      <c r="A307" s="16"/>
      <c r="B307" s="16"/>
      <c r="C307" s="1050"/>
      <c r="D307" s="1050"/>
      <c r="E307" s="1050"/>
      <c r="F307" s="1050"/>
      <c r="G307" s="1050"/>
      <c r="H307" s="1050"/>
    </row>
    <row r="308" spans="1:8">
      <c r="A308" s="16"/>
      <c r="B308" s="16"/>
      <c r="C308" s="1050"/>
      <c r="D308" s="1050"/>
      <c r="E308" s="1050"/>
      <c r="F308" s="1050"/>
      <c r="G308" s="1050"/>
      <c r="H308" s="1050"/>
    </row>
    <row r="309" spans="1:8">
      <c r="A309" s="16"/>
      <c r="B309" s="16"/>
      <c r="C309" s="1050"/>
      <c r="D309" s="1050"/>
      <c r="E309" s="1050"/>
      <c r="F309" s="1050"/>
      <c r="G309" s="1050"/>
      <c r="H309" s="1050"/>
    </row>
    <row r="310" spans="1:8">
      <c r="A310" s="16"/>
      <c r="B310" s="16"/>
      <c r="C310" s="1050"/>
      <c r="D310" s="1050"/>
      <c r="E310" s="1050"/>
      <c r="F310" s="1050"/>
      <c r="G310" s="1050"/>
      <c r="H310" s="1050"/>
    </row>
    <row r="311" spans="1:8">
      <c r="A311" s="16"/>
      <c r="B311" s="16"/>
      <c r="C311" s="1050"/>
      <c r="D311" s="1050"/>
      <c r="E311" s="1050"/>
      <c r="F311" s="1050"/>
      <c r="G311" s="1050"/>
      <c r="H311" s="1050"/>
    </row>
    <row r="312" spans="1:8">
      <c r="A312" s="16"/>
      <c r="B312" s="16"/>
      <c r="C312" s="1050"/>
      <c r="D312" s="1050"/>
      <c r="E312" s="1050"/>
      <c r="F312" s="1050"/>
      <c r="G312" s="1050"/>
      <c r="H312" s="1050"/>
    </row>
    <row r="313" spans="1:8">
      <c r="A313" s="16"/>
      <c r="B313" s="16"/>
      <c r="C313" s="1050"/>
      <c r="D313" s="1050"/>
      <c r="E313" s="1050"/>
      <c r="F313" s="1050"/>
      <c r="G313" s="1050"/>
      <c r="H313" s="1050"/>
    </row>
    <row r="314" spans="1:8">
      <c r="A314" s="16"/>
      <c r="B314" s="16"/>
      <c r="C314" s="1050"/>
      <c r="D314" s="1050"/>
      <c r="E314" s="1050"/>
      <c r="F314" s="1050"/>
      <c r="G314" s="1050"/>
      <c r="H314" s="1050"/>
    </row>
    <row r="315" spans="1:8">
      <c r="A315" s="16"/>
      <c r="B315" s="16"/>
      <c r="C315" s="1050"/>
      <c r="D315" s="1050"/>
      <c r="E315" s="1050"/>
      <c r="F315" s="1050"/>
      <c r="G315" s="1050"/>
      <c r="H315" s="1050"/>
    </row>
    <row r="316" spans="1:8">
      <c r="A316" s="16"/>
      <c r="B316" s="16"/>
      <c r="C316" s="1050"/>
      <c r="D316" s="1050"/>
      <c r="E316" s="1050"/>
      <c r="F316" s="1050"/>
      <c r="G316" s="1050"/>
      <c r="H316" s="1050"/>
    </row>
    <row r="317" spans="1:8">
      <c r="A317" s="16"/>
      <c r="B317" s="16"/>
      <c r="C317" s="1050"/>
      <c r="D317" s="1050"/>
      <c r="E317" s="1050"/>
      <c r="F317" s="1050"/>
      <c r="G317" s="1050"/>
      <c r="H317" s="1050"/>
    </row>
    <row r="318" spans="1:8">
      <c r="A318" s="16"/>
      <c r="B318" s="16"/>
      <c r="C318" s="1050"/>
      <c r="D318" s="1050"/>
      <c r="E318" s="1050"/>
      <c r="F318" s="1050"/>
      <c r="G318" s="1050"/>
      <c r="H318" s="1050"/>
    </row>
    <row r="319" spans="1:8">
      <c r="A319" s="16"/>
      <c r="B319" s="16"/>
      <c r="C319" s="1050"/>
      <c r="D319" s="1050"/>
      <c r="E319" s="1050"/>
      <c r="F319" s="1050"/>
      <c r="G319" s="1050"/>
      <c r="H319" s="1050"/>
    </row>
    <row r="320" spans="1:8">
      <c r="A320" s="16"/>
      <c r="B320" s="16"/>
      <c r="C320" s="1050"/>
      <c r="D320" s="1050"/>
      <c r="E320" s="1050"/>
      <c r="F320" s="1050"/>
      <c r="G320" s="1050"/>
      <c r="H320" s="1050"/>
    </row>
    <row r="321" spans="1:8">
      <c r="A321" s="1003"/>
      <c r="B321" s="1003"/>
      <c r="C321" s="1051"/>
      <c r="D321" s="1051"/>
      <c r="E321" s="1051"/>
      <c r="F321" s="1051"/>
      <c r="G321" s="1051"/>
      <c r="H321" s="1051"/>
    </row>
    <row r="322" spans="1:8">
      <c r="A322" s="1003"/>
      <c r="B322" s="1003"/>
      <c r="C322" s="1051"/>
      <c r="D322" s="1051"/>
      <c r="E322" s="1051"/>
      <c r="F322" s="1051"/>
      <c r="G322" s="1051"/>
      <c r="H322" s="1051"/>
    </row>
    <row r="323" spans="1:8">
      <c r="A323" s="1003"/>
      <c r="B323" s="1003"/>
      <c r="C323" s="1051"/>
      <c r="D323" s="1051"/>
      <c r="E323" s="1051"/>
      <c r="F323" s="1051"/>
      <c r="G323" s="1051"/>
      <c r="H323" s="1051"/>
    </row>
    <row r="324" spans="1:8">
      <c r="A324" s="1003"/>
      <c r="B324" s="1003"/>
      <c r="C324" s="1051"/>
      <c r="D324" s="1051"/>
      <c r="E324" s="1051"/>
      <c r="F324" s="1051"/>
      <c r="G324" s="1051"/>
      <c r="H324" s="1051"/>
    </row>
    <row r="325" spans="1:8">
      <c r="A325" s="1003"/>
      <c r="B325" s="1003"/>
      <c r="C325" s="1051"/>
      <c r="D325" s="1051"/>
      <c r="E325" s="1051"/>
      <c r="F325" s="1051"/>
      <c r="G325" s="1051"/>
      <c r="H325" s="1051"/>
    </row>
    <row r="326" spans="1:8">
      <c r="A326" s="1003"/>
      <c r="B326" s="1003"/>
      <c r="C326" s="1051"/>
      <c r="D326" s="1051"/>
      <c r="E326" s="1051"/>
      <c r="F326" s="1051"/>
      <c r="G326" s="1051"/>
      <c r="H326" s="1051"/>
    </row>
    <row r="327" spans="1:8">
      <c r="A327" s="1003"/>
      <c r="B327" s="1003"/>
      <c r="C327" s="1051"/>
      <c r="D327" s="1051"/>
      <c r="E327" s="1051"/>
      <c r="F327" s="1051"/>
      <c r="G327" s="1051"/>
      <c r="H327" s="1051"/>
    </row>
    <row r="328" spans="1:8">
      <c r="A328" s="1003"/>
      <c r="B328" s="1003"/>
      <c r="C328" s="1051"/>
      <c r="D328" s="1051"/>
      <c r="E328" s="1051"/>
      <c r="F328" s="1051"/>
      <c r="G328" s="1051"/>
      <c r="H328" s="1051"/>
    </row>
    <row r="329" spans="1:8">
      <c r="A329" s="1003"/>
      <c r="B329" s="1003"/>
      <c r="C329" s="1051"/>
      <c r="D329" s="1051"/>
      <c r="E329" s="1051"/>
      <c r="F329" s="1051"/>
      <c r="G329" s="1051"/>
      <c r="H329" s="1051"/>
    </row>
    <row r="330" spans="1:8">
      <c r="A330" s="1003"/>
      <c r="B330" s="1003"/>
      <c r="C330" s="1051"/>
      <c r="D330" s="1051"/>
      <c r="E330" s="1051"/>
      <c r="F330" s="1051"/>
      <c r="G330" s="1051"/>
      <c r="H330" s="1051"/>
    </row>
    <row r="331" spans="1:8">
      <c r="A331" s="1003"/>
      <c r="B331" s="1003"/>
      <c r="C331" s="1051"/>
      <c r="D331" s="1051"/>
      <c r="E331" s="1051"/>
      <c r="F331" s="1051"/>
      <c r="G331" s="1051"/>
      <c r="H331" s="1051"/>
    </row>
    <row r="332" spans="1:8">
      <c r="A332" s="1003"/>
      <c r="B332" s="1003"/>
      <c r="C332" s="1051"/>
      <c r="D332" s="1051"/>
      <c r="E332" s="1051"/>
      <c r="F332" s="1051"/>
      <c r="G332" s="1051"/>
      <c r="H332" s="1051"/>
    </row>
    <row r="333" spans="1:8">
      <c r="A333" s="1003"/>
      <c r="B333" s="1003"/>
      <c r="C333" s="1051"/>
      <c r="D333" s="1051"/>
      <c r="E333" s="1051"/>
      <c r="F333" s="1051"/>
      <c r="G333" s="1051"/>
      <c r="H333" s="1051"/>
    </row>
    <row r="334" spans="1:8">
      <c r="A334" s="1003"/>
      <c r="B334" s="1003"/>
      <c r="C334" s="1051"/>
      <c r="D334" s="1051"/>
      <c r="E334" s="1051"/>
      <c r="F334" s="1051"/>
      <c r="G334" s="1051"/>
      <c r="H334" s="1051"/>
    </row>
    <row r="335" spans="1:8">
      <c r="A335" s="1003"/>
      <c r="B335" s="1003"/>
      <c r="C335" s="1051"/>
      <c r="D335" s="1051"/>
      <c r="E335" s="1051"/>
      <c r="F335" s="1051"/>
      <c r="G335" s="1051"/>
      <c r="H335" s="1051"/>
    </row>
    <row r="336" spans="1:8">
      <c r="A336" s="1003"/>
      <c r="B336" s="1003"/>
      <c r="C336" s="1051"/>
      <c r="D336" s="1051"/>
      <c r="E336" s="1051"/>
      <c r="F336" s="1051"/>
      <c r="G336" s="1051"/>
      <c r="H336" s="1051"/>
    </row>
    <row r="337" spans="1:8">
      <c r="A337" s="1003"/>
      <c r="B337" s="1003"/>
      <c r="C337" s="1051"/>
      <c r="D337" s="1051"/>
      <c r="E337" s="1051"/>
      <c r="F337" s="1051"/>
      <c r="G337" s="1051"/>
      <c r="H337" s="1051"/>
    </row>
    <row r="338" spans="1:8">
      <c r="A338" s="1003"/>
      <c r="B338" s="1003"/>
      <c r="C338" s="1051"/>
      <c r="D338" s="1051"/>
      <c r="E338" s="1051"/>
      <c r="F338" s="1051"/>
      <c r="G338" s="1051"/>
      <c r="H338" s="1051"/>
    </row>
    <row r="339" spans="1:8">
      <c r="A339" s="1003"/>
      <c r="B339" s="1003"/>
      <c r="C339" s="1051"/>
      <c r="D339" s="1051"/>
      <c r="E339" s="1051"/>
      <c r="F339" s="1051"/>
      <c r="G339" s="1051"/>
      <c r="H339" s="1051"/>
    </row>
    <row r="340" spans="1:8">
      <c r="A340" s="1003"/>
      <c r="B340" s="1003"/>
      <c r="C340" s="1051"/>
      <c r="D340" s="1051"/>
      <c r="E340" s="1051"/>
      <c r="F340" s="1051"/>
      <c r="G340" s="1051"/>
      <c r="H340" s="1051"/>
    </row>
    <row r="341" spans="1:8">
      <c r="A341" s="1003"/>
      <c r="B341" s="1003"/>
      <c r="C341" s="1051"/>
      <c r="D341" s="1051"/>
      <c r="E341" s="1051"/>
      <c r="F341" s="1051"/>
      <c r="G341" s="1051"/>
      <c r="H341" s="1051"/>
    </row>
    <row r="342" spans="1:8">
      <c r="A342" s="1003"/>
      <c r="B342" s="1003"/>
      <c r="C342" s="1051"/>
      <c r="D342" s="1051"/>
      <c r="E342" s="1051"/>
      <c r="F342" s="1051"/>
      <c r="G342" s="1051"/>
      <c r="H342" s="1051"/>
    </row>
    <row r="343" spans="1:8">
      <c r="A343" s="1003"/>
      <c r="B343" s="1003"/>
      <c r="C343" s="1051"/>
      <c r="D343" s="1051"/>
      <c r="E343" s="1051"/>
      <c r="F343" s="1051"/>
      <c r="G343" s="1051"/>
      <c r="H343" s="1051"/>
    </row>
    <row r="344" spans="1:8">
      <c r="A344" s="1003"/>
      <c r="B344" s="1003"/>
      <c r="C344" s="1051"/>
      <c r="D344" s="1051"/>
      <c r="E344" s="1051"/>
      <c r="F344" s="1051"/>
      <c r="G344" s="1051"/>
      <c r="H344" s="1051"/>
    </row>
    <row r="345" spans="1:8">
      <c r="A345" s="1003"/>
      <c r="B345" s="1003"/>
      <c r="C345" s="1051"/>
      <c r="D345" s="1051"/>
      <c r="E345" s="1051"/>
      <c r="F345" s="1051"/>
      <c r="G345" s="1051"/>
      <c r="H345" s="1051"/>
    </row>
    <row r="346" spans="1:8">
      <c r="A346" s="1003"/>
      <c r="B346" s="1003"/>
      <c r="C346" s="1051"/>
      <c r="D346" s="1051"/>
      <c r="E346" s="1051"/>
      <c r="F346" s="1051"/>
      <c r="G346" s="1051"/>
      <c r="H346" s="1051"/>
    </row>
    <row r="347" spans="1:8">
      <c r="A347" s="1003"/>
      <c r="B347" s="1003"/>
      <c r="C347" s="1051"/>
      <c r="D347" s="1051"/>
      <c r="E347" s="1051"/>
      <c r="F347" s="1051"/>
      <c r="G347" s="1051"/>
      <c r="H347" s="1051"/>
    </row>
    <row r="348" spans="1:8">
      <c r="A348" s="1003"/>
      <c r="B348" s="1003"/>
      <c r="C348" s="1051"/>
      <c r="D348" s="1051"/>
      <c r="E348" s="1051"/>
      <c r="F348" s="1051"/>
      <c r="G348" s="1051"/>
      <c r="H348" s="1051"/>
    </row>
    <row r="349" spans="1:8">
      <c r="A349" s="1003"/>
      <c r="B349" s="1003"/>
      <c r="C349" s="1051"/>
      <c r="D349" s="1051"/>
      <c r="E349" s="1051"/>
      <c r="F349" s="1051"/>
      <c r="G349" s="1051"/>
      <c r="H349" s="1051"/>
    </row>
    <row r="350" spans="1:8">
      <c r="A350" s="1003"/>
      <c r="B350" s="1003"/>
      <c r="C350" s="1051"/>
      <c r="D350" s="1051"/>
      <c r="E350" s="1051"/>
      <c r="F350" s="1051"/>
      <c r="G350" s="1051"/>
      <c r="H350" s="1051"/>
    </row>
    <row r="351" spans="1:8">
      <c r="A351" s="1003"/>
      <c r="B351" s="1003"/>
      <c r="C351" s="1051"/>
      <c r="D351" s="1051"/>
      <c r="E351" s="1051"/>
      <c r="F351" s="1051"/>
      <c r="G351" s="1051"/>
      <c r="H351" s="1051"/>
    </row>
    <row r="352" spans="1:8">
      <c r="A352" s="1003"/>
      <c r="B352" s="1003"/>
      <c r="C352" s="1051"/>
      <c r="D352" s="1051"/>
      <c r="E352" s="1051"/>
      <c r="F352" s="1051"/>
      <c r="G352" s="1051"/>
      <c r="H352" s="1051"/>
    </row>
    <row r="353" spans="1:8">
      <c r="A353" s="1003"/>
      <c r="B353" s="1003"/>
      <c r="C353" s="1051"/>
      <c r="D353" s="1051"/>
      <c r="E353" s="1051"/>
      <c r="F353" s="1051"/>
      <c r="G353" s="1051"/>
      <c r="H353" s="1051"/>
    </row>
    <row r="354" spans="1:8">
      <c r="A354" s="1003"/>
      <c r="B354" s="1003"/>
      <c r="C354" s="1051"/>
      <c r="D354" s="1051"/>
      <c r="E354" s="1051"/>
      <c r="F354" s="1051"/>
      <c r="G354" s="1051"/>
      <c r="H354" s="1051"/>
    </row>
    <row r="355" spans="1:8">
      <c r="A355" s="1003"/>
      <c r="B355" s="1003"/>
      <c r="C355" s="1051"/>
      <c r="D355" s="1051"/>
      <c r="E355" s="1051"/>
      <c r="F355" s="1051"/>
      <c r="G355" s="1051"/>
      <c r="H355" s="1051"/>
    </row>
    <row r="356" spans="1:8">
      <c r="A356" s="1003"/>
      <c r="B356" s="1003"/>
      <c r="C356" s="1051"/>
      <c r="D356" s="1051"/>
      <c r="E356" s="1051"/>
      <c r="F356" s="1051"/>
      <c r="G356" s="1051"/>
      <c r="H356" s="1051"/>
    </row>
    <row r="357" spans="1:8">
      <c r="A357" s="1003"/>
      <c r="B357" s="1003"/>
      <c r="C357" s="1051"/>
      <c r="D357" s="1051"/>
      <c r="E357" s="1051"/>
      <c r="F357" s="1051"/>
      <c r="G357" s="1051"/>
      <c r="H357" s="1051"/>
    </row>
    <row r="358" spans="1:8">
      <c r="A358" s="1003"/>
      <c r="B358" s="1003"/>
      <c r="C358" s="1051"/>
      <c r="D358" s="1051"/>
      <c r="E358" s="1051"/>
      <c r="F358" s="1051"/>
      <c r="G358" s="1051"/>
      <c r="H358" s="1051"/>
    </row>
    <row r="359" spans="1:8">
      <c r="A359" s="1003"/>
      <c r="B359" s="1003"/>
      <c r="C359" s="1051"/>
      <c r="D359" s="1051"/>
      <c r="E359" s="1051"/>
      <c r="F359" s="1051"/>
      <c r="G359" s="1051"/>
      <c r="H359" s="1051"/>
    </row>
    <row r="360" spans="1:8">
      <c r="A360" s="1003"/>
      <c r="B360" s="1003"/>
      <c r="C360" s="1051"/>
      <c r="D360" s="1051"/>
      <c r="E360" s="1051"/>
      <c r="F360" s="1051"/>
      <c r="G360" s="1051"/>
      <c r="H360" s="1051"/>
    </row>
    <row r="361" spans="1:8">
      <c r="A361" s="1003"/>
      <c r="B361" s="1003"/>
      <c r="C361" s="1051"/>
      <c r="D361" s="1051"/>
      <c r="E361" s="1051"/>
      <c r="F361" s="1051"/>
      <c r="G361" s="1051"/>
      <c r="H361" s="1051"/>
    </row>
    <row r="362" spans="1:8">
      <c r="A362" s="1003"/>
      <c r="B362" s="1003"/>
      <c r="C362" s="1051"/>
      <c r="D362" s="1051"/>
      <c r="E362" s="1051"/>
      <c r="F362" s="1051"/>
      <c r="G362" s="1051"/>
      <c r="H362" s="1051"/>
    </row>
    <row r="363" spans="1:8">
      <c r="A363" s="1003"/>
      <c r="B363" s="1003"/>
      <c r="C363" s="1051"/>
      <c r="D363" s="1051"/>
      <c r="E363" s="1051"/>
      <c r="F363" s="1051"/>
      <c r="G363" s="1051"/>
      <c r="H363" s="1051"/>
    </row>
    <row r="364" spans="1:8">
      <c r="A364" s="1003"/>
      <c r="B364" s="1003"/>
      <c r="C364" s="1051"/>
      <c r="D364" s="1051"/>
      <c r="E364" s="1051"/>
      <c r="F364" s="1051"/>
      <c r="G364" s="1051"/>
      <c r="H364" s="1051"/>
    </row>
    <row r="365" spans="1:8">
      <c r="A365" s="1003"/>
      <c r="B365" s="1003"/>
      <c r="C365" s="1051"/>
      <c r="D365" s="1051"/>
      <c r="E365" s="1051"/>
      <c r="F365" s="1051"/>
      <c r="G365" s="1051"/>
      <c r="H365" s="1051"/>
    </row>
    <row r="366" spans="1:8">
      <c r="A366" s="1003"/>
      <c r="B366" s="1003"/>
      <c r="C366" s="1051"/>
      <c r="D366" s="1051"/>
      <c r="E366" s="1051"/>
      <c r="F366" s="1051"/>
      <c r="G366" s="1051"/>
      <c r="H366" s="1051"/>
    </row>
    <row r="367" spans="1:8">
      <c r="A367" s="1003"/>
      <c r="B367" s="1003"/>
      <c r="C367" s="1051"/>
      <c r="D367" s="1051"/>
      <c r="E367" s="1051"/>
      <c r="F367" s="1051"/>
      <c r="G367" s="1051"/>
      <c r="H367" s="1051"/>
    </row>
    <row r="368" spans="1:8">
      <c r="A368" s="1003"/>
      <c r="B368" s="1003"/>
      <c r="C368" s="1051"/>
      <c r="D368" s="1051"/>
      <c r="E368" s="1051"/>
      <c r="F368" s="1051"/>
      <c r="G368" s="1051"/>
      <c r="H368" s="1051"/>
    </row>
    <row r="369" spans="1:8">
      <c r="A369" s="1003"/>
      <c r="B369" s="1003"/>
      <c r="C369" s="1051"/>
      <c r="D369" s="1051"/>
      <c r="E369" s="1051"/>
      <c r="F369" s="1051"/>
      <c r="G369" s="1051"/>
      <c r="H369" s="1051"/>
    </row>
    <row r="370" spans="1:8">
      <c r="A370" s="1003"/>
      <c r="B370" s="1003"/>
      <c r="C370" s="1051"/>
      <c r="D370" s="1051"/>
      <c r="E370" s="1051"/>
      <c r="F370" s="1051"/>
      <c r="G370" s="1051"/>
      <c r="H370" s="1051"/>
    </row>
    <row r="371" spans="1:8">
      <c r="A371" s="1003"/>
      <c r="B371" s="1003"/>
      <c r="C371" s="1051"/>
      <c r="D371" s="1051"/>
      <c r="E371" s="1051"/>
      <c r="F371" s="1051"/>
      <c r="G371" s="1051"/>
      <c r="H371" s="1051"/>
    </row>
    <row r="372" spans="1:8">
      <c r="A372" s="1003"/>
      <c r="B372" s="1003"/>
      <c r="C372" s="1051"/>
      <c r="D372" s="1051"/>
      <c r="E372" s="1051"/>
      <c r="F372" s="1051"/>
      <c r="G372" s="1051"/>
      <c r="H372" s="1051"/>
    </row>
    <row r="373" spans="1:8">
      <c r="A373" s="1003"/>
      <c r="B373" s="1003"/>
      <c r="C373" s="1051"/>
      <c r="D373" s="1051"/>
      <c r="E373" s="1051"/>
      <c r="F373" s="1051"/>
      <c r="G373" s="1051"/>
      <c r="H373" s="1051"/>
    </row>
    <row r="374" spans="1:8">
      <c r="A374" s="1003"/>
      <c r="B374" s="1003"/>
      <c r="C374" s="1051"/>
      <c r="D374" s="1051"/>
      <c r="E374" s="1051"/>
      <c r="F374" s="1051"/>
      <c r="G374" s="1051"/>
      <c r="H374" s="1051"/>
    </row>
    <row r="375" spans="1:8">
      <c r="A375" s="1003"/>
      <c r="B375" s="1003"/>
      <c r="C375" s="1051"/>
      <c r="D375" s="1051"/>
      <c r="E375" s="1051"/>
      <c r="F375" s="1051"/>
      <c r="G375" s="1051"/>
      <c r="H375" s="1051"/>
    </row>
    <row r="376" spans="1:8">
      <c r="A376" s="1003"/>
      <c r="B376" s="1003"/>
      <c r="C376" s="1051"/>
      <c r="D376" s="1051"/>
      <c r="E376" s="1051"/>
      <c r="F376" s="1051"/>
      <c r="G376" s="1051"/>
      <c r="H376" s="1051"/>
    </row>
    <row r="377" spans="1:8">
      <c r="A377" s="1003"/>
      <c r="B377" s="1003"/>
      <c r="C377" s="1051"/>
      <c r="D377" s="1051"/>
      <c r="E377" s="1051"/>
      <c r="F377" s="1051"/>
      <c r="G377" s="1051"/>
      <c r="H377" s="1051"/>
    </row>
    <row r="378" spans="1:8">
      <c r="A378" s="1003"/>
      <c r="B378" s="1003"/>
      <c r="C378" s="1051"/>
      <c r="D378" s="1051"/>
      <c r="E378" s="1051"/>
      <c r="F378" s="1051"/>
      <c r="G378" s="1051"/>
      <c r="H378" s="1051"/>
    </row>
    <row r="379" spans="1:8">
      <c r="A379" s="1003"/>
      <c r="B379" s="1003"/>
      <c r="C379" s="1051"/>
      <c r="D379" s="1051"/>
      <c r="E379" s="1051"/>
      <c r="F379" s="1051"/>
      <c r="G379" s="1051"/>
      <c r="H379" s="1051"/>
    </row>
    <row r="380" spans="1:8">
      <c r="A380" s="1003"/>
      <c r="B380" s="1003"/>
      <c r="C380" s="1051"/>
      <c r="D380" s="1051"/>
      <c r="E380" s="1051"/>
      <c r="F380" s="1051"/>
      <c r="G380" s="1051"/>
      <c r="H380" s="1051"/>
    </row>
    <row r="381" spans="1:8">
      <c r="A381" s="1003"/>
      <c r="B381" s="1003"/>
      <c r="C381" s="1051"/>
      <c r="D381" s="1051"/>
      <c r="E381" s="1051"/>
      <c r="F381" s="1051"/>
      <c r="G381" s="1051"/>
      <c r="H381" s="1051"/>
    </row>
    <row r="382" spans="1:8">
      <c r="A382" s="1003"/>
      <c r="B382" s="1003"/>
      <c r="C382" s="1051"/>
      <c r="D382" s="1051"/>
      <c r="E382" s="1051"/>
      <c r="F382" s="1051"/>
      <c r="G382" s="1051"/>
      <c r="H382" s="1051"/>
    </row>
    <row r="383" spans="1:8">
      <c r="A383" s="1003"/>
      <c r="B383" s="1003"/>
      <c r="C383" s="1051"/>
      <c r="D383" s="1051"/>
      <c r="E383" s="1051"/>
      <c r="F383" s="1051"/>
      <c r="G383" s="1051"/>
      <c r="H383" s="1051"/>
    </row>
    <row r="384" spans="1:8">
      <c r="A384" s="1003"/>
      <c r="B384" s="1003"/>
      <c r="C384" s="1051"/>
      <c r="D384" s="1051"/>
      <c r="E384" s="1051"/>
      <c r="F384" s="1051"/>
      <c r="G384" s="1051"/>
      <c r="H384" s="1051"/>
    </row>
    <row r="385" spans="1:8">
      <c r="A385" s="1003"/>
      <c r="B385" s="1003"/>
      <c r="C385" s="1051"/>
      <c r="D385" s="1051"/>
      <c r="E385" s="1051"/>
      <c r="F385" s="1051"/>
      <c r="G385" s="1051"/>
      <c r="H385" s="1051"/>
    </row>
    <row r="386" spans="1:8">
      <c r="A386" s="1003"/>
      <c r="B386" s="1003"/>
      <c r="C386" s="1051"/>
      <c r="D386" s="1051"/>
      <c r="E386" s="1051"/>
      <c r="F386" s="1051"/>
      <c r="G386" s="1051"/>
      <c r="H386" s="1051"/>
    </row>
    <row r="387" spans="1:8">
      <c r="A387" s="1003"/>
      <c r="B387" s="1003"/>
      <c r="C387" s="1051"/>
      <c r="D387" s="1051"/>
      <c r="E387" s="1051"/>
      <c r="F387" s="1051"/>
      <c r="G387" s="1051"/>
      <c r="H387" s="1051"/>
    </row>
    <row r="388" spans="1:8">
      <c r="A388" s="1003"/>
      <c r="B388" s="1003"/>
      <c r="C388" s="1051"/>
      <c r="D388" s="1051"/>
      <c r="E388" s="1051"/>
      <c r="F388" s="1051"/>
      <c r="G388" s="1051"/>
      <c r="H388" s="1051"/>
    </row>
    <row r="389" spans="1:8">
      <c r="A389" s="1003"/>
      <c r="B389" s="1003"/>
      <c r="C389" s="1051"/>
      <c r="D389" s="1051"/>
      <c r="E389" s="1051"/>
      <c r="F389" s="1051"/>
      <c r="G389" s="1051"/>
      <c r="H389" s="1051"/>
    </row>
    <row r="390" spans="1:8">
      <c r="A390" s="1003"/>
      <c r="B390" s="1003"/>
      <c r="C390" s="1051"/>
      <c r="D390" s="1051"/>
      <c r="E390" s="1051"/>
      <c r="F390" s="1051"/>
      <c r="G390" s="1051"/>
      <c r="H390" s="1051"/>
    </row>
    <row r="391" spans="1:8">
      <c r="A391" s="1003"/>
      <c r="B391" s="1003"/>
      <c r="C391" s="1003"/>
      <c r="D391" s="1003"/>
      <c r="E391" s="1003"/>
      <c r="F391" s="1003"/>
      <c r="G391" s="1003"/>
      <c r="H391" s="1003"/>
    </row>
    <row r="392" spans="1:8">
      <c r="A392" s="1003"/>
      <c r="B392" s="1003"/>
      <c r="C392" s="1003"/>
      <c r="D392" s="1003"/>
      <c r="E392" s="1003"/>
      <c r="F392" s="1003"/>
      <c r="G392" s="1003"/>
      <c r="H392" s="1003"/>
    </row>
    <row r="393" spans="1:8">
      <c r="A393" s="1003"/>
      <c r="B393" s="1003"/>
      <c r="C393" s="1003"/>
      <c r="D393" s="1003"/>
      <c r="E393" s="1003"/>
      <c r="F393" s="1003"/>
      <c r="G393" s="1003"/>
      <c r="H393" s="1003"/>
    </row>
    <row r="394" spans="1:8">
      <c r="A394" s="1003"/>
      <c r="B394" s="1003"/>
      <c r="C394" s="1003"/>
      <c r="D394" s="1003"/>
      <c r="E394" s="1003"/>
      <c r="F394" s="1003"/>
      <c r="G394" s="1003"/>
      <c r="H394" s="1003"/>
    </row>
    <row r="395" spans="1:8">
      <c r="A395" s="1003"/>
      <c r="B395" s="1003"/>
      <c r="C395" s="1003"/>
      <c r="D395" s="1003"/>
      <c r="E395" s="1003"/>
      <c r="F395" s="1003"/>
      <c r="G395" s="1003"/>
      <c r="H395" s="1003"/>
    </row>
    <row r="396" spans="1:8">
      <c r="A396" s="1003"/>
      <c r="B396" s="1003"/>
      <c r="C396" s="1003"/>
      <c r="D396" s="1003"/>
      <c r="E396" s="1003"/>
      <c r="F396" s="1003"/>
      <c r="G396" s="1003"/>
      <c r="H396" s="1003"/>
    </row>
    <row r="397" spans="1:8">
      <c r="A397" s="1003"/>
      <c r="B397" s="1003"/>
      <c r="C397" s="1003"/>
      <c r="D397" s="1003"/>
      <c r="E397" s="1003"/>
      <c r="F397" s="1003"/>
      <c r="G397" s="1003"/>
      <c r="H397" s="1003"/>
    </row>
    <row r="398" spans="1:8">
      <c r="A398" s="1003"/>
      <c r="B398" s="1003"/>
      <c r="C398" s="1003"/>
      <c r="D398" s="1003"/>
      <c r="E398" s="1003"/>
      <c r="F398" s="1003"/>
      <c r="G398" s="1003"/>
      <c r="H398" s="1003"/>
    </row>
    <row r="399" spans="1:8">
      <c r="A399" s="1003"/>
      <c r="B399" s="1003"/>
      <c r="C399" s="1003"/>
      <c r="D399" s="1003"/>
      <c r="E399" s="1003"/>
      <c r="F399" s="1003"/>
      <c r="G399" s="1003"/>
      <c r="H399" s="1003"/>
    </row>
    <row r="400" spans="1:8">
      <c r="A400" s="1003"/>
      <c r="B400" s="1003"/>
      <c r="C400" s="1003"/>
      <c r="D400" s="1003"/>
      <c r="E400" s="1003"/>
      <c r="F400" s="1003"/>
      <c r="G400" s="1003"/>
      <c r="H400" s="1003"/>
    </row>
    <row r="401" spans="1:8">
      <c r="A401" s="1003"/>
      <c r="B401" s="1003"/>
      <c r="C401" s="1003"/>
      <c r="D401" s="1003"/>
      <c r="E401" s="1003"/>
      <c r="F401" s="1003"/>
      <c r="G401" s="1003"/>
      <c r="H401" s="1003"/>
    </row>
    <row r="402" spans="1:8">
      <c r="A402" s="1003"/>
      <c r="B402" s="1003"/>
      <c r="C402" s="1003"/>
      <c r="D402" s="1003"/>
      <c r="E402" s="1003"/>
      <c r="F402" s="1003"/>
      <c r="G402" s="1003"/>
      <c r="H402" s="1003"/>
    </row>
    <row r="403" spans="1:8">
      <c r="A403" s="1003"/>
      <c r="B403" s="1003"/>
      <c r="C403" s="1003"/>
      <c r="D403" s="1003"/>
      <c r="E403" s="1003"/>
      <c r="F403" s="1003"/>
      <c r="G403" s="1003"/>
      <c r="H403" s="1003"/>
    </row>
    <row r="404" spans="1:8">
      <c r="A404" s="1003"/>
      <c r="B404" s="1003"/>
      <c r="C404" s="1003"/>
      <c r="D404" s="1003"/>
      <c r="E404" s="1003"/>
      <c r="F404" s="1003"/>
      <c r="G404" s="1003"/>
      <c r="H404" s="1003"/>
    </row>
    <row r="405" spans="1:8">
      <c r="A405" s="1003"/>
      <c r="B405" s="1003"/>
      <c r="C405" s="1003"/>
      <c r="D405" s="1003"/>
      <c r="E405" s="1003"/>
      <c r="F405" s="1003"/>
      <c r="G405" s="1003"/>
      <c r="H405" s="1003"/>
    </row>
    <row r="406" spans="1:8">
      <c r="A406" s="1003"/>
      <c r="B406" s="1003"/>
      <c r="C406" s="1003"/>
      <c r="D406" s="1003"/>
      <c r="E406" s="1003"/>
      <c r="F406" s="1003"/>
      <c r="G406" s="1003"/>
      <c r="H406" s="1003"/>
    </row>
    <row r="407" spans="1:8">
      <c r="A407" s="1003"/>
      <c r="B407" s="1003"/>
      <c r="C407" s="1003"/>
      <c r="D407" s="1003"/>
      <c r="E407" s="1003"/>
      <c r="F407" s="1003"/>
      <c r="G407" s="1003"/>
      <c r="H407" s="1003"/>
    </row>
    <row r="408" spans="1:8">
      <c r="A408" s="1003"/>
      <c r="B408" s="1003"/>
      <c r="C408" s="1003"/>
      <c r="D408" s="1003"/>
      <c r="E408" s="1003"/>
      <c r="F408" s="1003"/>
      <c r="G408" s="1003"/>
      <c r="H408" s="1003"/>
    </row>
    <row r="409" spans="1:8">
      <c r="A409" s="1003"/>
      <c r="B409" s="1003"/>
      <c r="C409" s="1003"/>
      <c r="D409" s="1003"/>
      <c r="E409" s="1003"/>
      <c r="F409" s="1003"/>
      <c r="G409" s="1003"/>
      <c r="H409" s="1003"/>
    </row>
    <row r="410" spans="1:8">
      <c r="A410" s="1003"/>
      <c r="B410" s="1003"/>
      <c r="C410" s="1003"/>
      <c r="D410" s="1003"/>
      <c r="E410" s="1003"/>
      <c r="F410" s="1003"/>
      <c r="G410" s="1003"/>
      <c r="H410" s="1003"/>
    </row>
    <row r="411" spans="1:8">
      <c r="A411" s="1003"/>
      <c r="B411" s="1003"/>
      <c r="C411" s="1003"/>
      <c r="D411" s="1003"/>
      <c r="E411" s="1003"/>
      <c r="F411" s="1003"/>
      <c r="G411" s="1003"/>
      <c r="H411" s="1003"/>
    </row>
    <row r="412" spans="1:8">
      <c r="A412" s="1003"/>
      <c r="B412" s="1003"/>
      <c r="C412" s="1003"/>
      <c r="D412" s="1003"/>
      <c r="E412" s="1003"/>
      <c r="F412" s="1003"/>
      <c r="G412" s="1003"/>
      <c r="H412" s="1003"/>
    </row>
    <row r="413" spans="1:8">
      <c r="A413" s="1003"/>
      <c r="B413" s="1003"/>
      <c r="C413" s="1003"/>
      <c r="D413" s="1003"/>
      <c r="E413" s="1003"/>
      <c r="F413" s="1003"/>
      <c r="G413" s="1003"/>
      <c r="H413" s="1003"/>
    </row>
    <row r="414" spans="1:8">
      <c r="A414" s="1003"/>
      <c r="B414" s="1003"/>
      <c r="C414" s="1003"/>
      <c r="D414" s="1003"/>
      <c r="E414" s="1003"/>
      <c r="F414" s="1003"/>
      <c r="G414" s="1003"/>
      <c r="H414" s="1003"/>
    </row>
    <row r="415" spans="1:8">
      <c r="A415" s="1003"/>
      <c r="B415" s="1003"/>
      <c r="C415" s="1003"/>
      <c r="D415" s="1003"/>
      <c r="E415" s="1003"/>
      <c r="F415" s="1003"/>
      <c r="G415" s="1003"/>
      <c r="H415" s="1003"/>
    </row>
    <row r="416" spans="1:8">
      <c r="A416" s="1003"/>
      <c r="B416" s="1003"/>
      <c r="C416" s="1003"/>
      <c r="D416" s="1003"/>
      <c r="E416" s="1003"/>
      <c r="F416" s="1003"/>
      <c r="G416" s="1003"/>
      <c r="H416" s="1003"/>
    </row>
    <row r="417" spans="1:8">
      <c r="A417" s="1003"/>
      <c r="B417" s="1003"/>
      <c r="C417" s="1003"/>
      <c r="D417" s="1003"/>
      <c r="E417" s="1003"/>
      <c r="F417" s="1003"/>
      <c r="G417" s="1003"/>
      <c r="H417" s="1003"/>
    </row>
    <row r="418" spans="1:8">
      <c r="A418" s="1003"/>
      <c r="B418" s="1003"/>
      <c r="C418" s="1003"/>
      <c r="D418" s="1003"/>
      <c r="E418" s="1003"/>
      <c r="F418" s="1003"/>
      <c r="G418" s="1003"/>
      <c r="H418" s="1003"/>
    </row>
    <row r="419" spans="1:8">
      <c r="A419" s="1003"/>
      <c r="B419" s="1003"/>
      <c r="C419" s="1003"/>
      <c r="D419" s="1003"/>
      <c r="E419" s="1003"/>
      <c r="F419" s="1003"/>
      <c r="G419" s="1003"/>
      <c r="H419" s="1003"/>
    </row>
    <row r="420" spans="1:8">
      <c r="A420" s="1003"/>
      <c r="B420" s="1003"/>
      <c r="C420" s="1003"/>
      <c r="D420" s="1003"/>
      <c r="E420" s="1003"/>
      <c r="F420" s="1003"/>
      <c r="G420" s="1003"/>
      <c r="H420" s="1003"/>
    </row>
    <row r="421" spans="1:8">
      <c r="A421" s="1003"/>
      <c r="B421" s="1003"/>
      <c r="C421" s="1003"/>
      <c r="D421" s="1003"/>
      <c r="E421" s="1003"/>
      <c r="F421" s="1003"/>
      <c r="G421" s="1003"/>
      <c r="H421" s="1003"/>
    </row>
    <row r="422" spans="1:8">
      <c r="A422" s="1003"/>
      <c r="B422" s="1003"/>
      <c r="C422" s="1003"/>
      <c r="D422" s="1003"/>
      <c r="E422" s="1003"/>
      <c r="F422" s="1003"/>
      <c r="G422" s="1003"/>
      <c r="H422" s="1003"/>
    </row>
    <row r="423" spans="1:8">
      <c r="A423" s="1003"/>
      <c r="B423" s="1003"/>
      <c r="C423" s="1003"/>
      <c r="D423" s="1003"/>
      <c r="E423" s="1003"/>
      <c r="F423" s="1003"/>
      <c r="G423" s="1003"/>
      <c r="H423" s="1003"/>
    </row>
    <row r="424" spans="1:8">
      <c r="A424" s="1003"/>
      <c r="B424" s="1003"/>
      <c r="C424" s="1003"/>
      <c r="D424" s="1003"/>
      <c r="E424" s="1003"/>
      <c r="F424" s="1003"/>
      <c r="G424" s="1003"/>
      <c r="H424" s="1003"/>
    </row>
    <row r="425" spans="1:8">
      <c r="A425" s="1003"/>
      <c r="B425" s="1003"/>
      <c r="C425" s="1003"/>
      <c r="D425" s="1003"/>
      <c r="E425" s="1003"/>
      <c r="F425" s="1003"/>
      <c r="G425" s="1003"/>
      <c r="H425" s="1003"/>
    </row>
    <row r="426" spans="1:8">
      <c r="A426" s="1003"/>
      <c r="B426" s="1003"/>
      <c r="C426" s="1003"/>
      <c r="D426" s="1003"/>
      <c r="E426" s="1003"/>
      <c r="F426" s="1003"/>
      <c r="G426" s="1003"/>
      <c r="H426" s="1003"/>
    </row>
    <row r="427" spans="1:8">
      <c r="A427" s="1003"/>
      <c r="B427" s="1003"/>
      <c r="C427" s="1003"/>
      <c r="D427" s="1003"/>
      <c r="E427" s="1003"/>
      <c r="F427" s="1003"/>
      <c r="G427" s="1003"/>
      <c r="H427" s="1003"/>
    </row>
    <row r="428" spans="1:8">
      <c r="A428" s="1003"/>
      <c r="B428" s="1003"/>
      <c r="C428" s="1003"/>
      <c r="D428" s="1003"/>
      <c r="E428" s="1003"/>
      <c r="F428" s="1003"/>
      <c r="G428" s="1003"/>
      <c r="H428" s="1003"/>
    </row>
    <row r="429" spans="1:8">
      <c r="A429" s="1003"/>
      <c r="B429" s="1003"/>
      <c r="C429" s="1003"/>
      <c r="D429" s="1003"/>
      <c r="E429" s="1003"/>
      <c r="F429" s="1003"/>
      <c r="G429" s="1003"/>
      <c r="H429" s="1003"/>
    </row>
    <row r="430" spans="1:8">
      <c r="A430" s="1003"/>
      <c r="B430" s="1003"/>
      <c r="C430" s="1003"/>
      <c r="D430" s="1003"/>
      <c r="E430" s="1003"/>
      <c r="F430" s="1003"/>
      <c r="G430" s="1003"/>
      <c r="H430" s="1003"/>
    </row>
    <row r="431" spans="1:8">
      <c r="A431" s="1003"/>
      <c r="B431" s="1003"/>
      <c r="C431" s="1003"/>
      <c r="D431" s="1003"/>
      <c r="E431" s="1003"/>
      <c r="F431" s="1003"/>
      <c r="G431" s="1003"/>
      <c r="H431" s="1003"/>
    </row>
    <row r="432" spans="1:8">
      <c r="A432" s="1003"/>
      <c r="B432" s="1003"/>
      <c r="C432" s="1003"/>
      <c r="D432" s="1003"/>
      <c r="E432" s="1003"/>
      <c r="F432" s="1003"/>
      <c r="G432" s="1003"/>
      <c r="H432" s="1003"/>
    </row>
    <row r="433" spans="1:8">
      <c r="A433" s="1003"/>
      <c r="B433" s="1003"/>
      <c r="C433" s="1003"/>
      <c r="D433" s="1003"/>
      <c r="E433" s="1003"/>
      <c r="F433" s="1003"/>
      <c r="G433" s="1003"/>
      <c r="H433" s="1003"/>
    </row>
    <row r="434" spans="1:8">
      <c r="A434" s="1003"/>
      <c r="B434" s="1003"/>
      <c r="C434" s="1003"/>
      <c r="D434" s="1003"/>
      <c r="E434" s="1003"/>
      <c r="F434" s="1003"/>
      <c r="G434" s="1003"/>
      <c r="H434" s="1003"/>
    </row>
    <row r="435" spans="1:8">
      <c r="A435" s="1003"/>
      <c r="B435" s="1003"/>
      <c r="C435" s="1003"/>
      <c r="D435" s="1003"/>
      <c r="E435" s="1003"/>
      <c r="F435" s="1003"/>
      <c r="G435" s="1003"/>
      <c r="H435" s="1003"/>
    </row>
    <row r="436" spans="1:8">
      <c r="A436" s="1003"/>
      <c r="B436" s="1003"/>
      <c r="C436" s="1003"/>
      <c r="D436" s="1003"/>
      <c r="E436" s="1003"/>
      <c r="F436" s="1003"/>
      <c r="G436" s="1003"/>
      <c r="H436" s="1003"/>
    </row>
    <row r="437" spans="1:8">
      <c r="A437" s="1003"/>
      <c r="B437" s="1003"/>
      <c r="C437" s="1003"/>
      <c r="D437" s="1003"/>
      <c r="E437" s="1003"/>
      <c r="F437" s="1003"/>
      <c r="G437" s="1003"/>
      <c r="H437" s="1003"/>
    </row>
    <row r="438" spans="1:8">
      <c r="A438" s="1003"/>
      <c r="B438" s="1003"/>
      <c r="C438" s="1003"/>
      <c r="D438" s="1003"/>
      <c r="E438" s="1003"/>
      <c r="F438" s="1003"/>
      <c r="G438" s="1003"/>
      <c r="H438" s="1003"/>
    </row>
    <row r="439" spans="1:8">
      <c r="A439" s="1003"/>
      <c r="B439" s="1003"/>
      <c r="C439" s="1003"/>
      <c r="D439" s="1003"/>
      <c r="E439" s="1003"/>
      <c r="F439" s="1003"/>
      <c r="G439" s="1003"/>
      <c r="H439" s="1003"/>
    </row>
    <row r="440" spans="1:8">
      <c r="A440" s="1003"/>
      <c r="B440" s="1003"/>
      <c r="C440" s="1003"/>
      <c r="D440" s="1003"/>
      <c r="E440" s="1003"/>
      <c r="F440" s="1003"/>
      <c r="G440" s="1003"/>
      <c r="H440" s="1003"/>
    </row>
    <row r="441" spans="1:8">
      <c r="A441" s="1003"/>
      <c r="B441" s="1003"/>
      <c r="C441" s="1003"/>
      <c r="D441" s="1003"/>
      <c r="E441" s="1003"/>
      <c r="F441" s="1003"/>
      <c r="G441" s="1003"/>
      <c r="H441" s="1003"/>
    </row>
    <row r="442" spans="1:8">
      <c r="A442" s="1003"/>
      <c r="B442" s="1003"/>
      <c r="C442" s="1003"/>
      <c r="D442" s="1003"/>
      <c r="E442" s="1003"/>
      <c r="F442" s="1003"/>
      <c r="G442" s="1003"/>
      <c r="H442" s="1003"/>
    </row>
    <row r="443" spans="1:8">
      <c r="A443" s="1003"/>
      <c r="B443" s="1003"/>
      <c r="C443" s="1003"/>
      <c r="D443" s="1003"/>
      <c r="E443" s="1003"/>
      <c r="F443" s="1003"/>
      <c r="G443" s="1003"/>
      <c r="H443" s="1003"/>
    </row>
    <row r="444" spans="1:8">
      <c r="A444" s="1003"/>
      <c r="B444" s="1003"/>
      <c r="C444" s="1003"/>
      <c r="D444" s="1003"/>
      <c r="E444" s="1003"/>
      <c r="F444" s="1003"/>
      <c r="G444" s="1003"/>
      <c r="H444" s="1003"/>
    </row>
    <row r="445" spans="1:8">
      <c r="A445" s="1003"/>
      <c r="B445" s="1003"/>
      <c r="C445" s="1003"/>
      <c r="D445" s="1003"/>
      <c r="E445" s="1003"/>
      <c r="F445" s="1003"/>
      <c r="G445" s="1003"/>
      <c r="H445" s="1003"/>
    </row>
    <row r="446" spans="1:8">
      <c r="A446" s="1003"/>
      <c r="B446" s="1003"/>
      <c r="C446" s="1003"/>
      <c r="D446" s="1003"/>
      <c r="E446" s="1003"/>
      <c r="F446" s="1003"/>
      <c r="G446" s="1003"/>
      <c r="H446" s="1003"/>
    </row>
    <row r="447" spans="1:8">
      <c r="A447" s="1003"/>
      <c r="B447" s="1003"/>
      <c r="C447" s="1003"/>
      <c r="D447" s="1003"/>
      <c r="E447" s="1003"/>
      <c r="F447" s="1003"/>
      <c r="G447" s="1003"/>
      <c r="H447" s="1003"/>
    </row>
    <row r="448" spans="1:8">
      <c r="A448" s="1003"/>
      <c r="B448" s="1003"/>
      <c r="C448" s="1003"/>
      <c r="D448" s="1003"/>
      <c r="E448" s="1003"/>
      <c r="F448" s="1003"/>
      <c r="G448" s="1003"/>
      <c r="H448" s="1003"/>
    </row>
    <row r="449" spans="1:8">
      <c r="A449" s="1003"/>
      <c r="B449" s="1003"/>
      <c r="C449" s="1003"/>
      <c r="D449" s="1003"/>
      <c r="E449" s="1003"/>
      <c r="F449" s="1003"/>
      <c r="G449" s="1003"/>
      <c r="H449" s="1003"/>
    </row>
    <row r="450" spans="1:8">
      <c r="A450" s="1003"/>
      <c r="B450" s="1003"/>
      <c r="C450" s="1003"/>
      <c r="D450" s="1003"/>
      <c r="E450" s="1003"/>
      <c r="F450" s="1003"/>
      <c r="G450" s="1003"/>
      <c r="H450" s="1003"/>
    </row>
    <row r="451" spans="1:8">
      <c r="A451" s="1003"/>
      <c r="B451" s="1003"/>
      <c r="C451" s="1003"/>
      <c r="D451" s="1003"/>
      <c r="E451" s="1003"/>
      <c r="F451" s="1003"/>
      <c r="G451" s="1003"/>
      <c r="H451" s="1003"/>
    </row>
    <row r="452" spans="1:8">
      <c r="A452" s="1003"/>
      <c r="B452" s="1003"/>
      <c r="C452" s="1003"/>
      <c r="D452" s="1003"/>
      <c r="E452" s="1003"/>
      <c r="F452" s="1003"/>
      <c r="G452" s="1003"/>
      <c r="H452" s="1003"/>
    </row>
    <row r="453" spans="1:8">
      <c r="A453" s="1003"/>
      <c r="B453" s="1003"/>
      <c r="C453" s="1003"/>
      <c r="D453" s="1003"/>
      <c r="E453" s="1003"/>
      <c r="F453" s="1003"/>
      <c r="G453" s="1003"/>
      <c r="H453" s="1003"/>
    </row>
    <row r="454" spans="1:8">
      <c r="A454" s="1003"/>
      <c r="B454" s="1003"/>
      <c r="C454" s="1003"/>
      <c r="D454" s="1003"/>
      <c r="E454" s="1003"/>
      <c r="F454" s="1003"/>
      <c r="G454" s="1003"/>
      <c r="H454" s="1003"/>
    </row>
    <row r="455" spans="1:8">
      <c r="A455" s="1003"/>
      <c r="B455" s="1003"/>
      <c r="C455" s="1003"/>
      <c r="D455" s="1003"/>
      <c r="E455" s="1003"/>
      <c r="F455" s="1003"/>
      <c r="G455" s="1003"/>
      <c r="H455" s="1003"/>
    </row>
    <row r="456" spans="1:8">
      <c r="A456" s="1003"/>
      <c r="B456" s="1003"/>
      <c r="C456" s="1003"/>
      <c r="D456" s="1003"/>
      <c r="E456" s="1003"/>
      <c r="F456" s="1003"/>
      <c r="G456" s="1003"/>
      <c r="H456" s="1003"/>
    </row>
    <row r="457" spans="1:8">
      <c r="A457" s="1003"/>
      <c r="B457" s="1003"/>
      <c r="C457" s="1003"/>
      <c r="D457" s="1003"/>
      <c r="E457" s="1003"/>
      <c r="F457" s="1003"/>
      <c r="G457" s="1003"/>
      <c r="H457" s="1003"/>
    </row>
    <row r="458" spans="1:8">
      <c r="A458" s="1003"/>
      <c r="B458" s="1003"/>
      <c r="C458" s="1003"/>
      <c r="D458" s="1003"/>
      <c r="E458" s="1003"/>
      <c r="F458" s="1003"/>
      <c r="G458" s="1003"/>
      <c r="H458" s="1003"/>
    </row>
    <row r="459" spans="1:8">
      <c r="A459" s="1003"/>
      <c r="B459" s="1003"/>
      <c r="C459" s="1003"/>
      <c r="D459" s="1003"/>
      <c r="E459" s="1003"/>
      <c r="F459" s="1003"/>
      <c r="G459" s="1003"/>
      <c r="H459" s="1003"/>
    </row>
    <row r="460" spans="1:8">
      <c r="A460" s="1003"/>
      <c r="B460" s="1003"/>
      <c r="C460" s="1003"/>
      <c r="D460" s="1003"/>
      <c r="E460" s="1003"/>
      <c r="F460" s="1003"/>
      <c r="G460" s="1003"/>
      <c r="H460" s="1003"/>
    </row>
    <row r="461" spans="1:8">
      <c r="A461" s="1003"/>
      <c r="B461" s="1003"/>
      <c r="C461" s="1003"/>
      <c r="D461" s="1003"/>
      <c r="E461" s="1003"/>
      <c r="F461" s="1003"/>
      <c r="G461" s="1003"/>
      <c r="H461" s="1003"/>
    </row>
    <row r="462" spans="1:8">
      <c r="A462" s="1003"/>
      <c r="B462" s="1003"/>
      <c r="C462" s="1003"/>
      <c r="D462" s="1003"/>
      <c r="E462" s="1003"/>
      <c r="F462" s="1003"/>
      <c r="G462" s="1003"/>
      <c r="H462" s="1003"/>
    </row>
    <row r="463" spans="1:8">
      <c r="A463" s="1003"/>
      <c r="B463" s="1003"/>
      <c r="C463" s="1003"/>
      <c r="D463" s="1003"/>
      <c r="E463" s="1003"/>
      <c r="F463" s="1003"/>
      <c r="G463" s="1003"/>
      <c r="H463" s="1003"/>
    </row>
    <row r="464" spans="1:8">
      <c r="A464" s="1003"/>
      <c r="B464" s="1003"/>
      <c r="C464" s="1003"/>
      <c r="D464" s="1003"/>
      <c r="E464" s="1003"/>
      <c r="F464" s="1003"/>
      <c r="G464" s="1003"/>
      <c r="H464" s="1003"/>
    </row>
    <row r="465" spans="1:8">
      <c r="A465" s="1003"/>
      <c r="B465" s="1003"/>
      <c r="C465" s="1003"/>
      <c r="D465" s="1003"/>
      <c r="E465" s="1003"/>
      <c r="F465" s="1003"/>
      <c r="G465" s="1003"/>
      <c r="H465" s="1003"/>
    </row>
    <row r="466" spans="1:8">
      <c r="A466" s="1003"/>
      <c r="B466" s="1003"/>
      <c r="C466" s="1003"/>
      <c r="D466" s="1003"/>
      <c r="E466" s="1003"/>
      <c r="F466" s="1003"/>
      <c r="G466" s="1003"/>
      <c r="H466" s="1003"/>
    </row>
    <row r="467" spans="1:8">
      <c r="A467" s="1003"/>
      <c r="B467" s="1003"/>
      <c r="C467" s="1003"/>
      <c r="D467" s="1003"/>
      <c r="E467" s="1003"/>
      <c r="F467" s="1003"/>
      <c r="G467" s="1003"/>
      <c r="H467" s="1003"/>
    </row>
    <row r="468" spans="1:8">
      <c r="A468" s="1003"/>
      <c r="B468" s="1003"/>
      <c r="C468" s="1003"/>
      <c r="D468" s="1003"/>
      <c r="E468" s="1003"/>
      <c r="F468" s="1003"/>
      <c r="G468" s="1003"/>
      <c r="H468" s="1003"/>
    </row>
    <row r="469" spans="1:8">
      <c r="A469" s="1003"/>
      <c r="B469" s="1003"/>
      <c r="C469" s="1003"/>
      <c r="D469" s="1003"/>
      <c r="E469" s="1003"/>
      <c r="F469" s="1003"/>
      <c r="G469" s="1003"/>
      <c r="H469" s="1003"/>
    </row>
    <row r="470" spans="1:8">
      <c r="A470" s="1003"/>
      <c r="B470" s="1003"/>
      <c r="C470" s="1003"/>
      <c r="D470" s="1003"/>
      <c r="E470" s="1003"/>
      <c r="F470" s="1003"/>
      <c r="G470" s="1003"/>
      <c r="H470" s="1003"/>
    </row>
    <row r="471" spans="1:8">
      <c r="A471" s="1003"/>
      <c r="B471" s="1003"/>
      <c r="C471" s="1003"/>
      <c r="D471" s="1003"/>
      <c r="E471" s="1003"/>
      <c r="F471" s="1003"/>
      <c r="G471" s="1003"/>
      <c r="H471" s="1003"/>
    </row>
    <row r="472" spans="1:8">
      <c r="A472" s="1003"/>
      <c r="B472" s="1003"/>
      <c r="C472" s="1003"/>
      <c r="D472" s="1003"/>
      <c r="E472" s="1003"/>
      <c r="F472" s="1003"/>
      <c r="G472" s="1003"/>
      <c r="H472" s="1003"/>
    </row>
    <row r="473" spans="1:8">
      <c r="A473" s="1003"/>
      <c r="B473" s="1003"/>
      <c r="C473" s="1003"/>
      <c r="D473" s="1003"/>
      <c r="E473" s="1003"/>
      <c r="F473" s="1003"/>
      <c r="G473" s="1003"/>
      <c r="H473" s="1003"/>
    </row>
    <row r="474" spans="1:8">
      <c r="A474" s="1003"/>
      <c r="B474" s="1003"/>
      <c r="C474" s="1003"/>
      <c r="D474" s="1003"/>
      <c r="E474" s="1003"/>
      <c r="F474" s="1003"/>
      <c r="G474" s="1003"/>
      <c r="H474" s="1003"/>
    </row>
    <row r="475" spans="1:8">
      <c r="A475" s="1003"/>
      <c r="B475" s="1003"/>
      <c r="C475" s="1003"/>
      <c r="D475" s="1003"/>
      <c r="E475" s="1003"/>
      <c r="F475" s="1003"/>
      <c r="G475" s="1003"/>
      <c r="H475" s="1003"/>
    </row>
    <row r="476" spans="1:8">
      <c r="A476" s="1003"/>
      <c r="B476" s="1003"/>
      <c r="C476" s="1003"/>
      <c r="D476" s="1003"/>
      <c r="E476" s="1003"/>
      <c r="F476" s="1003"/>
      <c r="G476" s="1003"/>
      <c r="H476" s="1003"/>
    </row>
    <row r="477" spans="1:8">
      <c r="A477" s="1003"/>
      <c r="B477" s="1003"/>
      <c r="C477" s="1003"/>
      <c r="D477" s="1003"/>
      <c r="E477" s="1003"/>
      <c r="F477" s="1003"/>
      <c r="G477" s="1003"/>
      <c r="H477" s="1003"/>
    </row>
    <row r="478" spans="1:8">
      <c r="A478" s="1003"/>
      <c r="B478" s="1003"/>
      <c r="C478" s="1003"/>
      <c r="D478" s="1003"/>
      <c r="E478" s="1003"/>
      <c r="F478" s="1003"/>
      <c r="G478" s="1003"/>
      <c r="H478" s="1003"/>
    </row>
    <row r="479" spans="1:8">
      <c r="A479" s="1003"/>
      <c r="B479" s="1003"/>
      <c r="C479" s="1003"/>
      <c r="D479" s="1003"/>
      <c r="E479" s="1003"/>
      <c r="F479" s="1003"/>
      <c r="G479" s="1003"/>
      <c r="H479" s="1003"/>
    </row>
    <row r="480" spans="1:8">
      <c r="A480" s="1003"/>
      <c r="B480" s="1003"/>
      <c r="C480" s="1003"/>
      <c r="D480" s="1003"/>
      <c r="E480" s="1003"/>
      <c r="F480" s="1003"/>
      <c r="G480" s="1003"/>
      <c r="H480" s="1003"/>
    </row>
    <row r="481" spans="1:8">
      <c r="A481" s="1003"/>
      <c r="B481" s="1003"/>
      <c r="C481" s="1003"/>
      <c r="D481" s="1003"/>
      <c r="E481" s="1003"/>
      <c r="F481" s="1003"/>
      <c r="G481" s="1003"/>
      <c r="H481" s="1003"/>
    </row>
    <row r="482" spans="1:8">
      <c r="A482" s="1003"/>
      <c r="B482" s="1003"/>
      <c r="C482" s="1003"/>
      <c r="D482" s="1003"/>
      <c r="E482" s="1003"/>
      <c r="F482" s="1003"/>
      <c r="G482" s="1003"/>
      <c r="H482" s="1003"/>
    </row>
    <row r="483" spans="1:8">
      <c r="A483" s="1003"/>
      <c r="B483" s="1003"/>
      <c r="C483" s="1003"/>
      <c r="D483" s="1003"/>
      <c r="E483" s="1003"/>
      <c r="F483" s="1003"/>
      <c r="G483" s="1003"/>
      <c r="H483" s="1003"/>
    </row>
    <row r="484" spans="1:8">
      <c r="A484" s="1003"/>
      <c r="B484" s="1003"/>
      <c r="C484" s="1003"/>
      <c r="D484" s="1003"/>
      <c r="E484" s="1003"/>
      <c r="F484" s="1003"/>
      <c r="G484" s="1003"/>
      <c r="H484" s="1003"/>
    </row>
    <row r="485" spans="1:8">
      <c r="A485" s="1003"/>
      <c r="B485" s="1003"/>
      <c r="C485" s="1003"/>
      <c r="D485" s="1003"/>
      <c r="E485" s="1003"/>
      <c r="F485" s="1003"/>
      <c r="G485" s="1003"/>
      <c r="H485" s="1003"/>
    </row>
    <row r="486" spans="1:8">
      <c r="A486" s="1003"/>
      <c r="B486" s="1003"/>
      <c r="C486" s="1003"/>
      <c r="D486" s="1003"/>
      <c r="E486" s="1003"/>
      <c r="F486" s="1003"/>
      <c r="G486" s="1003"/>
      <c r="H486" s="1003"/>
    </row>
    <row r="487" spans="1:8">
      <c r="A487" s="1003"/>
      <c r="B487" s="1003"/>
      <c r="C487" s="1003"/>
      <c r="D487" s="1003"/>
      <c r="E487" s="1003"/>
      <c r="F487" s="1003"/>
      <c r="G487" s="1003"/>
      <c r="H487" s="1003"/>
    </row>
    <row r="488" spans="1:8">
      <c r="A488" s="1003"/>
      <c r="B488" s="1003"/>
      <c r="C488" s="1003"/>
      <c r="D488" s="1003"/>
      <c r="E488" s="1003"/>
      <c r="F488" s="1003"/>
      <c r="G488" s="1003"/>
      <c r="H488" s="1003"/>
    </row>
    <row r="489" spans="1:8">
      <c r="A489" s="1003"/>
      <c r="B489" s="1003"/>
      <c r="C489" s="1003"/>
      <c r="D489" s="1003"/>
      <c r="E489" s="1003"/>
      <c r="F489" s="1003"/>
      <c r="G489" s="1003"/>
      <c r="H489" s="1003"/>
    </row>
    <row r="490" spans="1:8">
      <c r="A490" s="1003"/>
      <c r="B490" s="1003"/>
      <c r="C490" s="1003"/>
      <c r="D490" s="1003"/>
      <c r="E490" s="1003"/>
      <c r="F490" s="1003"/>
      <c r="G490" s="1003"/>
      <c r="H490" s="1003"/>
    </row>
    <row r="491" spans="1:8">
      <c r="A491" s="1003"/>
      <c r="B491" s="1003"/>
      <c r="C491" s="1003"/>
      <c r="D491" s="1003"/>
      <c r="E491" s="1003"/>
      <c r="F491" s="1003"/>
      <c r="G491" s="1003"/>
      <c r="H491" s="1003"/>
    </row>
    <row r="492" spans="1:8">
      <c r="A492" s="1003"/>
      <c r="B492" s="1003"/>
      <c r="C492" s="1003"/>
      <c r="D492" s="1003"/>
      <c r="E492" s="1003"/>
      <c r="F492" s="1003"/>
      <c r="G492" s="1003"/>
      <c r="H492" s="1003"/>
    </row>
    <row r="493" spans="1:8">
      <c r="A493" s="1003"/>
      <c r="B493" s="1003"/>
      <c r="C493" s="1003"/>
      <c r="D493" s="1003"/>
      <c r="E493" s="1003"/>
      <c r="F493" s="1003"/>
      <c r="G493" s="1003"/>
      <c r="H493" s="1003"/>
    </row>
    <row r="494" spans="1:8">
      <c r="A494" s="1003"/>
      <c r="B494" s="1003"/>
      <c r="C494" s="1003"/>
      <c r="D494" s="1003"/>
      <c r="E494" s="1003"/>
      <c r="F494" s="1003"/>
      <c r="G494" s="1003"/>
      <c r="H494" s="1003"/>
    </row>
    <row r="495" spans="1:8">
      <c r="A495" s="1003"/>
      <c r="B495" s="1003"/>
      <c r="C495" s="1003"/>
      <c r="D495" s="1003"/>
      <c r="E495" s="1003"/>
      <c r="F495" s="1003"/>
      <c r="G495" s="1003"/>
      <c r="H495" s="1003"/>
    </row>
    <row r="496" spans="1:8">
      <c r="A496" s="1003"/>
      <c r="B496" s="1003"/>
      <c r="C496" s="1003"/>
      <c r="D496" s="1003"/>
      <c r="E496" s="1003"/>
      <c r="F496" s="1003"/>
      <c r="G496" s="1003"/>
      <c r="H496" s="1003"/>
    </row>
    <row r="497" spans="1:8">
      <c r="A497" s="1003"/>
      <c r="B497" s="1003"/>
      <c r="C497" s="1003"/>
      <c r="D497" s="1003"/>
      <c r="E497" s="1003"/>
      <c r="F497" s="1003"/>
      <c r="G497" s="1003"/>
      <c r="H497" s="1003"/>
    </row>
    <row r="498" spans="1:8">
      <c r="A498" s="1003"/>
      <c r="B498" s="1003"/>
      <c r="C498" s="1003"/>
      <c r="D498" s="1003"/>
      <c r="E498" s="1003"/>
      <c r="F498" s="1003"/>
      <c r="G498" s="1003"/>
      <c r="H498" s="1003"/>
    </row>
    <row r="499" spans="1:8">
      <c r="A499" s="1003"/>
      <c r="B499" s="1003"/>
      <c r="C499" s="1003"/>
      <c r="D499" s="1003"/>
      <c r="E499" s="1003"/>
      <c r="F499" s="1003"/>
      <c r="G499" s="1003"/>
      <c r="H499" s="1003"/>
    </row>
    <row r="500" spans="1:8">
      <c r="A500" s="1003"/>
      <c r="B500" s="1003"/>
      <c r="C500" s="1003"/>
      <c r="D500" s="1003"/>
      <c r="E500" s="1003"/>
      <c r="F500" s="1003"/>
      <c r="G500" s="1003"/>
      <c r="H500" s="1003"/>
    </row>
    <row r="501" spans="1:8">
      <c r="A501" s="1003"/>
      <c r="B501" s="1003"/>
      <c r="C501" s="1003"/>
      <c r="D501" s="1003"/>
      <c r="E501" s="1003"/>
      <c r="F501" s="1003"/>
      <c r="G501" s="1003"/>
      <c r="H501" s="1003"/>
    </row>
    <row r="502" spans="1:8">
      <c r="A502" s="1003"/>
      <c r="B502" s="1003"/>
      <c r="C502" s="1003"/>
      <c r="D502" s="1003"/>
      <c r="E502" s="1003"/>
      <c r="F502" s="1003"/>
      <c r="G502" s="1003"/>
      <c r="H502" s="1003"/>
    </row>
    <row r="503" spans="1:8">
      <c r="A503" s="1003"/>
      <c r="B503" s="1003"/>
      <c r="C503" s="1003"/>
      <c r="D503" s="1003"/>
      <c r="E503" s="1003"/>
      <c r="F503" s="1003"/>
      <c r="G503" s="1003"/>
      <c r="H503" s="1003"/>
    </row>
    <row r="504" spans="1:8">
      <c r="A504" s="1003"/>
      <c r="B504" s="1003"/>
      <c r="C504" s="1003"/>
      <c r="D504" s="1003"/>
      <c r="E504" s="1003"/>
      <c r="F504" s="1003"/>
      <c r="G504" s="1003"/>
      <c r="H504" s="1003"/>
    </row>
    <row r="505" spans="1:8">
      <c r="A505" s="1003"/>
      <c r="B505" s="1003"/>
      <c r="C505" s="1003"/>
      <c r="D505" s="1003"/>
      <c r="E505" s="1003"/>
      <c r="F505" s="1003"/>
      <c r="G505" s="1003"/>
      <c r="H505" s="1003"/>
    </row>
    <row r="506" spans="1:8">
      <c r="A506" s="1003"/>
      <c r="B506" s="1003"/>
      <c r="C506" s="1003"/>
      <c r="D506" s="1003"/>
      <c r="E506" s="1003"/>
      <c r="F506" s="1003"/>
      <c r="G506" s="1003"/>
      <c r="H506" s="1003"/>
    </row>
    <row r="507" spans="1:8">
      <c r="A507" s="1003"/>
      <c r="B507" s="1003"/>
      <c r="C507" s="1003"/>
      <c r="D507" s="1003"/>
      <c r="E507" s="1003"/>
      <c r="F507" s="1003"/>
      <c r="G507" s="1003"/>
      <c r="H507" s="1003"/>
    </row>
    <row r="508" spans="1:8">
      <c r="A508" s="1003"/>
      <c r="B508" s="1003"/>
      <c r="C508" s="1003"/>
      <c r="D508" s="1003"/>
      <c r="E508" s="1003"/>
      <c r="F508" s="1003"/>
      <c r="G508" s="1003"/>
      <c r="H508" s="1003"/>
    </row>
    <row r="509" spans="1:8">
      <c r="A509" s="1003"/>
      <c r="B509" s="1003"/>
      <c r="C509" s="1003"/>
      <c r="D509" s="1003"/>
      <c r="E509" s="1003"/>
      <c r="F509" s="1003"/>
      <c r="G509" s="1003"/>
      <c r="H509" s="1003"/>
    </row>
    <row r="510" spans="1:8">
      <c r="A510" s="1003"/>
      <c r="B510" s="1003"/>
      <c r="C510" s="1003"/>
      <c r="D510" s="1003"/>
      <c r="E510" s="1003"/>
      <c r="F510" s="1003"/>
      <c r="G510" s="1003"/>
      <c r="H510" s="1003"/>
    </row>
    <row r="511" spans="1:8">
      <c r="A511" s="1003"/>
      <c r="B511" s="1003"/>
      <c r="C511" s="1003"/>
      <c r="D511" s="1003"/>
      <c r="E511" s="1003"/>
      <c r="F511" s="1003"/>
      <c r="G511" s="1003"/>
      <c r="H511" s="1003"/>
    </row>
    <row r="512" spans="1:8">
      <c r="A512" s="1003"/>
      <c r="B512" s="1003"/>
      <c r="C512" s="1003"/>
      <c r="D512" s="1003"/>
      <c r="E512" s="1003"/>
      <c r="F512" s="1003"/>
      <c r="G512" s="1003"/>
      <c r="H512" s="1003"/>
    </row>
    <row r="513" spans="1:8">
      <c r="A513" s="1003"/>
      <c r="B513" s="1003"/>
      <c r="C513" s="1003"/>
      <c r="D513" s="1003"/>
      <c r="E513" s="1003"/>
      <c r="F513" s="1003"/>
      <c r="G513" s="1003"/>
      <c r="H513" s="1003"/>
    </row>
    <row r="514" spans="1:8">
      <c r="A514" s="1003"/>
      <c r="B514" s="1003"/>
      <c r="C514" s="1003"/>
      <c r="D514" s="1003"/>
      <c r="E514" s="1003"/>
      <c r="F514" s="1003"/>
      <c r="G514" s="1003"/>
      <c r="H514" s="1003"/>
    </row>
    <row r="515" spans="1:8">
      <c r="A515" s="1003"/>
      <c r="B515" s="1003"/>
      <c r="C515" s="1003"/>
      <c r="D515" s="1003"/>
      <c r="E515" s="1003"/>
      <c r="F515" s="1003"/>
      <c r="G515" s="1003"/>
      <c r="H515" s="1003"/>
    </row>
    <row r="516" spans="1:8">
      <c r="A516" s="1003"/>
      <c r="B516" s="1003"/>
      <c r="C516" s="1003"/>
      <c r="D516" s="1003"/>
      <c r="E516" s="1003"/>
      <c r="F516" s="1003"/>
      <c r="G516" s="1003"/>
      <c r="H516" s="1003"/>
    </row>
    <row r="517" spans="1:8">
      <c r="A517" s="1003"/>
      <c r="B517" s="1003"/>
      <c r="C517" s="1003"/>
      <c r="D517" s="1003"/>
      <c r="E517" s="1003"/>
      <c r="F517" s="1003"/>
      <c r="G517" s="1003"/>
      <c r="H517" s="1003"/>
    </row>
    <row r="518" spans="1:8">
      <c r="A518" s="1003"/>
      <c r="B518" s="1003"/>
      <c r="C518" s="1003"/>
      <c r="D518" s="1003"/>
      <c r="E518" s="1003"/>
      <c r="F518" s="1003"/>
      <c r="G518" s="1003"/>
      <c r="H518" s="1003"/>
    </row>
    <row r="519" spans="1:8">
      <c r="A519" s="1003"/>
      <c r="B519" s="1003"/>
      <c r="C519" s="1003"/>
      <c r="D519" s="1003"/>
      <c r="E519" s="1003"/>
      <c r="F519" s="1003"/>
      <c r="G519" s="1003"/>
      <c r="H519" s="1003"/>
    </row>
    <row r="520" spans="1:8">
      <c r="A520" s="1003"/>
      <c r="B520" s="1003"/>
      <c r="C520" s="1003"/>
      <c r="D520" s="1003"/>
      <c r="E520" s="1003"/>
      <c r="F520" s="1003"/>
      <c r="G520" s="1003"/>
      <c r="H520" s="1003"/>
    </row>
    <row r="521" spans="1:8">
      <c r="A521" s="1003"/>
      <c r="B521" s="1003"/>
      <c r="C521" s="1003"/>
      <c r="D521" s="1003"/>
      <c r="E521" s="1003"/>
      <c r="F521" s="1003"/>
      <c r="G521" s="1003"/>
      <c r="H521" s="1003"/>
    </row>
    <row r="522" spans="1:8">
      <c r="A522" s="1003"/>
      <c r="B522" s="1003"/>
      <c r="C522" s="1003"/>
      <c r="D522" s="1003"/>
      <c r="E522" s="1003"/>
      <c r="F522" s="1003"/>
      <c r="G522" s="1003"/>
      <c r="H522" s="1003"/>
    </row>
    <row r="523" spans="1:8">
      <c r="A523" s="1003"/>
      <c r="B523" s="1003"/>
      <c r="C523" s="1003"/>
      <c r="D523" s="1003"/>
      <c r="E523" s="1003"/>
      <c r="F523" s="1003"/>
      <c r="G523" s="1003"/>
      <c r="H523" s="1003"/>
    </row>
    <row r="524" spans="1:8">
      <c r="A524" s="1003"/>
      <c r="B524" s="1003"/>
      <c r="C524" s="1003"/>
      <c r="D524" s="1003"/>
      <c r="E524" s="1003"/>
      <c r="F524" s="1003"/>
      <c r="G524" s="1003"/>
      <c r="H524" s="1003"/>
    </row>
    <row r="525" spans="1:8">
      <c r="A525" s="1003"/>
      <c r="B525" s="1003"/>
      <c r="C525" s="1003"/>
      <c r="D525" s="1003"/>
      <c r="E525" s="1003"/>
      <c r="F525" s="1003"/>
      <c r="G525" s="1003"/>
      <c r="H525" s="1003"/>
    </row>
    <row r="526" spans="1:8">
      <c r="A526" s="1003"/>
      <c r="B526" s="1003"/>
      <c r="C526" s="1003"/>
      <c r="D526" s="1003"/>
      <c r="E526" s="1003"/>
      <c r="F526" s="1003"/>
      <c r="G526" s="1003"/>
      <c r="H526" s="1003"/>
    </row>
    <row r="527" spans="1:8">
      <c r="A527" s="1003"/>
      <c r="B527" s="1003"/>
      <c r="C527" s="1003"/>
      <c r="D527" s="1003"/>
      <c r="E527" s="1003"/>
      <c r="F527" s="1003"/>
      <c r="G527" s="1003"/>
      <c r="H527" s="1003"/>
    </row>
    <row r="528" spans="1:8">
      <c r="A528" s="1003"/>
      <c r="B528" s="1003"/>
      <c r="C528" s="1003"/>
      <c r="D528" s="1003"/>
      <c r="E528" s="1003"/>
      <c r="F528" s="1003"/>
      <c r="G528" s="1003"/>
      <c r="H528" s="1003"/>
    </row>
    <row r="529" spans="1:8">
      <c r="A529" s="1003"/>
      <c r="B529" s="1003"/>
      <c r="C529" s="1003"/>
      <c r="D529" s="1003"/>
      <c r="E529" s="1003"/>
      <c r="F529" s="1003"/>
      <c r="G529" s="1003"/>
      <c r="H529" s="1003"/>
    </row>
    <row r="530" spans="1:8">
      <c r="A530" s="1003"/>
      <c r="B530" s="1003"/>
      <c r="C530" s="1003"/>
      <c r="D530" s="1003"/>
      <c r="E530" s="1003"/>
      <c r="F530" s="1003"/>
      <c r="G530" s="1003"/>
      <c r="H530" s="1003"/>
    </row>
    <row r="531" spans="1:8">
      <c r="A531" s="1003"/>
      <c r="B531" s="1003"/>
      <c r="C531" s="1003"/>
      <c r="D531" s="1003"/>
      <c r="E531" s="1003"/>
      <c r="F531" s="1003"/>
      <c r="G531" s="1003"/>
      <c r="H531" s="1003"/>
    </row>
    <row r="532" spans="1:8">
      <c r="A532" s="1003"/>
      <c r="B532" s="1003"/>
      <c r="C532" s="1003"/>
      <c r="D532" s="1003"/>
      <c r="E532" s="1003"/>
      <c r="F532" s="1003"/>
      <c r="G532" s="1003"/>
      <c r="H532" s="1003"/>
    </row>
    <row r="533" spans="1:8">
      <c r="A533" s="1003"/>
      <c r="B533" s="1003"/>
      <c r="C533" s="1003"/>
      <c r="D533" s="1003"/>
      <c r="E533" s="1003"/>
      <c r="F533" s="1003"/>
      <c r="G533" s="1003"/>
      <c r="H533" s="1003"/>
    </row>
    <row r="534" spans="1:8">
      <c r="A534" s="1003"/>
      <c r="B534" s="1003"/>
      <c r="C534" s="1003"/>
      <c r="D534" s="1003"/>
      <c r="E534" s="1003"/>
      <c r="F534" s="1003"/>
      <c r="G534" s="1003"/>
      <c r="H534" s="1003"/>
    </row>
    <row r="535" spans="1:8">
      <c r="A535" s="1003"/>
      <c r="B535" s="1003"/>
      <c r="C535" s="1003"/>
      <c r="D535" s="1003"/>
      <c r="E535" s="1003"/>
      <c r="F535" s="1003"/>
      <c r="G535" s="1003"/>
      <c r="H535" s="1003"/>
    </row>
    <row r="536" spans="1:8">
      <c r="A536" s="1003"/>
      <c r="B536" s="1003"/>
      <c r="C536" s="1003"/>
      <c r="D536" s="1003"/>
      <c r="E536" s="1003"/>
      <c r="F536" s="1003"/>
      <c r="G536" s="1003"/>
      <c r="H536" s="1003"/>
    </row>
    <row r="537" spans="1:8">
      <c r="A537" s="1003"/>
      <c r="B537" s="1003"/>
      <c r="C537" s="1003"/>
      <c r="D537" s="1003"/>
      <c r="E537" s="1003"/>
      <c r="F537" s="1003"/>
      <c r="G537" s="1003"/>
      <c r="H537" s="1003"/>
    </row>
    <row r="538" spans="1:8">
      <c r="A538" s="1003"/>
      <c r="B538" s="1003"/>
      <c r="C538" s="1003"/>
      <c r="D538" s="1003"/>
      <c r="E538" s="1003"/>
      <c r="F538" s="1003"/>
      <c r="G538" s="1003"/>
      <c r="H538" s="1003"/>
    </row>
    <row r="539" spans="1:8">
      <c r="A539" s="1003"/>
      <c r="B539" s="1003"/>
      <c r="C539" s="1003"/>
      <c r="D539" s="1003"/>
      <c r="E539" s="1003"/>
      <c r="F539" s="1003"/>
      <c r="G539" s="1003"/>
      <c r="H539" s="1003"/>
    </row>
    <row r="540" spans="1:8">
      <c r="A540" s="1003"/>
      <c r="B540" s="1003"/>
      <c r="C540" s="1003"/>
      <c r="D540" s="1003"/>
      <c r="E540" s="1003"/>
      <c r="F540" s="1003"/>
      <c r="G540" s="1003"/>
      <c r="H540" s="1003"/>
    </row>
    <row r="541" spans="1:8">
      <c r="A541" s="1003"/>
      <c r="B541" s="1003"/>
      <c r="C541" s="1003"/>
      <c r="D541" s="1003"/>
      <c r="E541" s="1003"/>
      <c r="F541" s="1003"/>
      <c r="G541" s="1003"/>
      <c r="H541" s="1003"/>
    </row>
    <row r="542" spans="1:8">
      <c r="A542" s="1003"/>
      <c r="B542" s="1003"/>
      <c r="C542" s="1003"/>
      <c r="D542" s="1003"/>
      <c r="E542" s="1003"/>
      <c r="F542" s="1003"/>
      <c r="G542" s="1003"/>
      <c r="H542" s="1003"/>
    </row>
    <row r="543" spans="1:8">
      <c r="A543" s="1003"/>
      <c r="B543" s="1003"/>
      <c r="C543" s="1003"/>
      <c r="D543" s="1003"/>
      <c r="E543" s="1003"/>
      <c r="F543" s="1003"/>
      <c r="G543" s="1003"/>
      <c r="H543" s="1003"/>
    </row>
    <row r="544" spans="1:8">
      <c r="A544" s="1003"/>
      <c r="B544" s="1003"/>
      <c r="C544" s="1003"/>
      <c r="D544" s="1003"/>
      <c r="E544" s="1003"/>
      <c r="F544" s="1003"/>
      <c r="G544" s="1003"/>
      <c r="H544" s="1003"/>
    </row>
    <row r="545" spans="1:8">
      <c r="A545" s="1003"/>
      <c r="B545" s="1003"/>
      <c r="C545" s="1003"/>
      <c r="D545" s="1003"/>
      <c r="E545" s="1003"/>
      <c r="F545" s="1003"/>
      <c r="G545" s="1003"/>
      <c r="H545" s="1003"/>
    </row>
    <row r="546" spans="1:8">
      <c r="A546" s="1003"/>
      <c r="B546" s="1003"/>
      <c r="C546" s="1003"/>
      <c r="D546" s="1003"/>
      <c r="E546" s="1003"/>
      <c r="F546" s="1003"/>
      <c r="G546" s="1003"/>
      <c r="H546" s="1003"/>
    </row>
    <row r="547" spans="1:8">
      <c r="A547" s="1003"/>
      <c r="B547" s="1003"/>
      <c r="C547" s="1003"/>
      <c r="D547" s="1003"/>
      <c r="E547" s="1003"/>
      <c r="F547" s="1003"/>
      <c r="G547" s="1003"/>
      <c r="H547" s="1003"/>
    </row>
    <row r="548" spans="1:8">
      <c r="A548" s="1003"/>
      <c r="B548" s="1003"/>
      <c r="C548" s="1003"/>
      <c r="D548" s="1003"/>
      <c r="E548" s="1003"/>
      <c r="F548" s="1003"/>
      <c r="G548" s="1003"/>
      <c r="H548" s="1003"/>
    </row>
    <row r="549" spans="1:8">
      <c r="A549" s="1003"/>
      <c r="B549" s="1003"/>
      <c r="C549" s="1003"/>
      <c r="D549" s="1003"/>
      <c r="E549" s="1003"/>
      <c r="F549" s="1003"/>
      <c r="G549" s="1003"/>
      <c r="H549" s="1003"/>
    </row>
    <row r="550" spans="1:8">
      <c r="A550" s="1003"/>
      <c r="B550" s="1003"/>
      <c r="C550" s="1003"/>
      <c r="D550" s="1003"/>
      <c r="E550" s="1003"/>
      <c r="F550" s="1003"/>
      <c r="G550" s="1003"/>
      <c r="H550" s="1003"/>
    </row>
    <row r="551" spans="1:8">
      <c r="A551" s="1003"/>
      <c r="B551" s="1003"/>
      <c r="C551" s="1003"/>
      <c r="D551" s="1003"/>
      <c r="E551" s="1003"/>
      <c r="F551" s="1003"/>
      <c r="G551" s="1003"/>
      <c r="H551" s="1003"/>
    </row>
    <row r="552" spans="1:8">
      <c r="A552" s="1003"/>
      <c r="B552" s="1003"/>
      <c r="C552" s="1003"/>
      <c r="D552" s="1003"/>
      <c r="E552" s="1003"/>
      <c r="F552" s="1003"/>
      <c r="G552" s="1003"/>
      <c r="H552" s="1003"/>
    </row>
    <row r="553" spans="1:8">
      <c r="A553" s="1003"/>
      <c r="B553" s="1003"/>
      <c r="C553" s="1003"/>
      <c r="D553" s="1003"/>
      <c r="E553" s="1003"/>
      <c r="F553" s="1003"/>
      <c r="G553" s="1003"/>
      <c r="H553" s="1003"/>
    </row>
    <row r="554" spans="1:8">
      <c r="A554" s="1003"/>
      <c r="B554" s="1003"/>
      <c r="C554" s="1003"/>
      <c r="D554" s="1003"/>
      <c r="E554" s="1003"/>
      <c r="F554" s="1003"/>
      <c r="G554" s="1003"/>
      <c r="H554" s="1003"/>
    </row>
    <row r="555" spans="1:8">
      <c r="A555" s="1003"/>
      <c r="B555" s="1003"/>
      <c r="C555" s="1003"/>
      <c r="D555" s="1003"/>
      <c r="E555" s="1003"/>
      <c r="F555" s="1003"/>
      <c r="G555" s="1003"/>
      <c r="H555" s="1003"/>
    </row>
    <row r="556" spans="1:8">
      <c r="A556" s="1003"/>
      <c r="B556" s="1003"/>
      <c r="C556" s="1003"/>
      <c r="D556" s="1003"/>
      <c r="E556" s="1003"/>
      <c r="F556" s="1003"/>
      <c r="G556" s="1003"/>
      <c r="H556" s="1003"/>
    </row>
    <row r="557" spans="1:8">
      <c r="A557" s="1003"/>
      <c r="B557" s="1003"/>
      <c r="C557" s="1003"/>
      <c r="D557" s="1003"/>
      <c r="E557" s="1003"/>
      <c r="F557" s="1003"/>
      <c r="G557" s="1003"/>
      <c r="H557" s="1003"/>
    </row>
    <row r="558" spans="1:8">
      <c r="A558" s="1003"/>
      <c r="B558" s="1003"/>
      <c r="C558" s="1003"/>
      <c r="D558" s="1003"/>
      <c r="E558" s="1003"/>
      <c r="F558" s="1003"/>
      <c r="G558" s="1003"/>
      <c r="H558" s="1003"/>
    </row>
    <row r="559" spans="1:8">
      <c r="A559" s="1003"/>
      <c r="B559" s="1003"/>
      <c r="C559" s="1003"/>
      <c r="D559" s="1003"/>
      <c r="E559" s="1003"/>
      <c r="F559" s="1003"/>
      <c r="G559" s="1003"/>
      <c r="H559" s="1003"/>
    </row>
    <row r="560" spans="1:8">
      <c r="A560" s="1003"/>
      <c r="B560" s="1003"/>
      <c r="C560" s="1003"/>
      <c r="D560" s="1003"/>
      <c r="E560" s="1003"/>
      <c r="F560" s="1003"/>
      <c r="G560" s="1003"/>
      <c r="H560" s="1003"/>
    </row>
    <row r="561" spans="1:8">
      <c r="A561" s="1003"/>
      <c r="B561" s="1003"/>
      <c r="C561" s="1003"/>
      <c r="D561" s="1003"/>
      <c r="E561" s="1003"/>
      <c r="F561" s="1003"/>
      <c r="G561" s="1003"/>
      <c r="H561" s="1003"/>
    </row>
    <row r="562" spans="1:8">
      <c r="A562" s="1003"/>
      <c r="B562" s="1003"/>
      <c r="C562" s="1003"/>
      <c r="D562" s="1003"/>
      <c r="E562" s="1003"/>
      <c r="F562" s="1003"/>
      <c r="G562" s="1003"/>
      <c r="H562" s="1003"/>
    </row>
    <row r="563" spans="1:8">
      <c r="A563" s="1003"/>
      <c r="B563" s="1003"/>
      <c r="C563" s="1003"/>
      <c r="D563" s="1003"/>
      <c r="E563" s="1003"/>
      <c r="F563" s="1003"/>
      <c r="G563" s="1003"/>
      <c r="H563" s="1003"/>
    </row>
    <row r="564" spans="1:8">
      <c r="A564" s="1003"/>
      <c r="B564" s="1003"/>
      <c r="C564" s="1003"/>
      <c r="D564" s="1003"/>
      <c r="E564" s="1003"/>
      <c r="F564" s="1003"/>
      <c r="G564" s="1003"/>
      <c r="H564" s="1003"/>
    </row>
    <row r="565" spans="1:8">
      <c r="A565" s="1003"/>
      <c r="B565" s="1003"/>
      <c r="C565" s="1003"/>
      <c r="D565" s="1003"/>
      <c r="E565" s="1003"/>
      <c r="F565" s="1003"/>
      <c r="G565" s="1003"/>
      <c r="H565" s="1003"/>
    </row>
    <row r="566" spans="1:8">
      <c r="A566" s="1003"/>
      <c r="B566" s="1003"/>
      <c r="C566" s="1003"/>
      <c r="D566" s="1003"/>
      <c r="E566" s="1003"/>
      <c r="F566" s="1003"/>
      <c r="G566" s="1003"/>
      <c r="H566" s="1003"/>
    </row>
    <row r="567" spans="1:8">
      <c r="A567" s="1003"/>
      <c r="B567" s="1003"/>
      <c r="C567" s="1003"/>
      <c r="D567" s="1003"/>
      <c r="E567" s="1003"/>
      <c r="F567" s="1003"/>
      <c r="G567" s="1003"/>
      <c r="H567" s="1003"/>
    </row>
    <row r="568" spans="1:8">
      <c r="A568" s="1003"/>
      <c r="B568" s="1003"/>
      <c r="C568" s="1003"/>
      <c r="D568" s="1003"/>
      <c r="E568" s="1003"/>
      <c r="F568" s="1003"/>
      <c r="G568" s="1003"/>
      <c r="H568" s="1003"/>
    </row>
    <row r="569" spans="1:8">
      <c r="A569" s="1003"/>
      <c r="B569" s="1003"/>
      <c r="C569" s="1003"/>
      <c r="D569" s="1003"/>
      <c r="E569" s="1003"/>
      <c r="F569" s="1003"/>
      <c r="G569" s="1003"/>
      <c r="H569" s="1003"/>
    </row>
    <row r="570" spans="1:8">
      <c r="A570" s="1003"/>
      <c r="B570" s="1003"/>
      <c r="C570" s="1003"/>
      <c r="D570" s="1003"/>
      <c r="E570" s="1003"/>
      <c r="F570" s="1003"/>
      <c r="G570" s="1003"/>
      <c r="H570" s="1003"/>
    </row>
    <row r="571" spans="1:8">
      <c r="A571" s="1003"/>
      <c r="B571" s="1003"/>
      <c r="C571" s="1003"/>
      <c r="D571" s="1003"/>
      <c r="E571" s="1003"/>
      <c r="F571" s="1003"/>
      <c r="G571" s="1003"/>
      <c r="H571" s="1003"/>
    </row>
    <row r="572" spans="1:8">
      <c r="A572" s="1003"/>
      <c r="B572" s="1003"/>
      <c r="C572" s="1003"/>
      <c r="D572" s="1003"/>
      <c r="E572" s="1003"/>
      <c r="F572" s="1003"/>
      <c r="G572" s="1003"/>
      <c r="H572" s="1003"/>
    </row>
    <row r="573" spans="1:8">
      <c r="A573" s="1003"/>
      <c r="B573" s="1003"/>
      <c r="C573" s="1003"/>
      <c r="D573" s="1003"/>
      <c r="E573" s="1003"/>
      <c r="F573" s="1003"/>
      <c r="G573" s="1003"/>
      <c r="H573" s="1003"/>
    </row>
    <row r="574" spans="1:8">
      <c r="A574" s="1003"/>
      <c r="B574" s="1003"/>
      <c r="C574" s="1003"/>
      <c r="D574" s="1003"/>
      <c r="E574" s="1003"/>
      <c r="F574" s="1003"/>
      <c r="G574" s="1003"/>
      <c r="H574" s="1003"/>
    </row>
    <row r="575" spans="1:8">
      <c r="A575" s="1003"/>
      <c r="B575" s="1003"/>
      <c r="C575" s="1003"/>
      <c r="D575" s="1003"/>
      <c r="E575" s="1003"/>
      <c r="F575" s="1003"/>
      <c r="G575" s="1003"/>
      <c r="H575" s="1003"/>
    </row>
    <row r="576" spans="1:8">
      <c r="A576" s="1003"/>
      <c r="B576" s="1003"/>
      <c r="C576" s="1003"/>
      <c r="D576" s="1003"/>
      <c r="E576" s="1003"/>
      <c r="F576" s="1003"/>
      <c r="G576" s="1003"/>
      <c r="H576" s="1003"/>
    </row>
    <row r="577" spans="1:8">
      <c r="A577" s="1003"/>
      <c r="B577" s="1003"/>
      <c r="C577" s="1003"/>
      <c r="D577" s="1003"/>
      <c r="E577" s="1003"/>
      <c r="F577" s="1003"/>
      <c r="G577" s="1003"/>
      <c r="H577" s="1003"/>
    </row>
    <row r="578" spans="1:8">
      <c r="A578" s="1003"/>
      <c r="B578" s="1003"/>
      <c r="C578" s="1003"/>
      <c r="D578" s="1003"/>
      <c r="E578" s="1003"/>
      <c r="F578" s="1003"/>
      <c r="G578" s="1003"/>
      <c r="H578" s="1003"/>
    </row>
    <row r="579" spans="1:8">
      <c r="A579" s="1003"/>
      <c r="B579" s="1003"/>
      <c r="C579" s="1003"/>
      <c r="D579" s="1003"/>
      <c r="E579" s="1003"/>
      <c r="F579" s="1003"/>
      <c r="G579" s="1003"/>
      <c r="H579" s="1003"/>
    </row>
    <row r="580" spans="1:8">
      <c r="A580" s="1003"/>
      <c r="B580" s="1003"/>
      <c r="C580" s="1003"/>
      <c r="D580" s="1003"/>
      <c r="E580" s="1003"/>
      <c r="F580" s="1003"/>
      <c r="G580" s="1003"/>
      <c r="H580" s="1003"/>
    </row>
    <row r="581" spans="1:8">
      <c r="A581" s="1003"/>
      <c r="B581" s="1003"/>
      <c r="C581" s="1003"/>
      <c r="D581" s="1003"/>
      <c r="E581" s="1003"/>
      <c r="F581" s="1003"/>
      <c r="G581" s="1003"/>
      <c r="H581" s="1003"/>
    </row>
    <row r="582" spans="1:8">
      <c r="A582" s="1003"/>
      <c r="B582" s="1003"/>
      <c r="C582" s="1003"/>
      <c r="D582" s="1003"/>
      <c r="E582" s="1003"/>
      <c r="F582" s="1003"/>
      <c r="G582" s="1003"/>
      <c r="H582" s="1003"/>
    </row>
    <row r="583" spans="1:8">
      <c r="A583" s="1003"/>
      <c r="B583" s="1003"/>
      <c r="C583" s="1003"/>
      <c r="D583" s="1003"/>
      <c r="E583" s="1003"/>
      <c r="F583" s="1003"/>
      <c r="G583" s="1003"/>
      <c r="H583" s="1003"/>
    </row>
    <row r="584" spans="1:8">
      <c r="A584" s="1003"/>
      <c r="B584" s="1003"/>
      <c r="C584" s="1003"/>
      <c r="D584" s="1003"/>
      <c r="E584" s="1003"/>
      <c r="F584" s="1003"/>
      <c r="G584" s="1003"/>
      <c r="H584" s="1003"/>
    </row>
    <row r="585" spans="1:8">
      <c r="A585" s="1003"/>
      <c r="B585" s="1003"/>
      <c r="C585" s="1003"/>
      <c r="D585" s="1003"/>
      <c r="E585" s="1003"/>
      <c r="F585" s="1003"/>
      <c r="G585" s="1003"/>
      <c r="H585" s="1003"/>
    </row>
    <row r="586" spans="1:8">
      <c r="A586" s="1003"/>
      <c r="B586" s="1003"/>
      <c r="C586" s="1003"/>
      <c r="D586" s="1003"/>
      <c r="E586" s="1003"/>
      <c r="F586" s="1003"/>
      <c r="G586" s="1003"/>
      <c r="H586" s="1003"/>
    </row>
    <row r="587" spans="1:8">
      <c r="A587" s="1003"/>
      <c r="B587" s="1003"/>
      <c r="C587" s="1003"/>
      <c r="D587" s="1003"/>
      <c r="E587" s="1003"/>
      <c r="F587" s="1003"/>
      <c r="G587" s="1003"/>
      <c r="H587" s="1003"/>
    </row>
    <row r="588" spans="1:8">
      <c r="A588" s="1003"/>
      <c r="B588" s="1003"/>
      <c r="C588" s="1003"/>
      <c r="D588" s="1003"/>
      <c r="E588" s="1003"/>
      <c r="F588" s="1003"/>
      <c r="G588" s="1003"/>
      <c r="H588" s="1003"/>
    </row>
    <row r="589" spans="1:8">
      <c r="A589" s="1003"/>
      <c r="B589" s="1003"/>
      <c r="C589" s="1003"/>
      <c r="D589" s="1003"/>
      <c r="E589" s="1003"/>
      <c r="F589" s="1003"/>
      <c r="G589" s="1003"/>
      <c r="H589" s="1003"/>
    </row>
    <row r="590" spans="1:8">
      <c r="A590" s="1003"/>
      <c r="B590" s="1003"/>
      <c r="C590" s="1003"/>
      <c r="D590" s="1003"/>
      <c r="E590" s="1003"/>
      <c r="F590" s="1003"/>
      <c r="G590" s="1003"/>
      <c r="H590" s="1003"/>
    </row>
    <row r="591" spans="1:8">
      <c r="A591" s="1003"/>
      <c r="B591" s="1003"/>
      <c r="C591" s="1003"/>
      <c r="D591" s="1003"/>
      <c r="E591" s="1003"/>
      <c r="F591" s="1003"/>
      <c r="G591" s="1003"/>
      <c r="H591" s="1003"/>
    </row>
    <row r="592" spans="1:8">
      <c r="A592" s="1003"/>
      <c r="B592" s="1003"/>
      <c r="C592" s="1003"/>
      <c r="D592" s="1003"/>
      <c r="E592" s="1003"/>
      <c r="F592" s="1003"/>
      <c r="G592" s="1003"/>
      <c r="H592" s="1003"/>
    </row>
    <row r="593" spans="1:8">
      <c r="A593" s="1003"/>
      <c r="B593" s="1003"/>
      <c r="C593" s="1003"/>
      <c r="D593" s="1003"/>
      <c r="E593" s="1003"/>
      <c r="F593" s="1003"/>
      <c r="G593" s="1003"/>
      <c r="H593" s="1003"/>
    </row>
    <row r="594" spans="1:8">
      <c r="A594" s="1003"/>
      <c r="B594" s="1003"/>
      <c r="C594" s="1003"/>
      <c r="D594" s="1003"/>
      <c r="E594" s="1003"/>
      <c r="F594" s="1003"/>
      <c r="G594" s="1003"/>
      <c r="H594" s="1003"/>
    </row>
    <row r="595" spans="1:8">
      <c r="A595" s="1003"/>
      <c r="B595" s="1003"/>
      <c r="C595" s="1003"/>
      <c r="D595" s="1003"/>
      <c r="E595" s="1003"/>
      <c r="F595" s="1003"/>
      <c r="G595" s="1003"/>
      <c r="H595" s="1003"/>
    </row>
    <row r="596" spans="1:8">
      <c r="A596" s="1003"/>
      <c r="B596" s="1003"/>
      <c r="C596" s="1003"/>
      <c r="D596" s="1003"/>
      <c r="E596" s="1003"/>
      <c r="F596" s="1003"/>
      <c r="G596" s="1003"/>
      <c r="H596" s="1003"/>
    </row>
    <row r="597" spans="1:8">
      <c r="A597" s="1003"/>
      <c r="B597" s="1003"/>
      <c r="C597" s="1003"/>
      <c r="D597" s="1003"/>
      <c r="E597" s="1003"/>
      <c r="F597" s="1003"/>
      <c r="G597" s="1003"/>
      <c r="H597" s="1003"/>
    </row>
    <row r="598" spans="1:8">
      <c r="A598" s="1003"/>
      <c r="B598" s="1003"/>
      <c r="C598" s="1003"/>
      <c r="D598" s="1003"/>
      <c r="E598" s="1003"/>
      <c r="F598" s="1003"/>
      <c r="G598" s="1003"/>
      <c r="H598" s="1003"/>
    </row>
    <row r="599" spans="1:8">
      <c r="A599" s="1003"/>
      <c r="B599" s="1003"/>
      <c r="C599" s="1003"/>
      <c r="D599" s="1003"/>
      <c r="E599" s="1003"/>
      <c r="F599" s="1003"/>
      <c r="G599" s="1003"/>
      <c r="H599" s="1003"/>
    </row>
    <row r="600" spans="1:8">
      <c r="A600" s="1003"/>
      <c r="B600" s="1003"/>
      <c r="C600" s="1003"/>
      <c r="D600" s="1003"/>
      <c r="E600" s="1003"/>
      <c r="F600" s="1003"/>
      <c r="G600" s="1003"/>
      <c r="H600" s="1003"/>
    </row>
    <row r="601" spans="1:8">
      <c r="A601" s="1003"/>
      <c r="B601" s="1003"/>
      <c r="C601" s="1003"/>
      <c r="D601" s="1003"/>
      <c r="E601" s="1003"/>
      <c r="F601" s="1003"/>
      <c r="G601" s="1003"/>
      <c r="H601" s="1003"/>
    </row>
    <row r="602" spans="1:8">
      <c r="A602" s="1003"/>
      <c r="B602" s="1003"/>
      <c r="C602" s="1003"/>
      <c r="D602" s="1003"/>
      <c r="E602" s="1003"/>
      <c r="F602" s="1003"/>
      <c r="G602" s="1003"/>
      <c r="H602" s="1003"/>
    </row>
    <row r="603" spans="1:8">
      <c r="A603" s="1003"/>
      <c r="B603" s="1003"/>
      <c r="C603" s="1003"/>
      <c r="D603" s="1003"/>
      <c r="E603" s="1003"/>
      <c r="F603" s="1003"/>
      <c r="G603" s="1003"/>
      <c r="H603" s="1003"/>
    </row>
    <row r="604" spans="1:8">
      <c r="A604" s="1003"/>
      <c r="B604" s="1003"/>
      <c r="C604" s="1003"/>
      <c r="D604" s="1003"/>
      <c r="E604" s="1003"/>
      <c r="F604" s="1003"/>
      <c r="G604" s="1003"/>
      <c r="H604" s="1003"/>
    </row>
    <row r="605" spans="1:8">
      <c r="A605" s="1003"/>
      <c r="B605" s="1003"/>
      <c r="C605" s="1003"/>
      <c r="D605" s="1003"/>
      <c r="E605" s="1003"/>
      <c r="F605" s="1003"/>
      <c r="G605" s="1003"/>
      <c r="H605" s="1003"/>
    </row>
    <row r="606" spans="1:8">
      <c r="A606" s="1003"/>
      <c r="B606" s="1003"/>
      <c r="C606" s="1003"/>
      <c r="D606" s="1003"/>
      <c r="E606" s="1003"/>
      <c r="F606" s="1003"/>
      <c r="G606" s="1003"/>
      <c r="H606" s="1003"/>
    </row>
    <row r="607" spans="1:8">
      <c r="A607" s="1003"/>
      <c r="B607" s="1003"/>
      <c r="C607" s="1003"/>
      <c r="D607" s="1003"/>
      <c r="E607" s="1003"/>
      <c r="F607" s="1003"/>
      <c r="G607" s="1003"/>
      <c r="H607" s="1003"/>
    </row>
    <row r="608" spans="1:8">
      <c r="A608" s="1003"/>
      <c r="B608" s="1003"/>
      <c r="C608" s="1003"/>
      <c r="D608" s="1003"/>
      <c r="E608" s="1003"/>
      <c r="F608" s="1003"/>
      <c r="G608" s="1003"/>
      <c r="H608" s="1003"/>
    </row>
    <row r="609" spans="1:8">
      <c r="A609" s="1003"/>
      <c r="B609" s="1003"/>
      <c r="C609" s="1003"/>
      <c r="D609" s="1003"/>
      <c r="E609" s="1003"/>
      <c r="F609" s="1003"/>
      <c r="G609" s="1003"/>
      <c r="H609" s="1003"/>
    </row>
    <row r="610" spans="1:8">
      <c r="A610" s="1003"/>
      <c r="B610" s="1003"/>
      <c r="C610" s="1003"/>
      <c r="D610" s="1003"/>
      <c r="E610" s="1003"/>
      <c r="F610" s="1003"/>
      <c r="G610" s="1003"/>
      <c r="H610" s="1003"/>
    </row>
    <row r="611" spans="1:8">
      <c r="A611" s="1003"/>
      <c r="B611" s="1003"/>
      <c r="C611" s="1003"/>
      <c r="D611" s="1003"/>
      <c r="E611" s="1003"/>
      <c r="F611" s="1003"/>
      <c r="G611" s="1003"/>
      <c r="H611" s="1003"/>
    </row>
    <row r="612" spans="1:8">
      <c r="A612" s="1003"/>
      <c r="B612" s="1003"/>
      <c r="C612" s="1003"/>
      <c r="D612" s="1003"/>
      <c r="E612" s="1003"/>
      <c r="F612" s="1003"/>
      <c r="G612" s="1003"/>
      <c r="H612" s="1003"/>
    </row>
    <row r="613" spans="1:8">
      <c r="A613" s="1003"/>
      <c r="B613" s="1003"/>
      <c r="C613" s="1003"/>
      <c r="D613" s="1003"/>
      <c r="E613" s="1003"/>
      <c r="F613" s="1003"/>
      <c r="G613" s="1003"/>
      <c r="H613" s="1003"/>
    </row>
    <row r="614" spans="1:8">
      <c r="A614" s="1003"/>
      <c r="B614" s="1003"/>
      <c r="C614" s="1003"/>
      <c r="D614" s="1003"/>
      <c r="E614" s="1003"/>
      <c r="F614" s="1003"/>
      <c r="G614" s="1003"/>
      <c r="H614" s="1003"/>
    </row>
    <row r="615" spans="1:8">
      <c r="A615" s="1003"/>
      <c r="B615" s="1003"/>
      <c r="C615" s="1003"/>
      <c r="D615" s="1003"/>
      <c r="E615" s="1003"/>
      <c r="F615" s="1003"/>
      <c r="G615" s="1003"/>
      <c r="H615" s="1003"/>
    </row>
    <row r="616" spans="1:8">
      <c r="A616" s="1003"/>
      <c r="B616" s="1003"/>
      <c r="C616" s="1003"/>
      <c r="D616" s="1003"/>
      <c r="E616" s="1003"/>
      <c r="F616" s="1003"/>
      <c r="G616" s="1003"/>
      <c r="H616" s="1003"/>
    </row>
    <row r="617" spans="1:8">
      <c r="A617" s="1003"/>
      <c r="B617" s="1003"/>
      <c r="C617" s="1003"/>
      <c r="D617" s="1003"/>
      <c r="E617" s="1003"/>
      <c r="F617" s="1003"/>
      <c r="G617" s="1003"/>
      <c r="H617" s="1003"/>
    </row>
    <row r="618" spans="1:8">
      <c r="A618" s="1003"/>
      <c r="B618" s="1003"/>
      <c r="C618" s="1003"/>
      <c r="D618" s="1003"/>
      <c r="E618" s="1003"/>
      <c r="F618" s="1003"/>
      <c r="G618" s="1003"/>
      <c r="H618" s="1003"/>
    </row>
    <row r="619" spans="1:8">
      <c r="A619" s="1003"/>
      <c r="B619" s="1003"/>
      <c r="C619" s="1003"/>
      <c r="D619" s="1003"/>
      <c r="E619" s="1003"/>
      <c r="F619" s="1003"/>
      <c r="G619" s="1003"/>
      <c r="H619" s="1003"/>
    </row>
    <row r="620" spans="1:8">
      <c r="A620" s="1003"/>
      <c r="B620" s="1003"/>
      <c r="C620" s="1003"/>
      <c r="D620" s="1003"/>
      <c r="E620" s="1003"/>
      <c r="F620" s="1003"/>
      <c r="G620" s="1003"/>
      <c r="H620" s="1003"/>
    </row>
    <row r="621" spans="1:8">
      <c r="A621" s="1003"/>
      <c r="B621" s="1003"/>
      <c r="C621" s="1003"/>
      <c r="D621" s="1003"/>
      <c r="E621" s="1003"/>
      <c r="F621" s="1003"/>
      <c r="G621" s="1003"/>
      <c r="H621" s="1003"/>
    </row>
    <row r="622" spans="1:8">
      <c r="A622" s="1003"/>
      <c r="B622" s="1003"/>
      <c r="C622" s="1003"/>
      <c r="D622" s="1003"/>
      <c r="E622" s="1003"/>
      <c r="F622" s="1003"/>
      <c r="G622" s="1003"/>
      <c r="H622" s="1003"/>
    </row>
    <row r="623" spans="1:8">
      <c r="A623" s="1003"/>
      <c r="B623" s="1003"/>
      <c r="C623" s="1003"/>
      <c r="D623" s="1003"/>
      <c r="E623" s="1003"/>
      <c r="F623" s="1003"/>
      <c r="G623" s="1003"/>
      <c r="H623" s="1003"/>
    </row>
    <row r="624" spans="1:8">
      <c r="A624" s="1003"/>
      <c r="B624" s="1003"/>
      <c r="C624" s="1003"/>
      <c r="D624" s="1003"/>
      <c r="E624" s="1003"/>
      <c r="F624" s="1003"/>
      <c r="G624" s="1003"/>
      <c r="H624" s="1003"/>
    </row>
    <row r="625" spans="1:8">
      <c r="A625" s="1003"/>
      <c r="B625" s="1003"/>
      <c r="C625" s="1003"/>
      <c r="D625" s="1003"/>
      <c r="E625" s="1003"/>
      <c r="F625" s="1003"/>
      <c r="G625" s="1003"/>
      <c r="H625" s="1003"/>
    </row>
    <row r="626" spans="1:8">
      <c r="A626" s="1003"/>
      <c r="B626" s="1003"/>
      <c r="C626" s="1003"/>
      <c r="D626" s="1003"/>
      <c r="E626" s="1003"/>
      <c r="F626" s="1003"/>
      <c r="G626" s="1003"/>
      <c r="H626" s="1003"/>
    </row>
    <row r="627" spans="1:8">
      <c r="A627" s="1003"/>
      <c r="B627" s="1003"/>
      <c r="C627" s="1003"/>
      <c r="D627" s="1003"/>
      <c r="E627" s="1003"/>
      <c r="F627" s="1003"/>
      <c r="G627" s="1003"/>
      <c r="H627" s="1003"/>
    </row>
    <row r="628" spans="1:8">
      <c r="A628" s="1003"/>
      <c r="B628" s="1003"/>
      <c r="C628" s="1003"/>
      <c r="D628" s="1003"/>
      <c r="E628" s="1003"/>
      <c r="F628" s="1003"/>
      <c r="G628" s="1003"/>
      <c r="H628" s="1003"/>
    </row>
    <row r="629" spans="1:8">
      <c r="A629" s="1003"/>
      <c r="B629" s="1003"/>
      <c r="C629" s="1003"/>
      <c r="D629" s="1003"/>
      <c r="E629" s="1003"/>
      <c r="F629" s="1003"/>
      <c r="G629" s="1003"/>
      <c r="H629" s="1003"/>
    </row>
    <row r="630" spans="1:8">
      <c r="A630" s="1003"/>
      <c r="B630" s="1003"/>
      <c r="C630" s="1003"/>
      <c r="D630" s="1003"/>
      <c r="E630" s="1003"/>
      <c r="F630" s="1003"/>
      <c r="G630" s="1003"/>
      <c r="H630" s="1003"/>
    </row>
    <row r="631" spans="1:8">
      <c r="A631" s="1003"/>
      <c r="B631" s="1003"/>
      <c r="C631" s="1003"/>
      <c r="D631" s="1003"/>
      <c r="E631" s="1003"/>
      <c r="F631" s="1003"/>
      <c r="G631" s="1003"/>
      <c r="H631" s="1003"/>
    </row>
    <row r="632" spans="1:8">
      <c r="A632" s="1003"/>
      <c r="B632" s="1003"/>
      <c r="C632" s="1003"/>
      <c r="D632" s="1003"/>
      <c r="E632" s="1003"/>
      <c r="F632" s="1003"/>
      <c r="G632" s="1003"/>
      <c r="H632" s="1003"/>
    </row>
    <row r="633" spans="1:8">
      <c r="A633" s="1003"/>
      <c r="B633" s="1003"/>
      <c r="C633" s="1003"/>
      <c r="D633" s="1003"/>
      <c r="E633" s="1003"/>
      <c r="F633" s="1003"/>
      <c r="G633" s="1003"/>
      <c r="H633" s="1003"/>
    </row>
    <row r="634" spans="1:8">
      <c r="A634" s="1003"/>
      <c r="B634" s="1003"/>
      <c r="C634" s="1003"/>
      <c r="D634" s="1003"/>
      <c r="E634" s="1003"/>
      <c r="F634" s="1003"/>
      <c r="G634" s="1003"/>
      <c r="H634" s="1003"/>
    </row>
    <row r="635" spans="1:8">
      <c r="A635" s="1003"/>
      <c r="B635" s="1003"/>
      <c r="C635" s="1003"/>
      <c r="D635" s="1003"/>
      <c r="E635" s="1003"/>
      <c r="F635" s="1003"/>
      <c r="G635" s="1003"/>
      <c r="H635" s="1003"/>
    </row>
    <row r="636" spans="1:8">
      <c r="A636" s="1003"/>
      <c r="B636" s="1003"/>
      <c r="C636" s="1003"/>
      <c r="D636" s="1003"/>
      <c r="E636" s="1003"/>
      <c r="F636" s="1003"/>
      <c r="G636" s="1003"/>
      <c r="H636" s="1003"/>
    </row>
    <row r="637" spans="1:8">
      <c r="A637" s="1003"/>
      <c r="B637" s="1003"/>
      <c r="C637" s="1003"/>
      <c r="D637" s="1003"/>
      <c r="E637" s="1003"/>
      <c r="F637" s="1003"/>
      <c r="G637" s="1003"/>
      <c r="H637" s="1003"/>
    </row>
    <row r="638" spans="1:8">
      <c r="A638" s="1003"/>
      <c r="B638" s="1003"/>
      <c r="C638" s="1003"/>
      <c r="D638" s="1003"/>
      <c r="E638" s="1003"/>
      <c r="F638" s="1003"/>
      <c r="G638" s="1003"/>
      <c r="H638" s="1003"/>
    </row>
    <row r="639" spans="1:8">
      <c r="A639" s="1003"/>
      <c r="B639" s="1003"/>
      <c r="C639" s="1003"/>
      <c r="D639" s="1003"/>
      <c r="E639" s="1003"/>
      <c r="F639" s="1003"/>
      <c r="G639" s="1003"/>
      <c r="H639" s="1003"/>
    </row>
    <row r="640" spans="1:8">
      <c r="A640" s="1003"/>
      <c r="B640" s="1003"/>
      <c r="C640" s="1003"/>
      <c r="D640" s="1003"/>
      <c r="E640" s="1003"/>
      <c r="F640" s="1003"/>
      <c r="G640" s="1003"/>
      <c r="H640" s="1003"/>
    </row>
    <row r="641" spans="1:8">
      <c r="A641" s="1003"/>
      <c r="B641" s="1003"/>
      <c r="C641" s="1003"/>
      <c r="D641" s="1003"/>
      <c r="E641" s="1003"/>
      <c r="F641" s="1003"/>
      <c r="G641" s="1003"/>
      <c r="H641" s="1003"/>
    </row>
    <row r="642" spans="1:8">
      <c r="A642" s="1003"/>
      <c r="B642" s="1003"/>
      <c r="C642" s="1003"/>
      <c r="D642" s="1003"/>
      <c r="E642" s="1003"/>
      <c r="F642" s="1003"/>
      <c r="G642" s="1003"/>
      <c r="H642" s="1003"/>
    </row>
    <row r="643" spans="1:8">
      <c r="A643" s="1003"/>
      <c r="B643" s="1003"/>
      <c r="C643" s="1003"/>
      <c r="D643" s="1003"/>
      <c r="E643" s="1003"/>
      <c r="F643" s="1003"/>
      <c r="G643" s="1003"/>
      <c r="H643" s="1003"/>
    </row>
    <row r="644" spans="1:8">
      <c r="A644" s="1003"/>
      <c r="B644" s="1003"/>
      <c r="C644" s="1003"/>
      <c r="D644" s="1003"/>
      <c r="E644" s="1003"/>
      <c r="F644" s="1003"/>
      <c r="G644" s="1003"/>
      <c r="H644" s="1003"/>
    </row>
    <row r="645" spans="1:8">
      <c r="A645" s="1003"/>
      <c r="B645" s="1003"/>
      <c r="C645" s="1003"/>
      <c r="D645" s="1003"/>
      <c r="E645" s="1003"/>
      <c r="F645" s="1003"/>
      <c r="G645" s="1003"/>
      <c r="H645" s="1003"/>
    </row>
    <row r="646" spans="1:8">
      <c r="A646" s="1003"/>
      <c r="B646" s="1003"/>
      <c r="C646" s="1003"/>
      <c r="D646" s="1003"/>
      <c r="E646" s="1003"/>
      <c r="F646" s="1003"/>
      <c r="G646" s="1003"/>
      <c r="H646" s="1003"/>
    </row>
    <row r="647" spans="1:8">
      <c r="A647" s="1003"/>
      <c r="B647" s="1003"/>
      <c r="C647" s="1003"/>
      <c r="D647" s="1003"/>
      <c r="E647" s="1003"/>
      <c r="F647" s="1003"/>
      <c r="G647" s="1003"/>
      <c r="H647" s="1003"/>
    </row>
    <row r="648" spans="1:8">
      <c r="A648" s="1003"/>
      <c r="B648" s="1003"/>
      <c r="C648" s="1003"/>
      <c r="D648" s="1003"/>
      <c r="E648" s="1003"/>
      <c r="F648" s="1003"/>
      <c r="G648" s="1003"/>
      <c r="H648" s="1003"/>
    </row>
    <row r="649" spans="1:8">
      <c r="A649" s="1003"/>
      <c r="B649" s="1003"/>
      <c r="C649" s="1003"/>
      <c r="D649" s="1003"/>
      <c r="E649" s="1003"/>
      <c r="F649" s="1003"/>
      <c r="G649" s="1003"/>
      <c r="H649" s="1003"/>
    </row>
    <row r="650" spans="1:8">
      <c r="A650" s="1003"/>
      <c r="B650" s="1003"/>
      <c r="C650" s="1003"/>
      <c r="D650" s="1003"/>
      <c r="E650" s="1003"/>
      <c r="F650" s="1003"/>
      <c r="G650" s="1003"/>
      <c r="H650" s="1003"/>
    </row>
    <row r="651" spans="1:8">
      <c r="A651" s="1003"/>
      <c r="B651" s="1003"/>
      <c r="C651" s="1003"/>
      <c r="D651" s="1003"/>
      <c r="E651" s="1003"/>
      <c r="F651" s="1003"/>
      <c r="G651" s="1003"/>
      <c r="H651" s="1003"/>
    </row>
    <row r="652" spans="1:8">
      <c r="A652" s="1003"/>
      <c r="B652" s="1003"/>
      <c r="C652" s="1003"/>
      <c r="D652" s="1003"/>
      <c r="E652" s="1003"/>
      <c r="F652" s="1003"/>
      <c r="G652" s="1003"/>
      <c r="H652" s="1003"/>
    </row>
    <row r="653" spans="1:8">
      <c r="A653" s="1003"/>
      <c r="B653" s="1003"/>
      <c r="C653" s="1003"/>
      <c r="D653" s="1003"/>
      <c r="E653" s="1003"/>
      <c r="F653" s="1003"/>
      <c r="G653" s="1003"/>
      <c r="H653" s="1003"/>
    </row>
    <row r="654" spans="1:8">
      <c r="A654" s="1003"/>
      <c r="B654" s="1003"/>
      <c r="C654" s="1003"/>
      <c r="D654" s="1003"/>
      <c r="E654" s="1003"/>
      <c r="F654" s="1003"/>
      <c r="G654" s="1003"/>
      <c r="H654" s="1003"/>
    </row>
    <row r="655" spans="1:8">
      <c r="A655" s="1003"/>
      <c r="B655" s="1003"/>
      <c r="C655" s="1003"/>
      <c r="D655" s="1003"/>
      <c r="E655" s="1003"/>
      <c r="F655" s="1003"/>
      <c r="G655" s="1003"/>
      <c r="H655" s="1003"/>
    </row>
    <row r="656" spans="1:8">
      <c r="A656" s="1003"/>
      <c r="B656" s="1003"/>
      <c r="C656" s="1003"/>
      <c r="D656" s="1003"/>
      <c r="E656" s="1003"/>
      <c r="F656" s="1003"/>
      <c r="G656" s="1003"/>
      <c r="H656" s="1003"/>
    </row>
    <row r="657" spans="1:8">
      <c r="A657" s="1003"/>
      <c r="B657" s="1003"/>
      <c r="C657" s="1003"/>
      <c r="D657" s="1003"/>
      <c r="E657" s="1003"/>
      <c r="F657" s="1003"/>
      <c r="G657" s="1003"/>
      <c r="H657" s="1003"/>
    </row>
    <row r="658" spans="1:8">
      <c r="A658" s="1003"/>
      <c r="B658" s="1003"/>
      <c r="C658" s="1003"/>
      <c r="D658" s="1003"/>
      <c r="E658" s="1003"/>
      <c r="F658" s="1003"/>
      <c r="G658" s="1003"/>
      <c r="H658" s="1003"/>
    </row>
    <row r="659" spans="1:8">
      <c r="A659" s="1003"/>
      <c r="B659" s="1003"/>
      <c r="C659" s="1003"/>
      <c r="D659" s="1003"/>
      <c r="E659" s="1003"/>
      <c r="F659" s="1003"/>
      <c r="G659" s="1003"/>
      <c r="H659" s="1003"/>
    </row>
    <row r="660" spans="1:8">
      <c r="A660" s="1003"/>
      <c r="B660" s="1003"/>
      <c r="C660" s="1003"/>
      <c r="D660" s="1003"/>
      <c r="E660" s="1003"/>
      <c r="F660" s="1003"/>
      <c r="G660" s="1003"/>
      <c r="H660" s="1003"/>
    </row>
    <row r="661" spans="1:8">
      <c r="A661" s="1003"/>
      <c r="B661" s="1003"/>
      <c r="C661" s="1003"/>
      <c r="D661" s="1003"/>
      <c r="E661" s="1003"/>
      <c r="F661" s="1003"/>
      <c r="G661" s="1003"/>
      <c r="H661" s="1003"/>
    </row>
    <row r="662" spans="1:8">
      <c r="A662" s="1003"/>
      <c r="B662" s="1003"/>
      <c r="C662" s="1003"/>
      <c r="D662" s="1003"/>
      <c r="E662" s="1003"/>
      <c r="F662" s="1003"/>
      <c r="G662" s="1003"/>
      <c r="H662" s="1003"/>
    </row>
    <row r="663" spans="1:8">
      <c r="A663" s="1003"/>
      <c r="B663" s="1003"/>
      <c r="C663" s="1003"/>
      <c r="D663" s="1003"/>
      <c r="E663" s="1003"/>
      <c r="F663" s="1003"/>
      <c r="G663" s="1003"/>
      <c r="H663" s="1003"/>
    </row>
    <row r="664" spans="1:8">
      <c r="A664" s="1003"/>
      <c r="B664" s="1003"/>
      <c r="C664" s="1003"/>
      <c r="D664" s="1003"/>
      <c r="E664" s="1003"/>
      <c r="F664" s="1003"/>
      <c r="G664" s="1003"/>
      <c r="H664" s="1003"/>
    </row>
    <row r="665" spans="1:8">
      <c r="A665" s="1003"/>
      <c r="B665" s="1003"/>
      <c r="C665" s="1003"/>
      <c r="D665" s="1003"/>
      <c r="E665" s="1003"/>
      <c r="F665" s="1003"/>
      <c r="G665" s="1003"/>
      <c r="H665" s="1003"/>
    </row>
    <row r="666" spans="1:8">
      <c r="A666" s="1003"/>
      <c r="B666" s="1003"/>
      <c r="C666" s="1003"/>
      <c r="D666" s="1003"/>
      <c r="E666" s="1003"/>
      <c r="F666" s="1003"/>
      <c r="G666" s="1003"/>
      <c r="H666" s="1003"/>
    </row>
    <row r="667" spans="1:8">
      <c r="A667" s="1003"/>
      <c r="B667" s="1003"/>
      <c r="C667" s="1003"/>
      <c r="D667" s="1003"/>
      <c r="E667" s="1003"/>
      <c r="F667" s="1003"/>
      <c r="G667" s="1003"/>
      <c r="H667" s="1003"/>
    </row>
    <row r="668" spans="1:8">
      <c r="A668" s="1003"/>
      <c r="B668" s="1003"/>
      <c r="C668" s="1003"/>
      <c r="D668" s="1003"/>
      <c r="E668" s="1003"/>
      <c r="F668" s="1003"/>
      <c r="G668" s="1003"/>
      <c r="H668" s="1003"/>
    </row>
    <row r="669" spans="1:8">
      <c r="A669" s="1003"/>
      <c r="B669" s="1003"/>
      <c r="C669" s="1003"/>
      <c r="D669" s="1003"/>
      <c r="E669" s="1003"/>
      <c r="F669" s="1003"/>
      <c r="G669" s="1003"/>
      <c r="H669" s="1003"/>
    </row>
    <row r="670" spans="1:8">
      <c r="A670" s="1003"/>
      <c r="B670" s="1003"/>
      <c r="C670" s="1003"/>
      <c r="D670" s="1003"/>
      <c r="E670" s="1003"/>
      <c r="F670" s="1003"/>
      <c r="G670" s="1003"/>
      <c r="H670" s="1003"/>
    </row>
    <row r="671" spans="1:8">
      <c r="A671" s="1003"/>
      <c r="B671" s="1003"/>
      <c r="C671" s="1003"/>
      <c r="D671" s="1003"/>
      <c r="E671" s="1003"/>
      <c r="F671" s="1003"/>
      <c r="G671" s="1003"/>
      <c r="H671" s="1003"/>
    </row>
    <row r="672" spans="1:8">
      <c r="A672" s="1003"/>
      <c r="B672" s="1003"/>
      <c r="C672" s="1003"/>
      <c r="D672" s="1003"/>
      <c r="E672" s="1003"/>
      <c r="F672" s="1003"/>
      <c r="G672" s="1003"/>
      <c r="H672" s="1003"/>
    </row>
    <row r="673" spans="1:8">
      <c r="A673" s="1003"/>
      <c r="B673" s="1003"/>
      <c r="C673" s="1003"/>
      <c r="D673" s="1003"/>
      <c r="E673" s="1003"/>
      <c r="F673" s="1003"/>
      <c r="G673" s="1003"/>
      <c r="H673" s="1003"/>
    </row>
    <row r="674" spans="1:8">
      <c r="A674" s="1003"/>
      <c r="B674" s="1003"/>
      <c r="C674" s="1003"/>
      <c r="D674" s="1003"/>
      <c r="E674" s="1003"/>
      <c r="F674" s="1003"/>
      <c r="G674" s="1003"/>
      <c r="H674" s="1003"/>
    </row>
    <row r="675" spans="1:8">
      <c r="A675" s="1003"/>
      <c r="B675" s="1003"/>
      <c r="C675" s="1003"/>
      <c r="D675" s="1003"/>
      <c r="E675" s="1003"/>
      <c r="F675" s="1003"/>
      <c r="G675" s="1003"/>
      <c r="H675" s="1003"/>
    </row>
    <row r="676" spans="1:8">
      <c r="A676" s="1003"/>
      <c r="B676" s="1003"/>
      <c r="C676" s="1003"/>
      <c r="D676" s="1003"/>
      <c r="E676" s="1003"/>
      <c r="F676" s="1003"/>
      <c r="G676" s="1003"/>
      <c r="H676" s="1003"/>
    </row>
    <row r="677" spans="1:8">
      <c r="A677" s="1003"/>
      <c r="B677" s="1003"/>
      <c r="C677" s="1003"/>
      <c r="D677" s="1003"/>
      <c r="E677" s="1003"/>
      <c r="F677" s="1003"/>
      <c r="G677" s="1003"/>
      <c r="H677" s="1003"/>
    </row>
    <row r="678" spans="1:8">
      <c r="A678" s="1003"/>
      <c r="B678" s="1003"/>
      <c r="C678" s="1003"/>
      <c r="D678" s="1003"/>
      <c r="E678" s="1003"/>
      <c r="F678" s="1003"/>
      <c r="G678" s="1003"/>
      <c r="H678" s="1003"/>
    </row>
    <row r="679" spans="1:8">
      <c r="A679" s="1003"/>
      <c r="B679" s="1003"/>
      <c r="C679" s="1003"/>
      <c r="D679" s="1003"/>
      <c r="E679" s="1003"/>
      <c r="F679" s="1003"/>
      <c r="G679" s="1003"/>
      <c r="H679" s="1003"/>
    </row>
    <row r="680" spans="1:8">
      <c r="A680" s="1003"/>
      <c r="B680" s="1003"/>
      <c r="C680" s="1003"/>
      <c r="D680" s="1003"/>
      <c r="E680" s="1003"/>
      <c r="F680" s="1003"/>
      <c r="G680" s="1003"/>
      <c r="H680" s="1003"/>
    </row>
    <row r="681" spans="1:8">
      <c r="A681" s="1003"/>
      <c r="B681" s="1003"/>
      <c r="C681" s="1003"/>
      <c r="D681" s="1003"/>
      <c r="E681" s="1003"/>
      <c r="F681" s="1003"/>
      <c r="G681" s="1003"/>
      <c r="H681" s="1003"/>
    </row>
    <row r="682" spans="1:8">
      <c r="A682" s="1003"/>
      <c r="B682" s="1003"/>
      <c r="C682" s="1003"/>
      <c r="D682" s="1003"/>
      <c r="E682" s="1003"/>
      <c r="F682" s="1003"/>
      <c r="G682" s="1003"/>
      <c r="H682" s="1003"/>
    </row>
    <row r="683" spans="1:8">
      <c r="A683" s="1003"/>
      <c r="B683" s="1003"/>
      <c r="C683" s="1003"/>
      <c r="D683" s="1003"/>
      <c r="E683" s="1003"/>
      <c r="F683" s="1003"/>
      <c r="G683" s="1003"/>
      <c r="H683" s="1003"/>
    </row>
    <row r="684" spans="1:8">
      <c r="A684" s="1003"/>
      <c r="B684" s="1003"/>
      <c r="C684" s="1003"/>
      <c r="D684" s="1003"/>
      <c r="E684" s="1003"/>
      <c r="F684" s="1003"/>
      <c r="G684" s="1003"/>
      <c r="H684" s="1003"/>
    </row>
    <row r="685" spans="1:8">
      <c r="A685" s="1003"/>
      <c r="B685" s="1003"/>
      <c r="C685" s="1003"/>
      <c r="D685" s="1003"/>
      <c r="E685" s="1003"/>
      <c r="F685" s="1003"/>
      <c r="G685" s="1003"/>
      <c r="H685" s="1003"/>
    </row>
    <row r="686" spans="1:8">
      <c r="A686" s="1003"/>
      <c r="B686" s="1003"/>
      <c r="C686" s="1003"/>
      <c r="D686" s="1003"/>
      <c r="E686" s="1003"/>
      <c r="F686" s="1003"/>
      <c r="G686" s="1003"/>
      <c r="H686" s="1003"/>
    </row>
    <row r="687" spans="1:8">
      <c r="A687" s="1003"/>
      <c r="B687" s="1003"/>
      <c r="C687" s="1003"/>
      <c r="D687" s="1003"/>
      <c r="E687" s="1003"/>
      <c r="F687" s="1003"/>
      <c r="G687" s="1003"/>
      <c r="H687" s="1003"/>
    </row>
    <row r="688" spans="1:8">
      <c r="A688" s="1003"/>
      <c r="B688" s="1003"/>
      <c r="C688" s="1003"/>
      <c r="D688" s="1003"/>
      <c r="E688" s="1003"/>
      <c r="F688" s="1003"/>
      <c r="G688" s="1003"/>
      <c r="H688" s="1003"/>
    </row>
    <row r="689" spans="1:8">
      <c r="A689" s="1003"/>
      <c r="B689" s="1003"/>
      <c r="C689" s="1003"/>
      <c r="D689" s="1003"/>
      <c r="E689" s="1003"/>
      <c r="F689" s="1003"/>
      <c r="G689" s="1003"/>
      <c r="H689" s="1003"/>
    </row>
    <row r="690" spans="1:8">
      <c r="A690" s="1003"/>
      <c r="B690" s="1003"/>
      <c r="C690" s="1003"/>
      <c r="D690" s="1003"/>
      <c r="E690" s="1003"/>
      <c r="F690" s="1003"/>
      <c r="G690" s="1003"/>
      <c r="H690" s="1003"/>
    </row>
    <row r="691" spans="1:8">
      <c r="A691" s="1003"/>
      <c r="B691" s="1003"/>
      <c r="C691" s="1003"/>
      <c r="D691" s="1003"/>
      <c r="E691" s="1003"/>
      <c r="F691" s="1003"/>
      <c r="G691" s="1003"/>
      <c r="H691" s="1003"/>
    </row>
    <row r="692" spans="1:8">
      <c r="A692" s="1003"/>
      <c r="B692" s="1003"/>
      <c r="C692" s="1003"/>
      <c r="D692" s="1003"/>
      <c r="E692" s="1003"/>
      <c r="F692" s="1003"/>
      <c r="G692" s="1003"/>
      <c r="H692" s="1003"/>
    </row>
    <row r="693" spans="1:8">
      <c r="A693" s="1003"/>
      <c r="B693" s="1003"/>
      <c r="C693" s="1003"/>
      <c r="D693" s="1003"/>
      <c r="E693" s="1003"/>
      <c r="F693" s="1003"/>
      <c r="G693" s="1003"/>
      <c r="H693" s="1003"/>
    </row>
    <row r="694" spans="1:8">
      <c r="A694" s="1003"/>
      <c r="B694" s="1003"/>
      <c r="C694" s="1003"/>
      <c r="D694" s="1003"/>
      <c r="E694" s="1003"/>
      <c r="F694" s="1003"/>
      <c r="G694" s="1003"/>
      <c r="H694" s="1003"/>
    </row>
    <row r="695" spans="1:8">
      <c r="A695" s="1003"/>
      <c r="B695" s="1003"/>
      <c r="C695" s="1003"/>
      <c r="D695" s="1003"/>
      <c r="E695" s="1003"/>
      <c r="F695" s="1003"/>
      <c r="G695" s="1003"/>
      <c r="H695" s="1003"/>
    </row>
    <row r="696" spans="1:8">
      <c r="A696" s="1003"/>
      <c r="B696" s="1003"/>
      <c r="C696" s="1003"/>
      <c r="D696" s="1003"/>
      <c r="E696" s="1003"/>
      <c r="F696" s="1003"/>
      <c r="G696" s="1003"/>
      <c r="H696" s="1003"/>
    </row>
    <row r="697" spans="1:8">
      <c r="A697" s="1003"/>
      <c r="B697" s="1003"/>
      <c r="C697" s="1003"/>
      <c r="D697" s="1003"/>
      <c r="E697" s="1003"/>
      <c r="F697" s="1003"/>
      <c r="G697" s="1003"/>
      <c r="H697" s="1003"/>
    </row>
    <row r="698" spans="1:8">
      <c r="A698" s="1003"/>
      <c r="B698" s="1003"/>
      <c r="C698" s="1003"/>
      <c r="D698" s="1003"/>
      <c r="E698" s="1003"/>
      <c r="F698" s="1003"/>
      <c r="G698" s="1003"/>
      <c r="H698" s="1003"/>
    </row>
    <row r="699" spans="1:8">
      <c r="A699" s="1003"/>
      <c r="B699" s="1003"/>
      <c r="C699" s="1003"/>
      <c r="D699" s="1003"/>
      <c r="E699" s="1003"/>
      <c r="F699" s="1003"/>
      <c r="G699" s="1003"/>
      <c r="H699" s="1003"/>
    </row>
    <row r="700" spans="1:8">
      <c r="A700" s="1003"/>
      <c r="B700" s="1003"/>
      <c r="C700" s="1003"/>
      <c r="D700" s="1003"/>
      <c r="E700" s="1003"/>
      <c r="F700" s="1003"/>
      <c r="G700" s="1003"/>
      <c r="H700" s="1003"/>
    </row>
    <row r="701" spans="1:8">
      <c r="A701" s="1003"/>
      <c r="B701" s="1003"/>
      <c r="C701" s="1003"/>
      <c r="D701" s="1003"/>
      <c r="E701" s="1003"/>
      <c r="F701" s="1003"/>
      <c r="G701" s="1003"/>
      <c r="H701" s="1003"/>
    </row>
    <row r="702" spans="1:8">
      <c r="A702" s="1003"/>
      <c r="B702" s="1003"/>
      <c r="C702" s="1003"/>
      <c r="D702" s="1003"/>
      <c r="E702" s="1003"/>
      <c r="F702" s="1003"/>
      <c r="G702" s="1003"/>
      <c r="H702" s="1003"/>
    </row>
    <row r="703" spans="1:8">
      <c r="A703" s="1003"/>
      <c r="B703" s="1003"/>
      <c r="C703" s="1003"/>
      <c r="D703" s="1003"/>
      <c r="E703" s="1003"/>
      <c r="F703" s="1003"/>
      <c r="G703" s="1003"/>
      <c r="H703" s="1003"/>
    </row>
    <row r="704" spans="1:8">
      <c r="A704" s="1003"/>
      <c r="B704" s="1003"/>
      <c r="C704" s="1003"/>
      <c r="D704" s="1003"/>
      <c r="E704" s="1003"/>
      <c r="F704" s="1003"/>
      <c r="G704" s="1003"/>
      <c r="H704" s="1003"/>
    </row>
    <row r="705" spans="1:8">
      <c r="A705" s="1003"/>
      <c r="B705" s="1003"/>
      <c r="C705" s="1003"/>
      <c r="D705" s="1003"/>
      <c r="E705" s="1003"/>
      <c r="F705" s="1003"/>
      <c r="G705" s="1003"/>
      <c r="H705" s="1003"/>
    </row>
    <row r="706" spans="1:8">
      <c r="A706" s="1003"/>
      <c r="B706" s="1003"/>
      <c r="C706" s="1003"/>
      <c r="D706" s="1003"/>
      <c r="E706" s="1003"/>
      <c r="F706" s="1003"/>
      <c r="G706" s="1003"/>
      <c r="H706" s="1003"/>
    </row>
    <row r="707" spans="1:8">
      <c r="A707" s="1003"/>
      <c r="B707" s="1003"/>
      <c r="C707" s="1003"/>
      <c r="D707" s="1003"/>
      <c r="E707" s="1003"/>
      <c r="F707" s="1003"/>
      <c r="G707" s="1003"/>
      <c r="H707" s="1003"/>
    </row>
    <row r="708" spans="1:8">
      <c r="A708" s="1003"/>
      <c r="B708" s="1003"/>
      <c r="C708" s="1003"/>
      <c r="D708" s="1003"/>
      <c r="E708" s="1003"/>
      <c r="F708" s="1003"/>
      <c r="G708" s="1003"/>
      <c r="H708" s="1003"/>
    </row>
    <row r="709" spans="1:8">
      <c r="A709" s="1003"/>
      <c r="B709" s="1003"/>
      <c r="C709" s="1003"/>
      <c r="D709" s="1003"/>
      <c r="E709" s="1003"/>
      <c r="F709" s="1003"/>
      <c r="G709" s="1003"/>
      <c r="H709" s="1003"/>
    </row>
    <row r="710" spans="1:8">
      <c r="A710" s="1003"/>
      <c r="B710" s="1003"/>
      <c r="C710" s="1003"/>
      <c r="D710" s="1003"/>
      <c r="E710" s="1003"/>
      <c r="F710" s="1003"/>
      <c r="G710" s="1003"/>
      <c r="H710" s="1003"/>
    </row>
    <row r="711" spans="1:8">
      <c r="A711" s="1003"/>
      <c r="B711" s="1003"/>
      <c r="C711" s="1003"/>
      <c r="D711" s="1003"/>
      <c r="E711" s="1003"/>
      <c r="F711" s="1003"/>
      <c r="G711" s="1003"/>
      <c r="H711" s="1003"/>
    </row>
    <row r="712" spans="1:8">
      <c r="A712" s="1003"/>
      <c r="B712" s="1003"/>
      <c r="C712" s="1003"/>
      <c r="D712" s="1003"/>
      <c r="E712" s="1003"/>
      <c r="F712" s="1003"/>
      <c r="G712" s="1003"/>
      <c r="H712" s="1003"/>
    </row>
    <row r="713" spans="1:8">
      <c r="A713" s="1003"/>
      <c r="B713" s="1003"/>
      <c r="C713" s="1003"/>
      <c r="D713" s="1003"/>
      <c r="E713" s="1003"/>
      <c r="F713" s="1003"/>
      <c r="G713" s="1003"/>
      <c r="H713" s="1003"/>
    </row>
    <row r="714" spans="1:8">
      <c r="A714" s="1003"/>
      <c r="B714" s="1003"/>
      <c r="C714" s="1003"/>
      <c r="D714" s="1003"/>
      <c r="E714" s="1003"/>
      <c r="F714" s="1003"/>
      <c r="G714" s="1003"/>
      <c r="H714" s="1003"/>
    </row>
    <row r="715" spans="1:8">
      <c r="A715" s="1003"/>
      <c r="B715" s="1003"/>
      <c r="C715" s="1003"/>
      <c r="D715" s="1003"/>
      <c r="E715" s="1003"/>
      <c r="F715" s="1003"/>
      <c r="G715" s="1003"/>
      <c r="H715" s="1003"/>
    </row>
    <row r="716" spans="1:8">
      <c r="A716" s="1003"/>
      <c r="B716" s="1003"/>
      <c r="C716" s="1003"/>
      <c r="D716" s="1003"/>
      <c r="E716" s="1003"/>
      <c r="F716" s="1003"/>
      <c r="G716" s="1003"/>
      <c r="H716" s="1003"/>
    </row>
    <row r="717" spans="1:8">
      <c r="A717" s="1003"/>
      <c r="B717" s="1003"/>
      <c r="C717" s="1003"/>
      <c r="D717" s="1003"/>
      <c r="E717" s="1003"/>
      <c r="F717" s="1003"/>
      <c r="G717" s="1003"/>
      <c r="H717" s="1003"/>
    </row>
    <row r="718" spans="1:8">
      <c r="A718" s="1003"/>
      <c r="B718" s="1003"/>
      <c r="C718" s="1003"/>
      <c r="D718" s="1003"/>
      <c r="E718" s="1003"/>
      <c r="F718" s="1003"/>
      <c r="G718" s="1003"/>
      <c r="H718" s="1003"/>
    </row>
    <row r="719" spans="1:8">
      <c r="A719" s="1003"/>
      <c r="B719" s="1003"/>
      <c r="C719" s="1003"/>
      <c r="D719" s="1003"/>
      <c r="E719" s="1003"/>
      <c r="F719" s="1003"/>
      <c r="G719" s="1003"/>
      <c r="H719" s="1003"/>
    </row>
    <row r="720" spans="1:8">
      <c r="A720" s="1003"/>
      <c r="B720" s="1003"/>
      <c r="C720" s="1003"/>
      <c r="D720" s="1003"/>
      <c r="E720" s="1003"/>
      <c r="F720" s="1003"/>
      <c r="G720" s="1003"/>
      <c r="H720" s="1003"/>
    </row>
    <row r="721" spans="1:8">
      <c r="A721" s="1003"/>
      <c r="B721" s="1003"/>
      <c r="C721" s="1003"/>
      <c r="D721" s="1003"/>
      <c r="E721" s="1003"/>
      <c r="F721" s="1003"/>
      <c r="G721" s="1003"/>
      <c r="H721" s="1003"/>
    </row>
    <row r="722" spans="1:8">
      <c r="A722" s="1003"/>
      <c r="B722" s="1003"/>
      <c r="C722" s="1003"/>
      <c r="D722" s="1003"/>
      <c r="E722" s="1003"/>
      <c r="F722" s="1003"/>
      <c r="G722" s="1003"/>
      <c r="H722" s="1003"/>
    </row>
    <row r="723" spans="1:8">
      <c r="A723" s="1003"/>
      <c r="B723" s="1003"/>
      <c r="C723" s="1003"/>
      <c r="D723" s="1003"/>
      <c r="E723" s="1003"/>
      <c r="F723" s="1003"/>
      <c r="G723" s="1003"/>
      <c r="H723" s="1003"/>
    </row>
    <row r="724" spans="1:8">
      <c r="A724" s="1003"/>
      <c r="B724" s="1003"/>
      <c r="C724" s="1003"/>
      <c r="D724" s="1003"/>
      <c r="E724" s="1003"/>
      <c r="F724" s="1003"/>
      <c r="G724" s="1003"/>
      <c r="H724" s="1003"/>
    </row>
    <row r="725" spans="1:8">
      <c r="A725" s="1003"/>
      <c r="B725" s="1003"/>
      <c r="C725" s="1003"/>
      <c r="D725" s="1003"/>
      <c r="E725" s="1003"/>
      <c r="F725" s="1003"/>
      <c r="G725" s="1003"/>
      <c r="H725" s="1003"/>
    </row>
    <row r="726" spans="1:8">
      <c r="A726" s="1003"/>
      <c r="B726" s="1003"/>
      <c r="C726" s="1003"/>
      <c r="D726" s="1003"/>
      <c r="E726" s="1003"/>
      <c r="F726" s="1003"/>
      <c r="G726" s="1003"/>
      <c r="H726" s="1003"/>
    </row>
    <row r="727" spans="1:8">
      <c r="A727" s="1003"/>
      <c r="B727" s="1003"/>
      <c r="C727" s="1003"/>
      <c r="D727" s="1003"/>
      <c r="E727" s="1003"/>
      <c r="F727" s="1003"/>
      <c r="G727" s="1003"/>
      <c r="H727" s="1003"/>
    </row>
    <row r="728" spans="1:8">
      <c r="A728" s="1003"/>
      <c r="B728" s="1003"/>
      <c r="C728" s="1003"/>
      <c r="D728" s="1003"/>
      <c r="E728" s="1003"/>
      <c r="F728" s="1003"/>
      <c r="G728" s="1003"/>
      <c r="H728" s="1003"/>
    </row>
    <row r="729" spans="1:8">
      <c r="A729" s="1003"/>
      <c r="B729" s="1003"/>
      <c r="C729" s="1003"/>
      <c r="D729" s="1003"/>
      <c r="E729" s="1003"/>
      <c r="F729" s="1003"/>
      <c r="G729" s="1003"/>
      <c r="H729" s="1003"/>
    </row>
    <row r="730" spans="1:8">
      <c r="A730" s="1003"/>
      <c r="B730" s="1003"/>
      <c r="C730" s="1003"/>
      <c r="D730" s="1003"/>
      <c r="E730" s="1003"/>
      <c r="F730" s="1003"/>
      <c r="G730" s="1003"/>
      <c r="H730" s="1003"/>
    </row>
    <row r="731" spans="1:8">
      <c r="A731" s="1003"/>
      <c r="B731" s="1003"/>
      <c r="C731" s="1003"/>
      <c r="D731" s="1003"/>
      <c r="E731" s="1003"/>
      <c r="F731" s="1003"/>
      <c r="G731" s="1003"/>
      <c r="H731" s="1003"/>
    </row>
    <row r="732" spans="1:8">
      <c r="A732" s="1003"/>
      <c r="B732" s="1003"/>
      <c r="C732" s="1003"/>
      <c r="D732" s="1003"/>
      <c r="E732" s="1003"/>
      <c r="F732" s="1003"/>
      <c r="G732" s="1003"/>
      <c r="H732" s="1003"/>
    </row>
    <row r="733" spans="1:8">
      <c r="A733" s="1003"/>
      <c r="B733" s="1003"/>
      <c r="C733" s="1003"/>
      <c r="D733" s="1003"/>
      <c r="E733" s="1003"/>
      <c r="F733" s="1003"/>
      <c r="G733" s="1003"/>
      <c r="H733" s="1003"/>
    </row>
    <row r="734" spans="1:8">
      <c r="A734" s="1003"/>
      <c r="B734" s="1003"/>
      <c r="C734" s="1003"/>
      <c r="D734" s="1003"/>
      <c r="E734" s="1003"/>
      <c r="F734" s="1003"/>
      <c r="G734" s="1003"/>
      <c r="H734" s="1003"/>
    </row>
    <row r="735" spans="1:8">
      <c r="A735" s="1003"/>
      <c r="B735" s="1003"/>
      <c r="C735" s="1003"/>
      <c r="D735" s="1003"/>
      <c r="E735" s="1003"/>
      <c r="F735" s="1003"/>
      <c r="G735" s="1003"/>
      <c r="H735" s="1003"/>
    </row>
    <row r="736" spans="1:8">
      <c r="A736" s="1003"/>
      <c r="B736" s="1003"/>
      <c r="C736" s="1003"/>
      <c r="D736" s="1003"/>
      <c r="E736" s="1003"/>
      <c r="F736" s="1003"/>
      <c r="G736" s="1003"/>
      <c r="H736" s="1003"/>
    </row>
    <row r="737" spans="1:8">
      <c r="A737" s="1003"/>
      <c r="B737" s="1003"/>
      <c r="C737" s="1003"/>
      <c r="D737" s="1003"/>
      <c r="E737" s="1003"/>
      <c r="F737" s="1003"/>
      <c r="G737" s="1003"/>
      <c r="H737" s="1003"/>
    </row>
    <row r="738" spans="1:8">
      <c r="A738" s="1003"/>
      <c r="B738" s="1003"/>
      <c r="C738" s="1003"/>
      <c r="D738" s="1003"/>
      <c r="E738" s="1003"/>
      <c r="F738" s="1003"/>
      <c r="G738" s="1003"/>
      <c r="H738" s="1003"/>
    </row>
    <row r="739" spans="1:8">
      <c r="A739" s="1003"/>
      <c r="B739" s="1003"/>
      <c r="C739" s="1003"/>
      <c r="D739" s="1003"/>
      <c r="E739" s="1003"/>
      <c r="F739" s="1003"/>
      <c r="G739" s="1003"/>
      <c r="H739" s="1003"/>
    </row>
    <row r="740" spans="1:8">
      <c r="A740" s="1003"/>
      <c r="B740" s="1003"/>
      <c r="C740" s="1003"/>
      <c r="D740" s="1003"/>
      <c r="E740" s="1003"/>
      <c r="F740" s="1003"/>
      <c r="G740" s="1003"/>
      <c r="H740" s="1003"/>
    </row>
    <row r="741" spans="1:8">
      <c r="A741" s="1003"/>
      <c r="B741" s="1003"/>
      <c r="C741" s="1003"/>
      <c r="D741" s="1003"/>
      <c r="E741" s="1003"/>
      <c r="F741" s="1003"/>
      <c r="G741" s="1003"/>
      <c r="H741" s="1003"/>
    </row>
    <row r="742" spans="1:8">
      <c r="A742" s="1003"/>
      <c r="B742" s="1003"/>
      <c r="C742" s="1003"/>
      <c r="D742" s="1003"/>
      <c r="E742" s="1003"/>
      <c r="F742" s="1003"/>
      <c r="G742" s="1003"/>
      <c r="H742" s="1003"/>
    </row>
    <row r="743" spans="1:8">
      <c r="A743" s="1003"/>
      <c r="B743" s="1003"/>
      <c r="C743" s="1003"/>
      <c r="D743" s="1003"/>
      <c r="E743" s="1003"/>
      <c r="F743" s="1003"/>
      <c r="G743" s="1003"/>
      <c r="H743" s="1003"/>
    </row>
    <row r="744" spans="1:8">
      <c r="A744" s="1003"/>
      <c r="B744" s="1003"/>
      <c r="C744" s="1003"/>
      <c r="D744" s="1003"/>
      <c r="E744" s="1003"/>
      <c r="F744" s="1003"/>
      <c r="G744" s="1003"/>
      <c r="H744" s="1003"/>
    </row>
    <row r="745" spans="1:8">
      <c r="A745" s="1003"/>
      <c r="B745" s="1003"/>
      <c r="C745" s="1003"/>
      <c r="D745" s="1003"/>
      <c r="E745" s="1003"/>
      <c r="F745" s="1003"/>
      <c r="G745" s="1003"/>
      <c r="H745" s="1003"/>
    </row>
    <row r="746" spans="1:8">
      <c r="A746" s="1003"/>
      <c r="B746" s="1003"/>
      <c r="C746" s="1003"/>
      <c r="D746" s="1003"/>
      <c r="E746" s="1003"/>
      <c r="F746" s="1003"/>
      <c r="G746" s="1003"/>
      <c r="H746" s="1003"/>
    </row>
    <row r="747" spans="1:8">
      <c r="A747" s="1003"/>
      <c r="B747" s="1003"/>
      <c r="C747" s="1003"/>
      <c r="D747" s="1003"/>
      <c r="E747" s="1003"/>
      <c r="F747" s="1003"/>
      <c r="G747" s="1003"/>
      <c r="H747" s="1003"/>
    </row>
    <row r="748" spans="1:8">
      <c r="A748" s="1003"/>
      <c r="B748" s="1003"/>
      <c r="C748" s="1003"/>
      <c r="D748" s="1003"/>
      <c r="E748" s="1003"/>
      <c r="F748" s="1003"/>
      <c r="G748" s="1003"/>
      <c r="H748" s="1003"/>
    </row>
    <row r="749" spans="1:8">
      <c r="A749" s="1003"/>
      <c r="B749" s="1003"/>
      <c r="C749" s="1003"/>
      <c r="D749" s="1003"/>
      <c r="E749" s="1003"/>
      <c r="F749" s="1003"/>
      <c r="G749" s="1003"/>
      <c r="H749" s="1003"/>
    </row>
    <row r="750" spans="1:8">
      <c r="A750" s="1003"/>
      <c r="B750" s="1003"/>
      <c r="C750" s="1003"/>
      <c r="D750" s="1003"/>
      <c r="E750" s="1003"/>
      <c r="F750" s="1003"/>
      <c r="G750" s="1003"/>
      <c r="H750" s="1003"/>
    </row>
    <row r="751" spans="1:8">
      <c r="A751" s="1003"/>
      <c r="B751" s="1003"/>
      <c r="C751" s="1003"/>
      <c r="D751" s="1003"/>
      <c r="E751" s="1003"/>
      <c r="F751" s="1003"/>
      <c r="G751" s="1003"/>
      <c r="H751" s="1003"/>
    </row>
    <row r="752" spans="1:8">
      <c r="A752" s="1003"/>
      <c r="B752" s="1003"/>
      <c r="C752" s="1003"/>
      <c r="D752" s="1003"/>
      <c r="E752" s="1003"/>
      <c r="F752" s="1003"/>
      <c r="G752" s="1003"/>
      <c r="H752" s="1003"/>
    </row>
    <row r="753" spans="1:8">
      <c r="A753" s="1003"/>
      <c r="B753" s="1003"/>
      <c r="C753" s="1003"/>
      <c r="D753" s="1003"/>
      <c r="E753" s="1003"/>
      <c r="F753" s="1003"/>
      <c r="G753" s="1003"/>
      <c r="H753" s="1003"/>
    </row>
    <row r="754" spans="1:8">
      <c r="A754" s="1003"/>
      <c r="B754" s="1003"/>
      <c r="C754" s="1003"/>
      <c r="D754" s="1003"/>
      <c r="E754" s="1003"/>
      <c r="F754" s="1003"/>
      <c r="G754" s="1003"/>
      <c r="H754" s="1003"/>
    </row>
    <row r="755" spans="1:8">
      <c r="A755" s="1003"/>
      <c r="B755" s="1003"/>
      <c r="C755" s="1003"/>
      <c r="D755" s="1003"/>
      <c r="E755" s="1003"/>
      <c r="F755" s="1003"/>
      <c r="G755" s="1003"/>
      <c r="H755" s="1003"/>
    </row>
    <row r="756" spans="1:8">
      <c r="A756" s="1003"/>
      <c r="B756" s="1003"/>
      <c r="C756" s="1003"/>
      <c r="D756" s="1003"/>
      <c r="E756" s="1003"/>
      <c r="F756" s="1003"/>
      <c r="G756" s="1003"/>
      <c r="H756" s="1003"/>
    </row>
    <row r="757" spans="1:8">
      <c r="A757" s="1003"/>
      <c r="B757" s="1003"/>
      <c r="C757" s="1003"/>
      <c r="D757" s="1003"/>
      <c r="E757" s="1003"/>
      <c r="F757" s="1003"/>
      <c r="G757" s="1003"/>
      <c r="H757" s="1003"/>
    </row>
    <row r="758" spans="1:8">
      <c r="A758" s="1003"/>
      <c r="B758" s="1003"/>
      <c r="C758" s="1003"/>
      <c r="D758" s="1003"/>
      <c r="E758" s="1003"/>
      <c r="F758" s="1003"/>
      <c r="G758" s="1003"/>
      <c r="H758" s="1003"/>
    </row>
    <row r="759" spans="1:8">
      <c r="A759" s="1003"/>
      <c r="B759" s="1003"/>
      <c r="C759" s="1003"/>
      <c r="D759" s="1003"/>
      <c r="E759" s="1003"/>
      <c r="F759" s="1003"/>
      <c r="G759" s="1003"/>
      <c r="H759" s="1003"/>
    </row>
    <row r="760" spans="1:8">
      <c r="A760" s="1003"/>
      <c r="B760" s="1003"/>
      <c r="C760" s="1003"/>
      <c r="D760" s="1003"/>
      <c r="E760" s="1003"/>
      <c r="F760" s="1003"/>
      <c r="G760" s="1003"/>
      <c r="H760" s="1003"/>
    </row>
    <row r="761" spans="1:8">
      <c r="A761" s="1003"/>
      <c r="B761" s="1003"/>
      <c r="C761" s="1003"/>
      <c r="D761" s="1003"/>
      <c r="E761" s="1003"/>
      <c r="F761" s="1003"/>
      <c r="G761" s="1003"/>
      <c r="H761" s="1003"/>
    </row>
    <row r="762" spans="1:8">
      <c r="A762" s="1003"/>
      <c r="B762" s="1003"/>
      <c r="C762" s="1003"/>
      <c r="D762" s="1003"/>
      <c r="E762" s="1003"/>
      <c r="F762" s="1003"/>
      <c r="G762" s="1003"/>
      <c r="H762" s="1003"/>
    </row>
    <row r="763" spans="1:8">
      <c r="A763" s="1003"/>
      <c r="B763" s="1003"/>
      <c r="C763" s="1003"/>
      <c r="D763" s="1003"/>
      <c r="E763" s="1003"/>
      <c r="F763" s="1003"/>
      <c r="G763" s="1003"/>
      <c r="H763" s="1003"/>
    </row>
    <row r="764" spans="1:8">
      <c r="A764" s="1003"/>
      <c r="B764" s="1003"/>
      <c r="C764" s="1003"/>
      <c r="D764" s="1003"/>
      <c r="E764" s="1003"/>
      <c r="F764" s="1003"/>
      <c r="G764" s="1003"/>
      <c r="H764" s="1003"/>
    </row>
    <row r="765" spans="1:8">
      <c r="A765" s="1003"/>
      <c r="B765" s="1003"/>
      <c r="C765" s="1003"/>
      <c r="D765" s="1003"/>
      <c r="E765" s="1003"/>
      <c r="F765" s="1003"/>
      <c r="G765" s="1003"/>
      <c r="H765" s="1003"/>
    </row>
    <row r="766" spans="1:8">
      <c r="A766" s="1003"/>
      <c r="B766" s="1003"/>
      <c r="C766" s="1003"/>
      <c r="D766" s="1003"/>
      <c r="E766" s="1003"/>
      <c r="F766" s="1003"/>
      <c r="G766" s="1003"/>
      <c r="H766" s="1003"/>
    </row>
    <row r="767" spans="1:8">
      <c r="A767" s="1003"/>
      <c r="B767" s="1003"/>
      <c r="C767" s="1003"/>
      <c r="D767" s="1003"/>
      <c r="E767" s="1003"/>
      <c r="F767" s="1003"/>
      <c r="G767" s="1003"/>
      <c r="H767" s="1003"/>
    </row>
    <row r="768" spans="1:8">
      <c r="A768" s="1003"/>
      <c r="B768" s="1003"/>
      <c r="C768" s="1003"/>
      <c r="D768" s="1003"/>
      <c r="E768" s="1003"/>
      <c r="F768" s="1003"/>
      <c r="G768" s="1003"/>
      <c r="H768" s="1003"/>
    </row>
    <row r="769" spans="1:8">
      <c r="A769" s="1003"/>
      <c r="B769" s="1003"/>
      <c r="C769" s="1003"/>
      <c r="D769" s="1003"/>
      <c r="E769" s="1003"/>
      <c r="F769" s="1003"/>
      <c r="G769" s="1003"/>
      <c r="H769" s="1003"/>
    </row>
    <row r="770" spans="1:8">
      <c r="A770" s="1003"/>
      <c r="B770" s="1003"/>
      <c r="C770" s="1003"/>
      <c r="D770" s="1003"/>
      <c r="E770" s="1003"/>
      <c r="F770" s="1003"/>
      <c r="G770" s="1003"/>
      <c r="H770" s="1003"/>
    </row>
    <row r="771" spans="1:8">
      <c r="A771" s="1003"/>
      <c r="B771" s="1003"/>
      <c r="C771" s="1003"/>
      <c r="D771" s="1003"/>
      <c r="E771" s="1003"/>
      <c r="F771" s="1003"/>
      <c r="G771" s="1003"/>
      <c r="H771" s="1003"/>
    </row>
    <row r="772" spans="1:8">
      <c r="A772" s="1003"/>
      <c r="B772" s="1003"/>
      <c r="C772" s="1003"/>
      <c r="D772" s="1003"/>
      <c r="E772" s="1003"/>
      <c r="F772" s="1003"/>
      <c r="G772" s="1003"/>
      <c r="H772" s="1003"/>
    </row>
    <row r="773" spans="1:8">
      <c r="A773" s="1003"/>
      <c r="B773" s="1003"/>
      <c r="C773" s="1003"/>
      <c r="D773" s="1003"/>
      <c r="E773" s="1003"/>
      <c r="F773" s="1003"/>
      <c r="G773" s="1003"/>
      <c r="H773" s="1003"/>
    </row>
    <row r="774" spans="1:8">
      <c r="A774" s="1003"/>
      <c r="B774" s="1003"/>
      <c r="C774" s="1003"/>
      <c r="D774" s="1003"/>
      <c r="E774" s="1003"/>
      <c r="F774" s="1003"/>
      <c r="G774" s="1003"/>
      <c r="H774" s="1003"/>
    </row>
    <row r="775" spans="1:8">
      <c r="A775" s="1003"/>
      <c r="B775" s="1003"/>
      <c r="C775" s="1003"/>
      <c r="D775" s="1003"/>
      <c r="E775" s="1003"/>
      <c r="F775" s="1003"/>
      <c r="G775" s="1003"/>
      <c r="H775" s="1003"/>
    </row>
    <row r="776" spans="1:8">
      <c r="A776" s="1003"/>
      <c r="B776" s="1003"/>
      <c r="C776" s="1003"/>
      <c r="D776" s="1003"/>
      <c r="E776" s="1003"/>
      <c r="F776" s="1003"/>
      <c r="G776" s="1003"/>
      <c r="H776" s="1003"/>
    </row>
    <row r="777" spans="1:8">
      <c r="A777" s="1003"/>
      <c r="B777" s="1003"/>
      <c r="C777" s="1003"/>
      <c r="D777" s="1003"/>
      <c r="E777" s="1003"/>
      <c r="F777" s="1003"/>
      <c r="G777" s="1003"/>
      <c r="H777" s="1003"/>
    </row>
    <row r="778" spans="1:8">
      <c r="A778" s="1003"/>
      <c r="B778" s="1003"/>
      <c r="C778" s="1003"/>
      <c r="D778" s="1003"/>
      <c r="E778" s="1003"/>
      <c r="F778" s="1003"/>
      <c r="G778" s="1003"/>
      <c r="H778" s="1003"/>
    </row>
    <row r="779" spans="1:8">
      <c r="A779" s="1003"/>
      <c r="B779" s="1003"/>
      <c r="C779" s="1003"/>
      <c r="D779" s="1003"/>
      <c r="E779" s="1003"/>
      <c r="F779" s="1003"/>
      <c r="G779" s="1003"/>
      <c r="H779" s="1003"/>
    </row>
    <row r="780" spans="1:8">
      <c r="A780" s="1003"/>
      <c r="B780" s="1003"/>
      <c r="C780" s="1003"/>
      <c r="D780" s="1003"/>
      <c r="E780" s="1003"/>
      <c r="F780" s="1003"/>
      <c r="G780" s="1003"/>
      <c r="H780" s="1003"/>
    </row>
    <row r="781" spans="1:8">
      <c r="A781" s="1003"/>
      <c r="B781" s="1003"/>
      <c r="C781" s="1003"/>
      <c r="D781" s="1003"/>
      <c r="E781" s="1003"/>
      <c r="F781" s="1003"/>
      <c r="G781" s="1003"/>
      <c r="H781" s="1003"/>
    </row>
    <row r="782" spans="1:8">
      <c r="A782" s="1003"/>
      <c r="B782" s="1003"/>
      <c r="C782" s="1003"/>
      <c r="D782" s="1003"/>
      <c r="E782" s="1003"/>
      <c r="F782" s="1003"/>
      <c r="G782" s="1003"/>
      <c r="H782" s="1003"/>
    </row>
    <row r="783" spans="1:8">
      <c r="A783" s="1003"/>
      <c r="B783" s="1003"/>
      <c r="C783" s="1003"/>
      <c r="D783" s="1003"/>
      <c r="E783" s="1003"/>
      <c r="F783" s="1003"/>
      <c r="G783" s="1003"/>
      <c r="H783" s="1003"/>
    </row>
    <row r="784" spans="1:8">
      <c r="A784" s="1003"/>
      <c r="B784" s="1003"/>
      <c r="C784" s="1003"/>
      <c r="D784" s="1003"/>
      <c r="E784" s="1003"/>
      <c r="F784" s="1003"/>
      <c r="G784" s="1003"/>
      <c r="H784" s="1003"/>
    </row>
    <row r="785" spans="1:8">
      <c r="A785" s="1003"/>
      <c r="B785" s="1003"/>
      <c r="C785" s="1003"/>
      <c r="D785" s="1003"/>
      <c r="E785" s="1003"/>
      <c r="F785" s="1003"/>
      <c r="G785" s="1003"/>
      <c r="H785" s="1003"/>
    </row>
    <row r="786" spans="1:8">
      <c r="A786" s="1003"/>
      <c r="B786" s="1003"/>
      <c r="C786" s="1003"/>
      <c r="D786" s="1003"/>
      <c r="E786" s="1003"/>
      <c r="F786" s="1003"/>
      <c r="G786" s="1003"/>
      <c r="H786" s="1003"/>
    </row>
    <row r="787" spans="1:8">
      <c r="A787" s="1003"/>
      <c r="B787" s="1003"/>
      <c r="C787" s="1003"/>
      <c r="D787" s="1003"/>
      <c r="E787" s="1003"/>
      <c r="F787" s="1003"/>
      <c r="G787" s="1003"/>
      <c r="H787" s="1003"/>
    </row>
    <row r="788" spans="1:8">
      <c r="A788" s="1003"/>
      <c r="B788" s="1003"/>
      <c r="C788" s="1003"/>
      <c r="D788" s="1003"/>
      <c r="E788" s="1003"/>
      <c r="F788" s="1003"/>
      <c r="G788" s="1003"/>
      <c r="H788" s="1003"/>
    </row>
    <row r="789" spans="1:8">
      <c r="A789" s="1003"/>
      <c r="B789" s="1003"/>
      <c r="C789" s="1003"/>
      <c r="D789" s="1003"/>
      <c r="E789" s="1003"/>
      <c r="F789" s="1003"/>
      <c r="G789" s="1003"/>
      <c r="H789" s="1003"/>
    </row>
    <row r="790" spans="1:8">
      <c r="A790" s="1003"/>
      <c r="B790" s="1003"/>
      <c r="C790" s="1003"/>
      <c r="D790" s="1003"/>
      <c r="E790" s="1003"/>
      <c r="F790" s="1003"/>
      <c r="G790" s="1003"/>
      <c r="H790" s="1003"/>
    </row>
    <row r="791" spans="1:8">
      <c r="A791" s="1003"/>
      <c r="B791" s="1003"/>
      <c r="C791" s="1003"/>
      <c r="D791" s="1003"/>
      <c r="E791" s="1003"/>
      <c r="F791" s="1003"/>
      <c r="G791" s="1003"/>
      <c r="H791" s="1003"/>
    </row>
    <row r="792" spans="1:8">
      <c r="A792" s="1003"/>
      <c r="B792" s="1003"/>
      <c r="C792" s="1003"/>
      <c r="D792" s="1003"/>
      <c r="E792" s="1003"/>
      <c r="F792" s="1003"/>
      <c r="G792" s="1003"/>
      <c r="H792" s="1003"/>
    </row>
    <row r="793" spans="1:8">
      <c r="A793" s="1003"/>
      <c r="B793" s="1003"/>
      <c r="C793" s="1003"/>
      <c r="D793" s="1003"/>
      <c r="E793" s="1003"/>
      <c r="F793" s="1003"/>
      <c r="G793" s="1003"/>
      <c r="H793" s="1003"/>
    </row>
    <row r="794" spans="1:8">
      <c r="A794" s="1003"/>
      <c r="B794" s="1003"/>
      <c r="C794" s="1003"/>
      <c r="D794" s="1003"/>
      <c r="E794" s="1003"/>
      <c r="F794" s="1003"/>
      <c r="G794" s="1003"/>
      <c r="H794" s="1003"/>
    </row>
    <row r="795" spans="1:8">
      <c r="A795" s="1003"/>
      <c r="B795" s="1003"/>
      <c r="C795" s="1003"/>
      <c r="D795" s="1003"/>
      <c r="E795" s="1003"/>
      <c r="F795" s="1003"/>
      <c r="G795" s="1003"/>
      <c r="H795" s="1003"/>
    </row>
    <row r="796" spans="1:8">
      <c r="A796" s="1003"/>
      <c r="B796" s="1003"/>
      <c r="C796" s="1003"/>
      <c r="D796" s="1003"/>
      <c r="E796" s="1003"/>
      <c r="F796" s="1003"/>
      <c r="G796" s="1003"/>
      <c r="H796" s="1003"/>
    </row>
    <row r="797" spans="1:8">
      <c r="A797" s="1003"/>
      <c r="B797" s="1003"/>
      <c r="C797" s="1003"/>
      <c r="D797" s="1003"/>
      <c r="E797" s="1003"/>
      <c r="F797" s="1003"/>
      <c r="G797" s="1003"/>
      <c r="H797" s="1003"/>
    </row>
    <row r="798" spans="1:8">
      <c r="A798" s="1003"/>
      <c r="B798" s="1003"/>
      <c r="C798" s="1003"/>
      <c r="D798" s="1003"/>
      <c r="E798" s="1003"/>
      <c r="F798" s="1003"/>
      <c r="G798" s="1003"/>
      <c r="H798" s="1003"/>
    </row>
    <row r="799" spans="1:8">
      <c r="A799" s="1003"/>
      <c r="B799" s="1003"/>
      <c r="C799" s="1003"/>
      <c r="D799" s="1003"/>
      <c r="E799" s="1003"/>
      <c r="F799" s="1003"/>
      <c r="G799" s="1003"/>
      <c r="H799" s="1003"/>
    </row>
    <row r="800" spans="1:8">
      <c r="A800" s="1003"/>
      <c r="B800" s="1003"/>
      <c r="C800" s="1003"/>
      <c r="D800" s="1003"/>
      <c r="E800" s="1003"/>
      <c r="F800" s="1003"/>
      <c r="G800" s="1003"/>
      <c r="H800" s="1003"/>
    </row>
    <row r="801" spans="1:8">
      <c r="A801" s="1003"/>
      <c r="B801" s="1003"/>
      <c r="C801" s="1003"/>
      <c r="D801" s="1003"/>
      <c r="E801" s="1003"/>
      <c r="F801" s="1003"/>
      <c r="G801" s="1003"/>
      <c r="H801" s="1003"/>
    </row>
    <row r="802" spans="1:8">
      <c r="A802" s="1003"/>
      <c r="B802" s="1003"/>
      <c r="C802" s="1003"/>
      <c r="D802" s="1003"/>
      <c r="E802" s="1003"/>
      <c r="F802" s="1003"/>
      <c r="G802" s="1003"/>
      <c r="H802" s="1003"/>
    </row>
    <row r="803" spans="1:8">
      <c r="A803" s="1003"/>
      <c r="B803" s="1003"/>
      <c r="C803" s="1003"/>
      <c r="D803" s="1003"/>
      <c r="E803" s="1003"/>
      <c r="F803" s="1003"/>
      <c r="G803" s="1003"/>
      <c r="H803" s="1003"/>
    </row>
    <row r="804" spans="1:8">
      <c r="A804" s="1003"/>
      <c r="B804" s="1003"/>
      <c r="C804" s="1003"/>
      <c r="D804" s="1003"/>
      <c r="E804" s="1003"/>
      <c r="F804" s="1003"/>
      <c r="G804" s="1003"/>
      <c r="H804" s="1003"/>
    </row>
    <row r="805" spans="1:8">
      <c r="A805" s="1003"/>
      <c r="B805" s="1003"/>
      <c r="C805" s="1003"/>
      <c r="D805" s="1003"/>
      <c r="E805" s="1003"/>
      <c r="F805" s="1003"/>
      <c r="G805" s="1003"/>
      <c r="H805" s="1003"/>
    </row>
    <row r="806" spans="1:8">
      <c r="A806" s="1003"/>
      <c r="B806" s="1003"/>
      <c r="C806" s="1003"/>
      <c r="D806" s="1003"/>
      <c r="E806" s="1003"/>
      <c r="F806" s="1003"/>
      <c r="G806" s="1003"/>
      <c r="H806" s="1003"/>
    </row>
    <row r="807" spans="1:8">
      <c r="A807" s="1003"/>
      <c r="B807" s="1003"/>
      <c r="C807" s="1003"/>
      <c r="D807" s="1003"/>
      <c r="E807" s="1003"/>
      <c r="F807" s="1003"/>
      <c r="G807" s="1003"/>
      <c r="H807" s="1003"/>
    </row>
    <row r="808" spans="1:8">
      <c r="A808" s="1003"/>
      <c r="B808" s="1003"/>
      <c r="C808" s="1003"/>
      <c r="D808" s="1003"/>
      <c r="E808" s="1003"/>
      <c r="F808" s="1003"/>
      <c r="G808" s="1003"/>
      <c r="H808" s="1003"/>
    </row>
    <row r="809" spans="1:8">
      <c r="A809" s="1003"/>
      <c r="B809" s="1003"/>
      <c r="C809" s="1003"/>
      <c r="D809" s="1003"/>
      <c r="E809" s="1003"/>
      <c r="F809" s="1003"/>
      <c r="G809" s="1003"/>
      <c r="H809" s="1003"/>
    </row>
    <row r="810" spans="1:8">
      <c r="A810" s="1003"/>
      <c r="B810" s="1003"/>
      <c r="C810" s="1003"/>
      <c r="D810" s="1003"/>
      <c r="E810" s="1003"/>
      <c r="F810" s="1003"/>
      <c r="G810" s="1003"/>
      <c r="H810" s="1003"/>
    </row>
    <row r="811" spans="1:8">
      <c r="A811" s="1003"/>
      <c r="B811" s="1003"/>
      <c r="C811" s="1003"/>
      <c r="D811" s="1003"/>
      <c r="E811" s="1003"/>
      <c r="F811" s="1003"/>
      <c r="G811" s="1003"/>
      <c r="H811" s="1003"/>
    </row>
    <row r="812" spans="1:8">
      <c r="A812" s="1003"/>
      <c r="B812" s="1003"/>
      <c r="C812" s="1003"/>
      <c r="D812" s="1003"/>
      <c r="E812" s="1003"/>
      <c r="F812" s="1003"/>
      <c r="G812" s="1003"/>
      <c r="H812" s="1003"/>
    </row>
    <row r="813" spans="1:8">
      <c r="A813" s="1003"/>
      <c r="B813" s="1003"/>
      <c r="C813" s="1003"/>
      <c r="D813" s="1003"/>
      <c r="E813" s="1003"/>
      <c r="F813" s="1003"/>
      <c r="G813" s="1003"/>
      <c r="H813" s="1003"/>
    </row>
    <row r="814" spans="1:8">
      <c r="A814" s="1003"/>
      <c r="B814" s="1003"/>
      <c r="C814" s="1003"/>
      <c r="D814" s="1003"/>
      <c r="E814" s="1003"/>
      <c r="F814" s="1003"/>
      <c r="G814" s="1003"/>
      <c r="H814" s="1003"/>
    </row>
    <row r="815" spans="1:8">
      <c r="A815" s="1003"/>
      <c r="B815" s="1003"/>
      <c r="C815" s="1003"/>
      <c r="D815" s="1003"/>
      <c r="E815" s="1003"/>
      <c r="F815" s="1003"/>
      <c r="G815" s="1003"/>
      <c r="H815" s="1003"/>
    </row>
    <row r="816" spans="1:8">
      <c r="A816" s="1003"/>
      <c r="B816" s="1003"/>
      <c r="C816" s="1003"/>
      <c r="D816" s="1003"/>
      <c r="E816" s="1003"/>
      <c r="F816" s="1003"/>
      <c r="G816" s="1003"/>
      <c r="H816" s="1003"/>
    </row>
    <row r="817" spans="1:8">
      <c r="A817" s="1003"/>
      <c r="B817" s="1003"/>
      <c r="C817" s="1003"/>
      <c r="D817" s="1003"/>
      <c r="E817" s="1003"/>
      <c r="F817" s="1003"/>
      <c r="G817" s="1003"/>
      <c r="H817" s="1003"/>
    </row>
    <row r="818" spans="1:8">
      <c r="A818" s="1003"/>
      <c r="B818" s="1003"/>
      <c r="C818" s="1003"/>
      <c r="D818" s="1003"/>
      <c r="E818" s="1003"/>
      <c r="F818" s="1003"/>
      <c r="G818" s="1003"/>
      <c r="H818" s="1003"/>
    </row>
    <row r="819" spans="1:8">
      <c r="A819" s="1003"/>
      <c r="B819" s="1003"/>
      <c r="C819" s="1003"/>
      <c r="D819" s="1003"/>
      <c r="E819" s="1003"/>
      <c r="F819" s="1003"/>
      <c r="G819" s="1003"/>
      <c r="H819" s="1003"/>
    </row>
    <row r="820" spans="1:8">
      <c r="A820" s="1003"/>
      <c r="B820" s="1003"/>
      <c r="C820" s="1003"/>
      <c r="D820" s="1003"/>
      <c r="E820" s="1003"/>
      <c r="F820" s="1003"/>
      <c r="G820" s="1003"/>
      <c r="H820" s="1003"/>
    </row>
    <row r="821" spans="1:8">
      <c r="A821" s="1003"/>
      <c r="B821" s="1003"/>
      <c r="C821" s="1003"/>
      <c r="D821" s="1003"/>
      <c r="E821" s="1003"/>
      <c r="F821" s="1003"/>
      <c r="G821" s="1003"/>
      <c r="H821" s="1003"/>
    </row>
    <row r="822" spans="1:8">
      <c r="A822" s="1003"/>
      <c r="B822" s="1003"/>
      <c r="C822" s="1003"/>
      <c r="D822" s="1003"/>
      <c r="E822" s="1003"/>
      <c r="F822" s="1003"/>
      <c r="G822" s="1003"/>
      <c r="H822" s="1003"/>
    </row>
    <row r="823" spans="1:8">
      <c r="A823" s="1003"/>
      <c r="B823" s="1003"/>
      <c r="C823" s="1003"/>
      <c r="D823" s="1003"/>
      <c r="E823" s="1003"/>
      <c r="F823" s="1003"/>
      <c r="G823" s="1003"/>
      <c r="H823" s="1003"/>
    </row>
    <row r="824" spans="1:8">
      <c r="A824" s="1003"/>
      <c r="B824" s="1003"/>
      <c r="C824" s="1003"/>
      <c r="D824" s="1003"/>
      <c r="E824" s="1003"/>
      <c r="F824" s="1003"/>
      <c r="G824" s="1003"/>
      <c r="H824" s="1003"/>
    </row>
    <row r="825" spans="1:8">
      <c r="A825" s="1003"/>
      <c r="B825" s="1003"/>
      <c r="C825" s="1003"/>
      <c r="D825" s="1003"/>
      <c r="E825" s="1003"/>
      <c r="F825" s="1003"/>
      <c r="G825" s="1003"/>
      <c r="H825" s="1003"/>
    </row>
    <row r="826" spans="1:8">
      <c r="A826" s="1003"/>
      <c r="B826" s="1003"/>
      <c r="C826" s="1003"/>
      <c r="D826" s="1003"/>
      <c r="E826" s="1003"/>
      <c r="F826" s="1003"/>
      <c r="G826" s="1003"/>
      <c r="H826" s="1003"/>
    </row>
    <row r="827" spans="1:8">
      <c r="A827" s="1003"/>
      <c r="B827" s="1003"/>
      <c r="C827" s="1003"/>
      <c r="D827" s="1003"/>
      <c r="E827" s="1003"/>
      <c r="F827" s="1003"/>
      <c r="G827" s="1003"/>
      <c r="H827" s="1003"/>
    </row>
    <row r="828" spans="1:8">
      <c r="A828" s="1003"/>
      <c r="B828" s="1003"/>
      <c r="C828" s="1003"/>
      <c r="D828" s="1003"/>
      <c r="E828" s="1003"/>
      <c r="F828" s="1003"/>
      <c r="G828" s="1003"/>
      <c r="H828" s="1003"/>
    </row>
    <row r="829" spans="1:8">
      <c r="A829" s="1003"/>
      <c r="B829" s="1003"/>
      <c r="C829" s="1003"/>
      <c r="D829" s="1003"/>
      <c r="E829" s="1003"/>
      <c r="F829" s="1003"/>
      <c r="G829" s="1003"/>
      <c r="H829" s="1003"/>
    </row>
    <row r="830" spans="1:8">
      <c r="A830" s="1003"/>
      <c r="B830" s="1003"/>
      <c r="C830" s="1003"/>
      <c r="D830" s="1003"/>
      <c r="E830" s="1003"/>
      <c r="F830" s="1003"/>
      <c r="G830" s="1003"/>
      <c r="H830" s="1003"/>
    </row>
    <row r="831" spans="1:8">
      <c r="A831" s="1003"/>
      <c r="B831" s="1003"/>
      <c r="C831" s="1003"/>
      <c r="D831" s="1003"/>
      <c r="E831" s="1003"/>
      <c r="F831" s="1003"/>
      <c r="G831" s="1003"/>
      <c r="H831" s="1003"/>
    </row>
    <row r="832" spans="1:8">
      <c r="A832" s="1003"/>
      <c r="B832" s="1003"/>
      <c r="C832" s="1003"/>
      <c r="D832" s="1003"/>
      <c r="E832" s="1003"/>
      <c r="F832" s="1003"/>
      <c r="G832" s="1003"/>
      <c r="H832" s="1003"/>
    </row>
    <row r="833" spans="1:8">
      <c r="A833" s="1003"/>
      <c r="B833" s="1003"/>
      <c r="C833" s="1003"/>
      <c r="D833" s="1003"/>
      <c r="E833" s="1003"/>
      <c r="F833" s="1003"/>
      <c r="G833" s="1003"/>
      <c r="H833" s="1003"/>
    </row>
    <row r="834" spans="1:8">
      <c r="A834" s="1003"/>
      <c r="B834" s="1003"/>
      <c r="C834" s="1003"/>
      <c r="D834" s="1003"/>
      <c r="E834" s="1003"/>
      <c r="F834" s="1003"/>
      <c r="G834" s="1003"/>
      <c r="H834" s="1003"/>
    </row>
    <row r="835" spans="1:8">
      <c r="A835" s="1003"/>
      <c r="B835" s="1003"/>
      <c r="C835" s="1003"/>
      <c r="D835" s="1003"/>
      <c r="E835" s="1003"/>
      <c r="F835" s="1003"/>
      <c r="G835" s="1003"/>
      <c r="H835" s="1003"/>
    </row>
    <row r="836" spans="1:8">
      <c r="A836" s="1003"/>
      <c r="B836" s="1003"/>
      <c r="C836" s="1003"/>
      <c r="D836" s="1003"/>
      <c r="E836" s="1003"/>
      <c r="F836" s="1003"/>
      <c r="G836" s="1003"/>
      <c r="H836" s="1003"/>
    </row>
    <row r="837" spans="1:8">
      <c r="A837" s="1003"/>
      <c r="B837" s="1003"/>
      <c r="C837" s="1003"/>
      <c r="D837" s="1003"/>
      <c r="E837" s="1003"/>
      <c r="F837" s="1003"/>
      <c r="G837" s="1003"/>
      <c r="H837" s="1003"/>
    </row>
    <row r="838" spans="1:8">
      <c r="A838" s="1003"/>
      <c r="B838" s="1003"/>
      <c r="C838" s="1003"/>
      <c r="D838" s="1003"/>
      <c r="E838" s="1003"/>
      <c r="F838" s="1003"/>
      <c r="G838" s="1003"/>
      <c r="H838" s="1003"/>
    </row>
    <row r="839" spans="1:8">
      <c r="A839" s="1003"/>
      <c r="B839" s="1003"/>
      <c r="C839" s="1003"/>
      <c r="D839" s="1003"/>
      <c r="E839" s="1003"/>
      <c r="F839" s="1003"/>
      <c r="G839" s="1003"/>
      <c r="H839" s="1003"/>
    </row>
    <row r="840" spans="1:8">
      <c r="A840" s="1003"/>
      <c r="B840" s="1003"/>
      <c r="C840" s="1003"/>
      <c r="D840" s="1003"/>
      <c r="E840" s="1003"/>
      <c r="F840" s="1003"/>
      <c r="G840" s="1003"/>
      <c r="H840" s="1003"/>
    </row>
    <row r="841" spans="1:8">
      <c r="A841" s="1003"/>
      <c r="B841" s="1003"/>
      <c r="C841" s="1003"/>
      <c r="D841" s="1003"/>
      <c r="E841" s="1003"/>
      <c r="F841" s="1003"/>
      <c r="G841" s="1003"/>
      <c r="H841" s="1003"/>
    </row>
    <row r="842" spans="1:8">
      <c r="A842" s="1003"/>
      <c r="B842" s="1003"/>
      <c r="C842" s="1003"/>
      <c r="D842" s="1003"/>
      <c r="E842" s="1003"/>
      <c r="F842" s="1003"/>
      <c r="G842" s="1003"/>
      <c r="H842" s="1003"/>
    </row>
    <row r="843" spans="1:8">
      <c r="A843" s="1003"/>
      <c r="B843" s="1003"/>
      <c r="C843" s="1003"/>
      <c r="D843" s="1003"/>
      <c r="E843" s="1003"/>
      <c r="F843" s="1003"/>
      <c r="G843" s="1003"/>
      <c r="H843" s="1003"/>
    </row>
    <row r="844" spans="1:8">
      <c r="A844" s="1003"/>
      <c r="B844" s="1003"/>
      <c r="C844" s="1003"/>
      <c r="D844" s="1003"/>
      <c r="E844" s="1003"/>
      <c r="F844" s="1003"/>
      <c r="G844" s="1003"/>
      <c r="H844" s="1003"/>
    </row>
    <row r="845" spans="1:8">
      <c r="A845" s="1003"/>
      <c r="B845" s="1003"/>
      <c r="C845" s="1003"/>
      <c r="D845" s="1003"/>
      <c r="E845" s="1003"/>
      <c r="F845" s="1003"/>
      <c r="G845" s="1003"/>
      <c r="H845" s="1003"/>
    </row>
    <row r="846" spans="1:8">
      <c r="A846" s="1003"/>
      <c r="B846" s="1003"/>
      <c r="C846" s="1003"/>
      <c r="D846" s="1003"/>
      <c r="E846" s="1003"/>
      <c r="F846" s="1003"/>
      <c r="G846" s="1003"/>
      <c r="H846" s="1003"/>
    </row>
    <row r="847" spans="1:8">
      <c r="A847" s="1003"/>
      <c r="B847" s="1003"/>
      <c r="C847" s="1003"/>
      <c r="D847" s="1003"/>
      <c r="E847" s="1003"/>
      <c r="F847" s="1003"/>
      <c r="G847" s="1003"/>
      <c r="H847" s="1003"/>
    </row>
    <row r="848" spans="1:8">
      <c r="A848" s="1003"/>
      <c r="B848" s="1003"/>
      <c r="C848" s="1003"/>
      <c r="D848" s="1003"/>
      <c r="E848" s="1003"/>
      <c r="F848" s="1003"/>
      <c r="G848" s="1003"/>
      <c r="H848" s="1003"/>
    </row>
    <row r="849" spans="1:8">
      <c r="A849" s="1003"/>
      <c r="B849" s="1003"/>
      <c r="C849" s="1003"/>
      <c r="D849" s="1003"/>
      <c r="E849" s="1003"/>
      <c r="F849" s="1003"/>
      <c r="G849" s="1003"/>
      <c r="H849" s="1003"/>
    </row>
    <row r="850" spans="1:8">
      <c r="A850" s="1003"/>
      <c r="B850" s="1003"/>
      <c r="C850" s="1003"/>
      <c r="D850" s="1003"/>
      <c r="E850" s="1003"/>
      <c r="F850" s="1003"/>
      <c r="G850" s="1003"/>
      <c r="H850" s="1003"/>
    </row>
    <row r="851" spans="1:8">
      <c r="A851" s="1003"/>
      <c r="B851" s="1003"/>
      <c r="C851" s="1003"/>
      <c r="D851" s="1003"/>
      <c r="E851" s="1003"/>
      <c r="F851" s="1003"/>
      <c r="G851" s="1003"/>
      <c r="H851" s="1003"/>
    </row>
    <row r="852" spans="1:8">
      <c r="A852" s="1003"/>
      <c r="B852" s="1003"/>
      <c r="C852" s="1003"/>
      <c r="D852" s="1003"/>
      <c r="E852" s="1003"/>
      <c r="F852" s="1003"/>
      <c r="G852" s="1003"/>
      <c r="H852" s="1003"/>
    </row>
    <row r="853" spans="1:8">
      <c r="A853" s="1003"/>
      <c r="B853" s="1003"/>
      <c r="C853" s="1003"/>
      <c r="D853" s="1003"/>
      <c r="E853" s="1003"/>
      <c r="F853" s="1003"/>
      <c r="G853" s="1003"/>
      <c r="H853" s="1003"/>
    </row>
    <row r="854" spans="1:8">
      <c r="A854" s="1003"/>
      <c r="B854" s="1003"/>
      <c r="C854" s="1003"/>
      <c r="D854" s="1003"/>
      <c r="E854" s="1003"/>
      <c r="F854" s="1003"/>
      <c r="G854" s="1003"/>
      <c r="H854" s="1003"/>
    </row>
    <row r="855" spans="1:8">
      <c r="A855" s="1003"/>
      <c r="B855" s="1003"/>
      <c r="C855" s="1003"/>
      <c r="D855" s="1003"/>
      <c r="E855" s="1003"/>
      <c r="F855" s="1003"/>
      <c r="G855" s="1003"/>
      <c r="H855" s="1003"/>
    </row>
    <row r="856" spans="1:8">
      <c r="A856" s="1003"/>
      <c r="B856" s="1003"/>
      <c r="C856" s="1003"/>
      <c r="D856" s="1003"/>
      <c r="E856" s="1003"/>
      <c r="F856" s="1003"/>
      <c r="G856" s="1003"/>
      <c r="H856" s="1003"/>
    </row>
    <row r="857" spans="1:8">
      <c r="A857" s="1003"/>
      <c r="B857" s="1003"/>
      <c r="C857" s="1003"/>
      <c r="D857" s="1003"/>
      <c r="E857" s="1003"/>
      <c r="F857" s="1003"/>
      <c r="G857" s="1003"/>
      <c r="H857" s="1003"/>
    </row>
    <row r="858" spans="1:8">
      <c r="A858" s="1003"/>
      <c r="B858" s="1003"/>
      <c r="C858" s="1003"/>
      <c r="D858" s="1003"/>
      <c r="E858" s="1003"/>
      <c r="F858" s="1003"/>
      <c r="G858" s="1003"/>
      <c r="H858" s="1003"/>
    </row>
    <row r="859" spans="1:8">
      <c r="A859" s="1003"/>
      <c r="B859" s="1003"/>
      <c r="C859" s="1003"/>
      <c r="D859" s="1003"/>
      <c r="E859" s="1003"/>
      <c r="F859" s="1003"/>
      <c r="G859" s="1003"/>
      <c r="H859" s="1003"/>
    </row>
    <row r="860" spans="1:8">
      <c r="A860" s="1003"/>
      <c r="B860" s="1003"/>
      <c r="C860" s="1003"/>
      <c r="D860" s="1003"/>
      <c r="E860" s="1003"/>
      <c r="F860" s="1003"/>
      <c r="G860" s="1003"/>
      <c r="H860" s="1003"/>
    </row>
    <row r="861" spans="1:8">
      <c r="A861" s="1003"/>
      <c r="B861" s="1003"/>
      <c r="C861" s="1003"/>
      <c r="D861" s="1003"/>
      <c r="E861" s="1003"/>
      <c r="F861" s="1003"/>
      <c r="G861" s="1003"/>
      <c r="H861" s="1003"/>
    </row>
    <row r="862" spans="1:8">
      <c r="A862" s="1003"/>
      <c r="B862" s="1003"/>
      <c r="C862" s="1003"/>
      <c r="D862" s="1003"/>
      <c r="E862" s="1003"/>
      <c r="F862" s="1003"/>
      <c r="G862" s="1003"/>
      <c r="H862" s="1003"/>
    </row>
    <row r="863" spans="1:8">
      <c r="A863" s="1003"/>
      <c r="B863" s="1003"/>
      <c r="C863" s="1003"/>
      <c r="D863" s="1003"/>
      <c r="E863" s="1003"/>
      <c r="F863" s="1003"/>
      <c r="G863" s="1003"/>
      <c r="H863" s="1003"/>
    </row>
    <row r="864" spans="1:8">
      <c r="A864" s="1003"/>
      <c r="B864" s="1003"/>
      <c r="C864" s="1003"/>
      <c r="D864" s="1003"/>
      <c r="E864" s="1003"/>
      <c r="F864" s="1003"/>
      <c r="G864" s="1003"/>
      <c r="H864" s="1003"/>
    </row>
    <row r="865" spans="1:8">
      <c r="A865" s="1003"/>
      <c r="B865" s="1003"/>
      <c r="C865" s="1003"/>
      <c r="D865" s="1003"/>
      <c r="E865" s="1003"/>
      <c r="F865" s="1003"/>
      <c r="G865" s="1003"/>
      <c r="H865" s="1003"/>
    </row>
    <row r="866" spans="1:8">
      <c r="A866" s="1003"/>
      <c r="B866" s="1003"/>
      <c r="C866" s="1003"/>
      <c r="D866" s="1003"/>
      <c r="E866" s="1003"/>
      <c r="F866" s="1003"/>
      <c r="G866" s="1003"/>
      <c r="H866" s="1003"/>
    </row>
    <row r="867" spans="1:8">
      <c r="A867" s="1003"/>
      <c r="B867" s="1003"/>
      <c r="C867" s="1003"/>
      <c r="D867" s="1003"/>
      <c r="E867" s="1003"/>
      <c r="F867" s="1003"/>
      <c r="G867" s="1003"/>
      <c r="H867" s="1003"/>
    </row>
    <row r="868" spans="1:8">
      <c r="A868" s="1003"/>
      <c r="B868" s="1003"/>
      <c r="C868" s="1003"/>
      <c r="D868" s="1003"/>
      <c r="E868" s="1003"/>
      <c r="F868" s="1003"/>
      <c r="G868" s="1003"/>
      <c r="H868" s="1003"/>
    </row>
    <row r="869" spans="1:8">
      <c r="A869" s="1003"/>
      <c r="B869" s="1003"/>
      <c r="C869" s="1003"/>
      <c r="D869" s="1003"/>
      <c r="E869" s="1003"/>
      <c r="F869" s="1003"/>
      <c r="G869" s="1003"/>
      <c r="H869" s="1003"/>
    </row>
    <row r="870" spans="1:8">
      <c r="A870" s="1003"/>
      <c r="B870" s="1003"/>
      <c r="C870" s="1003"/>
      <c r="D870" s="1003"/>
      <c r="E870" s="1003"/>
      <c r="F870" s="1003"/>
      <c r="G870" s="1003"/>
      <c r="H870" s="1003"/>
    </row>
    <row r="871" spans="1:8">
      <c r="A871" s="1003"/>
      <c r="B871" s="1003"/>
      <c r="C871" s="1003"/>
      <c r="D871" s="1003"/>
      <c r="E871" s="1003"/>
      <c r="F871" s="1003"/>
      <c r="G871" s="1003"/>
      <c r="H871" s="1003"/>
    </row>
    <row r="872" spans="1:8">
      <c r="A872" s="1003"/>
      <c r="B872" s="1003"/>
      <c r="C872" s="1003"/>
      <c r="D872" s="1003"/>
      <c r="E872" s="1003"/>
      <c r="F872" s="1003"/>
      <c r="G872" s="1003"/>
      <c r="H872" s="1003"/>
    </row>
    <row r="873" spans="1:8">
      <c r="A873" s="1003"/>
      <c r="B873" s="1003"/>
      <c r="C873" s="1003"/>
      <c r="D873" s="1003"/>
      <c r="E873" s="1003"/>
      <c r="F873" s="1003"/>
      <c r="G873" s="1003"/>
      <c r="H873" s="1003"/>
    </row>
    <row r="874" spans="1:8">
      <c r="A874" s="1003"/>
      <c r="B874" s="1003"/>
      <c r="C874" s="1003"/>
      <c r="D874" s="1003"/>
      <c r="E874" s="1003"/>
      <c r="F874" s="1003"/>
      <c r="G874" s="1003"/>
      <c r="H874" s="1003"/>
    </row>
    <row r="875" spans="1:8">
      <c r="A875" s="1003"/>
      <c r="B875" s="1003"/>
      <c r="C875" s="1003"/>
      <c r="D875" s="1003"/>
      <c r="E875" s="1003"/>
      <c r="F875" s="1003"/>
      <c r="G875" s="1003"/>
      <c r="H875" s="1003"/>
    </row>
    <row r="876" spans="1:8">
      <c r="A876" s="1003"/>
      <c r="B876" s="1003"/>
      <c r="C876" s="1003"/>
      <c r="D876" s="1003"/>
      <c r="E876" s="1003"/>
      <c r="F876" s="1003"/>
      <c r="G876" s="1003"/>
      <c r="H876" s="1003"/>
    </row>
    <row r="877" spans="1:8">
      <c r="A877" s="1003"/>
      <c r="B877" s="1003"/>
      <c r="C877" s="1003"/>
      <c r="D877" s="1003"/>
      <c r="E877" s="1003"/>
      <c r="F877" s="1003"/>
      <c r="G877" s="1003"/>
      <c r="H877" s="1003"/>
    </row>
    <row r="878" spans="1:8">
      <c r="A878" s="1003"/>
      <c r="B878" s="1003"/>
      <c r="C878" s="1003"/>
      <c r="D878" s="1003"/>
      <c r="E878" s="1003"/>
      <c r="F878" s="1003"/>
      <c r="G878" s="1003"/>
      <c r="H878" s="1003"/>
    </row>
    <row r="879" spans="1:8">
      <c r="A879" s="1003"/>
      <c r="B879" s="1003"/>
      <c r="C879" s="1003"/>
      <c r="D879" s="1003"/>
      <c r="E879" s="1003"/>
      <c r="F879" s="1003"/>
      <c r="G879" s="1003"/>
      <c r="H879" s="1003"/>
    </row>
    <row r="880" spans="1:8">
      <c r="A880" s="1003"/>
      <c r="B880" s="1003"/>
      <c r="C880" s="1003"/>
      <c r="D880" s="1003"/>
      <c r="E880" s="1003"/>
      <c r="F880" s="1003"/>
      <c r="G880" s="1003"/>
      <c r="H880" s="1003"/>
    </row>
    <row r="881" spans="1:8">
      <c r="A881" s="1003"/>
      <c r="B881" s="1003"/>
      <c r="C881" s="1003"/>
      <c r="D881" s="1003"/>
      <c r="E881" s="1003"/>
      <c r="F881" s="1003"/>
      <c r="G881" s="1003"/>
      <c r="H881" s="1003"/>
    </row>
    <row r="882" spans="1:8">
      <c r="A882" s="1003"/>
      <c r="B882" s="1003"/>
      <c r="C882" s="1003"/>
      <c r="D882" s="1003"/>
      <c r="E882" s="1003"/>
      <c r="F882" s="1003"/>
      <c r="G882" s="1003"/>
      <c r="H882" s="1003"/>
    </row>
    <row r="883" spans="1:8">
      <c r="A883" s="1003"/>
      <c r="B883" s="1003"/>
      <c r="C883" s="1003"/>
      <c r="D883" s="1003"/>
      <c r="E883" s="1003"/>
      <c r="F883" s="1003"/>
      <c r="G883" s="1003"/>
      <c r="H883" s="1003"/>
    </row>
    <row r="884" spans="1:8">
      <c r="A884" s="1003"/>
      <c r="B884" s="1003"/>
      <c r="C884" s="1003"/>
      <c r="D884" s="1003"/>
      <c r="E884" s="1003"/>
      <c r="F884" s="1003"/>
      <c r="G884" s="1003"/>
      <c r="H884" s="1003"/>
    </row>
    <row r="885" spans="1:8">
      <c r="A885" s="1003"/>
      <c r="B885" s="1003"/>
      <c r="C885" s="1003"/>
      <c r="D885" s="1003"/>
      <c r="E885" s="1003"/>
      <c r="F885" s="1003"/>
      <c r="G885" s="1003"/>
      <c r="H885" s="1003"/>
    </row>
    <row r="886" spans="1:8">
      <c r="A886" s="1003"/>
      <c r="B886" s="1003"/>
      <c r="C886" s="1003"/>
      <c r="D886" s="1003"/>
      <c r="E886" s="1003"/>
      <c r="F886" s="1003"/>
      <c r="G886" s="1003"/>
      <c r="H886" s="1003"/>
    </row>
    <row r="887" spans="1:8">
      <c r="A887" s="1003"/>
      <c r="B887" s="1003"/>
      <c r="C887" s="1003"/>
      <c r="D887" s="1003"/>
      <c r="E887" s="1003"/>
      <c r="F887" s="1003"/>
      <c r="G887" s="1003"/>
      <c r="H887" s="1003"/>
    </row>
    <row r="888" spans="1:8">
      <c r="A888" s="1003"/>
      <c r="B888" s="1003"/>
      <c r="C888" s="1003"/>
      <c r="D888" s="1003"/>
      <c r="E888" s="1003"/>
      <c r="F888" s="1003"/>
      <c r="G888" s="1003"/>
      <c r="H888" s="1003"/>
    </row>
    <row r="889" spans="1:8">
      <c r="A889" s="1003"/>
      <c r="B889" s="1003"/>
      <c r="C889" s="1003"/>
      <c r="D889" s="1003"/>
      <c r="E889" s="1003"/>
      <c r="F889" s="1003"/>
      <c r="G889" s="1003"/>
      <c r="H889" s="1003"/>
    </row>
    <row r="890" spans="1:8">
      <c r="A890" s="1003"/>
      <c r="B890" s="1003"/>
      <c r="C890" s="1003"/>
      <c r="D890" s="1003"/>
      <c r="E890" s="1003"/>
      <c r="F890" s="1003"/>
      <c r="G890" s="1003"/>
      <c r="H890" s="1003"/>
    </row>
    <row r="891" spans="1:8">
      <c r="A891" s="1003"/>
      <c r="B891" s="1003"/>
      <c r="C891" s="1003"/>
      <c r="D891" s="1003"/>
      <c r="E891" s="1003"/>
      <c r="F891" s="1003"/>
      <c r="G891" s="1003"/>
      <c r="H891" s="1003"/>
    </row>
    <row r="892" spans="1:8">
      <c r="A892" s="1003"/>
      <c r="B892" s="1003"/>
      <c r="C892" s="1003"/>
      <c r="D892" s="1003"/>
      <c r="E892" s="1003"/>
      <c r="F892" s="1003"/>
      <c r="G892" s="1003"/>
      <c r="H892" s="1003"/>
    </row>
    <row r="893" spans="1:8">
      <c r="A893" s="1003"/>
      <c r="B893" s="1003"/>
      <c r="C893" s="1003"/>
      <c r="D893" s="1003"/>
      <c r="E893" s="1003"/>
      <c r="F893" s="1003"/>
      <c r="G893" s="1003"/>
      <c r="H893" s="1003"/>
    </row>
    <row r="894" spans="1:8">
      <c r="A894" s="1003"/>
      <c r="B894" s="1003"/>
      <c r="C894" s="1003"/>
      <c r="D894" s="1003"/>
      <c r="E894" s="1003"/>
      <c r="F894" s="1003"/>
      <c r="G894" s="1003"/>
      <c r="H894" s="1003"/>
    </row>
    <row r="895" spans="1:8">
      <c r="A895" s="1003"/>
      <c r="B895" s="1003"/>
      <c r="C895" s="1003"/>
      <c r="D895" s="1003"/>
      <c r="E895" s="1003"/>
      <c r="F895" s="1003"/>
      <c r="G895" s="1003"/>
      <c r="H895" s="1003"/>
    </row>
    <row r="896" spans="1:8">
      <c r="A896" s="1003"/>
      <c r="B896" s="1003"/>
      <c r="C896" s="1003"/>
      <c r="D896" s="1003"/>
      <c r="E896" s="1003"/>
      <c r="F896" s="1003"/>
      <c r="G896" s="1003"/>
      <c r="H896" s="1003"/>
    </row>
    <row r="897" spans="1:8">
      <c r="A897" s="1003"/>
      <c r="B897" s="1003"/>
      <c r="C897" s="1003"/>
      <c r="D897" s="1003"/>
      <c r="E897" s="1003"/>
      <c r="F897" s="1003"/>
      <c r="G897" s="1003"/>
      <c r="H897" s="1003"/>
    </row>
    <row r="898" spans="1:8">
      <c r="A898" s="1003"/>
      <c r="B898" s="1003"/>
      <c r="C898" s="1003"/>
      <c r="D898" s="1003"/>
      <c r="E898" s="1003"/>
      <c r="F898" s="1003"/>
      <c r="G898" s="1003"/>
      <c r="H898" s="1003"/>
    </row>
    <row r="899" spans="1:8">
      <c r="A899" s="1003"/>
      <c r="B899" s="1003"/>
      <c r="C899" s="1003"/>
      <c r="D899" s="1003"/>
      <c r="E899" s="1003"/>
      <c r="F899" s="1003"/>
      <c r="G899" s="1003"/>
      <c r="H899" s="1003"/>
    </row>
    <row r="900" spans="1:8">
      <c r="A900" s="1003"/>
      <c r="B900" s="1003"/>
      <c r="C900" s="1003"/>
      <c r="D900" s="1003"/>
      <c r="E900" s="1003"/>
      <c r="F900" s="1003"/>
      <c r="G900" s="1003"/>
      <c r="H900" s="1003"/>
    </row>
    <row r="901" spans="1:8">
      <c r="A901" s="1003"/>
      <c r="B901" s="1003"/>
      <c r="C901" s="1003"/>
      <c r="D901" s="1003"/>
      <c r="E901" s="1003"/>
      <c r="F901" s="1003"/>
      <c r="G901" s="1003"/>
      <c r="H901" s="1003"/>
    </row>
    <row r="902" spans="1:8">
      <c r="A902" s="1003"/>
      <c r="B902" s="1003"/>
      <c r="C902" s="1003"/>
      <c r="D902" s="1003"/>
      <c r="E902" s="1003"/>
      <c r="F902" s="1003"/>
      <c r="G902" s="1003"/>
      <c r="H902" s="1003"/>
    </row>
    <row r="903" spans="1:8">
      <c r="A903" s="1003"/>
      <c r="B903" s="1003"/>
      <c r="C903" s="1003"/>
      <c r="D903" s="1003"/>
      <c r="E903" s="1003"/>
      <c r="F903" s="1003"/>
      <c r="G903" s="1003"/>
      <c r="H903" s="1003"/>
    </row>
    <row r="904" spans="1:8">
      <c r="A904" s="1003"/>
      <c r="B904" s="1003"/>
      <c r="C904" s="1003"/>
      <c r="D904" s="1003"/>
      <c r="E904" s="1003"/>
      <c r="F904" s="1003"/>
      <c r="G904" s="1003"/>
      <c r="H904" s="1003"/>
    </row>
    <row r="905" spans="1:8">
      <c r="A905" s="1003"/>
      <c r="B905" s="1003"/>
      <c r="C905" s="1003"/>
      <c r="D905" s="1003"/>
      <c r="E905" s="1003"/>
      <c r="F905" s="1003"/>
      <c r="G905" s="1003"/>
      <c r="H905" s="1003"/>
    </row>
    <row r="906" spans="1:8">
      <c r="A906" s="1003"/>
      <c r="B906" s="1003"/>
      <c r="C906" s="1003"/>
      <c r="D906" s="1003"/>
      <c r="E906" s="1003"/>
      <c r="F906" s="1003"/>
      <c r="G906" s="1003"/>
      <c r="H906" s="1003"/>
    </row>
    <row r="907" spans="1:8">
      <c r="A907" s="1003"/>
      <c r="B907" s="1003"/>
      <c r="C907" s="1003"/>
      <c r="D907" s="1003"/>
      <c r="E907" s="1003"/>
      <c r="F907" s="1003"/>
      <c r="G907" s="1003"/>
      <c r="H907" s="1003"/>
    </row>
    <row r="908" spans="1:8">
      <c r="A908" s="1003"/>
      <c r="B908" s="1003"/>
      <c r="C908" s="1003"/>
      <c r="D908" s="1003"/>
      <c r="E908" s="1003"/>
      <c r="F908" s="1003"/>
      <c r="G908" s="1003"/>
      <c r="H908" s="1003"/>
    </row>
    <row r="909" spans="1:8">
      <c r="A909" s="1003"/>
      <c r="B909" s="1003"/>
      <c r="C909" s="1003"/>
      <c r="D909" s="1003"/>
      <c r="E909" s="1003"/>
      <c r="F909" s="1003"/>
      <c r="G909" s="1003"/>
      <c r="H909" s="1003"/>
    </row>
    <row r="910" spans="1:8">
      <c r="A910" s="1003"/>
      <c r="B910" s="1003"/>
      <c r="C910" s="1003"/>
      <c r="D910" s="1003"/>
      <c r="E910" s="1003"/>
      <c r="F910" s="1003"/>
      <c r="G910" s="1003"/>
      <c r="H910" s="1003"/>
    </row>
    <row r="911" spans="1:8">
      <c r="A911" s="1003"/>
      <c r="B911" s="1003"/>
      <c r="C911" s="1003"/>
      <c r="D911" s="1003"/>
      <c r="E911" s="1003"/>
      <c r="F911" s="1003"/>
      <c r="G911" s="1003"/>
      <c r="H911" s="1003"/>
    </row>
    <row r="912" spans="1:8">
      <c r="A912" s="1003"/>
      <c r="B912" s="1003"/>
      <c r="C912" s="1003"/>
      <c r="D912" s="1003"/>
      <c r="E912" s="1003"/>
      <c r="F912" s="1003"/>
      <c r="G912" s="1003"/>
      <c r="H912" s="1003"/>
    </row>
    <row r="913" spans="1:8">
      <c r="A913" s="1003"/>
      <c r="B913" s="1003"/>
      <c r="C913" s="1003"/>
      <c r="D913" s="1003"/>
      <c r="E913" s="1003"/>
      <c r="F913" s="1003"/>
      <c r="G913" s="1003"/>
      <c r="H913" s="1003"/>
    </row>
    <row r="914" spans="1:8">
      <c r="A914" s="1003"/>
      <c r="B914" s="1003"/>
      <c r="C914" s="1003"/>
      <c r="D914" s="1003"/>
      <c r="E914" s="1003"/>
      <c r="F914" s="1003"/>
      <c r="G914" s="1003"/>
      <c r="H914" s="1003"/>
    </row>
    <row r="915" spans="1:8">
      <c r="A915" s="1003"/>
      <c r="B915" s="1003"/>
      <c r="C915" s="1003"/>
      <c r="D915" s="1003"/>
      <c r="E915" s="1003"/>
      <c r="F915" s="1003"/>
      <c r="G915" s="1003"/>
      <c r="H915" s="1003"/>
    </row>
    <row r="916" spans="1:8">
      <c r="A916" s="1003"/>
      <c r="B916" s="1003"/>
      <c r="C916" s="1003"/>
      <c r="D916" s="1003"/>
      <c r="E916" s="1003"/>
      <c r="F916" s="1003"/>
      <c r="G916" s="1003"/>
      <c r="H916" s="1003"/>
    </row>
    <row r="917" spans="1:8">
      <c r="A917" s="1003"/>
      <c r="B917" s="1003"/>
      <c r="C917" s="1003"/>
      <c r="D917" s="1003"/>
      <c r="E917" s="1003"/>
      <c r="F917" s="1003"/>
      <c r="G917" s="1003"/>
      <c r="H917" s="1003"/>
    </row>
    <row r="918" spans="1:8">
      <c r="A918" s="1003"/>
      <c r="B918" s="1003"/>
      <c r="C918" s="1003"/>
      <c r="D918" s="1003"/>
      <c r="E918" s="1003"/>
      <c r="F918" s="1003"/>
      <c r="G918" s="1003"/>
      <c r="H918" s="1003"/>
    </row>
    <row r="919" spans="1:8">
      <c r="A919" s="1003"/>
      <c r="B919" s="1003"/>
      <c r="C919" s="1003"/>
      <c r="D919" s="1003"/>
      <c r="E919" s="1003"/>
      <c r="F919" s="1003"/>
      <c r="G919" s="1003"/>
      <c r="H919" s="1003"/>
    </row>
    <row r="920" spans="1:8">
      <c r="A920" s="1003"/>
      <c r="B920" s="1003"/>
      <c r="C920" s="1003"/>
      <c r="D920" s="1003"/>
      <c r="E920" s="1003"/>
      <c r="F920" s="1003"/>
      <c r="G920" s="1003"/>
      <c r="H920" s="1003"/>
    </row>
    <row r="921" spans="1:8">
      <c r="A921" s="1003"/>
      <c r="B921" s="1003"/>
      <c r="C921" s="1003"/>
      <c r="D921" s="1003"/>
      <c r="E921" s="1003"/>
      <c r="F921" s="1003"/>
      <c r="G921" s="1003"/>
      <c r="H921" s="1003"/>
    </row>
    <row r="922" spans="1:8">
      <c r="A922" s="1003"/>
      <c r="B922" s="1003"/>
      <c r="C922" s="1003"/>
      <c r="D922" s="1003"/>
      <c r="E922" s="1003"/>
      <c r="F922" s="1003"/>
      <c r="G922" s="1003"/>
      <c r="H922" s="1003"/>
    </row>
    <row r="923" spans="1:8">
      <c r="A923" s="1003"/>
      <c r="B923" s="1003"/>
      <c r="C923" s="1003"/>
      <c r="D923" s="1003"/>
      <c r="E923" s="1003"/>
      <c r="F923" s="1003"/>
      <c r="G923" s="1003"/>
      <c r="H923" s="1003"/>
    </row>
    <row r="924" spans="1:8">
      <c r="A924" s="1003"/>
      <c r="B924" s="1003"/>
      <c r="C924" s="1003"/>
      <c r="D924" s="1003"/>
      <c r="E924" s="1003"/>
      <c r="F924" s="1003"/>
      <c r="G924" s="1003"/>
      <c r="H924" s="1003"/>
    </row>
    <row r="925" spans="1:8">
      <c r="A925" s="1003"/>
      <c r="B925" s="1003"/>
      <c r="C925" s="1003"/>
      <c r="D925" s="1003"/>
      <c r="E925" s="1003"/>
      <c r="F925" s="1003"/>
      <c r="G925" s="1003"/>
      <c r="H925" s="1003"/>
    </row>
    <row r="926" spans="1:8">
      <c r="A926" s="1003"/>
      <c r="B926" s="1003"/>
      <c r="C926" s="1003"/>
      <c r="D926" s="1003"/>
      <c r="E926" s="1003"/>
      <c r="F926" s="1003"/>
      <c r="G926" s="1003"/>
      <c r="H926" s="1003"/>
    </row>
    <row r="927" spans="1:8">
      <c r="A927" s="1003"/>
      <c r="B927" s="1003"/>
      <c r="C927" s="1003"/>
      <c r="D927" s="1003"/>
      <c r="E927" s="1003"/>
      <c r="F927" s="1003"/>
      <c r="G927" s="1003"/>
      <c r="H927" s="1003"/>
    </row>
    <row r="928" spans="1:8">
      <c r="A928" s="1003"/>
      <c r="B928" s="1003"/>
      <c r="C928" s="1003"/>
      <c r="D928" s="1003"/>
      <c r="E928" s="1003"/>
      <c r="F928" s="1003"/>
      <c r="G928" s="1003"/>
      <c r="H928" s="1003"/>
    </row>
    <row r="929" spans="1:8">
      <c r="A929" s="1003"/>
      <c r="B929" s="1003"/>
      <c r="C929" s="1003"/>
      <c r="D929" s="1003"/>
      <c r="E929" s="1003"/>
      <c r="F929" s="1003"/>
      <c r="G929" s="1003"/>
      <c r="H929" s="1003"/>
    </row>
    <row r="930" spans="1:8">
      <c r="A930" s="1003"/>
      <c r="B930" s="1003"/>
      <c r="C930" s="1003"/>
      <c r="D930" s="1003"/>
      <c r="E930" s="1003"/>
      <c r="F930" s="1003"/>
      <c r="G930" s="1003"/>
      <c r="H930" s="1003"/>
    </row>
    <row r="931" spans="1:8">
      <c r="A931" s="1003"/>
      <c r="B931" s="1003"/>
      <c r="C931" s="1003"/>
      <c r="D931" s="1003"/>
      <c r="E931" s="1003"/>
      <c r="F931" s="1003"/>
      <c r="G931" s="1003"/>
      <c r="H931" s="1003"/>
    </row>
    <row r="932" spans="1:8">
      <c r="A932" s="1003"/>
      <c r="B932" s="1003"/>
      <c r="C932" s="1003"/>
      <c r="D932" s="1003"/>
      <c r="E932" s="1003"/>
      <c r="F932" s="1003"/>
      <c r="G932" s="1003"/>
      <c r="H932" s="1003"/>
    </row>
    <row r="933" spans="1:8">
      <c r="A933" s="1003"/>
      <c r="B933" s="1003"/>
      <c r="C933" s="1003"/>
      <c r="D933" s="1003"/>
      <c r="E933" s="1003"/>
      <c r="F933" s="1003"/>
      <c r="G933" s="1003"/>
      <c r="H933" s="1003"/>
    </row>
    <row r="934" spans="1:8">
      <c r="A934" s="1003"/>
      <c r="B934" s="1003"/>
      <c r="C934" s="1003"/>
      <c r="D934" s="1003"/>
      <c r="E934" s="1003"/>
      <c r="F934" s="1003"/>
      <c r="G934" s="1003"/>
      <c r="H934" s="1003"/>
    </row>
    <row r="935" spans="1:8">
      <c r="A935" s="1003"/>
      <c r="B935" s="1003"/>
      <c r="C935" s="1003"/>
      <c r="D935" s="1003"/>
      <c r="E935" s="1003"/>
      <c r="F935" s="1003"/>
      <c r="G935" s="1003"/>
      <c r="H935" s="1003"/>
    </row>
    <row r="936" spans="1:8">
      <c r="A936" s="1003"/>
      <c r="B936" s="1003"/>
      <c r="C936" s="1003"/>
      <c r="D936" s="1003"/>
      <c r="E936" s="1003"/>
      <c r="F936" s="1003"/>
      <c r="G936" s="1003"/>
      <c r="H936" s="1003"/>
    </row>
    <row r="937" spans="1:8">
      <c r="A937" s="1003"/>
      <c r="B937" s="1003"/>
      <c r="C937" s="1003"/>
      <c r="D937" s="1003"/>
      <c r="E937" s="1003"/>
      <c r="F937" s="1003"/>
      <c r="G937" s="1003"/>
      <c r="H937" s="1003"/>
    </row>
    <row r="938" spans="1:8">
      <c r="A938" s="1003"/>
      <c r="B938" s="1003"/>
      <c r="C938" s="1003"/>
      <c r="D938" s="1003"/>
      <c r="E938" s="1003"/>
      <c r="F938" s="1003"/>
      <c r="G938" s="1003"/>
      <c r="H938" s="1003"/>
    </row>
    <row r="939" spans="1:8">
      <c r="A939" s="1003"/>
      <c r="B939" s="1003"/>
      <c r="C939" s="1003"/>
      <c r="D939" s="1003"/>
      <c r="E939" s="1003"/>
      <c r="F939" s="1003"/>
      <c r="G939" s="1003"/>
      <c r="H939" s="1003"/>
    </row>
    <row r="940" spans="1:8">
      <c r="A940" s="1003"/>
      <c r="B940" s="1003"/>
      <c r="C940" s="1003"/>
      <c r="D940" s="1003"/>
      <c r="E940" s="1003"/>
      <c r="F940" s="1003"/>
      <c r="G940" s="1003"/>
      <c r="H940" s="1003"/>
    </row>
    <row r="941" spans="1:8">
      <c r="A941" s="1003"/>
      <c r="B941" s="1003"/>
      <c r="C941" s="1003"/>
      <c r="D941" s="1003"/>
      <c r="E941" s="1003"/>
      <c r="F941" s="1003"/>
      <c r="G941" s="1003"/>
      <c r="H941" s="1003"/>
    </row>
    <row r="942" spans="1:8">
      <c r="A942" s="1003"/>
      <c r="B942" s="1003"/>
      <c r="C942" s="1003"/>
      <c r="D942" s="1003"/>
      <c r="E942" s="1003"/>
      <c r="F942" s="1003"/>
      <c r="G942" s="1003"/>
      <c r="H942" s="1003"/>
    </row>
    <row r="943" spans="1:8">
      <c r="A943" s="1003"/>
      <c r="B943" s="1003"/>
      <c r="C943" s="1003"/>
      <c r="D943" s="1003"/>
      <c r="E943" s="1003"/>
      <c r="F943" s="1003"/>
      <c r="G943" s="1003"/>
      <c r="H943" s="1003"/>
    </row>
    <row r="944" spans="1:8">
      <c r="A944" s="1003"/>
      <c r="B944" s="1003"/>
      <c r="C944" s="1003"/>
      <c r="D944" s="1003"/>
      <c r="E944" s="1003"/>
      <c r="F944" s="1003"/>
      <c r="G944" s="1003"/>
      <c r="H944" s="1003"/>
    </row>
    <row r="945" spans="1:8">
      <c r="A945" s="1003"/>
      <c r="B945" s="1003"/>
      <c r="C945" s="1003"/>
      <c r="D945" s="1003"/>
      <c r="E945" s="1003"/>
      <c r="F945" s="1003"/>
      <c r="G945" s="1003"/>
      <c r="H945" s="1003"/>
    </row>
    <row r="946" spans="1:8">
      <c r="A946" s="1003"/>
      <c r="B946" s="1003"/>
      <c r="C946" s="1003"/>
      <c r="D946" s="1003"/>
      <c r="E946" s="1003"/>
      <c r="F946" s="1003"/>
      <c r="G946" s="1003"/>
      <c r="H946" s="1003"/>
    </row>
    <row r="947" spans="1:8">
      <c r="A947" s="1003"/>
      <c r="B947" s="1003"/>
      <c r="C947" s="1003"/>
      <c r="D947" s="1003"/>
      <c r="E947" s="1003"/>
      <c r="F947" s="1003"/>
      <c r="G947" s="1003"/>
      <c r="H947" s="1003"/>
    </row>
    <row r="948" spans="1:8">
      <c r="A948" s="1003"/>
      <c r="B948" s="1003"/>
      <c r="C948" s="1003"/>
      <c r="D948" s="1003"/>
      <c r="E948" s="1003"/>
      <c r="F948" s="1003"/>
      <c r="G948" s="1003"/>
      <c r="H948" s="1003"/>
    </row>
    <row r="949" spans="1:8">
      <c r="A949" s="1003"/>
      <c r="B949" s="1003"/>
      <c r="C949" s="1003"/>
      <c r="D949" s="1003"/>
      <c r="E949" s="1003"/>
      <c r="F949" s="1003"/>
      <c r="G949" s="1003"/>
      <c r="H949" s="1003"/>
    </row>
    <row r="950" spans="1:8">
      <c r="A950" s="1003"/>
      <c r="B950" s="1003"/>
      <c r="C950" s="1003"/>
      <c r="D950" s="1003"/>
      <c r="E950" s="1003"/>
      <c r="F950" s="1003"/>
      <c r="G950" s="1003"/>
      <c r="H950" s="1003"/>
    </row>
    <row r="951" spans="1:8">
      <c r="A951" s="1003"/>
      <c r="B951" s="1003"/>
      <c r="C951" s="1003"/>
      <c r="D951" s="1003"/>
      <c r="E951" s="1003"/>
      <c r="F951" s="1003"/>
      <c r="G951" s="1003"/>
      <c r="H951" s="1003"/>
    </row>
    <row r="952" spans="1:8">
      <c r="A952" s="1003"/>
      <c r="B952" s="1003"/>
      <c r="C952" s="1003"/>
      <c r="D952" s="1003"/>
      <c r="E952" s="1003"/>
      <c r="F952" s="1003"/>
      <c r="G952" s="1003"/>
      <c r="H952" s="1003"/>
    </row>
    <row r="953" spans="1:8">
      <c r="A953" s="1003"/>
      <c r="B953" s="1003"/>
      <c r="C953" s="1003"/>
      <c r="D953" s="1003"/>
      <c r="E953" s="1003"/>
      <c r="F953" s="1003"/>
      <c r="G953" s="1003"/>
      <c r="H953" s="1003"/>
    </row>
    <row r="954" spans="1:8">
      <c r="A954" s="1003"/>
      <c r="B954" s="1003"/>
      <c r="C954" s="1003"/>
      <c r="D954" s="1003"/>
      <c r="E954" s="1003"/>
      <c r="F954" s="1003"/>
      <c r="G954" s="1003"/>
      <c r="H954" s="1003"/>
    </row>
    <row r="955" spans="1:8">
      <c r="A955" s="1003"/>
      <c r="B955" s="1003"/>
      <c r="C955" s="1003"/>
      <c r="D955" s="1003"/>
      <c r="E955" s="1003"/>
      <c r="F955" s="1003"/>
      <c r="G955" s="1003"/>
      <c r="H955" s="1003"/>
    </row>
    <row r="956" spans="1:8">
      <c r="A956" s="1003"/>
      <c r="B956" s="1003"/>
      <c r="C956" s="1003"/>
      <c r="D956" s="1003"/>
      <c r="E956" s="1003"/>
      <c r="F956" s="1003"/>
      <c r="G956" s="1003"/>
      <c r="H956" s="1003"/>
    </row>
    <row r="957" spans="1:8">
      <c r="A957" s="1003"/>
      <c r="B957" s="1003"/>
      <c r="C957" s="1003"/>
      <c r="D957" s="1003"/>
      <c r="E957" s="1003"/>
      <c r="F957" s="1003"/>
      <c r="G957" s="1003"/>
      <c r="H957" s="1003"/>
    </row>
    <row r="958" spans="1:8">
      <c r="A958" s="1003"/>
      <c r="B958" s="1003"/>
      <c r="C958" s="1003"/>
      <c r="D958" s="1003"/>
      <c r="E958" s="1003"/>
      <c r="F958" s="1003"/>
      <c r="G958" s="1003"/>
      <c r="H958" s="1003"/>
    </row>
    <row r="959" spans="1:8">
      <c r="A959" s="1003"/>
      <c r="B959" s="1003"/>
      <c r="C959" s="1003"/>
      <c r="D959" s="1003"/>
      <c r="E959" s="1003"/>
      <c r="F959" s="1003"/>
      <c r="G959" s="1003"/>
      <c r="H959" s="1003"/>
    </row>
    <row r="960" spans="1:8">
      <c r="A960" s="1003"/>
      <c r="B960" s="1003"/>
      <c r="C960" s="1003"/>
      <c r="D960" s="1003"/>
      <c r="E960" s="1003"/>
      <c r="F960" s="1003"/>
      <c r="G960" s="1003"/>
      <c r="H960" s="1003"/>
    </row>
    <row r="961" spans="1:8">
      <c r="A961" s="1003"/>
      <c r="B961" s="1003"/>
      <c r="C961" s="1003"/>
      <c r="D961" s="1003"/>
      <c r="E961" s="1003"/>
      <c r="F961" s="1003"/>
      <c r="G961" s="1003"/>
      <c r="H961" s="1003"/>
    </row>
    <row r="962" spans="1:8">
      <c r="A962" s="1003"/>
      <c r="B962" s="1003"/>
      <c r="C962" s="1003"/>
      <c r="D962" s="1003"/>
      <c r="E962" s="1003"/>
      <c r="F962" s="1003"/>
      <c r="G962" s="1003"/>
      <c r="H962" s="1003"/>
    </row>
    <row r="963" spans="1:8">
      <c r="A963" s="1003"/>
      <c r="B963" s="1003"/>
      <c r="C963" s="1003"/>
      <c r="D963" s="1003"/>
      <c r="E963" s="1003"/>
      <c r="F963" s="1003"/>
      <c r="G963" s="1003"/>
      <c r="H963" s="1003"/>
    </row>
    <row r="964" spans="1:8">
      <c r="A964" s="1003"/>
      <c r="B964" s="1003"/>
      <c r="C964" s="1003"/>
      <c r="D964" s="1003"/>
      <c r="E964" s="1003"/>
      <c r="F964" s="1003"/>
      <c r="G964" s="1003"/>
      <c r="H964" s="1003"/>
    </row>
    <row r="965" spans="1:8">
      <c r="A965" s="1003"/>
      <c r="B965" s="1003"/>
      <c r="C965" s="1003"/>
      <c r="D965" s="1003"/>
      <c r="E965" s="1003"/>
      <c r="F965" s="1003"/>
      <c r="G965" s="1003"/>
      <c r="H965" s="1003"/>
    </row>
    <row r="966" spans="1:8">
      <c r="A966" s="1003"/>
      <c r="B966" s="1003"/>
      <c r="C966" s="1003"/>
      <c r="D966" s="1003"/>
      <c r="E966" s="1003"/>
      <c r="F966" s="1003"/>
      <c r="G966" s="1003"/>
      <c r="H966" s="1003"/>
    </row>
    <row r="967" spans="1:8">
      <c r="A967" s="1003"/>
      <c r="B967" s="1003"/>
      <c r="C967" s="1003"/>
      <c r="D967" s="1003"/>
      <c r="E967" s="1003"/>
      <c r="F967" s="1003"/>
      <c r="G967" s="1003"/>
      <c r="H967" s="1003"/>
    </row>
    <row r="968" spans="1:8">
      <c r="A968" s="1003"/>
      <c r="B968" s="1003"/>
      <c r="C968" s="1003"/>
      <c r="D968" s="1003"/>
      <c r="E968" s="1003"/>
      <c r="F968" s="1003"/>
      <c r="G968" s="1003"/>
      <c r="H968" s="1003"/>
    </row>
    <row r="969" spans="1:8">
      <c r="A969" s="1003"/>
      <c r="B969" s="1003"/>
      <c r="C969" s="1003"/>
      <c r="D969" s="1003"/>
      <c r="E969" s="1003"/>
      <c r="F969" s="1003"/>
      <c r="G969" s="1003"/>
      <c r="H969" s="1003"/>
    </row>
    <row r="970" spans="1:8">
      <c r="A970" s="1003"/>
      <c r="B970" s="1003"/>
      <c r="C970" s="1003"/>
      <c r="D970" s="1003"/>
      <c r="E970" s="1003"/>
      <c r="F970" s="1003"/>
      <c r="G970" s="1003"/>
      <c r="H970" s="1003"/>
    </row>
    <row r="971" spans="1:8">
      <c r="A971" s="1003"/>
      <c r="B971" s="1003"/>
      <c r="C971" s="1003"/>
      <c r="D971" s="1003"/>
      <c r="E971" s="1003"/>
      <c r="F971" s="1003"/>
      <c r="G971" s="1003"/>
      <c r="H971" s="1003"/>
    </row>
    <row r="972" spans="1:8">
      <c r="A972" s="1003"/>
      <c r="B972" s="1003"/>
      <c r="C972" s="1003"/>
      <c r="D972" s="1003"/>
      <c r="E972" s="1003"/>
      <c r="F972" s="1003"/>
      <c r="G972" s="1003"/>
      <c r="H972" s="1003"/>
    </row>
    <row r="973" spans="1:8">
      <c r="A973" s="1003"/>
      <c r="B973" s="1003"/>
      <c r="C973" s="1003"/>
      <c r="D973" s="1003"/>
      <c r="E973" s="1003"/>
      <c r="F973" s="1003"/>
      <c r="G973" s="1003"/>
      <c r="H973" s="1003"/>
    </row>
    <row r="974" spans="1:8">
      <c r="A974" s="1003"/>
      <c r="B974" s="1003"/>
      <c r="C974" s="1003"/>
      <c r="D974" s="1003"/>
      <c r="E974" s="1003"/>
      <c r="F974" s="1003"/>
      <c r="G974" s="1003"/>
      <c r="H974" s="1003"/>
    </row>
    <row r="975" spans="1:8">
      <c r="A975" s="1003"/>
      <c r="B975" s="1003"/>
      <c r="C975" s="1003"/>
      <c r="D975" s="1003"/>
      <c r="E975" s="1003"/>
      <c r="F975" s="1003"/>
      <c r="G975" s="1003"/>
      <c r="H975" s="1003"/>
    </row>
    <row r="976" spans="1:8">
      <c r="A976" s="1003"/>
      <c r="B976" s="1003"/>
      <c r="C976" s="1003"/>
      <c r="D976" s="1003"/>
      <c r="E976" s="1003"/>
      <c r="F976" s="1003"/>
      <c r="G976" s="1003"/>
      <c r="H976" s="1003"/>
    </row>
    <row r="977" spans="1:8">
      <c r="A977" s="1003"/>
      <c r="B977" s="1003"/>
      <c r="C977" s="1003"/>
      <c r="D977" s="1003"/>
      <c r="E977" s="1003"/>
      <c r="F977" s="1003"/>
      <c r="G977" s="1003"/>
      <c r="H977" s="1003"/>
    </row>
    <row r="978" spans="1:8">
      <c r="A978" s="1003"/>
      <c r="B978" s="1003"/>
      <c r="C978" s="1003"/>
      <c r="D978" s="1003"/>
      <c r="E978" s="1003"/>
      <c r="F978" s="1003"/>
      <c r="G978" s="1003"/>
      <c r="H978" s="1003"/>
    </row>
    <row r="979" spans="1:8">
      <c r="A979" s="1003"/>
      <c r="B979" s="1003"/>
      <c r="C979" s="1003"/>
      <c r="D979" s="1003"/>
      <c r="E979" s="1003"/>
      <c r="F979" s="1003"/>
      <c r="G979" s="1003"/>
      <c r="H979" s="1003"/>
    </row>
    <row r="980" spans="1:8">
      <c r="A980" s="1003"/>
      <c r="B980" s="1003"/>
      <c r="C980" s="1003"/>
      <c r="D980" s="1003"/>
      <c r="E980" s="1003"/>
      <c r="F980" s="1003"/>
      <c r="G980" s="1003"/>
      <c r="H980" s="1003"/>
    </row>
    <row r="981" spans="1:8">
      <c r="A981" s="1003"/>
      <c r="B981" s="1003"/>
      <c r="C981" s="1003"/>
      <c r="D981" s="1003"/>
      <c r="E981" s="1003"/>
      <c r="F981" s="1003"/>
      <c r="G981" s="1003"/>
      <c r="H981" s="1003"/>
    </row>
    <row r="982" spans="1:8">
      <c r="A982" s="1003"/>
      <c r="B982" s="1003"/>
      <c r="C982" s="1003"/>
      <c r="D982" s="1003"/>
      <c r="E982" s="1003"/>
      <c r="F982" s="1003"/>
      <c r="G982" s="1003"/>
      <c r="H982" s="1003"/>
    </row>
    <row r="983" spans="1:8">
      <c r="A983" s="1003"/>
      <c r="B983" s="1003"/>
      <c r="C983" s="1003"/>
      <c r="D983" s="1003"/>
      <c r="E983" s="1003"/>
      <c r="F983" s="1003"/>
      <c r="G983" s="1003"/>
      <c r="H983" s="1003"/>
    </row>
    <row r="984" spans="1:8">
      <c r="A984" s="1003"/>
      <c r="B984" s="1003"/>
      <c r="C984" s="1003"/>
      <c r="D984" s="1003"/>
      <c r="E984" s="1003"/>
      <c r="F984" s="1003"/>
      <c r="G984" s="1003"/>
      <c r="H984" s="1003"/>
    </row>
    <row r="985" spans="1:8">
      <c r="A985" s="1003"/>
      <c r="B985" s="1003"/>
      <c r="C985" s="1003"/>
      <c r="D985" s="1003"/>
      <c r="E985" s="1003"/>
      <c r="F985" s="1003"/>
      <c r="G985" s="1003"/>
      <c r="H985" s="1003"/>
    </row>
    <row r="986" spans="1:8">
      <c r="A986" s="1003"/>
      <c r="B986" s="1003"/>
      <c r="C986" s="1003"/>
      <c r="D986" s="1003"/>
      <c r="E986" s="1003"/>
      <c r="F986" s="1003"/>
      <c r="G986" s="1003"/>
      <c r="H986" s="1003"/>
    </row>
    <row r="987" spans="1:8">
      <c r="A987" s="1003"/>
      <c r="B987" s="1003"/>
      <c r="C987" s="1003"/>
      <c r="D987" s="1003"/>
      <c r="E987" s="1003"/>
      <c r="F987" s="1003"/>
      <c r="G987" s="1003"/>
      <c r="H987" s="1003"/>
    </row>
    <row r="988" spans="1:8">
      <c r="A988" s="1003"/>
      <c r="B988" s="1003"/>
      <c r="C988" s="1003"/>
      <c r="D988" s="1003"/>
      <c r="E988" s="1003"/>
      <c r="F988" s="1003"/>
      <c r="G988" s="1003"/>
      <c r="H988" s="1003"/>
    </row>
    <row r="989" spans="1:8">
      <c r="A989" s="1003"/>
      <c r="B989" s="1003"/>
      <c r="C989" s="1003"/>
      <c r="D989" s="1003"/>
      <c r="E989" s="1003"/>
      <c r="F989" s="1003"/>
      <c r="G989" s="1003"/>
      <c r="H989" s="1003"/>
    </row>
    <row r="990" spans="1:8">
      <c r="A990" s="1003"/>
      <c r="B990" s="1003"/>
      <c r="C990" s="1003"/>
      <c r="D990" s="1003"/>
      <c r="E990" s="1003"/>
      <c r="F990" s="1003"/>
      <c r="G990" s="1003"/>
      <c r="H990" s="1003"/>
    </row>
    <row r="991" spans="1:8">
      <c r="A991" s="1003"/>
      <c r="B991" s="1003"/>
      <c r="C991" s="1003"/>
      <c r="D991" s="1003"/>
      <c r="E991" s="1003"/>
      <c r="F991" s="1003"/>
      <c r="G991" s="1003"/>
      <c r="H991" s="1003"/>
    </row>
    <row r="992" spans="1:8">
      <c r="A992" s="1003"/>
      <c r="B992" s="1003"/>
      <c r="C992" s="1003"/>
      <c r="D992" s="1003"/>
      <c r="E992" s="1003"/>
      <c r="F992" s="1003"/>
      <c r="G992" s="1003"/>
      <c r="H992" s="1003"/>
    </row>
    <row r="993" spans="1:8">
      <c r="A993" s="1003"/>
      <c r="B993" s="1003"/>
      <c r="C993" s="1003"/>
      <c r="D993" s="1003"/>
      <c r="E993" s="1003"/>
      <c r="F993" s="1003"/>
      <c r="G993" s="1003"/>
      <c r="H993" s="1003"/>
    </row>
    <row r="994" spans="1:8">
      <c r="A994" s="1003"/>
      <c r="B994" s="1003"/>
      <c r="C994" s="1003"/>
      <c r="D994" s="1003"/>
      <c r="E994" s="1003"/>
      <c r="F994" s="1003"/>
      <c r="G994" s="1003"/>
      <c r="H994" s="1003"/>
    </row>
    <row r="995" spans="1:8">
      <c r="A995" s="1003"/>
      <c r="B995" s="1003"/>
      <c r="C995" s="1003"/>
      <c r="D995" s="1003"/>
      <c r="E995" s="1003"/>
      <c r="F995" s="1003"/>
      <c r="G995" s="1003"/>
      <c r="H995" s="1003"/>
    </row>
    <row r="996" spans="1:8">
      <c r="A996" s="1003"/>
      <c r="B996" s="1003"/>
      <c r="C996" s="1003"/>
      <c r="D996" s="1003"/>
      <c r="E996" s="1003"/>
      <c r="F996" s="1003"/>
      <c r="G996" s="1003"/>
      <c r="H996" s="1003"/>
    </row>
    <row r="997" spans="1:8">
      <c r="A997" s="1003"/>
      <c r="B997" s="1003"/>
      <c r="C997" s="1003"/>
      <c r="D997" s="1003"/>
      <c r="E997" s="1003"/>
      <c r="F997" s="1003"/>
      <c r="G997" s="1003"/>
      <c r="H997" s="1003"/>
    </row>
    <row r="998" spans="1:8">
      <c r="A998" s="1003"/>
      <c r="B998" s="1003"/>
      <c r="C998" s="1003"/>
      <c r="D998" s="1003"/>
      <c r="E998" s="1003"/>
      <c r="F998" s="1003"/>
      <c r="G998" s="1003"/>
      <c r="H998" s="1003"/>
    </row>
    <row r="999" spans="1:8">
      <c r="A999" s="1003"/>
      <c r="B999" s="1003"/>
      <c r="C999" s="1003"/>
      <c r="D999" s="1003"/>
      <c r="E999" s="1003"/>
      <c r="F999" s="1003"/>
      <c r="G999" s="1003"/>
      <c r="H999" s="1003"/>
    </row>
    <row r="1000" spans="1:8">
      <c r="A1000" s="1003"/>
      <c r="B1000" s="1003"/>
      <c r="C1000" s="1003"/>
      <c r="D1000" s="1003"/>
      <c r="E1000" s="1003"/>
      <c r="F1000" s="1003"/>
      <c r="G1000" s="1003"/>
      <c r="H1000" s="1003"/>
    </row>
  </sheetData>
  <sheetProtection selectLockedCells="1"/>
  <mergeCells count="6">
    <mergeCell ref="A1:H1"/>
    <mergeCell ref="A2:A3"/>
    <mergeCell ref="B2:B3"/>
    <mergeCell ref="C2:D2"/>
    <mergeCell ref="E2:F2"/>
    <mergeCell ref="G2:H2"/>
  </mergeCells>
  <printOptions horizontalCentered="1"/>
  <pageMargins left="0.11811023622047245" right="0.11811023622047245" top="0.74803149606299213" bottom="0.74803149606299213" header="0.31496062992125984" footer="0.31496062992125984"/>
  <pageSetup paperSize="9" scale="75" orientation="portrait" verticalDpi="3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3"/>
  <dimension ref="A1:H1000"/>
  <sheetViews>
    <sheetView showGridLines="0" showRowColHeaders="0" showZeros="0" topLeftCell="A19" workbookViewId="0">
      <selection activeCell="D157" sqref="D157"/>
    </sheetView>
  </sheetViews>
  <sheetFormatPr baseColWidth="10" defaultRowHeight="15"/>
  <cols>
    <col min="1" max="1" width="11.42578125" style="466"/>
    <col min="2" max="2" width="35.42578125" style="466" bestFit="1" customWidth="1"/>
    <col min="3" max="10" width="11.42578125" style="466"/>
    <col min="11" max="11" width="11.7109375" style="466" bestFit="1" customWidth="1"/>
    <col min="12" max="16384" width="11.42578125" style="466"/>
  </cols>
  <sheetData>
    <row r="1" spans="1:8" ht="21.75" customHeight="1">
      <c r="A1" s="1082" t="s">
        <v>584</v>
      </c>
      <c r="B1" s="1082"/>
      <c r="C1" s="1082"/>
      <c r="D1" s="1082"/>
      <c r="E1" s="1082"/>
      <c r="F1" s="1082"/>
      <c r="G1" s="1082"/>
      <c r="H1" s="1082"/>
    </row>
    <row r="2" spans="1:8" ht="23.25" customHeight="1">
      <c r="A2" s="1083" t="s">
        <v>583</v>
      </c>
      <c r="B2" s="1085" t="s">
        <v>576</v>
      </c>
      <c r="C2" s="1085" t="s">
        <v>577</v>
      </c>
      <c r="D2" s="1085"/>
      <c r="E2" s="1085" t="s">
        <v>578</v>
      </c>
      <c r="F2" s="1085"/>
      <c r="G2" s="1085" t="s">
        <v>579</v>
      </c>
      <c r="H2" s="1085"/>
    </row>
    <row r="3" spans="1:8" ht="23.25" customHeight="1">
      <c r="A3" s="1084"/>
      <c r="B3" s="1085"/>
      <c r="C3" s="467" t="s">
        <v>580</v>
      </c>
      <c r="D3" s="467" t="s">
        <v>581</v>
      </c>
      <c r="E3" s="467" t="s">
        <v>580</v>
      </c>
      <c r="F3" s="467" t="s">
        <v>581</v>
      </c>
      <c r="G3" s="467" t="s">
        <v>580</v>
      </c>
      <c r="H3" s="467" t="s">
        <v>581</v>
      </c>
    </row>
    <row r="4" spans="1:8">
      <c r="A4" s="1004">
        <v>101300</v>
      </c>
      <c r="B4" s="1004" t="s">
        <v>1732</v>
      </c>
      <c r="C4" s="1005"/>
      <c r="D4" s="1005">
        <v>100000000</v>
      </c>
      <c r="E4" s="1005"/>
      <c r="F4" s="1005"/>
      <c r="G4" s="1005"/>
      <c r="H4" s="1005">
        <v>100000000</v>
      </c>
    </row>
    <row r="5" spans="1:8">
      <c r="A5" s="1004">
        <v>111000</v>
      </c>
      <c r="B5" s="1004" t="s">
        <v>1596</v>
      </c>
      <c r="C5" s="1005"/>
      <c r="D5" s="1005">
        <v>20000000</v>
      </c>
      <c r="E5" s="1005"/>
      <c r="F5" s="1005"/>
      <c r="G5" s="1005"/>
      <c r="H5" s="1005">
        <v>20000000</v>
      </c>
    </row>
    <row r="6" spans="1:8">
      <c r="A6" s="1004">
        <v>120000</v>
      </c>
      <c r="B6" s="1004" t="s">
        <v>493</v>
      </c>
      <c r="C6" s="1005"/>
      <c r="D6" s="1005">
        <v>20818799</v>
      </c>
      <c r="E6" s="1005"/>
      <c r="F6" s="1005">
        <v>26631518</v>
      </c>
      <c r="G6" s="1005"/>
      <c r="H6" s="1005">
        <v>47450317</v>
      </c>
    </row>
    <row r="7" spans="1:8">
      <c r="A7" s="1004">
        <v>131000</v>
      </c>
      <c r="B7" s="1004" t="s">
        <v>1597</v>
      </c>
      <c r="C7" s="1005"/>
      <c r="D7" s="1005">
        <v>66631518</v>
      </c>
      <c r="E7" s="1005">
        <v>66631518</v>
      </c>
      <c r="F7" s="1005"/>
      <c r="G7" s="1005"/>
      <c r="H7" s="1005"/>
    </row>
    <row r="8" spans="1:8">
      <c r="A8" s="1004">
        <v>165200</v>
      </c>
      <c r="B8" s="1004" t="s">
        <v>1601</v>
      </c>
      <c r="C8" s="1005"/>
      <c r="D8" s="1005">
        <v>2200000</v>
      </c>
      <c r="E8" s="1005"/>
      <c r="F8" s="1005"/>
      <c r="G8" s="1005"/>
      <c r="H8" s="1005">
        <v>2200000</v>
      </c>
    </row>
    <row r="9" spans="1:8">
      <c r="A9" s="1004">
        <v>196000</v>
      </c>
      <c r="B9" s="1004" t="s">
        <v>1733</v>
      </c>
      <c r="C9" s="1005"/>
      <c r="D9" s="1005">
        <v>47553935</v>
      </c>
      <c r="E9" s="1005">
        <v>3771900</v>
      </c>
      <c r="F9" s="1005">
        <v>11082662</v>
      </c>
      <c r="G9" s="1005"/>
      <c r="H9" s="1005">
        <v>54864697</v>
      </c>
    </row>
    <row r="10" spans="1:8">
      <c r="A10" s="1004">
        <v>213000</v>
      </c>
      <c r="B10" s="1004" t="s">
        <v>1602</v>
      </c>
      <c r="C10" s="1005">
        <v>1050000</v>
      </c>
      <c r="D10" s="1005"/>
      <c r="E10" s="1005"/>
      <c r="F10" s="1005"/>
      <c r="G10" s="1005">
        <v>1050000</v>
      </c>
      <c r="H10" s="1005"/>
    </row>
    <row r="11" spans="1:8">
      <c r="A11" s="1006">
        <v>215000</v>
      </c>
      <c r="B11" s="1004" t="s">
        <v>1603</v>
      </c>
      <c r="C11" s="1005">
        <v>1600000</v>
      </c>
      <c r="D11" s="1005"/>
      <c r="E11" s="1005"/>
      <c r="F11" s="1005"/>
      <c r="G11" s="1005">
        <v>1600000</v>
      </c>
      <c r="H11" s="1005"/>
    </row>
    <row r="12" spans="1:8">
      <c r="A12" s="1004">
        <v>223000</v>
      </c>
      <c r="B12" s="1004" t="s">
        <v>1604</v>
      </c>
      <c r="C12" s="1005">
        <v>12500000</v>
      </c>
      <c r="D12" s="1005"/>
      <c r="E12" s="1005"/>
      <c r="F12" s="1005"/>
      <c r="G12" s="1005">
        <v>12500000</v>
      </c>
      <c r="H12" s="1005"/>
    </row>
    <row r="13" spans="1:8">
      <c r="A13" s="1004">
        <v>229000</v>
      </c>
      <c r="B13" s="1004" t="s">
        <v>1605</v>
      </c>
      <c r="C13" s="1005">
        <v>22673950</v>
      </c>
      <c r="D13" s="1005"/>
      <c r="E13" s="1005"/>
      <c r="F13" s="1005"/>
      <c r="G13" s="1005">
        <v>22673950</v>
      </c>
      <c r="H13" s="1005"/>
    </row>
    <row r="14" spans="1:8">
      <c r="A14" s="1004">
        <v>231100</v>
      </c>
      <c r="B14" s="1004" t="s">
        <v>1606</v>
      </c>
      <c r="C14" s="1005">
        <v>55000000</v>
      </c>
      <c r="D14" s="1005"/>
      <c r="E14" s="1005"/>
      <c r="F14" s="1005"/>
      <c r="G14" s="1005">
        <v>55000000</v>
      </c>
      <c r="H14" s="1005"/>
    </row>
    <row r="15" spans="1:8">
      <c r="A15" s="1004">
        <v>232100</v>
      </c>
      <c r="B15" s="1004" t="s">
        <v>1607</v>
      </c>
      <c r="C15" s="1005">
        <v>231411100</v>
      </c>
      <c r="D15" s="1005"/>
      <c r="E15" s="1005"/>
      <c r="F15" s="1005"/>
      <c r="G15" s="1005">
        <v>231411100</v>
      </c>
      <c r="H15" s="1005"/>
    </row>
    <row r="16" spans="1:8">
      <c r="A16" s="1004">
        <v>235100</v>
      </c>
      <c r="B16" s="1004" t="s">
        <v>1608</v>
      </c>
      <c r="C16" s="1005">
        <v>60263648</v>
      </c>
      <c r="D16" s="1005"/>
      <c r="E16" s="1005"/>
      <c r="F16" s="1005"/>
      <c r="G16" s="1005">
        <v>60263648</v>
      </c>
      <c r="H16" s="1005"/>
    </row>
    <row r="17" spans="1:8">
      <c r="A17" s="1004">
        <v>238000</v>
      </c>
      <c r="B17" s="1004" t="s">
        <v>1609</v>
      </c>
      <c r="C17" s="1005">
        <v>11064619</v>
      </c>
      <c r="D17" s="1005"/>
      <c r="E17" s="1005"/>
      <c r="F17" s="1005"/>
      <c r="G17" s="1005">
        <v>11064619</v>
      </c>
      <c r="H17" s="1005"/>
    </row>
    <row r="18" spans="1:8">
      <c r="A18" s="1004">
        <v>241100</v>
      </c>
      <c r="B18" s="1004" t="s">
        <v>1610</v>
      </c>
      <c r="C18" s="1005">
        <v>74507291</v>
      </c>
      <c r="D18" s="1005"/>
      <c r="E18" s="1005">
        <v>17153112</v>
      </c>
      <c r="F18" s="1005">
        <v>350000</v>
      </c>
      <c r="G18" s="1005">
        <v>91310403</v>
      </c>
      <c r="H18" s="1005"/>
    </row>
    <row r="19" spans="1:8">
      <c r="A19" s="1004">
        <v>244100</v>
      </c>
      <c r="B19" s="1004" t="s">
        <v>1611</v>
      </c>
      <c r="C19" s="1005">
        <v>1325000</v>
      </c>
      <c r="D19" s="1005"/>
      <c r="E19" s="1005"/>
      <c r="F19" s="1005"/>
      <c r="G19" s="1005">
        <v>1325000</v>
      </c>
      <c r="H19" s="1005"/>
    </row>
    <row r="20" spans="1:8">
      <c r="A20" s="1004">
        <v>244200</v>
      </c>
      <c r="B20" s="1004" t="s">
        <v>1612</v>
      </c>
      <c r="C20" s="1005">
        <v>6867703</v>
      </c>
      <c r="D20" s="1005"/>
      <c r="E20" s="1005"/>
      <c r="F20" s="1005"/>
      <c r="G20" s="1005">
        <v>6867703</v>
      </c>
      <c r="H20" s="1005"/>
    </row>
    <row r="21" spans="1:8">
      <c r="A21" s="1004">
        <v>244400</v>
      </c>
      <c r="B21" s="1004" t="s">
        <v>1613</v>
      </c>
      <c r="C21" s="1005">
        <v>4968900</v>
      </c>
      <c r="D21" s="1005"/>
      <c r="E21" s="1005"/>
      <c r="F21" s="1005"/>
      <c r="G21" s="1005">
        <v>4968900</v>
      </c>
      <c r="H21" s="1005"/>
    </row>
    <row r="22" spans="1:8">
      <c r="A22" s="1004">
        <v>245100</v>
      </c>
      <c r="B22" s="1004" t="s">
        <v>1614</v>
      </c>
      <c r="C22" s="1005">
        <v>54050000</v>
      </c>
      <c r="D22" s="1005"/>
      <c r="E22" s="1005"/>
      <c r="F22" s="1005"/>
      <c r="G22" s="1005">
        <v>54050000</v>
      </c>
      <c r="H22" s="1005"/>
    </row>
    <row r="23" spans="1:8">
      <c r="A23" s="1004">
        <v>272800</v>
      </c>
      <c r="B23" s="1004" t="s">
        <v>1616</v>
      </c>
      <c r="C23" s="1005">
        <v>1245000</v>
      </c>
      <c r="D23" s="1005"/>
      <c r="E23" s="1005">
        <v>682000</v>
      </c>
      <c r="F23" s="1005"/>
      <c r="G23" s="1005">
        <v>1927000</v>
      </c>
      <c r="H23" s="1005"/>
    </row>
    <row r="24" spans="1:8">
      <c r="A24" s="1004">
        <v>275000</v>
      </c>
      <c r="B24" s="1004" t="s">
        <v>1617</v>
      </c>
      <c r="C24" s="1005">
        <v>1238776</v>
      </c>
      <c r="D24" s="1005"/>
      <c r="E24" s="1005">
        <v>276379</v>
      </c>
      <c r="F24" s="1005">
        <v>179865</v>
      </c>
      <c r="G24" s="1005">
        <v>1335290</v>
      </c>
      <c r="H24" s="1005"/>
    </row>
    <row r="25" spans="1:8">
      <c r="A25" s="1004">
        <v>275300</v>
      </c>
      <c r="B25" s="1004" t="s">
        <v>1618</v>
      </c>
      <c r="C25" s="1005">
        <v>87068</v>
      </c>
      <c r="D25" s="1005"/>
      <c r="E25" s="1005"/>
      <c r="F25" s="1005"/>
      <c r="G25" s="1005">
        <v>87068</v>
      </c>
      <c r="H25" s="1005"/>
    </row>
    <row r="26" spans="1:8">
      <c r="A26" s="1004">
        <v>275500</v>
      </c>
      <c r="B26" s="1004" t="s">
        <v>1619</v>
      </c>
      <c r="C26" s="1005">
        <v>449300</v>
      </c>
      <c r="D26" s="1005"/>
      <c r="E26" s="1005"/>
      <c r="F26" s="1005"/>
      <c r="G26" s="1005">
        <v>449300</v>
      </c>
      <c r="H26" s="1005"/>
    </row>
    <row r="27" spans="1:8">
      <c r="A27" s="1004">
        <v>275800</v>
      </c>
      <c r="B27" s="1004" t="s">
        <v>1620</v>
      </c>
      <c r="C27" s="1005">
        <v>750000</v>
      </c>
      <c r="D27" s="1005"/>
      <c r="E27" s="1005"/>
      <c r="F27" s="1005"/>
      <c r="G27" s="1005">
        <v>750000</v>
      </c>
      <c r="H27" s="1005"/>
    </row>
    <row r="28" spans="1:8">
      <c r="A28" s="1006">
        <v>276200</v>
      </c>
      <c r="B28" s="1004" t="s">
        <v>1734</v>
      </c>
      <c r="C28" s="1005">
        <v>1000000</v>
      </c>
      <c r="D28" s="1005"/>
      <c r="E28" s="1005"/>
      <c r="F28" s="1005">
        <v>1000000</v>
      </c>
      <c r="G28" s="1005"/>
      <c r="H28" s="1005"/>
    </row>
    <row r="29" spans="1:8">
      <c r="A29" s="1004">
        <v>283210</v>
      </c>
      <c r="B29" s="1004" t="s">
        <v>1735</v>
      </c>
      <c r="C29" s="1005"/>
      <c r="D29" s="1005">
        <v>140579277</v>
      </c>
      <c r="E29" s="1005"/>
      <c r="F29" s="1005">
        <v>9734682</v>
      </c>
      <c r="G29" s="1005"/>
      <c r="H29" s="1005">
        <v>150313959</v>
      </c>
    </row>
    <row r="30" spans="1:8">
      <c r="A30" s="1004">
        <v>283510</v>
      </c>
      <c r="B30" s="1004" t="s">
        <v>1622</v>
      </c>
      <c r="C30" s="1005"/>
      <c r="D30" s="1005">
        <v>71310267</v>
      </c>
      <c r="E30" s="1005"/>
      <c r="F30" s="1005">
        <v>18000</v>
      </c>
      <c r="G30" s="1005"/>
      <c r="H30" s="1005">
        <v>71328267</v>
      </c>
    </row>
    <row r="31" spans="1:8">
      <c r="A31" s="1004">
        <v>284110</v>
      </c>
      <c r="B31" s="1004" t="s">
        <v>1736</v>
      </c>
      <c r="C31" s="1005"/>
      <c r="D31" s="1005">
        <v>53005415</v>
      </c>
      <c r="E31" s="1005">
        <v>58333</v>
      </c>
      <c r="F31" s="1005">
        <v>7356831</v>
      </c>
      <c r="G31" s="1005"/>
      <c r="H31" s="1005">
        <v>60303913</v>
      </c>
    </row>
    <row r="32" spans="1:8">
      <c r="A32" s="1004">
        <v>284410</v>
      </c>
      <c r="B32" s="1004" t="s">
        <v>1624</v>
      </c>
      <c r="C32" s="1005"/>
      <c r="D32" s="1005">
        <v>1325000</v>
      </c>
      <c r="E32" s="1005"/>
      <c r="F32" s="1005"/>
      <c r="G32" s="1005"/>
      <c r="H32" s="1005">
        <v>1325000</v>
      </c>
    </row>
    <row r="33" spans="1:8">
      <c r="A33" s="1004">
        <v>284420</v>
      </c>
      <c r="B33" s="1004" t="s">
        <v>1625</v>
      </c>
      <c r="C33" s="1005"/>
      <c r="D33" s="1005">
        <v>5733437</v>
      </c>
      <c r="E33" s="1005"/>
      <c r="F33" s="1005">
        <v>441600</v>
      </c>
      <c r="G33" s="1005"/>
      <c r="H33" s="1005">
        <v>6175037</v>
      </c>
    </row>
    <row r="34" spans="1:8">
      <c r="A34" s="1004">
        <v>284440</v>
      </c>
      <c r="B34" s="1004" t="s">
        <v>1626</v>
      </c>
      <c r="C34" s="1005"/>
      <c r="D34" s="1005">
        <v>4283140</v>
      </c>
      <c r="E34" s="1005"/>
      <c r="F34" s="1005">
        <v>298880</v>
      </c>
      <c r="G34" s="1005"/>
      <c r="H34" s="1005">
        <v>4582020</v>
      </c>
    </row>
    <row r="35" spans="1:8">
      <c r="A35" s="1004">
        <v>284510</v>
      </c>
      <c r="B35" s="1004" t="s">
        <v>1627</v>
      </c>
      <c r="C35" s="1005"/>
      <c r="D35" s="1005">
        <v>47407500</v>
      </c>
      <c r="E35" s="1005"/>
      <c r="F35" s="1005">
        <v>6455000</v>
      </c>
      <c r="G35" s="1005"/>
      <c r="H35" s="1005">
        <v>53862500</v>
      </c>
    </row>
    <row r="36" spans="1:8">
      <c r="A36" s="1004">
        <v>321100</v>
      </c>
      <c r="B36" s="1004" t="s">
        <v>1629</v>
      </c>
      <c r="C36" s="1005">
        <v>10552040</v>
      </c>
      <c r="D36" s="1005"/>
      <c r="E36" s="1005">
        <v>7721440</v>
      </c>
      <c r="F36" s="1005">
        <v>10552040</v>
      </c>
      <c r="G36" s="1005">
        <v>7721440</v>
      </c>
      <c r="H36" s="1005"/>
    </row>
    <row r="37" spans="1:8">
      <c r="A37" s="1004">
        <v>335100</v>
      </c>
      <c r="B37" s="1004" t="s">
        <v>1630</v>
      </c>
      <c r="C37" s="1005">
        <v>6262346</v>
      </c>
      <c r="D37" s="1005"/>
      <c r="E37" s="1005">
        <v>8146993</v>
      </c>
      <c r="F37" s="1005">
        <v>6262346</v>
      </c>
      <c r="G37" s="1005">
        <v>8146993</v>
      </c>
      <c r="H37" s="1005"/>
    </row>
    <row r="38" spans="1:8">
      <c r="A38" s="1004">
        <v>401100</v>
      </c>
      <c r="B38" s="1004" t="s">
        <v>1631</v>
      </c>
      <c r="C38" s="1005"/>
      <c r="D38" s="1005">
        <v>76549980</v>
      </c>
      <c r="E38" s="1005">
        <v>562421027</v>
      </c>
      <c r="F38" s="1005">
        <v>526454947</v>
      </c>
      <c r="G38" s="1005"/>
      <c r="H38" s="1005">
        <v>40583900</v>
      </c>
    </row>
    <row r="39" spans="1:8">
      <c r="A39" s="1004">
        <v>408100</v>
      </c>
      <c r="B39" s="1004" t="s">
        <v>1737</v>
      </c>
      <c r="C39" s="1005"/>
      <c r="D39" s="1005">
        <v>8071358</v>
      </c>
      <c r="E39" s="1005">
        <v>54500645</v>
      </c>
      <c r="F39" s="1005">
        <v>60428763</v>
      </c>
      <c r="G39" s="1005"/>
      <c r="H39" s="1005">
        <v>13999476</v>
      </c>
    </row>
    <row r="40" spans="1:8">
      <c r="A40" s="1004">
        <v>408110</v>
      </c>
      <c r="B40" s="1004" t="s">
        <v>1738</v>
      </c>
      <c r="C40" s="1005"/>
      <c r="D40" s="1005">
        <v>782702</v>
      </c>
      <c r="E40" s="1005">
        <v>782702</v>
      </c>
      <c r="F40" s="1005"/>
      <c r="G40" s="1005"/>
      <c r="H40" s="1005"/>
    </row>
    <row r="41" spans="1:8">
      <c r="A41" s="1004">
        <v>408120</v>
      </c>
      <c r="B41" s="1004" t="s">
        <v>1739</v>
      </c>
      <c r="C41" s="1005"/>
      <c r="D41" s="1005">
        <v>415200</v>
      </c>
      <c r="E41" s="1005">
        <v>415200</v>
      </c>
      <c r="F41" s="1005"/>
      <c r="G41" s="1005"/>
      <c r="H41" s="1005"/>
    </row>
    <row r="42" spans="1:8">
      <c r="A42" s="1004">
        <v>408130</v>
      </c>
      <c r="B42" s="1004" t="s">
        <v>1740</v>
      </c>
      <c r="C42" s="1005"/>
      <c r="D42" s="1005">
        <v>3257358</v>
      </c>
      <c r="E42" s="1005">
        <v>3257358</v>
      </c>
      <c r="F42" s="1005"/>
      <c r="G42" s="1005"/>
      <c r="H42" s="1005"/>
    </row>
    <row r="43" spans="1:8">
      <c r="A43" s="1004">
        <v>408140</v>
      </c>
      <c r="B43" s="1004" t="s">
        <v>1741</v>
      </c>
      <c r="C43" s="1005"/>
      <c r="D43" s="1005">
        <v>637437</v>
      </c>
      <c r="E43" s="1005">
        <v>14451330</v>
      </c>
      <c r="F43" s="1005">
        <v>13813893</v>
      </c>
      <c r="G43" s="1005"/>
      <c r="H43" s="1005"/>
    </row>
    <row r="44" spans="1:8">
      <c r="A44" s="1004">
        <v>408150</v>
      </c>
      <c r="B44" s="1004" t="s">
        <v>1742</v>
      </c>
      <c r="C44" s="1005"/>
      <c r="D44" s="1005"/>
      <c r="E44" s="1005"/>
      <c r="F44" s="1005">
        <v>1310830</v>
      </c>
      <c r="G44" s="1005"/>
      <c r="H44" s="1005">
        <v>1310830</v>
      </c>
    </row>
    <row r="45" spans="1:8">
      <c r="A45" s="1004">
        <v>409100</v>
      </c>
      <c r="B45" s="1004" t="s">
        <v>1633</v>
      </c>
      <c r="C45" s="1005"/>
      <c r="D45" s="1005"/>
      <c r="E45" s="1005">
        <v>1433750</v>
      </c>
      <c r="F45" s="1005">
        <v>733750</v>
      </c>
      <c r="G45" s="1005">
        <v>700000</v>
      </c>
      <c r="H45" s="1005"/>
    </row>
    <row r="46" spans="1:8">
      <c r="A46" s="1004">
        <v>411100</v>
      </c>
      <c r="B46" s="1004" t="s">
        <v>411</v>
      </c>
      <c r="C46" s="1005">
        <v>114098863</v>
      </c>
      <c r="D46" s="1005"/>
      <c r="E46" s="1005">
        <v>1906855340</v>
      </c>
      <c r="F46" s="1005">
        <v>1880270370</v>
      </c>
      <c r="G46" s="1005">
        <v>140683833</v>
      </c>
      <c r="H46" s="1005"/>
    </row>
    <row r="47" spans="1:8">
      <c r="A47" s="1004">
        <v>416200</v>
      </c>
      <c r="B47" s="1004" t="s">
        <v>1634</v>
      </c>
      <c r="C47" s="1005">
        <v>31677520</v>
      </c>
      <c r="D47" s="1005"/>
      <c r="E47" s="1005"/>
      <c r="F47" s="1005"/>
      <c r="G47" s="1005">
        <v>31677520</v>
      </c>
      <c r="H47" s="1005"/>
    </row>
    <row r="48" spans="1:8">
      <c r="A48" s="1004">
        <v>419800</v>
      </c>
      <c r="B48" s="1004" t="s">
        <v>1743</v>
      </c>
      <c r="C48" s="1005">
        <v>948441</v>
      </c>
      <c r="D48" s="1005"/>
      <c r="E48" s="1005"/>
      <c r="F48" s="1005">
        <v>948441</v>
      </c>
      <c r="G48" s="1005"/>
      <c r="H48" s="1005"/>
    </row>
    <row r="49" spans="1:8">
      <c r="A49" s="1004">
        <v>421000</v>
      </c>
      <c r="B49" s="1004" t="s">
        <v>1635</v>
      </c>
      <c r="C49" s="1005">
        <v>675000</v>
      </c>
      <c r="D49" s="1005"/>
      <c r="E49" s="1005">
        <v>5362000</v>
      </c>
      <c r="F49" s="1005">
        <v>5344500</v>
      </c>
      <c r="G49" s="1005">
        <v>692500</v>
      </c>
      <c r="H49" s="1005"/>
    </row>
    <row r="50" spans="1:8">
      <c r="A50" s="1004">
        <v>421400</v>
      </c>
      <c r="B50" s="1004" t="s">
        <v>1744</v>
      </c>
      <c r="C50" s="1005">
        <v>1162554</v>
      </c>
      <c r="D50" s="1005"/>
      <c r="E50" s="1005">
        <v>1935977</v>
      </c>
      <c r="F50" s="1005">
        <v>2510745</v>
      </c>
      <c r="G50" s="1005">
        <v>587786</v>
      </c>
      <c r="H50" s="1005"/>
    </row>
    <row r="51" spans="1:8">
      <c r="A51" s="1004">
        <v>422000</v>
      </c>
      <c r="B51" s="1004" t="s">
        <v>1263</v>
      </c>
      <c r="C51" s="1005"/>
      <c r="D51" s="1005"/>
      <c r="E51" s="1005">
        <v>130502753</v>
      </c>
      <c r="F51" s="1005">
        <v>131486004</v>
      </c>
      <c r="G51" s="1005"/>
      <c r="H51" s="1005">
        <v>983251</v>
      </c>
    </row>
    <row r="52" spans="1:8">
      <c r="A52" s="1004">
        <v>423200</v>
      </c>
      <c r="B52" s="1004" t="s">
        <v>1637</v>
      </c>
      <c r="C52" s="1005"/>
      <c r="D52" s="1005">
        <v>40000</v>
      </c>
      <c r="E52" s="1005">
        <v>480000</v>
      </c>
      <c r="F52" s="1005">
        <v>480000</v>
      </c>
      <c r="G52" s="1005"/>
      <c r="H52" s="1005">
        <v>40000</v>
      </c>
    </row>
    <row r="53" spans="1:8">
      <c r="A53" s="1004">
        <v>427000</v>
      </c>
      <c r="B53" s="1004" t="s">
        <v>1639</v>
      </c>
      <c r="C53" s="1005"/>
      <c r="D53" s="1005">
        <v>55000</v>
      </c>
      <c r="E53" s="1005">
        <v>166500</v>
      </c>
      <c r="F53" s="1005">
        <v>184000</v>
      </c>
      <c r="G53" s="1005"/>
      <c r="H53" s="1005">
        <v>72500</v>
      </c>
    </row>
    <row r="54" spans="1:8">
      <c r="A54" s="1004">
        <v>428001</v>
      </c>
      <c r="B54" s="1004" t="s">
        <v>1640</v>
      </c>
      <c r="C54" s="1005"/>
      <c r="D54" s="1005">
        <v>2303892</v>
      </c>
      <c r="E54" s="1005">
        <v>2303892</v>
      </c>
      <c r="F54" s="1005">
        <v>3057458</v>
      </c>
      <c r="G54" s="1005"/>
      <c r="H54" s="1005">
        <v>3057458</v>
      </c>
    </row>
    <row r="55" spans="1:8">
      <c r="A55" s="1004">
        <v>428002</v>
      </c>
      <c r="B55" s="1004" t="s">
        <v>1745</v>
      </c>
      <c r="C55" s="1005"/>
      <c r="D55" s="1005">
        <v>1351085</v>
      </c>
      <c r="E55" s="1005">
        <v>1351085</v>
      </c>
      <c r="F55" s="1005">
        <v>955634</v>
      </c>
      <c r="G55" s="1005"/>
      <c r="H55" s="1005">
        <v>955634</v>
      </c>
    </row>
    <row r="56" spans="1:8">
      <c r="A56" s="1004">
        <v>431000</v>
      </c>
      <c r="B56" s="1004" t="s">
        <v>1642</v>
      </c>
      <c r="C56" s="1005"/>
      <c r="D56" s="1005">
        <v>979255</v>
      </c>
      <c r="E56" s="1005">
        <v>7316170</v>
      </c>
      <c r="F56" s="1005">
        <v>7112818</v>
      </c>
      <c r="G56" s="1005"/>
      <c r="H56" s="1005">
        <v>775903</v>
      </c>
    </row>
    <row r="57" spans="1:8">
      <c r="A57" s="1004">
        <v>431300</v>
      </c>
      <c r="B57" s="1004" t="s">
        <v>1643</v>
      </c>
      <c r="C57" s="1005"/>
      <c r="D57" s="1005">
        <v>1161181</v>
      </c>
      <c r="E57" s="1005">
        <v>13328375</v>
      </c>
      <c r="F57" s="1005">
        <v>13417004</v>
      </c>
      <c r="G57" s="1005"/>
      <c r="H57" s="1005">
        <v>1249810</v>
      </c>
    </row>
    <row r="58" spans="1:8">
      <c r="A58" s="1004">
        <v>433110</v>
      </c>
      <c r="B58" s="1004" t="s">
        <v>1644</v>
      </c>
      <c r="C58" s="1005"/>
      <c r="D58" s="1005">
        <v>587724</v>
      </c>
      <c r="E58" s="1005">
        <v>3657726</v>
      </c>
      <c r="F58" s="1005">
        <v>3540003</v>
      </c>
      <c r="G58" s="1005"/>
      <c r="H58" s="1005">
        <v>470001</v>
      </c>
    </row>
    <row r="59" spans="1:8">
      <c r="A59" s="1004">
        <v>438200</v>
      </c>
      <c r="B59" s="1004" t="s">
        <v>1645</v>
      </c>
      <c r="C59" s="1005"/>
      <c r="D59" s="1005">
        <v>506047</v>
      </c>
      <c r="E59" s="1005">
        <v>506047</v>
      </c>
      <c r="F59" s="1005">
        <v>508585</v>
      </c>
      <c r="G59" s="1005"/>
      <c r="H59" s="1005">
        <v>508585</v>
      </c>
    </row>
    <row r="60" spans="1:8">
      <c r="A60" s="1004">
        <v>441100</v>
      </c>
      <c r="B60" s="1004" t="s">
        <v>1646</v>
      </c>
      <c r="C60" s="1005"/>
      <c r="D60" s="1005">
        <v>9098000</v>
      </c>
      <c r="E60" s="1005">
        <v>9098000</v>
      </c>
      <c r="F60" s="1005">
        <v>23411413</v>
      </c>
      <c r="G60" s="1005"/>
      <c r="H60" s="1005">
        <v>23411413</v>
      </c>
    </row>
    <row r="61" spans="1:8">
      <c r="A61" s="1004">
        <v>442100</v>
      </c>
      <c r="B61" s="1004" t="s">
        <v>1647</v>
      </c>
      <c r="C61" s="1005"/>
      <c r="D61" s="1005">
        <v>2752200</v>
      </c>
      <c r="E61" s="1005">
        <v>114048</v>
      </c>
      <c r="F61" s="1005">
        <v>574992</v>
      </c>
      <c r="G61" s="1005"/>
      <c r="H61" s="1005">
        <v>3213144</v>
      </c>
    </row>
    <row r="62" spans="1:8">
      <c r="A62" s="1004">
        <v>443200</v>
      </c>
      <c r="B62" s="1004" t="s">
        <v>1746</v>
      </c>
      <c r="C62" s="1005"/>
      <c r="D62" s="1005">
        <v>54049</v>
      </c>
      <c r="E62" s="1005">
        <v>252049</v>
      </c>
      <c r="F62" s="1005">
        <v>287781</v>
      </c>
      <c r="G62" s="1005"/>
      <c r="H62" s="1005">
        <v>89781</v>
      </c>
    </row>
    <row r="63" spans="1:8">
      <c r="A63" s="1004">
        <v>447000</v>
      </c>
      <c r="B63" s="1004" t="s">
        <v>1747</v>
      </c>
      <c r="C63" s="1005"/>
      <c r="D63" s="1005">
        <v>596627</v>
      </c>
      <c r="E63" s="1005">
        <v>12424778</v>
      </c>
      <c r="F63" s="1005">
        <v>12894469</v>
      </c>
      <c r="G63" s="1005"/>
      <c r="H63" s="1005">
        <v>1066318</v>
      </c>
    </row>
    <row r="64" spans="1:8">
      <c r="A64" s="1004">
        <v>447200</v>
      </c>
      <c r="B64" s="1004" t="s">
        <v>1748</v>
      </c>
      <c r="C64" s="1005"/>
      <c r="D64" s="1005">
        <v>90750</v>
      </c>
      <c r="E64" s="1005">
        <v>870129</v>
      </c>
      <c r="F64" s="1005">
        <v>895879</v>
      </c>
      <c r="G64" s="1005"/>
      <c r="H64" s="1005">
        <v>116500</v>
      </c>
    </row>
    <row r="65" spans="1:8">
      <c r="A65" s="1004">
        <v>462001</v>
      </c>
      <c r="B65" s="1004" t="s">
        <v>1651</v>
      </c>
      <c r="C65" s="1005"/>
      <c r="D65" s="1005">
        <v>10336159</v>
      </c>
      <c r="E65" s="1005">
        <v>40643970</v>
      </c>
      <c r="F65" s="1005">
        <v>40246770</v>
      </c>
      <c r="G65" s="1005"/>
      <c r="H65" s="1005">
        <v>9938959</v>
      </c>
    </row>
    <row r="66" spans="1:8">
      <c r="A66" s="1004">
        <v>471100</v>
      </c>
      <c r="B66" s="1004" t="s">
        <v>1653</v>
      </c>
      <c r="C66" s="1005"/>
      <c r="D66" s="1005">
        <v>10000000</v>
      </c>
      <c r="E66" s="1005">
        <v>10650000</v>
      </c>
      <c r="F66" s="1005">
        <v>200000</v>
      </c>
      <c r="G66" s="1005">
        <v>450000</v>
      </c>
      <c r="H66" s="1005"/>
    </row>
    <row r="67" spans="1:8">
      <c r="A67" s="1004">
        <v>471300</v>
      </c>
      <c r="B67" s="1004" t="s">
        <v>42</v>
      </c>
      <c r="C67" s="1005"/>
      <c r="D67" s="1005">
        <v>530000</v>
      </c>
      <c r="E67" s="1005">
        <v>4120000</v>
      </c>
      <c r="F67" s="1005">
        <v>4300000</v>
      </c>
      <c r="G67" s="1005"/>
      <c r="H67" s="1005">
        <v>710000</v>
      </c>
    </row>
    <row r="68" spans="1:8">
      <c r="A68" s="1004">
        <v>476000</v>
      </c>
      <c r="B68" s="1004" t="s">
        <v>1654</v>
      </c>
      <c r="C68" s="1005">
        <v>2255622</v>
      </c>
      <c r="D68" s="1005"/>
      <c r="E68" s="1005">
        <v>5310480</v>
      </c>
      <c r="F68" s="1005">
        <v>6168003</v>
      </c>
      <c r="G68" s="1005">
        <v>1398099</v>
      </c>
      <c r="H68" s="1005"/>
    </row>
    <row r="69" spans="1:8">
      <c r="A69" s="1004">
        <v>477000</v>
      </c>
      <c r="B69" s="1004" t="s">
        <v>1655</v>
      </c>
      <c r="C69" s="1005"/>
      <c r="D69" s="1005"/>
      <c r="E69" s="1005">
        <v>1056000</v>
      </c>
      <c r="F69" s="1005">
        <v>1056000</v>
      </c>
      <c r="G69" s="1005"/>
      <c r="H69" s="1005"/>
    </row>
    <row r="70" spans="1:8">
      <c r="A70" s="1004">
        <v>481800</v>
      </c>
      <c r="B70" s="1004" t="s">
        <v>1749</v>
      </c>
      <c r="C70" s="1005"/>
      <c r="D70" s="1005"/>
      <c r="E70" s="1005"/>
      <c r="F70" s="1005">
        <v>399942</v>
      </c>
      <c r="G70" s="1005"/>
      <c r="H70" s="1005">
        <v>399942</v>
      </c>
    </row>
    <row r="71" spans="1:8">
      <c r="A71" s="1004">
        <v>482000</v>
      </c>
      <c r="B71" s="1004" t="s">
        <v>1750</v>
      </c>
      <c r="C71" s="1005"/>
      <c r="D71" s="1005">
        <v>1218333</v>
      </c>
      <c r="E71" s="1005">
        <v>1218333</v>
      </c>
      <c r="F71" s="1005"/>
      <c r="G71" s="1005"/>
      <c r="H71" s="1005"/>
    </row>
    <row r="72" spans="1:8">
      <c r="A72" s="1004">
        <v>485100</v>
      </c>
      <c r="B72" s="1004" t="s">
        <v>1661</v>
      </c>
      <c r="C72" s="1005">
        <v>620000</v>
      </c>
      <c r="D72" s="1005"/>
      <c r="E72" s="1005"/>
      <c r="F72" s="1005">
        <v>240000</v>
      </c>
      <c r="G72" s="1005">
        <v>380000</v>
      </c>
      <c r="H72" s="1005"/>
    </row>
    <row r="73" spans="1:8">
      <c r="A73" s="1004">
        <v>491000</v>
      </c>
      <c r="B73" s="1004" t="s">
        <v>1751</v>
      </c>
      <c r="C73" s="1005"/>
      <c r="D73" s="1005">
        <v>31677520</v>
      </c>
      <c r="E73" s="1005"/>
      <c r="F73" s="1005"/>
      <c r="G73" s="1005"/>
      <c r="H73" s="1005">
        <v>31677520</v>
      </c>
    </row>
    <row r="74" spans="1:8">
      <c r="A74" s="1004">
        <v>521400</v>
      </c>
      <c r="B74" s="1004" t="s">
        <v>1663</v>
      </c>
      <c r="C74" s="1005">
        <v>18485559</v>
      </c>
      <c r="D74" s="1005"/>
      <c r="E74" s="1005">
        <v>1864651283</v>
      </c>
      <c r="F74" s="1005">
        <v>1814012866</v>
      </c>
      <c r="G74" s="1005">
        <v>69123976</v>
      </c>
      <c r="H74" s="1005"/>
    </row>
    <row r="75" spans="1:8">
      <c r="A75" s="1004">
        <v>571100</v>
      </c>
      <c r="B75" s="1004" t="s">
        <v>1123</v>
      </c>
      <c r="C75" s="1005">
        <v>15109845</v>
      </c>
      <c r="D75" s="1005"/>
      <c r="E75" s="1005">
        <v>164971903</v>
      </c>
      <c r="F75" s="1005">
        <v>174621567</v>
      </c>
      <c r="G75" s="1005">
        <v>5460181</v>
      </c>
      <c r="H75" s="1005"/>
    </row>
    <row r="76" spans="1:8">
      <c r="A76" s="1004">
        <v>585000</v>
      </c>
      <c r="B76" s="1004" t="s">
        <v>1664</v>
      </c>
      <c r="C76" s="1005"/>
      <c r="D76" s="1005"/>
      <c r="E76" s="1005">
        <v>155673628</v>
      </c>
      <c r="F76" s="1005">
        <v>155673628</v>
      </c>
      <c r="G76" s="1005"/>
      <c r="H76" s="1005"/>
    </row>
    <row r="77" spans="1:8">
      <c r="A77" s="1004">
        <v>602100</v>
      </c>
      <c r="B77" s="1004" t="s">
        <v>1752</v>
      </c>
      <c r="C77" s="1005"/>
      <c r="D77" s="1005"/>
      <c r="E77" s="1005">
        <v>955664862</v>
      </c>
      <c r="F77" s="1005">
        <v>1079390</v>
      </c>
      <c r="G77" s="1005">
        <v>954585472</v>
      </c>
      <c r="H77" s="1005"/>
    </row>
    <row r="78" spans="1:8">
      <c r="A78" s="1004">
        <v>603201</v>
      </c>
      <c r="B78" s="1004" t="s">
        <v>1753</v>
      </c>
      <c r="C78" s="1005"/>
      <c r="D78" s="1005"/>
      <c r="E78" s="1005">
        <v>10552040</v>
      </c>
      <c r="F78" s="1005">
        <v>7721440</v>
      </c>
      <c r="G78" s="1005">
        <v>2830600</v>
      </c>
      <c r="H78" s="1005"/>
    </row>
    <row r="79" spans="1:8">
      <c r="A79" s="1004">
        <v>603302</v>
      </c>
      <c r="B79" s="1004" t="s">
        <v>1754</v>
      </c>
      <c r="C79" s="1005"/>
      <c r="D79" s="1005"/>
      <c r="E79" s="1005">
        <v>6262346</v>
      </c>
      <c r="F79" s="1005">
        <v>8146993</v>
      </c>
      <c r="G79" s="1005"/>
      <c r="H79" s="1005">
        <v>1884647</v>
      </c>
    </row>
    <row r="80" spans="1:8">
      <c r="A80" s="1004">
        <v>604200</v>
      </c>
      <c r="B80" s="1004" t="s">
        <v>1671</v>
      </c>
      <c r="C80" s="1005"/>
      <c r="D80" s="1005"/>
      <c r="E80" s="1005">
        <v>12683576</v>
      </c>
      <c r="F80" s="1005"/>
      <c r="G80" s="1005">
        <v>12683576</v>
      </c>
      <c r="H80" s="1005"/>
    </row>
    <row r="81" spans="1:8">
      <c r="A81" s="1004">
        <v>604300</v>
      </c>
      <c r="B81" s="1004" t="s">
        <v>1316</v>
      </c>
      <c r="C81" s="1005"/>
      <c r="D81" s="1005"/>
      <c r="E81" s="1005">
        <v>1144000</v>
      </c>
      <c r="F81" s="1005"/>
      <c r="G81" s="1005">
        <v>1144000</v>
      </c>
      <c r="H81" s="1005"/>
    </row>
    <row r="82" spans="1:8">
      <c r="A82" s="1004">
        <v>605100</v>
      </c>
      <c r="B82" s="1004" t="s">
        <v>1318</v>
      </c>
      <c r="C82" s="1005"/>
      <c r="D82" s="1005"/>
      <c r="E82" s="1005">
        <v>6125987</v>
      </c>
      <c r="F82" s="1005">
        <v>1466738</v>
      </c>
      <c r="G82" s="1005">
        <v>4659249</v>
      </c>
      <c r="H82" s="1005"/>
    </row>
    <row r="83" spans="1:8">
      <c r="A83" s="1004">
        <v>605200</v>
      </c>
      <c r="B83" s="1004" t="s">
        <v>1319</v>
      </c>
      <c r="C83" s="1005"/>
      <c r="D83" s="1005"/>
      <c r="E83" s="1005">
        <v>36907753</v>
      </c>
      <c r="F83" s="1005">
        <v>15147134</v>
      </c>
      <c r="G83" s="1005">
        <v>21760619</v>
      </c>
      <c r="H83" s="1005"/>
    </row>
    <row r="84" spans="1:8">
      <c r="A84" s="1004">
        <v>605300</v>
      </c>
      <c r="B84" s="1004" t="s">
        <v>1755</v>
      </c>
      <c r="C84" s="1005"/>
      <c r="D84" s="1005"/>
      <c r="E84" s="1005">
        <v>6618773</v>
      </c>
      <c r="F84" s="1005">
        <v>6618773</v>
      </c>
      <c r="G84" s="1005"/>
      <c r="H84" s="1005"/>
    </row>
    <row r="85" spans="1:8">
      <c r="A85" s="1004">
        <v>605400</v>
      </c>
      <c r="B85" s="1004" t="s">
        <v>1672</v>
      </c>
      <c r="C85" s="1005"/>
      <c r="D85" s="1005"/>
      <c r="E85" s="1005">
        <v>2249226</v>
      </c>
      <c r="F85" s="1005">
        <v>69600</v>
      </c>
      <c r="G85" s="1005">
        <v>2179626</v>
      </c>
      <c r="H85" s="1005"/>
    </row>
    <row r="86" spans="1:8">
      <c r="A86" s="1004">
        <v>605500</v>
      </c>
      <c r="B86" s="1004" t="s">
        <v>1322</v>
      </c>
      <c r="C86" s="1005"/>
      <c r="D86" s="1005"/>
      <c r="E86" s="1005">
        <v>5047450</v>
      </c>
      <c r="F86" s="1005">
        <v>12500</v>
      </c>
      <c r="G86" s="1005">
        <v>5034950</v>
      </c>
      <c r="H86" s="1005"/>
    </row>
    <row r="87" spans="1:8">
      <c r="A87" s="1004">
        <v>605600</v>
      </c>
      <c r="B87" s="1004" t="s">
        <v>1673</v>
      </c>
      <c r="C87" s="1005"/>
      <c r="D87" s="1005"/>
      <c r="E87" s="1005">
        <v>11441377</v>
      </c>
      <c r="F87" s="1005"/>
      <c r="G87" s="1005">
        <v>11441377</v>
      </c>
      <c r="H87" s="1005"/>
    </row>
    <row r="88" spans="1:8">
      <c r="A88" s="1004">
        <v>605700</v>
      </c>
      <c r="B88" s="1004" t="s">
        <v>1674</v>
      </c>
      <c r="C88" s="1005"/>
      <c r="D88" s="1005"/>
      <c r="E88" s="1005">
        <v>505000</v>
      </c>
      <c r="F88" s="1005"/>
      <c r="G88" s="1005">
        <v>505000</v>
      </c>
      <c r="H88" s="1005"/>
    </row>
    <row r="89" spans="1:8">
      <c r="A89" s="1004">
        <v>605800</v>
      </c>
      <c r="B89" s="1004" t="s">
        <v>1756</v>
      </c>
      <c r="C89" s="1005"/>
      <c r="D89" s="1005"/>
      <c r="E89" s="1005">
        <v>420025</v>
      </c>
      <c r="F89" s="1005"/>
      <c r="G89" s="1005">
        <v>420025</v>
      </c>
      <c r="H89" s="1005"/>
    </row>
    <row r="90" spans="1:8">
      <c r="A90" s="1004">
        <v>608100</v>
      </c>
      <c r="B90" s="1004" t="s">
        <v>1675</v>
      </c>
      <c r="C90" s="1005"/>
      <c r="D90" s="1005"/>
      <c r="E90" s="1005">
        <v>101311095</v>
      </c>
      <c r="F90" s="1005">
        <v>19000</v>
      </c>
      <c r="G90" s="1005">
        <v>101292095</v>
      </c>
      <c r="H90" s="1005"/>
    </row>
    <row r="91" spans="1:8">
      <c r="A91" s="1004">
        <v>612000</v>
      </c>
      <c r="B91" s="1004" t="s">
        <v>1329</v>
      </c>
      <c r="C91" s="1005"/>
      <c r="D91" s="1005"/>
      <c r="E91" s="1005">
        <v>346376807</v>
      </c>
      <c r="F91" s="1005">
        <v>18382446</v>
      </c>
      <c r="G91" s="1005">
        <v>327994361</v>
      </c>
      <c r="H91" s="1005"/>
    </row>
    <row r="92" spans="1:8">
      <c r="A92" s="1004">
        <v>616000</v>
      </c>
      <c r="B92" s="1004" t="s">
        <v>1757</v>
      </c>
      <c r="C92" s="1005"/>
      <c r="D92" s="1005"/>
      <c r="E92" s="1005">
        <v>86870</v>
      </c>
      <c r="F92" s="1005"/>
      <c r="G92" s="1005">
        <v>86870</v>
      </c>
      <c r="H92" s="1005"/>
    </row>
    <row r="93" spans="1:8">
      <c r="A93" s="1004">
        <v>618100</v>
      </c>
      <c r="B93" s="1004" t="s">
        <v>1676</v>
      </c>
      <c r="C93" s="1005"/>
      <c r="D93" s="1005"/>
      <c r="E93" s="1005">
        <v>306500</v>
      </c>
      <c r="F93" s="1005"/>
      <c r="G93" s="1005">
        <v>306500</v>
      </c>
      <c r="H93" s="1005"/>
    </row>
    <row r="94" spans="1:8">
      <c r="A94" s="1004">
        <v>618300</v>
      </c>
      <c r="B94" s="1004" t="s">
        <v>1677</v>
      </c>
      <c r="C94" s="1005"/>
      <c r="D94" s="1005"/>
      <c r="E94" s="1005">
        <v>685825</v>
      </c>
      <c r="F94" s="1005"/>
      <c r="G94" s="1005">
        <v>685825</v>
      </c>
      <c r="H94" s="1005"/>
    </row>
    <row r="95" spans="1:8">
      <c r="A95" s="1004">
        <v>622200</v>
      </c>
      <c r="B95" s="1004" t="s">
        <v>1678</v>
      </c>
      <c r="C95" s="1005"/>
      <c r="D95" s="1005"/>
      <c r="E95" s="1005">
        <v>8513500</v>
      </c>
      <c r="F95" s="1005">
        <v>350000</v>
      </c>
      <c r="G95" s="1005">
        <v>8163500</v>
      </c>
      <c r="H95" s="1005"/>
    </row>
    <row r="96" spans="1:8">
      <c r="A96" s="1004">
        <v>622300</v>
      </c>
      <c r="B96" s="1004" t="s">
        <v>1679</v>
      </c>
      <c r="C96" s="1005"/>
      <c r="D96" s="1005"/>
      <c r="E96" s="1005">
        <v>14162750</v>
      </c>
      <c r="F96" s="1005">
        <v>1442750</v>
      </c>
      <c r="G96" s="1005">
        <v>12720000</v>
      </c>
      <c r="H96" s="1005"/>
    </row>
    <row r="97" spans="1:8">
      <c r="A97" s="1004">
        <v>622800</v>
      </c>
      <c r="B97" s="1004" t="s">
        <v>1758</v>
      </c>
      <c r="C97" s="1005"/>
      <c r="D97" s="1005"/>
      <c r="E97" s="1005">
        <v>2299377</v>
      </c>
      <c r="F97" s="1005">
        <v>49118</v>
      </c>
      <c r="G97" s="1005">
        <v>2250259</v>
      </c>
      <c r="H97" s="1005"/>
    </row>
    <row r="98" spans="1:8">
      <c r="A98" s="1004">
        <v>624200</v>
      </c>
      <c r="B98" s="1004" t="s">
        <v>1682</v>
      </c>
      <c r="C98" s="1005"/>
      <c r="D98" s="1005"/>
      <c r="E98" s="1005">
        <v>3570579</v>
      </c>
      <c r="F98" s="1005">
        <v>295547</v>
      </c>
      <c r="G98" s="1005">
        <v>3275032</v>
      </c>
      <c r="H98" s="1005"/>
    </row>
    <row r="99" spans="1:8">
      <c r="A99" s="1004">
        <v>624300</v>
      </c>
      <c r="B99" s="1004" t="s">
        <v>1759</v>
      </c>
      <c r="C99" s="1005"/>
      <c r="D99" s="1005"/>
      <c r="E99" s="1005">
        <v>5110000</v>
      </c>
      <c r="F99" s="1005"/>
      <c r="G99" s="1005">
        <v>5110000</v>
      </c>
      <c r="H99" s="1005"/>
    </row>
    <row r="100" spans="1:8">
      <c r="A100" s="1004">
        <v>624330</v>
      </c>
      <c r="B100" s="1004" t="s">
        <v>1683</v>
      </c>
      <c r="C100" s="1005"/>
      <c r="D100" s="1005"/>
      <c r="E100" s="1005">
        <v>390000</v>
      </c>
      <c r="F100" s="1005"/>
      <c r="G100" s="1005">
        <v>390000</v>
      </c>
      <c r="H100" s="1005"/>
    </row>
    <row r="101" spans="1:8">
      <c r="A101" s="1004">
        <v>624800</v>
      </c>
      <c r="B101" s="1004" t="s">
        <v>1760</v>
      </c>
      <c r="C101" s="1005"/>
      <c r="D101" s="1005"/>
      <c r="E101" s="1005">
        <v>931113</v>
      </c>
      <c r="F101" s="1005"/>
      <c r="G101" s="1005">
        <v>931113</v>
      </c>
      <c r="H101" s="1005"/>
    </row>
    <row r="102" spans="1:8">
      <c r="A102" s="1004">
        <v>625100</v>
      </c>
      <c r="B102" s="1004" t="s">
        <v>1684</v>
      </c>
      <c r="C102" s="1005"/>
      <c r="D102" s="1005"/>
      <c r="E102" s="1005">
        <v>1459236</v>
      </c>
      <c r="F102" s="1005"/>
      <c r="G102" s="1005">
        <v>1459236</v>
      </c>
      <c r="H102" s="1005"/>
    </row>
    <row r="103" spans="1:8">
      <c r="A103" s="1004">
        <v>625200</v>
      </c>
      <c r="B103" s="1004" t="s">
        <v>1685</v>
      </c>
      <c r="C103" s="1005"/>
      <c r="D103" s="1005"/>
      <c r="E103" s="1005">
        <v>981248</v>
      </c>
      <c r="F103" s="1005"/>
      <c r="G103" s="1005">
        <v>981248</v>
      </c>
      <c r="H103" s="1005"/>
    </row>
    <row r="104" spans="1:8">
      <c r="A104" s="1004">
        <v>626500</v>
      </c>
      <c r="B104" s="1004" t="s">
        <v>1761</v>
      </c>
      <c r="C104" s="1005"/>
      <c r="D104" s="1005"/>
      <c r="E104" s="1005">
        <v>30000</v>
      </c>
      <c r="F104" s="1005"/>
      <c r="G104" s="1005">
        <v>30000</v>
      </c>
      <c r="H104" s="1005"/>
    </row>
    <row r="105" spans="1:8">
      <c r="A105" s="1004">
        <v>627100</v>
      </c>
      <c r="B105" s="1004" t="s">
        <v>1762</v>
      </c>
      <c r="C105" s="1005"/>
      <c r="D105" s="1005"/>
      <c r="E105" s="1005">
        <v>200000</v>
      </c>
      <c r="F105" s="1005"/>
      <c r="G105" s="1005">
        <v>200000</v>
      </c>
      <c r="H105" s="1005"/>
    </row>
    <row r="106" spans="1:8">
      <c r="A106" s="1004">
        <v>628100</v>
      </c>
      <c r="B106" s="1004" t="s">
        <v>1686</v>
      </c>
      <c r="C106" s="1005"/>
      <c r="D106" s="1005"/>
      <c r="E106" s="1005">
        <v>6203750</v>
      </c>
      <c r="F106" s="1005">
        <v>1837900</v>
      </c>
      <c r="G106" s="1005">
        <v>4365850</v>
      </c>
      <c r="H106" s="1005"/>
    </row>
    <row r="107" spans="1:8">
      <c r="A107" s="1004">
        <v>628800</v>
      </c>
      <c r="B107" s="1004" t="s">
        <v>1687</v>
      </c>
      <c r="C107" s="1005"/>
      <c r="D107" s="1005"/>
      <c r="E107" s="1005">
        <v>1012400</v>
      </c>
      <c r="F107" s="1005">
        <v>155000</v>
      </c>
      <c r="G107" s="1005">
        <v>857400</v>
      </c>
      <c r="H107" s="1005"/>
    </row>
    <row r="108" spans="1:8">
      <c r="A108" s="1004">
        <v>631800</v>
      </c>
      <c r="B108" s="1004" t="s">
        <v>1342</v>
      </c>
      <c r="C108" s="1005"/>
      <c r="D108" s="1005"/>
      <c r="E108" s="1005">
        <v>3117023</v>
      </c>
      <c r="F108" s="1005"/>
      <c r="G108" s="1005">
        <v>3117023</v>
      </c>
      <c r="H108" s="1005"/>
    </row>
    <row r="109" spans="1:8">
      <c r="A109" s="1004">
        <v>631810</v>
      </c>
      <c r="B109" s="1004" t="s">
        <v>1688</v>
      </c>
      <c r="C109" s="1005"/>
      <c r="D109" s="1005"/>
      <c r="E109" s="1005">
        <v>9611023</v>
      </c>
      <c r="F109" s="1005"/>
      <c r="G109" s="1005">
        <v>9611023</v>
      </c>
      <c r="H109" s="1005"/>
    </row>
    <row r="110" spans="1:8">
      <c r="A110" s="1004">
        <v>632400</v>
      </c>
      <c r="B110" s="1004" t="s">
        <v>1587</v>
      </c>
      <c r="C110" s="1005"/>
      <c r="D110" s="1005"/>
      <c r="E110" s="1005">
        <v>3000000</v>
      </c>
      <c r="F110" s="1005">
        <v>1000000</v>
      </c>
      <c r="G110" s="1005">
        <v>2000000</v>
      </c>
      <c r="H110" s="1005"/>
    </row>
    <row r="111" spans="1:8">
      <c r="A111" s="1004">
        <v>632410</v>
      </c>
      <c r="B111" s="1004" t="s">
        <v>1691</v>
      </c>
      <c r="C111" s="1005"/>
      <c r="D111" s="1005"/>
      <c r="E111" s="1005">
        <v>4050900</v>
      </c>
      <c r="F111" s="1005">
        <v>899480</v>
      </c>
      <c r="G111" s="1005">
        <v>3151420</v>
      </c>
      <c r="H111" s="1005"/>
    </row>
    <row r="112" spans="1:8">
      <c r="A112" s="1004">
        <v>632800</v>
      </c>
      <c r="B112" s="1004" t="s">
        <v>1693</v>
      </c>
      <c r="C112" s="1005"/>
      <c r="D112" s="1005"/>
      <c r="E112" s="1005">
        <v>1725285</v>
      </c>
      <c r="F112" s="1005"/>
      <c r="G112" s="1005">
        <v>1725285</v>
      </c>
      <c r="H112" s="1005"/>
    </row>
    <row r="113" spans="1:8">
      <c r="A113" s="1004">
        <v>632801</v>
      </c>
      <c r="B113" s="1004" t="s">
        <v>1763</v>
      </c>
      <c r="C113" s="1005"/>
      <c r="D113" s="1005"/>
      <c r="E113" s="1005">
        <v>140990</v>
      </c>
      <c r="F113" s="1005"/>
      <c r="G113" s="1005">
        <v>140990</v>
      </c>
      <c r="H113" s="1005"/>
    </row>
    <row r="114" spans="1:8">
      <c r="A114" s="1004">
        <v>635100</v>
      </c>
      <c r="B114" s="1004" t="s">
        <v>1346</v>
      </c>
      <c r="C114" s="1005"/>
      <c r="D114" s="1005"/>
      <c r="E114" s="1005">
        <v>90000</v>
      </c>
      <c r="F114" s="1005"/>
      <c r="G114" s="1005">
        <v>90000</v>
      </c>
      <c r="H114" s="1005"/>
    </row>
    <row r="115" spans="1:8">
      <c r="A115" s="1004">
        <v>635101</v>
      </c>
      <c r="B115" s="1004" t="s">
        <v>1764</v>
      </c>
      <c r="C115" s="1005"/>
      <c r="D115" s="1005"/>
      <c r="E115" s="1005">
        <v>200000</v>
      </c>
      <c r="F115" s="1005"/>
      <c r="G115" s="1005">
        <v>200000</v>
      </c>
      <c r="H115" s="1005"/>
    </row>
    <row r="116" spans="1:8">
      <c r="A116" s="1004">
        <v>638300</v>
      </c>
      <c r="B116" s="1004" t="s">
        <v>1588</v>
      </c>
      <c r="C116" s="1005"/>
      <c r="D116" s="1005"/>
      <c r="E116" s="1005">
        <v>18000</v>
      </c>
      <c r="F116" s="1005"/>
      <c r="G116" s="1005">
        <v>18000</v>
      </c>
      <c r="H116" s="1005"/>
    </row>
    <row r="117" spans="1:8">
      <c r="A117" s="1004">
        <v>646800</v>
      </c>
      <c r="B117" s="1004" t="s">
        <v>1590</v>
      </c>
      <c r="C117" s="1005"/>
      <c r="D117" s="1005"/>
      <c r="E117" s="1005">
        <v>35000</v>
      </c>
      <c r="F117" s="1005"/>
      <c r="G117" s="1005">
        <v>35000</v>
      </c>
      <c r="H117" s="1005"/>
    </row>
    <row r="118" spans="1:8">
      <c r="A118" s="1004">
        <v>647800</v>
      </c>
      <c r="B118" s="1004" t="s">
        <v>1765</v>
      </c>
      <c r="C118" s="1005"/>
      <c r="D118" s="1005"/>
      <c r="E118" s="1005">
        <v>75000</v>
      </c>
      <c r="F118" s="1005"/>
      <c r="G118" s="1005">
        <v>75000</v>
      </c>
      <c r="H118" s="1005"/>
    </row>
    <row r="119" spans="1:8">
      <c r="A119" s="1007">
        <v>658800</v>
      </c>
      <c r="B119" s="1007" t="s">
        <v>1360</v>
      </c>
      <c r="C119" s="1008"/>
      <c r="D119" s="1008"/>
      <c r="E119" s="1008">
        <v>67670</v>
      </c>
      <c r="F119" s="1008"/>
      <c r="G119" s="1008">
        <v>67670</v>
      </c>
      <c r="H119" s="1008"/>
    </row>
    <row r="120" spans="1:8">
      <c r="A120" s="1007">
        <v>661100</v>
      </c>
      <c r="B120" s="1007" t="s">
        <v>1702</v>
      </c>
      <c r="C120" s="1008"/>
      <c r="D120" s="1008"/>
      <c r="E120" s="1008">
        <v>85757833</v>
      </c>
      <c r="F120" s="1008"/>
      <c r="G120" s="1008">
        <v>85757833</v>
      </c>
      <c r="H120" s="1008"/>
    </row>
    <row r="121" spans="1:8">
      <c r="A121" s="1007">
        <v>661300</v>
      </c>
      <c r="B121" s="1007" t="s">
        <v>1766</v>
      </c>
      <c r="C121" s="1008"/>
      <c r="D121" s="1008"/>
      <c r="E121" s="1008">
        <v>10273495</v>
      </c>
      <c r="F121" s="1008">
        <v>2303892</v>
      </c>
      <c r="G121" s="1008">
        <v>7969603</v>
      </c>
      <c r="H121" s="1008"/>
    </row>
    <row r="122" spans="1:8">
      <c r="A122" s="1007">
        <v>661800</v>
      </c>
      <c r="B122" s="1007" t="s">
        <v>1704</v>
      </c>
      <c r="C122" s="1008"/>
      <c r="D122" s="1008"/>
      <c r="E122" s="1008">
        <v>46989030</v>
      </c>
      <c r="F122" s="1008"/>
      <c r="G122" s="1008">
        <v>46989030</v>
      </c>
      <c r="H122" s="1008"/>
    </row>
    <row r="123" spans="1:8">
      <c r="A123" s="1007">
        <v>662100</v>
      </c>
      <c r="B123" s="1007" t="s">
        <v>1705</v>
      </c>
      <c r="C123" s="1008"/>
      <c r="D123" s="1008"/>
      <c r="E123" s="1008">
        <v>28414973</v>
      </c>
      <c r="F123" s="1008">
        <v>1351085</v>
      </c>
      <c r="G123" s="1008">
        <v>27063888</v>
      </c>
      <c r="H123" s="1008"/>
    </row>
    <row r="124" spans="1:8">
      <c r="A124" s="1007">
        <v>663100</v>
      </c>
      <c r="B124" s="1007" t="s">
        <v>1707</v>
      </c>
      <c r="C124" s="1008"/>
      <c r="D124" s="1008"/>
      <c r="E124" s="1008">
        <v>3216000</v>
      </c>
      <c r="F124" s="1008"/>
      <c r="G124" s="1008">
        <v>3216000</v>
      </c>
      <c r="H124" s="1008"/>
    </row>
    <row r="125" spans="1:8">
      <c r="A125" s="1007">
        <v>663400</v>
      </c>
      <c r="B125" s="1007" t="s">
        <v>1708</v>
      </c>
      <c r="C125" s="1008"/>
      <c r="D125" s="1008"/>
      <c r="E125" s="1008">
        <v>5360307</v>
      </c>
      <c r="F125" s="1008"/>
      <c r="G125" s="1008">
        <v>5360307</v>
      </c>
      <c r="H125" s="1008"/>
    </row>
    <row r="126" spans="1:8">
      <c r="A126" s="1007">
        <v>663800</v>
      </c>
      <c r="B126" s="1007" t="s">
        <v>1709</v>
      </c>
      <c r="C126" s="1008"/>
      <c r="D126" s="1008"/>
      <c r="E126" s="1008">
        <v>4776437</v>
      </c>
      <c r="F126" s="1008"/>
      <c r="G126" s="1008">
        <v>4776437</v>
      </c>
      <c r="H126" s="1008"/>
    </row>
    <row r="127" spans="1:8">
      <c r="A127" s="1007">
        <v>664000</v>
      </c>
      <c r="B127" s="1007" t="s">
        <v>1364</v>
      </c>
      <c r="C127" s="1008"/>
      <c r="D127" s="1008"/>
      <c r="E127" s="1008">
        <v>5000821</v>
      </c>
      <c r="F127" s="1008"/>
      <c r="G127" s="1008">
        <v>5000821</v>
      </c>
      <c r="H127" s="1008"/>
    </row>
    <row r="128" spans="1:8">
      <c r="A128" s="1007">
        <v>664120</v>
      </c>
      <c r="B128" s="1007" t="s">
        <v>1767</v>
      </c>
      <c r="C128" s="1008"/>
      <c r="D128" s="1008"/>
      <c r="E128" s="1008">
        <v>2762138</v>
      </c>
      <c r="F128" s="1008">
        <v>176400</v>
      </c>
      <c r="G128" s="1008">
        <v>2585738</v>
      </c>
      <c r="H128" s="1008"/>
    </row>
    <row r="129" spans="1:8">
      <c r="A129" s="1007">
        <v>664121</v>
      </c>
      <c r="B129" s="1007" t="s">
        <v>1768</v>
      </c>
      <c r="C129" s="1008"/>
      <c r="D129" s="1008"/>
      <c r="E129" s="1008">
        <v>4522558</v>
      </c>
      <c r="F129" s="1008"/>
      <c r="G129" s="1008">
        <v>4522558</v>
      </c>
      <c r="H129" s="1008"/>
    </row>
    <row r="130" spans="1:8">
      <c r="A130" s="1007">
        <v>664130</v>
      </c>
      <c r="B130" s="1007" t="s">
        <v>1769</v>
      </c>
      <c r="C130" s="1008"/>
      <c r="D130" s="1008"/>
      <c r="E130" s="1008">
        <v>8386885</v>
      </c>
      <c r="F130" s="1008">
        <v>329647</v>
      </c>
      <c r="G130" s="1008">
        <v>8057238</v>
      </c>
      <c r="H130" s="1008"/>
    </row>
    <row r="131" spans="1:8">
      <c r="A131" s="1007">
        <v>664140</v>
      </c>
      <c r="B131" s="1007" t="s">
        <v>1770</v>
      </c>
      <c r="C131" s="1008"/>
      <c r="D131" s="1008"/>
      <c r="E131" s="1008">
        <v>1770020</v>
      </c>
      <c r="F131" s="1008"/>
      <c r="G131" s="1008">
        <v>1770020</v>
      </c>
      <c r="H131" s="1008"/>
    </row>
    <row r="132" spans="1:8">
      <c r="A132" s="1007">
        <v>664200</v>
      </c>
      <c r="B132" s="1007" t="s">
        <v>1771</v>
      </c>
      <c r="C132" s="1008"/>
      <c r="D132" s="1008"/>
      <c r="E132" s="1008">
        <v>513033</v>
      </c>
      <c r="F132" s="1008"/>
      <c r="G132" s="1008">
        <v>513033</v>
      </c>
      <c r="H132" s="1008"/>
    </row>
    <row r="133" spans="1:8">
      <c r="A133" s="1007">
        <v>664800</v>
      </c>
      <c r="B133" s="1007" t="s">
        <v>1367</v>
      </c>
      <c r="C133" s="1008"/>
      <c r="D133" s="1008"/>
      <c r="E133" s="1008">
        <v>800000</v>
      </c>
      <c r="F133" s="1008"/>
      <c r="G133" s="1008">
        <v>800000</v>
      </c>
      <c r="H133" s="1008"/>
    </row>
    <row r="134" spans="1:8">
      <c r="A134" s="1007">
        <v>668400</v>
      </c>
      <c r="B134" s="1007" t="s">
        <v>1591</v>
      </c>
      <c r="C134" s="1008"/>
      <c r="D134" s="1008"/>
      <c r="E134" s="1008">
        <v>662735</v>
      </c>
      <c r="F134" s="1008"/>
      <c r="G134" s="1008">
        <v>662735</v>
      </c>
      <c r="H134" s="1008"/>
    </row>
    <row r="135" spans="1:8">
      <c r="A135" s="1007">
        <v>668500</v>
      </c>
      <c r="B135" s="1007" t="s">
        <v>1715</v>
      </c>
      <c r="C135" s="1008"/>
      <c r="D135" s="1008"/>
      <c r="E135" s="1008">
        <v>3807010</v>
      </c>
      <c r="F135" s="1008"/>
      <c r="G135" s="1008">
        <v>3807010</v>
      </c>
      <c r="H135" s="1008"/>
    </row>
    <row r="136" spans="1:8">
      <c r="A136" s="1007">
        <v>681300</v>
      </c>
      <c r="B136" s="1007" t="s">
        <v>1772</v>
      </c>
      <c r="C136" s="1008"/>
      <c r="D136" s="1008"/>
      <c r="E136" s="1008">
        <v>47569542</v>
      </c>
      <c r="F136" s="1008">
        <v>23264549</v>
      </c>
      <c r="G136" s="1008">
        <v>24304993</v>
      </c>
      <c r="H136" s="1008"/>
    </row>
    <row r="137" spans="1:8">
      <c r="A137" s="1007">
        <v>691000</v>
      </c>
      <c r="B137" s="1007" t="s">
        <v>1718</v>
      </c>
      <c r="C137" s="1008"/>
      <c r="D137" s="1008"/>
      <c r="E137" s="1008">
        <v>11082662</v>
      </c>
      <c r="F137" s="1008">
        <v>3771900</v>
      </c>
      <c r="G137" s="1008">
        <v>7310762</v>
      </c>
      <c r="H137" s="1008"/>
    </row>
    <row r="138" spans="1:8">
      <c r="A138" s="1007">
        <v>702200</v>
      </c>
      <c r="B138" s="1007" t="s">
        <v>1720</v>
      </c>
      <c r="C138" s="1008"/>
      <c r="D138" s="1008"/>
      <c r="E138" s="1008"/>
      <c r="F138" s="1008">
        <v>1872894148</v>
      </c>
      <c r="G138" s="1008"/>
      <c r="H138" s="1008">
        <v>1872894148</v>
      </c>
    </row>
    <row r="139" spans="1:8">
      <c r="A139" s="1007">
        <v>702201</v>
      </c>
      <c r="B139" s="1007" t="s">
        <v>1773</v>
      </c>
      <c r="C139" s="1008"/>
      <c r="D139" s="1008"/>
      <c r="E139" s="1008">
        <v>0</v>
      </c>
      <c r="F139" s="1008">
        <v>-14316453</v>
      </c>
      <c r="G139" s="1008">
        <v>0</v>
      </c>
      <c r="H139" s="1008">
        <v>-14316453</v>
      </c>
    </row>
    <row r="140" spans="1:8">
      <c r="A140" s="1007">
        <v>702902</v>
      </c>
      <c r="B140" s="1007" t="s">
        <v>1774</v>
      </c>
      <c r="C140" s="1008"/>
      <c r="D140" s="1008"/>
      <c r="E140" s="1008">
        <v>1153585</v>
      </c>
      <c r="F140" s="1008"/>
      <c r="G140" s="1008">
        <v>1153585</v>
      </c>
      <c r="H140" s="1008"/>
    </row>
    <row r="141" spans="1:8">
      <c r="A141" s="1007">
        <v>706100</v>
      </c>
      <c r="B141" s="1007" t="s">
        <v>1723</v>
      </c>
      <c r="C141" s="1008"/>
      <c r="D141" s="1008"/>
      <c r="E141" s="1008">
        <v>2112000</v>
      </c>
      <c r="F141" s="1008">
        <v>14916000</v>
      </c>
      <c r="G141" s="1008"/>
      <c r="H141" s="1008">
        <v>12804000</v>
      </c>
    </row>
    <row r="142" spans="1:8">
      <c r="A142" s="1007">
        <v>707800</v>
      </c>
      <c r="B142" s="1007" t="s">
        <v>1775</v>
      </c>
      <c r="C142" s="1008"/>
      <c r="D142" s="1008"/>
      <c r="E142" s="1008"/>
      <c r="F142" s="1008">
        <v>1400000</v>
      </c>
      <c r="G142" s="1008"/>
      <c r="H142" s="1008">
        <v>1400000</v>
      </c>
    </row>
    <row r="143" spans="1:8">
      <c r="A143" s="1007">
        <v>707810</v>
      </c>
      <c r="B143" s="1007" t="s">
        <v>626</v>
      </c>
      <c r="C143" s="1008"/>
      <c r="D143" s="1008"/>
      <c r="E143" s="1008"/>
      <c r="F143" s="1008">
        <v>198780</v>
      </c>
      <c r="G143" s="1008"/>
      <c r="H143" s="1008">
        <v>198780</v>
      </c>
    </row>
    <row r="144" spans="1:8">
      <c r="A144" s="1007">
        <v>758800</v>
      </c>
      <c r="B144" s="1007" t="s">
        <v>1776</v>
      </c>
      <c r="C144" s="1008"/>
      <c r="D144" s="1008"/>
      <c r="E144" s="1008">
        <v>347132</v>
      </c>
      <c r="F144" s="1008">
        <v>11833669</v>
      </c>
      <c r="G144" s="1008"/>
      <c r="H144" s="1008">
        <v>11486537</v>
      </c>
    </row>
    <row r="145" spans="1:8">
      <c r="A145" s="1007">
        <v>781000</v>
      </c>
      <c r="B145" s="1007" t="s">
        <v>1728</v>
      </c>
      <c r="C145" s="1008"/>
      <c r="D145" s="1008"/>
      <c r="E145" s="1008"/>
      <c r="F145" s="1008">
        <v>3216000</v>
      </c>
      <c r="G145" s="1008"/>
      <c r="H145" s="1008">
        <v>3216000</v>
      </c>
    </row>
    <row r="146" spans="1:8">
      <c r="A146" s="1007">
        <v>781200</v>
      </c>
      <c r="B146" s="1007" t="s">
        <v>1777</v>
      </c>
      <c r="C146" s="1008"/>
      <c r="D146" s="1008"/>
      <c r="E146" s="1008"/>
      <c r="F146" s="1008">
        <v>2601880</v>
      </c>
      <c r="G146" s="1008"/>
      <c r="H146" s="1008">
        <v>2601880</v>
      </c>
    </row>
    <row r="147" spans="1:8">
      <c r="A147" s="1007">
        <v>812000</v>
      </c>
      <c r="B147" s="1007" t="s">
        <v>1778</v>
      </c>
      <c r="C147" s="1008"/>
      <c r="D147" s="1008"/>
      <c r="E147" s="1008">
        <v>350000</v>
      </c>
      <c r="F147" s="1008">
        <v>58333</v>
      </c>
      <c r="G147" s="1008">
        <v>291667</v>
      </c>
      <c r="H147" s="1008"/>
    </row>
    <row r="148" spans="1:8">
      <c r="A148" s="1007">
        <v>822000</v>
      </c>
      <c r="B148" s="1007" t="s">
        <v>1730</v>
      </c>
      <c r="C148" s="1008"/>
      <c r="D148" s="1008"/>
      <c r="E148" s="1008"/>
      <c r="F148" s="1008">
        <v>350000</v>
      </c>
      <c r="G148" s="1008"/>
      <c r="H148" s="1008">
        <v>350000</v>
      </c>
    </row>
    <row r="149" spans="1:8">
      <c r="A149" s="1009">
        <v>891000</v>
      </c>
      <c r="B149" s="1007" t="s">
        <v>1731</v>
      </c>
      <c r="C149" s="1008"/>
      <c r="D149" s="1008"/>
      <c r="E149" s="1008">
        <v>23411413</v>
      </c>
      <c r="F149" s="1008"/>
      <c r="G149" s="1008">
        <v>23411413</v>
      </c>
      <c r="H149" s="1008"/>
    </row>
    <row r="150" spans="1:8">
      <c r="A150" s="1007"/>
      <c r="B150" s="1007"/>
      <c r="C150" s="1008"/>
      <c r="D150" s="1008"/>
      <c r="E150" s="1008"/>
      <c r="F150" s="1008"/>
      <c r="G150" s="1008"/>
      <c r="H150" s="1008"/>
    </row>
    <row r="151" spans="1:8">
      <c r="A151" s="1007"/>
      <c r="B151" s="1007"/>
      <c r="C151" s="1008"/>
      <c r="D151" s="1008"/>
      <c r="E151" s="1008"/>
      <c r="F151" s="1008"/>
      <c r="G151" s="1008"/>
      <c r="H151" s="1008"/>
    </row>
    <row r="152" spans="1:8">
      <c r="A152" s="1007"/>
      <c r="B152" s="1007"/>
      <c r="C152" s="1008"/>
      <c r="D152" s="1008"/>
      <c r="E152" s="1008"/>
      <c r="F152" s="1008"/>
      <c r="G152" s="1008"/>
      <c r="H152" s="1008"/>
    </row>
    <row r="153" spans="1:8">
      <c r="A153" s="1007"/>
      <c r="B153" s="1007"/>
      <c r="C153" s="1008"/>
      <c r="D153" s="1008"/>
      <c r="E153" s="1008"/>
      <c r="F153" s="1008"/>
      <c r="G153" s="1008"/>
      <c r="H153" s="1008"/>
    </row>
    <row r="154" spans="1:8">
      <c r="A154" s="1007"/>
      <c r="B154" s="1007"/>
      <c r="C154" s="1008"/>
      <c r="D154" s="1008"/>
      <c r="E154" s="1008"/>
      <c r="F154" s="1008"/>
      <c r="G154" s="1008"/>
      <c r="H154" s="1008"/>
    </row>
    <row r="155" spans="1:8">
      <c r="A155" s="1007"/>
      <c r="B155" s="1007"/>
      <c r="C155" s="1008"/>
      <c r="D155" s="1008"/>
      <c r="E155" s="1008"/>
      <c r="F155" s="1008"/>
      <c r="G155" s="1008"/>
      <c r="H155" s="1008"/>
    </row>
    <row r="156" spans="1:8">
      <c r="A156" s="1007"/>
      <c r="B156" s="1007"/>
      <c r="C156" s="1008"/>
      <c r="D156" s="1008"/>
      <c r="E156" s="1008"/>
      <c r="F156" s="1008"/>
      <c r="G156" s="1008"/>
      <c r="H156" s="1008"/>
    </row>
    <row r="157" spans="1:8">
      <c r="A157" s="1007"/>
      <c r="B157" s="1007"/>
      <c r="C157" s="1008"/>
      <c r="D157" s="1008"/>
      <c r="E157" s="1008"/>
      <c r="F157" s="1008"/>
      <c r="G157" s="1008"/>
      <c r="H157" s="1008"/>
    </row>
    <row r="158" spans="1:8">
      <c r="A158" s="1007"/>
      <c r="B158" s="1007"/>
      <c r="C158" s="1008"/>
      <c r="D158" s="1008"/>
      <c r="E158" s="1008"/>
      <c r="F158" s="1008"/>
      <c r="G158" s="1008"/>
      <c r="H158" s="1008"/>
    </row>
    <row r="159" spans="1:8">
      <c r="A159" s="1007"/>
      <c r="B159" s="1007"/>
      <c r="C159" s="1008"/>
      <c r="D159" s="1008"/>
      <c r="E159" s="1008"/>
      <c r="F159" s="1008"/>
      <c r="G159" s="1008"/>
      <c r="H159" s="1008"/>
    </row>
    <row r="160" spans="1:8">
      <c r="A160" s="1007"/>
      <c r="B160" s="1007"/>
      <c r="C160" s="1008"/>
      <c r="D160" s="1008"/>
      <c r="E160" s="1008"/>
      <c r="F160" s="1008"/>
      <c r="G160" s="1008"/>
      <c r="H160" s="1008"/>
    </row>
    <row r="161" spans="1:8">
      <c r="A161" s="1007"/>
      <c r="B161" s="1007"/>
      <c r="C161" s="1008"/>
      <c r="D161" s="1008"/>
      <c r="E161" s="1008"/>
      <c r="F161" s="1008"/>
      <c r="G161" s="1008"/>
      <c r="H161" s="1008"/>
    </row>
    <row r="162" spans="1:8">
      <c r="A162" s="1007"/>
      <c r="B162" s="1007"/>
      <c r="C162" s="1008"/>
      <c r="D162" s="1008"/>
      <c r="E162" s="1008"/>
      <c r="F162" s="1008"/>
      <c r="G162" s="1008"/>
      <c r="H162" s="1008"/>
    </row>
    <row r="163" spans="1:8">
      <c r="A163" s="1007"/>
      <c r="B163" s="1007"/>
      <c r="C163" s="1008"/>
      <c r="D163" s="1008"/>
      <c r="E163" s="1008"/>
      <c r="F163" s="1008"/>
      <c r="G163" s="1008"/>
      <c r="H163" s="1008"/>
    </row>
    <row r="164" spans="1:8">
      <c r="A164" s="1007"/>
      <c r="B164" s="1007"/>
      <c r="C164" s="1008"/>
      <c r="D164" s="1008"/>
      <c r="E164" s="1008"/>
      <c r="F164" s="1008"/>
      <c r="G164" s="1008"/>
      <c r="H164" s="1008"/>
    </row>
    <row r="165" spans="1:8">
      <c r="A165" s="1007"/>
      <c r="B165" s="1007"/>
      <c r="C165" s="1008"/>
      <c r="D165" s="1008"/>
      <c r="E165" s="1008"/>
      <c r="F165" s="1008"/>
      <c r="G165" s="1008"/>
      <c r="H165" s="1008"/>
    </row>
    <row r="166" spans="1:8">
      <c r="A166" s="1007"/>
      <c r="B166" s="1007"/>
      <c r="C166" s="1008"/>
      <c r="D166" s="1008"/>
      <c r="E166" s="1008"/>
      <c r="F166" s="1008"/>
      <c r="G166" s="1008"/>
      <c r="H166" s="1008"/>
    </row>
    <row r="167" spans="1:8">
      <c r="A167" s="1007"/>
      <c r="B167" s="1007"/>
      <c r="C167" s="1008"/>
      <c r="D167" s="1008"/>
      <c r="E167" s="1008"/>
      <c r="F167" s="1008"/>
      <c r="G167" s="1008"/>
      <c r="H167" s="1008"/>
    </row>
    <row r="168" spans="1:8">
      <c r="A168" s="1007"/>
      <c r="B168" s="1007"/>
      <c r="C168" s="1008"/>
      <c r="D168" s="1008"/>
      <c r="E168" s="1008"/>
      <c r="F168" s="1008"/>
      <c r="G168" s="1008"/>
      <c r="H168" s="1008"/>
    </row>
    <row r="169" spans="1:8">
      <c r="A169" s="1007"/>
      <c r="B169" s="1007"/>
      <c r="C169" s="1008"/>
      <c r="D169" s="1008"/>
      <c r="E169" s="1008"/>
      <c r="F169" s="1008"/>
      <c r="G169" s="1008"/>
      <c r="H169" s="1008"/>
    </row>
    <row r="170" spans="1:8">
      <c r="A170" s="1007"/>
      <c r="B170" s="1007"/>
      <c r="C170" s="1008"/>
      <c r="D170" s="1008"/>
      <c r="E170" s="1008"/>
      <c r="F170" s="1008"/>
      <c r="G170" s="1008"/>
      <c r="H170" s="1008"/>
    </row>
    <row r="171" spans="1:8">
      <c r="A171" s="1007"/>
      <c r="B171" s="1007"/>
      <c r="C171" s="1008"/>
      <c r="D171" s="1008"/>
      <c r="E171" s="1008"/>
      <c r="F171" s="1008"/>
      <c r="G171" s="1008"/>
      <c r="H171" s="1008"/>
    </row>
    <row r="172" spans="1:8">
      <c r="A172" s="1007"/>
      <c r="B172" s="1007"/>
      <c r="C172" s="1008"/>
      <c r="D172" s="1008"/>
      <c r="E172" s="1008"/>
      <c r="F172" s="1008"/>
      <c r="G172" s="1008"/>
      <c r="H172" s="1008"/>
    </row>
    <row r="173" spans="1:8">
      <c r="A173" s="1007"/>
      <c r="B173" s="1007"/>
      <c r="C173" s="1008"/>
      <c r="D173" s="1008"/>
      <c r="E173" s="1008"/>
      <c r="F173" s="1008"/>
      <c r="G173" s="1008"/>
      <c r="H173" s="1008"/>
    </row>
    <row r="174" spans="1:8">
      <c r="A174" s="1007"/>
      <c r="B174" s="1007"/>
      <c r="C174" s="1008"/>
      <c r="D174" s="1008"/>
      <c r="E174" s="1008"/>
      <c r="F174" s="1008"/>
      <c r="G174" s="1008"/>
      <c r="H174" s="1008"/>
    </row>
    <row r="175" spans="1:8">
      <c r="A175" s="1007"/>
      <c r="B175" s="1007"/>
      <c r="C175" s="1008"/>
      <c r="D175" s="1008"/>
      <c r="E175" s="1008"/>
      <c r="F175" s="1008"/>
      <c r="G175" s="1008"/>
      <c r="H175" s="1008"/>
    </row>
    <row r="176" spans="1:8">
      <c r="A176" s="1007"/>
      <c r="B176" s="1007"/>
      <c r="C176" s="1008"/>
      <c r="D176" s="1008"/>
      <c r="E176" s="1008"/>
      <c r="F176" s="1008"/>
      <c r="G176" s="1008"/>
      <c r="H176" s="1008"/>
    </row>
    <row r="177" spans="1:8">
      <c r="A177" s="1007"/>
      <c r="B177" s="1007"/>
      <c r="C177" s="1008"/>
      <c r="D177" s="1008"/>
      <c r="E177" s="1008"/>
      <c r="F177" s="1008"/>
      <c r="G177" s="1008"/>
      <c r="H177" s="1008"/>
    </row>
    <row r="178" spans="1:8">
      <c r="A178" s="1007"/>
      <c r="B178" s="1007"/>
      <c r="C178" s="1008"/>
      <c r="D178" s="1008"/>
      <c r="E178" s="1008"/>
      <c r="F178" s="1008"/>
      <c r="G178" s="1008"/>
      <c r="H178" s="1008"/>
    </row>
    <row r="179" spans="1:8">
      <c r="A179" s="1007"/>
      <c r="B179" s="1007"/>
      <c r="C179" s="1008"/>
      <c r="D179" s="1008"/>
      <c r="E179" s="1008"/>
      <c r="F179" s="1008"/>
      <c r="G179" s="1008"/>
      <c r="H179" s="1008"/>
    </row>
    <row r="180" spans="1:8">
      <c r="A180" s="1007"/>
      <c r="B180" s="1007"/>
      <c r="C180" s="1008"/>
      <c r="D180" s="1008"/>
      <c r="E180" s="1008"/>
      <c r="F180" s="1008"/>
      <c r="G180" s="1008"/>
      <c r="H180" s="1008"/>
    </row>
    <row r="181" spans="1:8">
      <c r="A181" s="1007"/>
      <c r="B181" s="1007"/>
      <c r="C181" s="1008"/>
      <c r="D181" s="1008"/>
      <c r="E181" s="1008"/>
      <c r="F181" s="1008"/>
      <c r="G181" s="1008"/>
      <c r="H181" s="1008"/>
    </row>
    <row r="182" spans="1:8">
      <c r="A182" s="1007"/>
      <c r="B182" s="1007"/>
      <c r="C182" s="1008"/>
      <c r="D182" s="1008"/>
      <c r="E182" s="1008"/>
      <c r="F182" s="1008"/>
      <c r="G182" s="1008"/>
      <c r="H182" s="1008"/>
    </row>
    <row r="183" spans="1:8">
      <c r="A183" s="1007"/>
      <c r="B183" s="1007"/>
      <c r="C183" s="1008"/>
      <c r="D183" s="1008"/>
      <c r="E183" s="1008"/>
      <c r="F183" s="1008"/>
      <c r="G183" s="1008"/>
      <c r="H183" s="1008"/>
    </row>
    <row r="184" spans="1:8">
      <c r="A184" s="1007"/>
      <c r="B184" s="1007"/>
      <c r="C184" s="1008"/>
      <c r="D184" s="1008"/>
      <c r="E184" s="1008"/>
      <c r="F184" s="1008"/>
      <c r="G184" s="1008"/>
      <c r="H184" s="1008"/>
    </row>
    <row r="185" spans="1:8">
      <c r="A185" s="1007"/>
      <c r="B185" s="1007"/>
      <c r="C185" s="1008"/>
      <c r="D185" s="1008"/>
      <c r="E185" s="1008"/>
      <c r="F185" s="1008"/>
      <c r="G185" s="1008"/>
      <c r="H185" s="1008"/>
    </row>
    <row r="186" spans="1:8">
      <c r="A186" s="1007"/>
      <c r="B186" s="1007"/>
      <c r="C186" s="1008"/>
      <c r="D186" s="1008"/>
      <c r="E186" s="1008"/>
      <c r="F186" s="1008"/>
      <c r="G186" s="1008"/>
      <c r="H186" s="1008"/>
    </row>
    <row r="187" spans="1:8">
      <c r="A187" s="1007"/>
      <c r="B187" s="1007"/>
      <c r="C187" s="1008"/>
      <c r="D187" s="1008"/>
      <c r="E187" s="1008"/>
      <c r="F187" s="1008"/>
      <c r="G187" s="1008"/>
      <c r="H187" s="1008"/>
    </row>
    <row r="188" spans="1:8">
      <c r="A188" s="1007"/>
      <c r="B188" s="1007"/>
      <c r="C188" s="1008"/>
      <c r="D188" s="1008"/>
      <c r="E188" s="1008"/>
      <c r="F188" s="1008"/>
      <c r="G188" s="1008"/>
      <c r="H188" s="1008"/>
    </row>
    <row r="189" spans="1:8">
      <c r="A189" s="1007"/>
      <c r="B189" s="1007"/>
      <c r="C189" s="1008"/>
      <c r="D189" s="1008"/>
      <c r="E189" s="1008"/>
      <c r="F189" s="1008"/>
      <c r="G189" s="1008"/>
      <c r="H189" s="1008"/>
    </row>
    <row r="190" spans="1:8">
      <c r="A190" s="1007"/>
      <c r="B190" s="1007"/>
      <c r="C190" s="1008"/>
      <c r="D190" s="1008"/>
      <c r="E190" s="1008"/>
      <c r="F190" s="1008"/>
      <c r="G190" s="1008"/>
      <c r="H190" s="1008"/>
    </row>
    <row r="191" spans="1:8">
      <c r="A191" s="1010"/>
      <c r="B191" s="1010"/>
      <c r="C191" s="1011"/>
      <c r="D191" s="1011"/>
      <c r="E191" s="1011"/>
      <c r="F191" s="1011"/>
      <c r="G191" s="1011"/>
      <c r="H191" s="1011"/>
    </row>
    <row r="192" spans="1:8">
      <c r="A192" s="1010"/>
      <c r="B192" s="1010"/>
      <c r="C192" s="1011"/>
      <c r="D192" s="1011"/>
      <c r="E192" s="1011"/>
      <c r="F192" s="1011"/>
      <c r="G192" s="1011"/>
      <c r="H192" s="1011"/>
    </row>
    <row r="193" spans="1:8">
      <c r="A193" s="1010"/>
      <c r="B193" s="1010"/>
      <c r="C193" s="1011"/>
      <c r="D193" s="1011"/>
      <c r="E193" s="1011"/>
      <c r="F193" s="1011"/>
      <c r="G193" s="1011"/>
      <c r="H193" s="1011"/>
    </row>
    <row r="194" spans="1:8">
      <c r="A194" s="1010"/>
      <c r="B194" s="1010"/>
      <c r="C194" s="1011"/>
      <c r="D194" s="1011"/>
      <c r="E194" s="1011"/>
      <c r="F194" s="1011"/>
      <c r="G194" s="1011"/>
      <c r="H194" s="1011"/>
    </row>
    <row r="195" spans="1:8">
      <c r="A195" s="1010"/>
      <c r="B195" s="1010"/>
      <c r="C195" s="1011"/>
      <c r="D195" s="1011"/>
      <c r="E195" s="1011"/>
      <c r="F195" s="1011"/>
      <c r="G195" s="1011"/>
      <c r="H195" s="1011"/>
    </row>
    <row r="196" spans="1:8">
      <c r="A196" s="1010"/>
      <c r="B196" s="1010"/>
      <c r="C196" s="1011"/>
      <c r="D196" s="1011"/>
      <c r="E196" s="1011"/>
      <c r="F196" s="1011"/>
      <c r="G196" s="1011"/>
      <c r="H196" s="1011"/>
    </row>
    <row r="197" spans="1:8">
      <c r="A197" s="1010"/>
      <c r="B197" s="1010"/>
      <c r="C197" s="1011"/>
      <c r="D197" s="1011"/>
      <c r="E197" s="1011"/>
      <c r="F197" s="1011"/>
      <c r="G197" s="1011"/>
      <c r="H197" s="1011"/>
    </row>
    <row r="198" spans="1:8">
      <c r="A198" s="1010"/>
      <c r="B198" s="1010"/>
      <c r="C198" s="1011"/>
      <c r="D198" s="1011"/>
      <c r="E198" s="1011"/>
      <c r="F198" s="1011"/>
      <c r="G198" s="1011"/>
      <c r="H198" s="1011"/>
    </row>
    <row r="199" spans="1:8">
      <c r="A199" s="1010"/>
      <c r="B199" s="1010"/>
      <c r="C199" s="1011"/>
      <c r="D199" s="1011"/>
      <c r="E199" s="1011"/>
      <c r="F199" s="1011"/>
      <c r="G199" s="1011"/>
      <c r="H199" s="1011"/>
    </row>
    <row r="200" spans="1:8">
      <c r="A200" s="1010"/>
      <c r="B200" s="1010"/>
      <c r="C200" s="1011"/>
      <c r="D200" s="1011"/>
      <c r="E200" s="1011"/>
      <c r="F200" s="1011"/>
      <c r="G200" s="1011"/>
      <c r="H200" s="1011"/>
    </row>
    <row r="201" spans="1:8">
      <c r="A201" s="1010"/>
      <c r="B201" s="1010"/>
      <c r="C201" s="1011"/>
      <c r="D201" s="1011"/>
      <c r="E201" s="1011"/>
      <c r="F201" s="1011"/>
      <c r="G201" s="1011"/>
      <c r="H201" s="1011"/>
    </row>
    <row r="202" spans="1:8">
      <c r="A202" s="1010"/>
      <c r="B202" s="1010"/>
      <c r="C202" s="1011"/>
      <c r="D202" s="1011"/>
      <c r="E202" s="1011"/>
      <c r="F202" s="1011"/>
      <c r="G202" s="1011"/>
      <c r="H202" s="1011"/>
    </row>
    <row r="203" spans="1:8">
      <c r="A203" s="1010"/>
      <c r="B203" s="1010"/>
      <c r="C203" s="1011"/>
      <c r="D203" s="1011"/>
      <c r="E203" s="1011"/>
      <c r="F203" s="1011"/>
      <c r="G203" s="1011"/>
      <c r="H203" s="1011"/>
    </row>
    <row r="204" spans="1:8">
      <c r="A204" s="1010"/>
      <c r="B204" s="1010"/>
      <c r="C204" s="1011"/>
      <c r="D204" s="1011"/>
      <c r="E204" s="1011"/>
      <c r="F204" s="1011"/>
      <c r="G204" s="1011"/>
      <c r="H204" s="1011"/>
    </row>
    <row r="205" spans="1:8">
      <c r="A205" s="1010"/>
      <c r="B205" s="1010"/>
      <c r="C205" s="1011"/>
      <c r="D205" s="1011"/>
      <c r="E205" s="1011"/>
      <c r="F205" s="1011"/>
      <c r="G205" s="1011"/>
      <c r="H205" s="1011"/>
    </row>
    <row r="206" spans="1:8">
      <c r="A206" s="1010"/>
      <c r="B206" s="1010"/>
      <c r="C206" s="1011"/>
      <c r="D206" s="1011"/>
      <c r="E206" s="1011"/>
      <c r="F206" s="1011"/>
      <c r="G206" s="1011"/>
      <c r="H206" s="1011"/>
    </row>
    <row r="207" spans="1:8">
      <c r="A207" s="1010"/>
      <c r="B207" s="1010"/>
      <c r="C207" s="1011"/>
      <c r="D207" s="1011"/>
      <c r="E207" s="1011"/>
      <c r="F207" s="1011"/>
      <c r="G207" s="1011"/>
      <c r="H207" s="1011"/>
    </row>
    <row r="208" spans="1:8">
      <c r="A208" s="1010"/>
      <c r="B208" s="1010"/>
      <c r="C208" s="1011"/>
      <c r="D208" s="1011"/>
      <c r="E208" s="1011"/>
      <c r="F208" s="1011"/>
      <c r="G208" s="1011"/>
      <c r="H208" s="1011"/>
    </row>
    <row r="209" spans="1:8">
      <c r="A209" s="1010"/>
      <c r="B209" s="1010"/>
      <c r="C209" s="1011"/>
      <c r="D209" s="1011"/>
      <c r="E209" s="1011"/>
      <c r="F209" s="1011"/>
      <c r="G209" s="1011"/>
      <c r="H209" s="1011"/>
    </row>
    <row r="210" spans="1:8">
      <c r="A210" s="1010"/>
      <c r="B210" s="1010"/>
      <c r="C210" s="1011"/>
      <c r="D210" s="1011"/>
      <c r="E210" s="1011"/>
      <c r="F210" s="1011"/>
      <c r="G210" s="1011"/>
      <c r="H210" s="1011"/>
    </row>
    <row r="211" spans="1:8">
      <c r="A211" s="1010"/>
      <c r="B211" s="1010"/>
      <c r="C211" s="1011"/>
      <c r="D211" s="1011"/>
      <c r="E211" s="1011"/>
      <c r="F211" s="1011"/>
      <c r="G211" s="1011"/>
      <c r="H211" s="1011"/>
    </row>
    <row r="212" spans="1:8">
      <c r="A212" s="1010"/>
      <c r="B212" s="1010"/>
      <c r="C212" s="1011"/>
      <c r="D212" s="1011"/>
      <c r="E212" s="1011"/>
      <c r="F212" s="1011"/>
      <c r="G212" s="1011"/>
      <c r="H212" s="1011"/>
    </row>
    <row r="213" spans="1:8">
      <c r="A213" s="1010"/>
      <c r="B213" s="1010"/>
      <c r="C213" s="1011"/>
      <c r="D213" s="1011"/>
      <c r="E213" s="1011"/>
      <c r="F213" s="1011"/>
      <c r="G213" s="1011"/>
      <c r="H213" s="1011"/>
    </row>
    <row r="214" spans="1:8">
      <c r="A214" s="1010"/>
      <c r="B214" s="1010"/>
      <c r="C214" s="1011"/>
      <c r="D214" s="1011"/>
      <c r="E214" s="1011"/>
      <c r="F214" s="1011"/>
      <c r="G214" s="1011"/>
      <c r="H214" s="1011"/>
    </row>
    <row r="215" spans="1:8">
      <c r="A215" s="1010"/>
      <c r="B215" s="1010"/>
      <c r="C215" s="1011"/>
      <c r="D215" s="1011"/>
      <c r="E215" s="1011"/>
      <c r="F215" s="1011"/>
      <c r="G215" s="1011"/>
      <c r="H215" s="1011"/>
    </row>
    <row r="216" spans="1:8">
      <c r="A216" s="1010"/>
      <c r="B216" s="1010"/>
      <c r="C216" s="1011"/>
      <c r="D216" s="1011"/>
      <c r="E216" s="1011"/>
      <c r="F216" s="1011"/>
      <c r="G216" s="1011"/>
      <c r="H216" s="1011"/>
    </row>
    <row r="217" spans="1:8">
      <c r="A217" s="1010"/>
      <c r="B217" s="1010"/>
      <c r="C217" s="1011"/>
      <c r="D217" s="1011"/>
      <c r="E217" s="1011"/>
      <c r="F217" s="1011"/>
      <c r="G217" s="1011"/>
      <c r="H217" s="1011"/>
    </row>
    <row r="218" spans="1:8">
      <c r="A218" s="1010"/>
      <c r="B218" s="1010"/>
      <c r="C218" s="1011"/>
      <c r="D218" s="1011"/>
      <c r="E218" s="1011"/>
      <c r="F218" s="1011"/>
      <c r="G218" s="1011"/>
      <c r="H218" s="1011"/>
    </row>
    <row r="219" spans="1:8">
      <c r="A219" s="1010"/>
      <c r="B219" s="1010"/>
      <c r="C219" s="1011"/>
      <c r="D219" s="1011"/>
      <c r="E219" s="1011"/>
      <c r="F219" s="1011"/>
      <c r="G219" s="1011"/>
      <c r="H219" s="1011"/>
    </row>
    <row r="220" spans="1:8">
      <c r="A220" s="1010"/>
      <c r="B220" s="1010"/>
      <c r="C220" s="1011"/>
      <c r="D220" s="1011"/>
      <c r="E220" s="1011"/>
      <c r="F220" s="1011"/>
      <c r="G220" s="1011"/>
      <c r="H220" s="1011"/>
    </row>
    <row r="221" spans="1:8">
      <c r="A221" s="1010"/>
      <c r="B221" s="1010"/>
      <c r="C221" s="1011"/>
      <c r="D221" s="1011"/>
      <c r="E221" s="1011"/>
      <c r="F221" s="1011"/>
      <c r="G221" s="1011"/>
      <c r="H221" s="1011"/>
    </row>
    <row r="222" spans="1:8">
      <c r="A222" s="1010"/>
      <c r="B222" s="1010"/>
      <c r="C222" s="1011"/>
      <c r="D222" s="1011"/>
      <c r="E222" s="1011"/>
      <c r="F222" s="1011"/>
      <c r="G222" s="1011"/>
      <c r="H222" s="1011"/>
    </row>
    <row r="223" spans="1:8">
      <c r="A223" s="1010"/>
      <c r="B223" s="1010"/>
      <c r="C223" s="1011"/>
      <c r="D223" s="1011"/>
      <c r="E223" s="1011"/>
      <c r="F223" s="1011"/>
      <c r="G223" s="1011"/>
      <c r="H223" s="1011"/>
    </row>
    <row r="224" spans="1:8">
      <c r="A224" s="1010"/>
      <c r="B224" s="1010"/>
      <c r="C224" s="1011"/>
      <c r="D224" s="1011"/>
      <c r="E224" s="1011"/>
      <c r="F224" s="1011"/>
      <c r="G224" s="1011"/>
      <c r="H224" s="1011"/>
    </row>
    <row r="225" spans="1:8">
      <c r="A225" s="1010"/>
      <c r="B225" s="1010"/>
      <c r="C225" s="1011"/>
      <c r="D225" s="1011"/>
      <c r="E225" s="1011"/>
      <c r="F225" s="1011"/>
      <c r="G225" s="1011"/>
      <c r="H225" s="1011"/>
    </row>
    <row r="226" spans="1:8">
      <c r="A226" s="1010"/>
      <c r="B226" s="1010"/>
      <c r="C226" s="1011"/>
      <c r="D226" s="1011"/>
      <c r="E226" s="1011"/>
      <c r="F226" s="1011"/>
      <c r="G226" s="1011"/>
      <c r="H226" s="1011"/>
    </row>
    <row r="227" spans="1:8">
      <c r="A227" s="1010"/>
      <c r="B227" s="1010"/>
      <c r="C227" s="1011"/>
      <c r="D227" s="1011"/>
      <c r="E227" s="1011"/>
      <c r="F227" s="1011"/>
      <c r="G227" s="1011"/>
      <c r="H227" s="1011"/>
    </row>
    <row r="228" spans="1:8">
      <c r="A228" s="1010"/>
      <c r="B228" s="1010"/>
      <c r="C228" s="1011"/>
      <c r="D228" s="1011"/>
      <c r="E228" s="1011"/>
      <c r="F228" s="1011"/>
      <c r="G228" s="1011"/>
      <c r="H228" s="1011"/>
    </row>
    <row r="229" spans="1:8">
      <c r="A229" s="1010"/>
      <c r="B229" s="1010"/>
      <c r="C229" s="1011"/>
      <c r="D229" s="1011"/>
      <c r="E229" s="1011"/>
      <c r="F229" s="1011"/>
      <c r="G229" s="1011"/>
      <c r="H229" s="1011"/>
    </row>
    <row r="230" spans="1:8">
      <c r="A230" s="1010"/>
      <c r="B230" s="1010"/>
      <c r="C230" s="1011"/>
      <c r="D230" s="1011"/>
      <c r="E230" s="1011"/>
      <c r="F230" s="1011"/>
      <c r="G230" s="1011"/>
      <c r="H230" s="1011"/>
    </row>
    <row r="231" spans="1:8">
      <c r="A231" s="1010"/>
      <c r="B231" s="1010"/>
      <c r="C231" s="1011"/>
      <c r="D231" s="1011"/>
      <c r="E231" s="1011"/>
      <c r="F231" s="1011"/>
      <c r="G231" s="1011"/>
      <c r="H231" s="1011"/>
    </row>
    <row r="232" spans="1:8">
      <c r="A232" s="1010"/>
      <c r="B232" s="1010"/>
      <c r="C232" s="1011"/>
      <c r="D232" s="1011"/>
      <c r="E232" s="1011"/>
      <c r="F232" s="1011"/>
      <c r="G232" s="1011"/>
      <c r="H232" s="1011"/>
    </row>
    <row r="233" spans="1:8">
      <c r="A233" s="1010"/>
      <c r="B233" s="1010"/>
      <c r="C233" s="1011"/>
      <c r="D233" s="1011"/>
      <c r="E233" s="1011"/>
      <c r="F233" s="1011"/>
      <c r="G233" s="1011"/>
      <c r="H233" s="1011"/>
    </row>
    <row r="234" spans="1:8">
      <c r="A234" s="1010"/>
      <c r="B234" s="1010"/>
      <c r="C234" s="1011"/>
      <c r="D234" s="1011"/>
      <c r="E234" s="1011"/>
      <c r="F234" s="1011"/>
      <c r="G234" s="1011"/>
      <c r="H234" s="1011"/>
    </row>
    <row r="235" spans="1:8">
      <c r="A235" s="1010"/>
      <c r="B235" s="1010"/>
      <c r="C235" s="1011"/>
      <c r="D235" s="1011"/>
      <c r="E235" s="1011"/>
      <c r="F235" s="1011"/>
      <c r="G235" s="1011"/>
      <c r="H235" s="1011"/>
    </row>
    <row r="236" spans="1:8">
      <c r="A236" s="1010"/>
      <c r="B236" s="1010"/>
      <c r="C236" s="1011"/>
      <c r="D236" s="1011"/>
      <c r="E236" s="1011"/>
      <c r="F236" s="1011"/>
      <c r="G236" s="1011"/>
      <c r="H236" s="1011"/>
    </row>
    <row r="237" spans="1:8">
      <c r="A237" s="1010"/>
      <c r="B237" s="1010"/>
      <c r="C237" s="1011"/>
      <c r="D237" s="1011"/>
      <c r="E237" s="1011"/>
      <c r="F237" s="1011"/>
      <c r="G237" s="1011"/>
      <c r="H237" s="1011"/>
    </row>
    <row r="238" spans="1:8">
      <c r="A238" s="1010"/>
      <c r="B238" s="1010"/>
      <c r="C238" s="1011"/>
      <c r="D238" s="1011"/>
      <c r="E238" s="1011"/>
      <c r="F238" s="1011"/>
      <c r="G238" s="1011"/>
      <c r="H238" s="1011"/>
    </row>
    <row r="239" spans="1:8">
      <c r="A239" s="1010"/>
      <c r="B239" s="1010"/>
      <c r="C239" s="1011"/>
      <c r="D239" s="1011"/>
      <c r="E239" s="1011"/>
      <c r="F239" s="1011"/>
      <c r="G239" s="1011"/>
      <c r="H239" s="1011"/>
    </row>
    <row r="240" spans="1:8">
      <c r="A240" s="1010"/>
      <c r="B240" s="1010"/>
      <c r="C240" s="1011"/>
      <c r="D240" s="1011"/>
      <c r="E240" s="1011"/>
      <c r="F240" s="1011"/>
      <c r="G240" s="1011"/>
      <c r="H240" s="1011"/>
    </row>
    <row r="241" spans="1:8">
      <c r="A241" s="1010"/>
      <c r="B241" s="1010"/>
      <c r="C241" s="1011"/>
      <c r="D241" s="1011"/>
      <c r="E241" s="1011"/>
      <c r="F241" s="1011"/>
      <c r="G241" s="1011"/>
      <c r="H241" s="1011"/>
    </row>
    <row r="242" spans="1:8">
      <c r="A242" s="1010"/>
      <c r="B242" s="1010"/>
      <c r="C242" s="1011"/>
      <c r="D242" s="1011"/>
      <c r="E242" s="1011"/>
      <c r="F242" s="1011"/>
      <c r="G242" s="1011"/>
      <c r="H242" s="1011"/>
    </row>
    <row r="243" spans="1:8">
      <c r="A243" s="1010"/>
      <c r="B243" s="1010"/>
      <c r="C243" s="1011"/>
      <c r="D243" s="1011"/>
      <c r="E243" s="1011"/>
      <c r="F243" s="1011"/>
      <c r="G243" s="1011"/>
      <c r="H243" s="1011"/>
    </row>
    <row r="244" spans="1:8">
      <c r="A244" s="1010"/>
      <c r="B244" s="1010"/>
      <c r="C244" s="1011"/>
      <c r="D244" s="1011"/>
      <c r="E244" s="1011"/>
      <c r="F244" s="1011"/>
      <c r="G244" s="1011"/>
      <c r="H244" s="1011"/>
    </row>
    <row r="245" spans="1:8">
      <c r="A245" s="1010"/>
      <c r="B245" s="1010"/>
      <c r="C245" s="1011"/>
      <c r="D245" s="1011"/>
      <c r="E245" s="1011"/>
      <c r="F245" s="1011"/>
      <c r="G245" s="1011"/>
      <c r="H245" s="1011"/>
    </row>
    <row r="246" spans="1:8">
      <c r="A246" s="1010"/>
      <c r="B246" s="1010"/>
      <c r="C246" s="1011"/>
      <c r="D246" s="1011"/>
      <c r="E246" s="1011"/>
      <c r="F246" s="1011"/>
      <c r="G246" s="1011"/>
      <c r="H246" s="1011"/>
    </row>
    <row r="247" spans="1:8">
      <c r="A247" s="1010"/>
      <c r="B247" s="1010"/>
      <c r="C247" s="1011"/>
      <c r="D247" s="1011"/>
      <c r="E247" s="1011"/>
      <c r="F247" s="1011"/>
      <c r="G247" s="1011"/>
      <c r="H247" s="1011"/>
    </row>
    <row r="248" spans="1:8">
      <c r="A248" s="1010"/>
      <c r="B248" s="1010"/>
      <c r="C248" s="1011"/>
      <c r="D248" s="1011"/>
      <c r="E248" s="1011"/>
      <c r="F248" s="1011"/>
      <c r="G248" s="1011"/>
      <c r="H248" s="1011"/>
    </row>
    <row r="249" spans="1:8">
      <c r="A249" s="1010"/>
      <c r="B249" s="1010"/>
      <c r="C249" s="1011"/>
      <c r="D249" s="1011"/>
      <c r="E249" s="1011"/>
      <c r="F249" s="1011"/>
      <c r="G249" s="1011"/>
      <c r="H249" s="1011"/>
    </row>
    <row r="250" spans="1:8">
      <c r="A250" s="1010"/>
      <c r="B250" s="1010"/>
      <c r="C250" s="1011"/>
      <c r="D250" s="1011"/>
      <c r="E250" s="1011"/>
      <c r="F250" s="1011"/>
      <c r="G250" s="1011"/>
      <c r="H250" s="1011"/>
    </row>
    <row r="251" spans="1:8">
      <c r="A251" s="1010"/>
      <c r="B251" s="1010"/>
      <c r="C251" s="1011"/>
      <c r="D251" s="1011"/>
      <c r="E251" s="1011"/>
      <c r="F251" s="1011"/>
      <c r="G251" s="1011"/>
      <c r="H251" s="1011"/>
    </row>
    <row r="252" spans="1:8">
      <c r="A252" s="1010"/>
      <c r="B252" s="1010"/>
      <c r="C252" s="1011"/>
      <c r="D252" s="1011"/>
      <c r="E252" s="1011"/>
      <c r="F252" s="1011"/>
      <c r="G252" s="1011"/>
      <c r="H252" s="1011"/>
    </row>
    <row r="253" spans="1:8">
      <c r="A253" s="1010"/>
      <c r="B253" s="1010"/>
      <c r="C253" s="1011"/>
      <c r="D253" s="1011"/>
      <c r="E253" s="1011"/>
      <c r="F253" s="1011"/>
      <c r="G253" s="1011"/>
      <c r="H253" s="1011"/>
    </row>
    <row r="254" spans="1:8">
      <c r="A254" s="1010"/>
      <c r="B254" s="1010"/>
      <c r="C254" s="1011"/>
      <c r="D254" s="1011"/>
      <c r="E254" s="1011"/>
      <c r="F254" s="1011"/>
      <c r="G254" s="1011"/>
      <c r="H254" s="1011"/>
    </row>
    <row r="255" spans="1:8">
      <c r="A255" s="1010"/>
      <c r="B255" s="1010"/>
      <c r="C255" s="1011"/>
      <c r="D255" s="1011"/>
      <c r="E255" s="1011"/>
      <c r="F255" s="1011"/>
      <c r="G255" s="1011"/>
      <c r="H255" s="1011"/>
    </row>
    <row r="256" spans="1:8">
      <c r="A256" s="1010"/>
      <c r="B256" s="1010"/>
      <c r="C256" s="1011"/>
      <c r="D256" s="1011"/>
      <c r="E256" s="1011"/>
      <c r="F256" s="1011"/>
      <c r="G256" s="1011"/>
      <c r="H256" s="1011"/>
    </row>
    <row r="257" spans="1:8">
      <c r="A257" s="1010"/>
      <c r="B257" s="1010"/>
      <c r="C257" s="1011"/>
      <c r="D257" s="1011"/>
      <c r="E257" s="1011"/>
      <c r="F257" s="1011"/>
      <c r="G257" s="1011"/>
      <c r="H257" s="1011"/>
    </row>
    <row r="258" spans="1:8">
      <c r="A258" s="1010"/>
      <c r="B258" s="1010"/>
      <c r="C258" s="1011"/>
      <c r="D258" s="1011"/>
      <c r="E258" s="1011"/>
      <c r="F258" s="1011"/>
      <c r="G258" s="1011"/>
      <c r="H258" s="1011"/>
    </row>
    <row r="259" spans="1:8">
      <c r="A259" s="1010"/>
      <c r="B259" s="1010"/>
      <c r="C259" s="1011"/>
      <c r="D259" s="1011"/>
      <c r="E259" s="1011"/>
      <c r="F259" s="1011"/>
      <c r="G259" s="1011"/>
      <c r="H259" s="1011"/>
    </row>
    <row r="260" spans="1:8">
      <c r="A260" s="1010"/>
      <c r="B260" s="1010"/>
      <c r="C260" s="1011"/>
      <c r="D260" s="1011"/>
      <c r="E260" s="1011"/>
      <c r="F260" s="1011"/>
      <c r="G260" s="1011"/>
      <c r="H260" s="1011"/>
    </row>
    <row r="261" spans="1:8">
      <c r="A261" s="1010"/>
      <c r="B261" s="1010"/>
      <c r="C261" s="1011"/>
      <c r="D261" s="1011"/>
      <c r="E261" s="1011"/>
      <c r="F261" s="1011"/>
      <c r="G261" s="1011"/>
      <c r="H261" s="1011"/>
    </row>
    <row r="262" spans="1:8">
      <c r="A262" s="1010"/>
      <c r="B262" s="1010"/>
      <c r="C262" s="1011"/>
      <c r="D262" s="1011"/>
      <c r="E262" s="1011"/>
      <c r="F262" s="1011"/>
      <c r="G262" s="1011"/>
      <c r="H262" s="1011"/>
    </row>
    <row r="263" spans="1:8">
      <c r="A263" s="1010"/>
      <c r="B263" s="1010"/>
      <c r="C263" s="1011"/>
      <c r="D263" s="1011"/>
      <c r="E263" s="1011"/>
      <c r="F263" s="1011"/>
      <c r="G263" s="1011"/>
      <c r="H263" s="1011"/>
    </row>
    <row r="264" spans="1:8">
      <c r="A264" s="1010"/>
      <c r="B264" s="1010"/>
      <c r="C264" s="1011"/>
      <c r="D264" s="1011"/>
      <c r="E264" s="1011"/>
      <c r="F264" s="1011"/>
      <c r="G264" s="1011"/>
      <c r="H264" s="1011"/>
    </row>
    <row r="265" spans="1:8">
      <c r="A265" s="1010"/>
      <c r="B265" s="1010"/>
      <c r="C265" s="1011"/>
      <c r="D265" s="1011"/>
      <c r="E265" s="1011"/>
      <c r="F265" s="1011"/>
      <c r="G265" s="1011"/>
      <c r="H265" s="1011"/>
    </row>
    <row r="266" spans="1:8">
      <c r="A266" s="1010"/>
      <c r="B266" s="1010"/>
      <c r="C266" s="1011"/>
      <c r="D266" s="1011"/>
      <c r="E266" s="1011"/>
      <c r="F266" s="1011"/>
      <c r="G266" s="1011"/>
      <c r="H266" s="1011"/>
    </row>
    <row r="267" spans="1:8">
      <c r="A267" s="1010"/>
      <c r="B267" s="1010"/>
      <c r="C267" s="1011"/>
      <c r="D267" s="1011"/>
      <c r="E267" s="1011"/>
      <c r="F267" s="1011"/>
      <c r="G267" s="1011"/>
      <c r="H267" s="1011"/>
    </row>
    <row r="268" spans="1:8">
      <c r="A268" s="1010"/>
      <c r="B268" s="1010"/>
      <c r="C268" s="1011"/>
      <c r="D268" s="1011"/>
      <c r="E268" s="1011"/>
      <c r="F268" s="1011"/>
      <c r="G268" s="1011"/>
      <c r="H268" s="1011"/>
    </row>
    <row r="269" spans="1:8">
      <c r="A269" s="1010"/>
      <c r="B269" s="1010"/>
      <c r="C269" s="1011"/>
      <c r="D269" s="1011"/>
      <c r="E269" s="1011"/>
      <c r="F269" s="1011"/>
      <c r="G269" s="1011"/>
      <c r="H269" s="1011"/>
    </row>
    <row r="270" spans="1:8">
      <c r="A270" s="1010"/>
      <c r="B270" s="1010"/>
      <c r="C270" s="1011"/>
      <c r="D270" s="1011"/>
      <c r="E270" s="1011"/>
      <c r="F270" s="1011"/>
      <c r="G270" s="1011"/>
      <c r="H270" s="1011"/>
    </row>
    <row r="271" spans="1:8">
      <c r="A271" s="1010"/>
      <c r="B271" s="1010"/>
      <c r="C271" s="1011"/>
      <c r="D271" s="1011"/>
      <c r="E271" s="1011"/>
      <c r="F271" s="1011"/>
      <c r="G271" s="1011"/>
      <c r="H271" s="1011"/>
    </row>
    <row r="272" spans="1:8">
      <c r="A272" s="1010"/>
      <c r="B272" s="1010"/>
      <c r="C272" s="1011"/>
      <c r="D272" s="1011"/>
      <c r="E272" s="1011"/>
      <c r="F272" s="1011"/>
      <c r="G272" s="1011"/>
      <c r="H272" s="1011"/>
    </row>
    <row r="273" spans="1:8">
      <c r="A273" s="1010"/>
      <c r="B273" s="1010"/>
      <c r="C273" s="1011"/>
      <c r="D273" s="1011"/>
      <c r="E273" s="1011"/>
      <c r="F273" s="1011"/>
      <c r="G273" s="1011"/>
      <c r="H273" s="1011"/>
    </row>
    <row r="274" spans="1:8">
      <c r="A274" s="1010"/>
      <c r="B274" s="1010"/>
      <c r="C274" s="1011"/>
      <c r="D274" s="1011"/>
      <c r="E274" s="1011"/>
      <c r="F274" s="1011"/>
      <c r="G274" s="1011"/>
      <c r="H274" s="1011"/>
    </row>
    <row r="275" spans="1:8">
      <c r="A275" s="1010"/>
      <c r="B275" s="1010"/>
      <c r="C275" s="1011"/>
      <c r="D275" s="1011"/>
      <c r="E275" s="1011"/>
      <c r="F275" s="1011"/>
      <c r="G275" s="1011"/>
      <c r="H275" s="1011"/>
    </row>
    <row r="276" spans="1:8">
      <c r="A276" s="1010"/>
      <c r="B276" s="1010"/>
      <c r="C276" s="1011"/>
      <c r="D276" s="1011"/>
      <c r="E276" s="1011"/>
      <c r="F276" s="1011"/>
      <c r="G276" s="1011"/>
      <c r="H276" s="1011"/>
    </row>
    <row r="277" spans="1:8">
      <c r="A277" s="1010"/>
      <c r="B277" s="1010"/>
      <c r="C277" s="1011"/>
      <c r="D277" s="1011"/>
      <c r="E277" s="1011"/>
      <c r="F277" s="1011"/>
      <c r="G277" s="1011"/>
      <c r="H277" s="1011"/>
    </row>
    <row r="278" spans="1:8">
      <c r="A278" s="1010"/>
      <c r="B278" s="1010"/>
      <c r="C278" s="1011"/>
      <c r="D278" s="1011"/>
      <c r="E278" s="1011"/>
      <c r="F278" s="1011"/>
      <c r="G278" s="1011"/>
      <c r="H278" s="1011"/>
    </row>
    <row r="279" spans="1:8">
      <c r="A279" s="1010"/>
      <c r="B279" s="1010"/>
      <c r="C279" s="1011"/>
      <c r="D279" s="1011"/>
      <c r="E279" s="1011"/>
      <c r="F279" s="1011"/>
      <c r="G279" s="1011"/>
      <c r="H279" s="1011"/>
    </row>
    <row r="280" spans="1:8">
      <c r="A280" s="1010"/>
      <c r="B280" s="1010"/>
      <c r="C280" s="1011"/>
      <c r="D280" s="1011"/>
      <c r="E280" s="1011"/>
      <c r="F280" s="1011"/>
      <c r="G280" s="1011"/>
      <c r="H280" s="1011"/>
    </row>
    <row r="281" spans="1:8">
      <c r="A281" s="1010"/>
      <c r="B281" s="1010"/>
      <c r="C281" s="1011"/>
      <c r="D281" s="1011"/>
      <c r="E281" s="1011"/>
      <c r="F281" s="1011"/>
      <c r="G281" s="1011"/>
      <c r="H281" s="1011"/>
    </row>
    <row r="282" spans="1:8">
      <c r="A282" s="1010"/>
      <c r="B282" s="1010"/>
      <c r="C282" s="1011"/>
      <c r="D282" s="1011"/>
      <c r="E282" s="1011"/>
      <c r="F282" s="1011"/>
      <c r="G282" s="1011"/>
      <c r="H282" s="1011"/>
    </row>
    <row r="283" spans="1:8">
      <c r="A283" s="1010"/>
      <c r="B283" s="1010"/>
      <c r="C283" s="1011"/>
      <c r="D283" s="1011"/>
      <c r="E283" s="1011"/>
      <c r="F283" s="1011"/>
      <c r="G283" s="1011"/>
      <c r="H283" s="1011"/>
    </row>
    <row r="284" spans="1:8">
      <c r="A284" s="1010"/>
      <c r="B284" s="1010"/>
      <c r="C284" s="1011"/>
      <c r="D284" s="1011"/>
      <c r="E284" s="1011"/>
      <c r="F284" s="1011"/>
      <c r="G284" s="1011"/>
      <c r="H284" s="1011"/>
    </row>
    <row r="285" spans="1:8">
      <c r="A285" s="1010"/>
      <c r="B285" s="1010"/>
      <c r="C285" s="1011"/>
      <c r="D285" s="1011"/>
      <c r="E285" s="1011"/>
      <c r="F285" s="1011"/>
      <c r="G285" s="1011"/>
      <c r="H285" s="1011"/>
    </row>
    <row r="286" spans="1:8">
      <c r="A286" s="1010"/>
      <c r="B286" s="1010"/>
      <c r="C286" s="1011"/>
      <c r="D286" s="1011"/>
      <c r="E286" s="1011"/>
      <c r="F286" s="1011"/>
      <c r="G286" s="1011"/>
      <c r="H286" s="1011"/>
    </row>
    <row r="287" spans="1:8">
      <c r="A287" s="1010"/>
      <c r="B287" s="1010"/>
      <c r="C287" s="1011"/>
      <c r="D287" s="1011"/>
      <c r="E287" s="1011"/>
      <c r="F287" s="1011"/>
      <c r="G287" s="1011"/>
      <c r="H287" s="1011"/>
    </row>
    <row r="288" spans="1:8">
      <c r="A288" s="1010"/>
      <c r="B288" s="1010"/>
      <c r="C288" s="1011"/>
      <c r="D288" s="1011"/>
      <c r="E288" s="1011"/>
      <c r="F288" s="1011"/>
      <c r="G288" s="1011"/>
      <c r="H288" s="1011"/>
    </row>
    <row r="289" spans="1:8">
      <c r="A289" s="1010"/>
      <c r="B289" s="1010"/>
      <c r="C289" s="1011"/>
      <c r="D289" s="1011"/>
      <c r="E289" s="1011"/>
      <c r="F289" s="1011"/>
      <c r="G289" s="1011"/>
      <c r="H289" s="1011"/>
    </row>
    <row r="290" spans="1:8">
      <c r="A290" s="1010"/>
      <c r="B290" s="1010"/>
      <c r="C290" s="1011"/>
      <c r="D290" s="1011"/>
      <c r="E290" s="1011"/>
      <c r="F290" s="1011"/>
      <c r="G290" s="1011"/>
      <c r="H290" s="1011"/>
    </row>
    <row r="291" spans="1:8">
      <c r="A291" s="1010"/>
      <c r="B291" s="1010"/>
      <c r="C291" s="1011"/>
      <c r="D291" s="1011"/>
      <c r="E291" s="1011"/>
      <c r="F291" s="1011"/>
      <c r="G291" s="1011"/>
      <c r="H291" s="1011"/>
    </row>
    <row r="292" spans="1:8">
      <c r="A292" s="1010"/>
      <c r="B292" s="1010"/>
      <c r="C292" s="1011"/>
      <c r="D292" s="1011"/>
      <c r="E292" s="1011"/>
      <c r="F292" s="1011"/>
      <c r="G292" s="1011"/>
      <c r="H292" s="1011"/>
    </row>
    <row r="293" spans="1:8">
      <c r="A293" s="1010"/>
      <c r="B293" s="1010"/>
      <c r="C293" s="1011"/>
      <c r="D293" s="1011"/>
      <c r="E293" s="1011"/>
      <c r="F293" s="1011"/>
      <c r="G293" s="1011"/>
      <c r="H293" s="1011"/>
    </row>
    <row r="294" spans="1:8">
      <c r="A294" s="1010"/>
      <c r="B294" s="1010"/>
      <c r="C294" s="1011"/>
      <c r="D294" s="1011"/>
      <c r="E294" s="1011"/>
      <c r="F294" s="1011"/>
      <c r="G294" s="1011"/>
      <c r="H294" s="1011"/>
    </row>
    <row r="295" spans="1:8">
      <c r="A295" s="1010"/>
      <c r="B295" s="1010"/>
      <c r="C295" s="1011"/>
      <c r="D295" s="1011"/>
      <c r="E295" s="1011"/>
      <c r="F295" s="1011"/>
      <c r="G295" s="1011"/>
      <c r="H295" s="1011"/>
    </row>
    <row r="296" spans="1:8">
      <c r="A296" s="1010"/>
      <c r="B296" s="1010"/>
      <c r="C296" s="1011"/>
      <c r="D296" s="1011"/>
      <c r="E296" s="1011"/>
      <c r="F296" s="1011"/>
      <c r="G296" s="1011"/>
      <c r="H296" s="1011"/>
    </row>
    <row r="297" spans="1:8">
      <c r="A297" s="1010"/>
      <c r="B297" s="1010"/>
      <c r="C297" s="1011"/>
      <c r="D297" s="1011"/>
      <c r="E297" s="1011"/>
      <c r="F297" s="1011"/>
      <c r="G297" s="1011"/>
      <c r="H297" s="1011"/>
    </row>
    <row r="298" spans="1:8">
      <c r="A298" s="1010"/>
      <c r="B298" s="1010"/>
      <c r="C298" s="1011"/>
      <c r="D298" s="1011"/>
      <c r="E298" s="1011"/>
      <c r="F298" s="1011"/>
      <c r="G298" s="1011"/>
      <c r="H298" s="1011"/>
    </row>
    <row r="299" spans="1:8">
      <c r="A299" s="1010"/>
      <c r="B299" s="1010"/>
      <c r="C299" s="1011"/>
      <c r="D299" s="1011"/>
      <c r="E299" s="1011"/>
      <c r="F299" s="1011"/>
      <c r="G299" s="1011"/>
      <c r="H299" s="1011"/>
    </row>
    <row r="300" spans="1:8">
      <c r="A300" s="1010"/>
      <c r="B300" s="1010"/>
      <c r="C300" s="1011"/>
      <c r="D300" s="1011"/>
      <c r="E300" s="1011"/>
      <c r="F300" s="1011"/>
      <c r="G300" s="1011"/>
      <c r="H300" s="1011"/>
    </row>
    <row r="301" spans="1:8">
      <c r="A301" s="1010"/>
      <c r="B301" s="1010"/>
      <c r="C301" s="1011"/>
      <c r="D301" s="1011"/>
      <c r="E301" s="1011"/>
      <c r="F301" s="1011"/>
      <c r="G301" s="1011"/>
      <c r="H301" s="1011"/>
    </row>
    <row r="302" spans="1:8">
      <c r="A302" s="1010"/>
      <c r="B302" s="1010"/>
      <c r="C302" s="1011"/>
      <c r="D302" s="1011"/>
      <c r="E302" s="1011"/>
      <c r="F302" s="1011"/>
      <c r="G302" s="1011"/>
      <c r="H302" s="1011"/>
    </row>
    <row r="303" spans="1:8">
      <c r="A303" s="1010"/>
      <c r="B303" s="1010"/>
      <c r="C303" s="1011"/>
      <c r="D303" s="1011"/>
      <c r="E303" s="1011"/>
      <c r="F303" s="1011"/>
      <c r="G303" s="1011"/>
      <c r="H303" s="1011"/>
    </row>
    <row r="304" spans="1:8">
      <c r="A304" s="1010"/>
      <c r="B304" s="1010"/>
      <c r="C304" s="1011"/>
      <c r="D304" s="1011"/>
      <c r="E304" s="1011"/>
      <c r="F304" s="1011"/>
      <c r="G304" s="1011"/>
      <c r="H304" s="1011"/>
    </row>
    <row r="305" spans="1:8">
      <c r="A305" s="1010"/>
      <c r="B305" s="1010"/>
      <c r="C305" s="1011"/>
      <c r="D305" s="1011"/>
      <c r="E305" s="1011"/>
      <c r="F305" s="1011"/>
      <c r="G305" s="1011"/>
      <c r="H305" s="1011"/>
    </row>
    <row r="306" spans="1:8">
      <c r="A306" s="1010"/>
      <c r="B306" s="1010"/>
      <c r="C306" s="1011"/>
      <c r="D306" s="1011"/>
      <c r="E306" s="1011"/>
      <c r="F306" s="1011"/>
      <c r="G306" s="1011"/>
      <c r="H306" s="1011"/>
    </row>
    <row r="307" spans="1:8">
      <c r="A307" s="1010"/>
      <c r="B307" s="1010"/>
      <c r="C307" s="1011"/>
      <c r="D307" s="1011"/>
      <c r="E307" s="1011"/>
      <c r="F307" s="1011"/>
      <c r="G307" s="1011"/>
      <c r="H307" s="1011"/>
    </row>
    <row r="308" spans="1:8">
      <c r="A308" s="1010"/>
      <c r="B308" s="1010"/>
      <c r="C308" s="1011"/>
      <c r="D308" s="1011"/>
      <c r="E308" s="1011"/>
      <c r="F308" s="1011"/>
      <c r="G308" s="1011"/>
      <c r="H308" s="1011"/>
    </row>
    <row r="309" spans="1:8">
      <c r="A309" s="1010"/>
      <c r="B309" s="1010"/>
      <c r="C309" s="1011"/>
      <c r="D309" s="1011"/>
      <c r="E309" s="1011"/>
      <c r="F309" s="1011"/>
      <c r="G309" s="1011"/>
      <c r="H309" s="1011"/>
    </row>
    <row r="310" spans="1:8">
      <c r="A310" s="1010"/>
      <c r="B310" s="1010"/>
      <c r="C310" s="1011"/>
      <c r="D310" s="1011"/>
      <c r="E310" s="1011"/>
      <c r="F310" s="1011"/>
      <c r="G310" s="1011"/>
      <c r="H310" s="1011"/>
    </row>
    <row r="311" spans="1:8">
      <c r="A311" s="1010"/>
      <c r="B311" s="1010"/>
      <c r="C311" s="1011"/>
      <c r="D311" s="1011"/>
      <c r="E311" s="1011"/>
      <c r="F311" s="1011"/>
      <c r="G311" s="1011"/>
      <c r="H311" s="1011"/>
    </row>
    <row r="312" spans="1:8">
      <c r="A312" s="1010"/>
      <c r="B312" s="1010"/>
      <c r="C312" s="1011"/>
      <c r="D312" s="1011"/>
      <c r="E312" s="1011"/>
      <c r="F312" s="1011"/>
      <c r="G312" s="1011"/>
      <c r="H312" s="1011"/>
    </row>
    <row r="313" spans="1:8">
      <c r="A313" s="1010"/>
      <c r="B313" s="1010"/>
      <c r="C313" s="1011"/>
      <c r="D313" s="1011"/>
      <c r="E313" s="1011"/>
      <c r="F313" s="1011"/>
      <c r="G313" s="1011"/>
      <c r="H313" s="1011"/>
    </row>
    <row r="314" spans="1:8">
      <c r="A314" s="1010"/>
      <c r="B314" s="1010"/>
      <c r="C314" s="1011"/>
      <c r="D314" s="1011"/>
      <c r="E314" s="1011"/>
      <c r="F314" s="1011"/>
      <c r="G314" s="1011"/>
      <c r="H314" s="1011"/>
    </row>
    <row r="315" spans="1:8">
      <c r="A315" s="1010"/>
      <c r="B315" s="1010"/>
      <c r="C315" s="1011"/>
      <c r="D315" s="1011"/>
      <c r="E315" s="1011"/>
      <c r="F315" s="1011"/>
      <c r="G315" s="1011"/>
      <c r="H315" s="1011"/>
    </row>
    <row r="316" spans="1:8">
      <c r="A316" s="1010"/>
      <c r="B316" s="1010"/>
      <c r="C316" s="1011"/>
      <c r="D316" s="1011"/>
      <c r="E316" s="1011"/>
      <c r="F316" s="1011"/>
      <c r="G316" s="1011"/>
      <c r="H316" s="1011"/>
    </row>
    <row r="317" spans="1:8">
      <c r="A317" s="1010"/>
      <c r="B317" s="1010"/>
      <c r="C317" s="1011"/>
      <c r="D317" s="1011"/>
      <c r="E317" s="1011"/>
      <c r="F317" s="1011"/>
      <c r="G317" s="1011"/>
      <c r="H317" s="1011"/>
    </row>
    <row r="318" spans="1:8">
      <c r="A318" s="1010"/>
      <c r="B318" s="1010"/>
      <c r="C318" s="1011"/>
      <c r="D318" s="1011"/>
      <c r="E318" s="1011"/>
      <c r="F318" s="1011"/>
      <c r="G318" s="1011"/>
      <c r="H318" s="1011"/>
    </row>
    <row r="319" spans="1:8">
      <c r="A319" s="1010"/>
      <c r="B319" s="1010"/>
      <c r="C319" s="1011"/>
      <c r="D319" s="1011"/>
      <c r="E319" s="1011"/>
      <c r="F319" s="1011"/>
      <c r="G319" s="1011"/>
      <c r="H319" s="1011"/>
    </row>
    <row r="320" spans="1:8">
      <c r="A320" s="1010"/>
      <c r="B320" s="1010"/>
      <c r="C320" s="1011"/>
      <c r="D320" s="1011"/>
      <c r="E320" s="1011"/>
      <c r="F320" s="1011"/>
      <c r="G320" s="1011"/>
      <c r="H320" s="1011"/>
    </row>
    <row r="321" spans="1:8">
      <c r="A321" s="1010"/>
      <c r="B321" s="1010"/>
      <c r="C321" s="1011"/>
      <c r="D321" s="1011"/>
      <c r="E321" s="1011"/>
      <c r="F321" s="1011"/>
      <c r="G321" s="1011"/>
      <c r="H321" s="1011"/>
    </row>
    <row r="322" spans="1:8">
      <c r="A322" s="1010"/>
      <c r="B322" s="1010"/>
      <c r="C322" s="1011"/>
      <c r="D322" s="1011"/>
      <c r="E322" s="1011"/>
      <c r="F322" s="1011"/>
      <c r="G322" s="1011"/>
      <c r="H322" s="1011"/>
    </row>
    <row r="323" spans="1:8">
      <c r="A323" s="1010"/>
      <c r="B323" s="1010"/>
      <c r="C323" s="1011"/>
      <c r="D323" s="1011"/>
      <c r="E323" s="1011"/>
      <c r="F323" s="1011"/>
      <c r="G323" s="1011"/>
      <c r="H323" s="1011"/>
    </row>
    <row r="324" spans="1:8">
      <c r="A324" s="1010"/>
      <c r="B324" s="1010"/>
      <c r="C324" s="1011"/>
      <c r="D324" s="1011"/>
      <c r="E324" s="1011"/>
      <c r="F324" s="1011"/>
      <c r="G324" s="1011"/>
      <c r="H324" s="1011"/>
    </row>
    <row r="325" spans="1:8">
      <c r="A325" s="1010"/>
      <c r="B325" s="1010"/>
      <c r="C325" s="1011"/>
      <c r="D325" s="1011"/>
      <c r="E325" s="1011"/>
      <c r="F325" s="1011"/>
      <c r="G325" s="1011"/>
      <c r="H325" s="1011"/>
    </row>
    <row r="326" spans="1:8">
      <c r="A326" s="1010"/>
      <c r="B326" s="1010"/>
      <c r="C326" s="1011"/>
      <c r="D326" s="1011"/>
      <c r="E326" s="1011"/>
      <c r="F326" s="1011"/>
      <c r="G326" s="1011"/>
      <c r="H326" s="1011"/>
    </row>
    <row r="327" spans="1:8">
      <c r="A327" s="1010"/>
      <c r="B327" s="1010"/>
      <c r="C327" s="1011"/>
      <c r="D327" s="1011"/>
      <c r="E327" s="1011"/>
      <c r="F327" s="1011"/>
      <c r="G327" s="1011"/>
      <c r="H327" s="1011"/>
    </row>
    <row r="328" spans="1:8">
      <c r="A328" s="1010"/>
      <c r="B328" s="1010"/>
      <c r="C328" s="1011"/>
      <c r="D328" s="1011"/>
      <c r="E328" s="1011"/>
      <c r="F328" s="1011"/>
      <c r="G328" s="1011"/>
      <c r="H328" s="1011"/>
    </row>
    <row r="329" spans="1:8">
      <c r="A329" s="1010"/>
      <c r="B329" s="1010"/>
      <c r="C329" s="1011"/>
      <c r="D329" s="1011"/>
      <c r="E329" s="1011"/>
      <c r="F329" s="1011"/>
      <c r="G329" s="1011"/>
      <c r="H329" s="1011"/>
    </row>
    <row r="330" spans="1:8">
      <c r="A330" s="1010"/>
      <c r="B330" s="1010"/>
      <c r="C330" s="1011"/>
      <c r="D330" s="1011"/>
      <c r="E330" s="1011"/>
      <c r="F330" s="1011"/>
      <c r="G330" s="1011"/>
      <c r="H330" s="1011"/>
    </row>
    <row r="331" spans="1:8">
      <c r="A331" s="1010"/>
      <c r="B331" s="1010"/>
      <c r="C331" s="1011"/>
      <c r="D331" s="1011"/>
      <c r="E331" s="1011"/>
      <c r="F331" s="1011"/>
      <c r="G331" s="1011"/>
      <c r="H331" s="1011"/>
    </row>
    <row r="332" spans="1:8">
      <c r="A332" s="1010"/>
      <c r="B332" s="1010"/>
      <c r="C332" s="1011"/>
      <c r="D332" s="1011"/>
      <c r="E332" s="1011"/>
      <c r="F332" s="1011"/>
      <c r="G332" s="1011"/>
      <c r="H332" s="1011"/>
    </row>
    <row r="333" spans="1:8">
      <c r="A333" s="1010"/>
      <c r="B333" s="1010"/>
      <c r="C333" s="1011"/>
      <c r="D333" s="1011"/>
      <c r="E333" s="1011"/>
      <c r="F333" s="1011"/>
      <c r="G333" s="1011"/>
      <c r="H333" s="1011"/>
    </row>
    <row r="334" spans="1:8">
      <c r="A334" s="1010"/>
      <c r="B334" s="1010"/>
      <c r="C334" s="1011"/>
      <c r="D334" s="1011"/>
      <c r="E334" s="1011"/>
      <c r="F334" s="1011"/>
      <c r="G334" s="1011"/>
      <c r="H334" s="1011"/>
    </row>
    <row r="335" spans="1:8">
      <c r="A335" s="1010"/>
      <c r="B335" s="1010"/>
      <c r="C335" s="1011"/>
      <c r="D335" s="1011"/>
      <c r="E335" s="1011"/>
      <c r="F335" s="1011"/>
      <c r="G335" s="1011"/>
      <c r="H335" s="1011"/>
    </row>
    <row r="336" spans="1:8">
      <c r="A336" s="1010"/>
      <c r="B336" s="1010"/>
      <c r="C336" s="1011"/>
      <c r="D336" s="1011"/>
      <c r="E336" s="1011"/>
      <c r="F336" s="1011"/>
      <c r="G336" s="1011"/>
      <c r="H336" s="1011"/>
    </row>
    <row r="337" spans="1:8">
      <c r="A337" s="1010"/>
      <c r="B337" s="1010"/>
      <c r="C337" s="1011"/>
      <c r="D337" s="1011"/>
      <c r="E337" s="1011"/>
      <c r="F337" s="1011"/>
      <c r="G337" s="1011"/>
      <c r="H337" s="1011"/>
    </row>
    <row r="338" spans="1:8">
      <c r="A338" s="1010"/>
      <c r="B338" s="1010"/>
      <c r="C338" s="1011"/>
      <c r="D338" s="1011"/>
      <c r="E338" s="1011"/>
      <c r="F338" s="1011"/>
      <c r="G338" s="1011"/>
      <c r="H338" s="1011"/>
    </row>
    <row r="339" spans="1:8">
      <c r="A339" s="1010"/>
      <c r="B339" s="1010"/>
      <c r="C339" s="1011"/>
      <c r="D339" s="1011"/>
      <c r="E339" s="1011"/>
      <c r="F339" s="1011"/>
      <c r="G339" s="1011"/>
      <c r="H339" s="1011"/>
    </row>
    <row r="340" spans="1:8">
      <c r="A340" s="1010"/>
      <c r="B340" s="1010"/>
      <c r="C340" s="1011"/>
      <c r="D340" s="1011"/>
      <c r="E340" s="1011"/>
      <c r="F340" s="1011"/>
      <c r="G340" s="1011"/>
      <c r="H340" s="1011"/>
    </row>
    <row r="341" spans="1:8">
      <c r="A341" s="1010"/>
      <c r="B341" s="1010"/>
      <c r="C341" s="1011"/>
      <c r="D341" s="1011"/>
      <c r="E341" s="1011"/>
      <c r="F341" s="1011"/>
      <c r="G341" s="1011"/>
      <c r="H341" s="1011"/>
    </row>
    <row r="342" spans="1:8">
      <c r="A342" s="1010"/>
      <c r="B342" s="1010"/>
      <c r="C342" s="1011"/>
      <c r="D342" s="1011"/>
      <c r="E342" s="1011"/>
      <c r="F342" s="1011"/>
      <c r="G342" s="1011"/>
      <c r="H342" s="1011"/>
    </row>
    <row r="343" spans="1:8">
      <c r="A343" s="1010"/>
      <c r="B343" s="1010"/>
      <c r="C343" s="1011"/>
      <c r="D343" s="1011"/>
      <c r="E343" s="1011"/>
      <c r="F343" s="1011"/>
      <c r="G343" s="1011"/>
      <c r="H343" s="1011"/>
    </row>
    <row r="344" spans="1:8">
      <c r="A344" s="1010"/>
      <c r="B344" s="1010"/>
      <c r="C344" s="1011"/>
      <c r="D344" s="1011"/>
      <c r="E344" s="1011"/>
      <c r="F344" s="1011"/>
      <c r="G344" s="1011"/>
      <c r="H344" s="1011"/>
    </row>
    <row r="345" spans="1:8">
      <c r="A345" s="1010"/>
      <c r="B345" s="1010"/>
      <c r="C345" s="1011"/>
      <c r="D345" s="1011"/>
      <c r="E345" s="1011"/>
      <c r="F345" s="1011"/>
      <c r="G345" s="1011"/>
      <c r="H345" s="1011"/>
    </row>
    <row r="346" spans="1:8">
      <c r="A346" s="1010"/>
      <c r="B346" s="1010"/>
      <c r="C346" s="1011"/>
      <c r="D346" s="1011"/>
      <c r="E346" s="1011"/>
      <c r="F346" s="1011"/>
      <c r="G346" s="1011"/>
      <c r="H346" s="1011"/>
    </row>
    <row r="347" spans="1:8">
      <c r="A347" s="1010"/>
      <c r="B347" s="1010"/>
      <c r="C347" s="1011"/>
      <c r="D347" s="1011"/>
      <c r="E347" s="1011"/>
      <c r="F347" s="1011"/>
      <c r="G347" s="1011"/>
      <c r="H347" s="1011"/>
    </row>
    <row r="348" spans="1:8">
      <c r="A348" s="1010"/>
      <c r="B348" s="1010"/>
      <c r="C348" s="1011"/>
      <c r="D348" s="1011"/>
      <c r="E348" s="1011"/>
      <c r="F348" s="1011"/>
      <c r="G348" s="1011"/>
      <c r="H348" s="1011"/>
    </row>
    <row r="349" spans="1:8">
      <c r="A349" s="1010"/>
      <c r="B349" s="1010"/>
      <c r="C349" s="1011"/>
      <c r="D349" s="1011"/>
      <c r="E349" s="1011"/>
      <c r="F349" s="1011"/>
      <c r="G349" s="1011"/>
      <c r="H349" s="1011"/>
    </row>
    <row r="350" spans="1:8">
      <c r="A350" s="1010"/>
      <c r="B350" s="1010"/>
      <c r="C350" s="1011"/>
      <c r="D350" s="1011"/>
      <c r="E350" s="1011"/>
      <c r="F350" s="1011"/>
      <c r="G350" s="1011"/>
      <c r="H350" s="1011"/>
    </row>
    <row r="351" spans="1:8">
      <c r="A351" s="1010"/>
      <c r="B351" s="1010"/>
      <c r="C351" s="1011"/>
      <c r="D351" s="1011"/>
      <c r="E351" s="1011"/>
      <c r="F351" s="1011"/>
      <c r="G351" s="1011"/>
      <c r="H351" s="1011"/>
    </row>
    <row r="352" spans="1:8">
      <c r="A352" s="1010"/>
      <c r="B352" s="1010"/>
      <c r="C352" s="1011"/>
      <c r="D352" s="1011"/>
      <c r="E352" s="1011"/>
      <c r="F352" s="1011"/>
      <c r="G352" s="1011"/>
      <c r="H352" s="1011"/>
    </row>
    <row r="353" spans="1:8">
      <c r="A353" s="1012"/>
      <c r="B353" s="1012"/>
      <c r="C353" s="1012"/>
      <c r="D353" s="1012"/>
      <c r="E353" s="1012"/>
      <c r="F353" s="1012"/>
      <c r="G353" s="1012"/>
      <c r="H353" s="1012"/>
    </row>
    <row r="354" spans="1:8">
      <c r="A354" s="1012"/>
      <c r="B354" s="1012"/>
      <c r="C354" s="1012"/>
      <c r="D354" s="1012"/>
      <c r="E354" s="1012"/>
      <c r="F354" s="1012"/>
      <c r="G354" s="1012"/>
      <c r="H354" s="1012"/>
    </row>
    <row r="355" spans="1:8">
      <c r="A355" s="1012"/>
      <c r="B355" s="1012"/>
      <c r="C355" s="1012"/>
      <c r="D355" s="1012"/>
      <c r="E355" s="1012"/>
      <c r="F355" s="1012"/>
      <c r="G355" s="1012"/>
      <c r="H355" s="1012"/>
    </row>
    <row r="356" spans="1:8">
      <c r="A356" s="1012"/>
      <c r="B356" s="1012"/>
      <c r="C356" s="1012"/>
      <c r="D356" s="1012"/>
      <c r="E356" s="1012"/>
      <c r="F356" s="1012"/>
      <c r="G356" s="1012"/>
      <c r="H356" s="1012"/>
    </row>
    <row r="357" spans="1:8">
      <c r="A357" s="1012"/>
      <c r="B357" s="1012"/>
      <c r="C357" s="1012"/>
      <c r="D357" s="1012"/>
      <c r="E357" s="1012"/>
      <c r="F357" s="1012"/>
      <c r="G357" s="1012"/>
      <c r="H357" s="1012"/>
    </row>
    <row r="358" spans="1:8">
      <c r="A358" s="1012"/>
      <c r="B358" s="1012"/>
      <c r="C358" s="1012"/>
      <c r="D358" s="1012"/>
      <c r="E358" s="1012"/>
      <c r="F358" s="1012"/>
      <c r="G358" s="1012"/>
      <c r="H358" s="1012"/>
    </row>
    <row r="359" spans="1:8">
      <c r="A359" s="1012"/>
      <c r="B359" s="1012"/>
      <c r="C359" s="1012"/>
      <c r="D359" s="1012"/>
      <c r="E359" s="1012"/>
      <c r="F359" s="1012"/>
      <c r="G359" s="1012"/>
      <c r="H359" s="1012"/>
    </row>
    <row r="360" spans="1:8">
      <c r="A360" s="1012"/>
      <c r="B360" s="1012"/>
      <c r="C360" s="1012"/>
      <c r="D360" s="1012"/>
      <c r="E360" s="1012"/>
      <c r="F360" s="1012"/>
      <c r="G360" s="1012"/>
      <c r="H360" s="1012"/>
    </row>
    <row r="361" spans="1:8">
      <c r="A361" s="1012"/>
      <c r="B361" s="1012"/>
      <c r="C361" s="1012"/>
      <c r="D361" s="1012"/>
      <c r="E361" s="1012"/>
      <c r="F361" s="1012"/>
      <c r="G361" s="1012"/>
      <c r="H361" s="1012"/>
    </row>
    <row r="362" spans="1:8">
      <c r="A362" s="1012"/>
      <c r="B362" s="1012"/>
      <c r="C362" s="1012"/>
      <c r="D362" s="1012"/>
      <c r="E362" s="1012"/>
      <c r="F362" s="1012"/>
      <c r="G362" s="1012"/>
      <c r="H362" s="1012"/>
    </row>
    <row r="363" spans="1:8">
      <c r="A363" s="1012"/>
      <c r="B363" s="1012"/>
      <c r="C363" s="1012"/>
      <c r="D363" s="1012"/>
      <c r="E363" s="1012"/>
      <c r="F363" s="1012"/>
      <c r="G363" s="1012"/>
      <c r="H363" s="1012"/>
    </row>
    <row r="364" spans="1:8">
      <c r="A364" s="1012"/>
      <c r="B364" s="1012"/>
      <c r="C364" s="1012"/>
      <c r="D364" s="1012"/>
      <c r="E364" s="1012"/>
      <c r="F364" s="1012"/>
      <c r="G364" s="1012"/>
      <c r="H364" s="1012"/>
    </row>
    <row r="365" spans="1:8">
      <c r="A365" s="1012"/>
      <c r="B365" s="1012"/>
      <c r="C365" s="1012"/>
      <c r="D365" s="1012"/>
      <c r="E365" s="1012"/>
      <c r="F365" s="1012"/>
      <c r="G365" s="1012"/>
      <c r="H365" s="1012"/>
    </row>
    <row r="366" spans="1:8">
      <c r="A366" s="1012"/>
      <c r="B366" s="1012"/>
      <c r="C366" s="1012"/>
      <c r="D366" s="1012"/>
      <c r="E366" s="1012"/>
      <c r="F366" s="1012"/>
      <c r="G366" s="1012"/>
      <c r="H366" s="1012"/>
    </row>
    <row r="367" spans="1:8">
      <c r="A367" s="1012"/>
      <c r="B367" s="1012"/>
      <c r="C367" s="1012"/>
      <c r="D367" s="1012"/>
      <c r="E367" s="1012"/>
      <c r="F367" s="1012"/>
      <c r="G367" s="1012"/>
      <c r="H367" s="1012"/>
    </row>
    <row r="368" spans="1:8">
      <c r="A368" s="1012"/>
      <c r="B368" s="1012"/>
      <c r="C368" s="1012"/>
      <c r="D368" s="1012"/>
      <c r="E368" s="1012"/>
      <c r="F368" s="1012"/>
      <c r="G368" s="1012"/>
      <c r="H368" s="1012"/>
    </row>
    <row r="369" spans="1:8">
      <c r="A369" s="1012"/>
      <c r="B369" s="1012"/>
      <c r="C369" s="1012"/>
      <c r="D369" s="1012"/>
      <c r="E369" s="1012"/>
      <c r="F369" s="1012"/>
      <c r="G369" s="1012"/>
      <c r="H369" s="1012"/>
    </row>
    <row r="370" spans="1:8">
      <c r="A370" s="1012"/>
      <c r="B370" s="1012"/>
      <c r="C370" s="1012"/>
      <c r="D370" s="1012"/>
      <c r="E370" s="1012"/>
      <c r="F370" s="1012"/>
      <c r="G370" s="1012"/>
      <c r="H370" s="1012"/>
    </row>
    <row r="371" spans="1:8">
      <c r="A371" s="1012"/>
      <c r="B371" s="1012"/>
      <c r="C371" s="1012"/>
      <c r="D371" s="1012"/>
      <c r="E371" s="1012"/>
      <c r="F371" s="1012"/>
      <c r="G371" s="1012"/>
      <c r="H371" s="1012"/>
    </row>
    <row r="372" spans="1:8">
      <c r="A372" s="1012"/>
      <c r="B372" s="1012"/>
      <c r="C372" s="1012"/>
      <c r="D372" s="1012"/>
      <c r="E372" s="1012"/>
      <c r="F372" s="1012"/>
      <c r="G372" s="1012"/>
      <c r="H372" s="1012"/>
    </row>
    <row r="373" spans="1:8">
      <c r="A373" s="1012"/>
      <c r="B373" s="1012"/>
      <c r="C373" s="1012"/>
      <c r="D373" s="1012"/>
      <c r="E373" s="1012"/>
      <c r="F373" s="1012"/>
      <c r="G373" s="1012"/>
      <c r="H373" s="1012"/>
    </row>
    <row r="374" spans="1:8">
      <c r="A374" s="1012"/>
      <c r="B374" s="1012"/>
      <c r="C374" s="1012"/>
      <c r="D374" s="1012"/>
      <c r="E374" s="1012"/>
      <c r="F374" s="1012"/>
      <c r="G374" s="1012"/>
      <c r="H374" s="1012"/>
    </row>
    <row r="375" spans="1:8">
      <c r="A375" s="1012"/>
      <c r="B375" s="1012"/>
      <c r="C375" s="1012"/>
      <c r="D375" s="1012"/>
      <c r="E375" s="1012"/>
      <c r="F375" s="1012"/>
      <c r="G375" s="1012"/>
      <c r="H375" s="1012"/>
    </row>
    <row r="376" spans="1:8">
      <c r="A376" s="1012"/>
      <c r="B376" s="1012"/>
      <c r="C376" s="1012"/>
      <c r="D376" s="1012"/>
      <c r="E376" s="1012"/>
      <c r="F376" s="1012"/>
      <c r="G376" s="1012"/>
      <c r="H376" s="1012"/>
    </row>
    <row r="377" spans="1:8">
      <c r="A377" s="1012"/>
      <c r="B377" s="1012"/>
      <c r="C377" s="1012"/>
      <c r="D377" s="1012"/>
      <c r="E377" s="1012"/>
      <c r="F377" s="1012"/>
      <c r="G377" s="1012"/>
      <c r="H377" s="1012"/>
    </row>
    <row r="378" spans="1:8">
      <c r="A378" s="1012"/>
      <c r="B378" s="1012"/>
      <c r="C378" s="1012"/>
      <c r="D378" s="1012"/>
      <c r="E378" s="1012"/>
      <c r="F378" s="1012"/>
      <c r="G378" s="1012"/>
      <c r="H378" s="1012"/>
    </row>
    <row r="379" spans="1:8">
      <c r="A379" s="1012"/>
      <c r="B379" s="1012"/>
      <c r="C379" s="1012"/>
      <c r="D379" s="1012"/>
      <c r="E379" s="1012"/>
      <c r="F379" s="1012"/>
      <c r="G379" s="1012"/>
      <c r="H379" s="1012"/>
    </row>
    <row r="380" spans="1:8">
      <c r="A380" s="1012"/>
      <c r="B380" s="1012"/>
      <c r="C380" s="1012"/>
      <c r="D380" s="1012"/>
      <c r="E380" s="1012"/>
      <c r="F380" s="1012"/>
      <c r="G380" s="1012"/>
      <c r="H380" s="1012"/>
    </row>
    <row r="381" spans="1:8">
      <c r="A381" s="1012"/>
      <c r="B381" s="1012"/>
      <c r="C381" s="1012"/>
      <c r="D381" s="1012"/>
      <c r="E381" s="1012"/>
      <c r="F381" s="1012"/>
      <c r="G381" s="1012"/>
      <c r="H381" s="1012"/>
    </row>
    <row r="382" spans="1:8">
      <c r="A382" s="1012"/>
      <c r="B382" s="1012"/>
      <c r="C382" s="1012"/>
      <c r="D382" s="1012"/>
      <c r="E382" s="1012"/>
      <c r="F382" s="1012"/>
      <c r="G382" s="1012"/>
      <c r="H382" s="1012"/>
    </row>
    <row r="383" spans="1:8">
      <c r="A383" s="1012"/>
      <c r="B383" s="1012"/>
      <c r="C383" s="1012"/>
      <c r="D383" s="1012"/>
      <c r="E383" s="1012"/>
      <c r="F383" s="1012"/>
      <c r="G383" s="1012"/>
      <c r="H383" s="1012"/>
    </row>
    <row r="384" spans="1:8">
      <c r="A384" s="1012"/>
      <c r="B384" s="1012"/>
      <c r="C384" s="1012"/>
      <c r="D384" s="1012"/>
      <c r="E384" s="1012"/>
      <c r="F384" s="1012"/>
      <c r="G384" s="1012"/>
      <c r="H384" s="1012"/>
    </row>
    <row r="385" spans="1:8">
      <c r="A385" s="1012"/>
      <c r="B385" s="1012"/>
      <c r="C385" s="1012"/>
      <c r="D385" s="1012"/>
      <c r="E385" s="1012"/>
      <c r="F385" s="1012"/>
      <c r="G385" s="1012"/>
      <c r="H385" s="1012"/>
    </row>
    <row r="386" spans="1:8">
      <c r="A386" s="1012"/>
      <c r="B386" s="1012"/>
      <c r="C386" s="1012"/>
      <c r="D386" s="1012"/>
      <c r="E386" s="1012"/>
      <c r="F386" s="1012"/>
      <c r="G386" s="1012"/>
      <c r="H386" s="1012"/>
    </row>
    <row r="387" spans="1:8">
      <c r="A387" s="1012"/>
      <c r="B387" s="1012"/>
      <c r="C387" s="1012"/>
      <c r="D387" s="1012"/>
      <c r="E387" s="1012"/>
      <c r="F387" s="1012"/>
      <c r="G387" s="1012"/>
      <c r="H387" s="1012"/>
    </row>
    <row r="388" spans="1:8">
      <c r="A388" s="1012"/>
      <c r="B388" s="1012"/>
      <c r="C388" s="1012"/>
      <c r="D388" s="1012"/>
      <c r="E388" s="1012"/>
      <c r="F388" s="1012"/>
      <c r="G388" s="1012"/>
      <c r="H388" s="1012"/>
    </row>
    <row r="389" spans="1:8">
      <c r="A389" s="1012"/>
      <c r="B389" s="1012"/>
      <c r="C389" s="1012"/>
      <c r="D389" s="1012"/>
      <c r="E389" s="1012"/>
      <c r="F389" s="1012"/>
      <c r="G389" s="1012"/>
      <c r="H389" s="1012"/>
    </row>
    <row r="390" spans="1:8">
      <c r="A390" s="1012"/>
      <c r="B390" s="1012"/>
      <c r="C390" s="1012"/>
      <c r="D390" s="1012"/>
      <c r="E390" s="1012"/>
      <c r="F390" s="1012"/>
      <c r="G390" s="1012"/>
      <c r="H390" s="1012"/>
    </row>
    <row r="391" spans="1:8">
      <c r="A391" s="1012"/>
      <c r="B391" s="1012"/>
      <c r="C391" s="1012"/>
      <c r="D391" s="1012"/>
      <c r="E391" s="1012"/>
      <c r="F391" s="1012"/>
      <c r="G391" s="1012"/>
      <c r="H391" s="1012"/>
    </row>
    <row r="392" spans="1:8">
      <c r="A392" s="1012"/>
      <c r="B392" s="1012"/>
      <c r="C392" s="1012"/>
      <c r="D392" s="1012"/>
      <c r="E392" s="1012"/>
      <c r="F392" s="1012"/>
      <c r="G392" s="1012"/>
      <c r="H392" s="1012"/>
    </row>
    <row r="393" spans="1:8">
      <c r="A393" s="1012"/>
      <c r="B393" s="1012"/>
      <c r="C393" s="1012"/>
      <c r="D393" s="1012"/>
      <c r="E393" s="1012"/>
      <c r="F393" s="1012"/>
      <c r="G393" s="1012"/>
      <c r="H393" s="1012"/>
    </row>
    <row r="394" spans="1:8">
      <c r="A394" s="1012"/>
      <c r="B394" s="1012"/>
      <c r="C394" s="1012"/>
      <c r="D394" s="1012"/>
      <c r="E394" s="1012"/>
      <c r="F394" s="1012"/>
      <c r="G394" s="1012"/>
      <c r="H394" s="1012"/>
    </row>
    <row r="395" spans="1:8">
      <c r="A395" s="1012"/>
      <c r="B395" s="1012"/>
      <c r="C395" s="1012"/>
      <c r="D395" s="1012"/>
      <c r="E395" s="1012"/>
      <c r="F395" s="1012"/>
      <c r="G395" s="1012"/>
      <c r="H395" s="1012"/>
    </row>
    <row r="396" spans="1:8">
      <c r="A396" s="1012"/>
      <c r="B396" s="1012"/>
      <c r="C396" s="1012"/>
      <c r="D396" s="1012"/>
      <c r="E396" s="1012"/>
      <c r="F396" s="1012"/>
      <c r="G396" s="1012"/>
      <c r="H396" s="1012"/>
    </row>
    <row r="397" spans="1:8">
      <c r="A397" s="1012"/>
      <c r="B397" s="1012"/>
      <c r="C397" s="1012"/>
      <c r="D397" s="1012"/>
      <c r="E397" s="1012"/>
      <c r="F397" s="1012"/>
      <c r="G397" s="1012"/>
      <c r="H397" s="1012"/>
    </row>
    <row r="398" spans="1:8">
      <c r="A398" s="1012"/>
      <c r="B398" s="1012"/>
      <c r="C398" s="1012"/>
      <c r="D398" s="1012"/>
      <c r="E398" s="1012"/>
      <c r="F398" s="1012"/>
      <c r="G398" s="1012"/>
      <c r="H398" s="1012"/>
    </row>
    <row r="399" spans="1:8">
      <c r="A399" s="1012"/>
      <c r="B399" s="1012"/>
      <c r="C399" s="1012"/>
      <c r="D399" s="1012"/>
      <c r="E399" s="1012"/>
      <c r="F399" s="1012"/>
      <c r="G399" s="1012"/>
      <c r="H399" s="1012"/>
    </row>
    <row r="400" spans="1:8">
      <c r="A400" s="1012"/>
      <c r="B400" s="1012"/>
      <c r="C400" s="1012"/>
      <c r="D400" s="1012"/>
      <c r="E400" s="1012"/>
      <c r="F400" s="1012"/>
      <c r="G400" s="1012"/>
      <c r="H400" s="1012"/>
    </row>
    <row r="401" spans="1:8">
      <c r="A401" s="1012"/>
      <c r="B401" s="1012"/>
      <c r="C401" s="1012"/>
      <c r="D401" s="1012"/>
      <c r="E401" s="1012"/>
      <c r="F401" s="1012"/>
      <c r="G401" s="1012"/>
      <c r="H401" s="1012"/>
    </row>
    <row r="402" spans="1:8">
      <c r="A402" s="1012"/>
      <c r="B402" s="1012"/>
      <c r="C402" s="1012"/>
      <c r="D402" s="1012"/>
      <c r="E402" s="1012"/>
      <c r="F402" s="1012"/>
      <c r="G402" s="1012"/>
      <c r="H402" s="1012"/>
    </row>
    <row r="403" spans="1:8">
      <c r="A403" s="1012"/>
      <c r="B403" s="1012"/>
      <c r="C403" s="1012"/>
      <c r="D403" s="1012"/>
      <c r="E403" s="1012"/>
      <c r="F403" s="1012"/>
      <c r="G403" s="1012"/>
      <c r="H403" s="1012"/>
    </row>
    <row r="404" spans="1:8">
      <c r="A404" s="1012"/>
      <c r="B404" s="1012"/>
      <c r="C404" s="1012"/>
      <c r="D404" s="1012"/>
      <c r="E404" s="1012"/>
      <c r="F404" s="1012"/>
      <c r="G404" s="1012"/>
      <c r="H404" s="1012"/>
    </row>
    <row r="405" spans="1:8">
      <c r="A405" s="1012"/>
      <c r="B405" s="1012"/>
      <c r="C405" s="1012"/>
      <c r="D405" s="1012"/>
      <c r="E405" s="1012"/>
      <c r="F405" s="1012"/>
      <c r="G405" s="1012"/>
      <c r="H405" s="1012"/>
    </row>
    <row r="406" spans="1:8">
      <c r="A406" s="1012"/>
      <c r="B406" s="1012"/>
      <c r="C406" s="1012"/>
      <c r="D406" s="1012"/>
      <c r="E406" s="1012"/>
      <c r="F406" s="1012"/>
      <c r="G406" s="1012"/>
      <c r="H406" s="1012"/>
    </row>
    <row r="407" spans="1:8">
      <c r="A407" s="1012"/>
      <c r="B407" s="1012"/>
      <c r="C407" s="1012"/>
      <c r="D407" s="1012"/>
      <c r="E407" s="1012"/>
      <c r="F407" s="1012"/>
      <c r="G407" s="1012"/>
      <c r="H407" s="1012"/>
    </row>
    <row r="408" spans="1:8">
      <c r="A408" s="1012"/>
      <c r="B408" s="1012"/>
      <c r="C408" s="1012"/>
      <c r="D408" s="1012"/>
      <c r="E408" s="1012"/>
      <c r="F408" s="1012"/>
      <c r="G408" s="1012"/>
      <c r="H408" s="1012"/>
    </row>
    <row r="409" spans="1:8">
      <c r="A409" s="1012"/>
      <c r="B409" s="1012"/>
      <c r="C409" s="1012"/>
      <c r="D409" s="1012"/>
      <c r="E409" s="1012"/>
      <c r="F409" s="1012"/>
      <c r="G409" s="1012"/>
      <c r="H409" s="1012"/>
    </row>
    <row r="410" spans="1:8">
      <c r="A410" s="1012"/>
      <c r="B410" s="1012"/>
      <c r="C410" s="1012"/>
      <c r="D410" s="1012"/>
      <c r="E410" s="1012"/>
      <c r="F410" s="1012"/>
      <c r="G410" s="1012"/>
      <c r="H410" s="1012"/>
    </row>
    <row r="411" spans="1:8">
      <c r="A411" s="1012"/>
      <c r="B411" s="1012"/>
      <c r="C411" s="1012"/>
      <c r="D411" s="1012"/>
      <c r="E411" s="1012"/>
      <c r="F411" s="1012"/>
      <c r="G411" s="1012"/>
      <c r="H411" s="1012"/>
    </row>
    <row r="412" spans="1:8">
      <c r="A412" s="1012"/>
      <c r="B412" s="1012"/>
      <c r="C412" s="1012"/>
      <c r="D412" s="1012"/>
      <c r="E412" s="1012"/>
      <c r="F412" s="1012"/>
      <c r="G412" s="1012"/>
      <c r="H412" s="1012"/>
    </row>
    <row r="413" spans="1:8">
      <c r="A413" s="1012"/>
      <c r="B413" s="1012"/>
      <c r="C413" s="1012"/>
      <c r="D413" s="1012"/>
      <c r="E413" s="1012"/>
      <c r="F413" s="1012"/>
      <c r="G413" s="1012"/>
      <c r="H413" s="1012"/>
    </row>
    <row r="414" spans="1:8">
      <c r="A414" s="1012"/>
      <c r="B414" s="1012"/>
      <c r="C414" s="1012"/>
      <c r="D414" s="1012"/>
      <c r="E414" s="1012"/>
      <c r="F414" s="1012"/>
      <c r="G414" s="1012"/>
      <c r="H414" s="1012"/>
    </row>
    <row r="415" spans="1:8">
      <c r="A415" s="1012"/>
      <c r="B415" s="1012"/>
      <c r="C415" s="1012"/>
      <c r="D415" s="1012"/>
      <c r="E415" s="1012"/>
      <c r="F415" s="1012"/>
      <c r="G415" s="1012"/>
      <c r="H415" s="1012"/>
    </row>
    <row r="416" spans="1:8">
      <c r="A416" s="1012"/>
      <c r="B416" s="1012"/>
      <c r="C416" s="1012"/>
      <c r="D416" s="1012"/>
      <c r="E416" s="1012"/>
      <c r="F416" s="1012"/>
      <c r="G416" s="1012"/>
      <c r="H416" s="1012"/>
    </row>
    <row r="417" spans="1:8">
      <c r="A417" s="1012"/>
      <c r="B417" s="1012"/>
      <c r="C417" s="1012"/>
      <c r="D417" s="1012"/>
      <c r="E417" s="1012"/>
      <c r="F417" s="1012"/>
      <c r="G417" s="1012"/>
      <c r="H417" s="1012"/>
    </row>
    <row r="418" spans="1:8">
      <c r="A418" s="1012"/>
      <c r="B418" s="1012"/>
      <c r="C418" s="1012"/>
      <c r="D418" s="1012"/>
      <c r="E418" s="1012"/>
      <c r="F418" s="1012"/>
      <c r="G418" s="1012"/>
      <c r="H418" s="1012"/>
    </row>
    <row r="419" spans="1:8">
      <c r="A419" s="1012"/>
      <c r="B419" s="1012"/>
      <c r="C419" s="1012"/>
      <c r="D419" s="1012"/>
      <c r="E419" s="1012"/>
      <c r="F419" s="1012"/>
      <c r="G419" s="1012"/>
      <c r="H419" s="1012"/>
    </row>
    <row r="420" spans="1:8">
      <c r="A420" s="1012"/>
      <c r="B420" s="1012"/>
      <c r="C420" s="1012"/>
      <c r="D420" s="1012"/>
      <c r="E420" s="1012"/>
      <c r="F420" s="1012"/>
      <c r="G420" s="1012"/>
      <c r="H420" s="1012"/>
    </row>
    <row r="421" spans="1:8">
      <c r="A421" s="1012"/>
      <c r="B421" s="1012"/>
      <c r="C421" s="1012"/>
      <c r="D421" s="1012"/>
      <c r="E421" s="1012"/>
      <c r="F421" s="1012"/>
      <c r="G421" s="1012"/>
      <c r="H421" s="1012"/>
    </row>
    <row r="422" spans="1:8">
      <c r="A422" s="1012"/>
      <c r="B422" s="1012"/>
      <c r="C422" s="1012"/>
      <c r="D422" s="1012"/>
      <c r="E422" s="1012"/>
      <c r="F422" s="1012"/>
      <c r="G422" s="1012"/>
      <c r="H422" s="1012"/>
    </row>
    <row r="423" spans="1:8">
      <c r="A423" s="1012"/>
      <c r="B423" s="1012"/>
      <c r="C423" s="1012"/>
      <c r="D423" s="1012"/>
      <c r="E423" s="1012"/>
      <c r="F423" s="1012"/>
      <c r="G423" s="1012"/>
      <c r="H423" s="1012"/>
    </row>
    <row r="424" spans="1:8">
      <c r="A424" s="1012"/>
      <c r="B424" s="1012"/>
      <c r="C424" s="1012"/>
      <c r="D424" s="1012"/>
      <c r="E424" s="1012"/>
      <c r="F424" s="1012"/>
      <c r="G424" s="1012"/>
      <c r="H424" s="1012"/>
    </row>
    <row r="425" spans="1:8">
      <c r="A425" s="1012"/>
      <c r="B425" s="1012"/>
      <c r="C425" s="1012"/>
      <c r="D425" s="1012"/>
      <c r="E425" s="1012"/>
      <c r="F425" s="1012"/>
      <c r="G425" s="1012"/>
      <c r="H425" s="1012"/>
    </row>
    <row r="426" spans="1:8">
      <c r="A426" s="1012"/>
      <c r="B426" s="1012"/>
      <c r="C426" s="1012"/>
      <c r="D426" s="1012"/>
      <c r="E426" s="1012"/>
      <c r="F426" s="1012"/>
      <c r="G426" s="1012"/>
      <c r="H426" s="1012"/>
    </row>
    <row r="427" spans="1:8">
      <c r="A427" s="1012"/>
      <c r="B427" s="1012"/>
      <c r="C427" s="1012"/>
      <c r="D427" s="1012"/>
      <c r="E427" s="1012"/>
      <c r="F427" s="1012"/>
      <c r="G427" s="1012"/>
      <c r="H427" s="1012"/>
    </row>
    <row r="428" spans="1:8">
      <c r="A428" s="1012"/>
      <c r="B428" s="1012"/>
      <c r="C428" s="1012"/>
      <c r="D428" s="1012"/>
      <c r="E428" s="1012"/>
      <c r="F428" s="1012"/>
      <c r="G428" s="1012"/>
      <c r="H428" s="1012"/>
    </row>
    <row r="429" spans="1:8">
      <c r="A429" s="1012"/>
      <c r="B429" s="1012"/>
      <c r="C429" s="1012"/>
      <c r="D429" s="1012"/>
      <c r="E429" s="1012"/>
      <c r="F429" s="1012"/>
      <c r="G429" s="1012"/>
      <c r="H429" s="1012"/>
    </row>
    <row r="430" spans="1:8">
      <c r="A430" s="1012"/>
      <c r="B430" s="1012"/>
      <c r="C430" s="1012"/>
      <c r="D430" s="1012"/>
      <c r="E430" s="1012"/>
      <c r="F430" s="1012"/>
      <c r="G430" s="1012"/>
      <c r="H430" s="1012"/>
    </row>
    <row r="431" spans="1:8">
      <c r="A431" s="1012"/>
      <c r="B431" s="1012"/>
      <c r="C431" s="1012"/>
      <c r="D431" s="1012"/>
      <c r="E431" s="1012"/>
      <c r="F431" s="1012"/>
      <c r="G431" s="1012"/>
      <c r="H431" s="1012"/>
    </row>
    <row r="432" spans="1:8">
      <c r="A432" s="1012"/>
      <c r="B432" s="1012"/>
      <c r="C432" s="1012"/>
      <c r="D432" s="1012"/>
      <c r="E432" s="1012"/>
      <c r="F432" s="1012"/>
      <c r="G432" s="1012"/>
      <c r="H432" s="1012"/>
    </row>
    <row r="433" spans="1:8">
      <c r="A433" s="1012"/>
      <c r="B433" s="1012"/>
      <c r="C433" s="1012"/>
      <c r="D433" s="1012"/>
      <c r="E433" s="1012"/>
      <c r="F433" s="1012"/>
      <c r="G433" s="1012"/>
      <c r="H433" s="1012"/>
    </row>
    <row r="434" spans="1:8">
      <c r="A434" s="1012"/>
      <c r="B434" s="1012"/>
      <c r="C434" s="1012"/>
      <c r="D434" s="1012"/>
      <c r="E434" s="1012"/>
      <c r="F434" s="1012"/>
      <c r="G434" s="1012"/>
      <c r="H434" s="1012"/>
    </row>
    <row r="435" spans="1:8">
      <c r="A435" s="1012"/>
      <c r="B435" s="1012"/>
      <c r="C435" s="1012"/>
      <c r="D435" s="1012"/>
      <c r="E435" s="1012"/>
      <c r="F435" s="1012"/>
      <c r="G435" s="1012"/>
      <c r="H435" s="1012"/>
    </row>
    <row r="436" spans="1:8">
      <c r="A436" s="1012"/>
      <c r="B436" s="1012"/>
      <c r="C436" s="1012"/>
      <c r="D436" s="1012"/>
      <c r="E436" s="1012"/>
      <c r="F436" s="1012"/>
      <c r="G436" s="1012"/>
      <c r="H436" s="1012"/>
    </row>
    <row r="437" spans="1:8">
      <c r="A437" s="1012"/>
      <c r="B437" s="1012"/>
      <c r="C437" s="1012"/>
      <c r="D437" s="1012"/>
      <c r="E437" s="1012"/>
      <c r="F437" s="1012"/>
      <c r="G437" s="1012"/>
      <c r="H437" s="1012"/>
    </row>
    <row r="438" spans="1:8">
      <c r="A438" s="1012"/>
      <c r="B438" s="1012"/>
      <c r="C438" s="1012"/>
      <c r="D438" s="1012"/>
      <c r="E438" s="1012"/>
      <c r="F438" s="1012"/>
      <c r="G438" s="1012"/>
      <c r="H438" s="1012"/>
    </row>
    <row r="439" spans="1:8">
      <c r="A439" s="1012"/>
      <c r="B439" s="1012"/>
      <c r="C439" s="1012"/>
      <c r="D439" s="1012"/>
      <c r="E439" s="1012"/>
      <c r="F439" s="1012"/>
      <c r="G439" s="1012"/>
      <c r="H439" s="1012"/>
    </row>
    <row r="440" spans="1:8">
      <c r="A440" s="1012"/>
      <c r="B440" s="1012"/>
      <c r="C440" s="1012"/>
      <c r="D440" s="1012"/>
      <c r="E440" s="1012"/>
      <c r="F440" s="1012"/>
      <c r="G440" s="1012"/>
      <c r="H440" s="1012"/>
    </row>
    <row r="441" spans="1:8">
      <c r="A441" s="1012"/>
      <c r="B441" s="1012"/>
      <c r="C441" s="1012"/>
      <c r="D441" s="1012"/>
      <c r="E441" s="1012"/>
      <c r="F441" s="1012"/>
      <c r="G441" s="1012"/>
      <c r="H441" s="1012"/>
    </row>
    <row r="442" spans="1:8">
      <c r="A442" s="1012"/>
      <c r="B442" s="1012"/>
      <c r="C442" s="1012"/>
      <c r="D442" s="1012"/>
      <c r="E442" s="1012"/>
      <c r="F442" s="1012"/>
      <c r="G442" s="1012"/>
      <c r="H442" s="1012"/>
    </row>
    <row r="443" spans="1:8">
      <c r="A443" s="1012"/>
      <c r="B443" s="1012"/>
      <c r="C443" s="1012"/>
      <c r="D443" s="1012"/>
      <c r="E443" s="1012"/>
      <c r="F443" s="1012"/>
      <c r="G443" s="1012"/>
      <c r="H443" s="1012"/>
    </row>
    <row r="444" spans="1:8">
      <c r="A444" s="1012"/>
      <c r="B444" s="1012"/>
      <c r="C444" s="1012"/>
      <c r="D444" s="1012"/>
      <c r="E444" s="1012"/>
      <c r="F444" s="1012"/>
      <c r="G444" s="1012"/>
      <c r="H444" s="1012"/>
    </row>
    <row r="445" spans="1:8">
      <c r="A445" s="1012"/>
      <c r="B445" s="1012"/>
      <c r="C445" s="1012"/>
      <c r="D445" s="1012"/>
      <c r="E445" s="1012"/>
      <c r="F445" s="1012"/>
      <c r="G445" s="1012"/>
      <c r="H445" s="1012"/>
    </row>
    <row r="446" spans="1:8">
      <c r="A446" s="1012"/>
      <c r="B446" s="1012"/>
      <c r="C446" s="1012"/>
      <c r="D446" s="1012"/>
      <c r="E446" s="1012"/>
      <c r="F446" s="1012"/>
      <c r="G446" s="1012"/>
      <c r="H446" s="1012"/>
    </row>
    <row r="447" spans="1:8">
      <c r="A447" s="1012"/>
      <c r="B447" s="1012"/>
      <c r="C447" s="1012"/>
      <c r="D447" s="1012"/>
      <c r="E447" s="1012"/>
      <c r="F447" s="1012"/>
      <c r="G447" s="1012"/>
      <c r="H447" s="1012"/>
    </row>
    <row r="448" spans="1:8">
      <c r="A448" s="1012"/>
      <c r="B448" s="1012"/>
      <c r="C448" s="1012"/>
      <c r="D448" s="1012"/>
      <c r="E448" s="1012"/>
      <c r="F448" s="1012"/>
      <c r="G448" s="1012"/>
      <c r="H448" s="1012"/>
    </row>
    <row r="449" spans="1:8">
      <c r="A449" s="1012"/>
      <c r="B449" s="1012"/>
      <c r="C449" s="1012"/>
      <c r="D449" s="1012"/>
      <c r="E449" s="1012"/>
      <c r="F449" s="1012"/>
      <c r="G449" s="1012"/>
      <c r="H449" s="1012"/>
    </row>
    <row r="450" spans="1:8">
      <c r="A450" s="1012"/>
      <c r="B450" s="1012"/>
      <c r="C450" s="1012"/>
      <c r="D450" s="1012"/>
      <c r="E450" s="1012"/>
      <c r="F450" s="1012"/>
      <c r="G450" s="1012"/>
      <c r="H450" s="1012"/>
    </row>
    <row r="451" spans="1:8">
      <c r="A451" s="1012"/>
      <c r="B451" s="1012"/>
      <c r="C451" s="1012"/>
      <c r="D451" s="1012"/>
      <c r="E451" s="1012"/>
      <c r="F451" s="1012"/>
      <c r="G451" s="1012"/>
      <c r="H451" s="1012"/>
    </row>
    <row r="452" spans="1:8">
      <c r="A452" s="1012"/>
      <c r="B452" s="1012"/>
      <c r="C452" s="1012"/>
      <c r="D452" s="1012"/>
      <c r="E452" s="1012"/>
      <c r="F452" s="1012"/>
      <c r="G452" s="1012"/>
      <c r="H452" s="1012"/>
    </row>
    <row r="453" spans="1:8">
      <c r="A453" s="1012"/>
      <c r="B453" s="1012"/>
      <c r="C453" s="1012"/>
      <c r="D453" s="1012"/>
      <c r="E453" s="1012"/>
      <c r="F453" s="1012"/>
      <c r="G453" s="1012"/>
      <c r="H453" s="1012"/>
    </row>
    <row r="454" spans="1:8">
      <c r="A454" s="1012"/>
      <c r="B454" s="1012"/>
      <c r="C454" s="1012"/>
      <c r="D454" s="1012"/>
      <c r="E454" s="1012"/>
      <c r="F454" s="1012"/>
      <c r="G454" s="1012"/>
      <c r="H454" s="1012"/>
    </row>
    <row r="455" spans="1:8">
      <c r="A455" s="1012"/>
      <c r="B455" s="1012"/>
      <c r="C455" s="1012"/>
      <c r="D455" s="1012"/>
      <c r="E455" s="1012"/>
      <c r="F455" s="1012"/>
      <c r="G455" s="1012"/>
      <c r="H455" s="1012"/>
    </row>
    <row r="456" spans="1:8">
      <c r="A456" s="1012"/>
      <c r="B456" s="1012"/>
      <c r="C456" s="1012"/>
      <c r="D456" s="1012"/>
      <c r="E456" s="1012"/>
      <c r="F456" s="1012"/>
      <c r="G456" s="1012"/>
      <c r="H456" s="1012"/>
    </row>
    <row r="457" spans="1:8">
      <c r="A457" s="1012"/>
      <c r="B457" s="1012"/>
      <c r="C457" s="1012"/>
      <c r="D457" s="1012"/>
      <c r="E457" s="1012"/>
      <c r="F457" s="1012"/>
      <c r="G457" s="1012"/>
      <c r="H457" s="1012"/>
    </row>
    <row r="458" spans="1:8">
      <c r="A458" s="1012"/>
      <c r="B458" s="1012"/>
      <c r="C458" s="1012"/>
      <c r="D458" s="1012"/>
      <c r="E458" s="1012"/>
      <c r="F458" s="1012"/>
      <c r="G458" s="1012"/>
      <c r="H458" s="1012"/>
    </row>
    <row r="459" spans="1:8">
      <c r="A459" s="1012"/>
      <c r="B459" s="1012"/>
      <c r="C459" s="1012"/>
      <c r="D459" s="1012"/>
      <c r="E459" s="1012"/>
      <c r="F459" s="1012"/>
      <c r="G459" s="1012"/>
      <c r="H459" s="1012"/>
    </row>
    <row r="460" spans="1:8">
      <c r="A460" s="1012"/>
      <c r="B460" s="1012"/>
      <c r="C460" s="1012"/>
      <c r="D460" s="1012"/>
      <c r="E460" s="1012"/>
      <c r="F460" s="1012"/>
      <c r="G460" s="1012"/>
      <c r="H460" s="1012"/>
    </row>
    <row r="461" spans="1:8">
      <c r="A461" s="1012"/>
      <c r="B461" s="1012"/>
      <c r="C461" s="1012"/>
      <c r="D461" s="1012"/>
      <c r="E461" s="1012"/>
      <c r="F461" s="1012"/>
      <c r="G461" s="1012"/>
      <c r="H461" s="1012"/>
    </row>
    <row r="462" spans="1:8">
      <c r="A462" s="1012"/>
      <c r="B462" s="1012"/>
      <c r="C462" s="1012"/>
      <c r="D462" s="1012"/>
      <c r="E462" s="1012"/>
      <c r="F462" s="1012"/>
      <c r="G462" s="1012"/>
      <c r="H462" s="1012"/>
    </row>
    <row r="463" spans="1:8">
      <c r="A463" s="1012"/>
      <c r="B463" s="1012"/>
      <c r="C463" s="1012"/>
      <c r="D463" s="1012"/>
      <c r="E463" s="1012"/>
      <c r="F463" s="1012"/>
      <c r="G463" s="1012"/>
      <c r="H463" s="1012"/>
    </row>
    <row r="464" spans="1:8">
      <c r="A464" s="1012"/>
      <c r="B464" s="1012"/>
      <c r="C464" s="1012"/>
      <c r="D464" s="1012"/>
      <c r="E464" s="1012"/>
      <c r="F464" s="1012"/>
      <c r="G464" s="1012"/>
      <c r="H464" s="1012"/>
    </row>
    <row r="465" spans="1:8">
      <c r="A465" s="1012"/>
      <c r="B465" s="1012"/>
      <c r="C465" s="1012"/>
      <c r="D465" s="1012"/>
      <c r="E465" s="1012"/>
      <c r="F465" s="1012"/>
      <c r="G465" s="1012"/>
      <c r="H465" s="1012"/>
    </row>
    <row r="466" spans="1:8">
      <c r="A466" s="1012"/>
      <c r="B466" s="1012"/>
      <c r="C466" s="1012"/>
      <c r="D466" s="1012"/>
      <c r="E466" s="1012"/>
      <c r="F466" s="1012"/>
      <c r="G466" s="1012"/>
      <c r="H466" s="1012"/>
    </row>
    <row r="467" spans="1:8">
      <c r="A467" s="1012"/>
      <c r="B467" s="1012"/>
      <c r="C467" s="1012"/>
      <c r="D467" s="1012"/>
      <c r="E467" s="1012"/>
      <c r="F467" s="1012"/>
      <c r="G467" s="1012"/>
      <c r="H467" s="1012"/>
    </row>
    <row r="468" spans="1:8">
      <c r="A468" s="1012"/>
      <c r="B468" s="1012"/>
      <c r="C468" s="1012"/>
      <c r="D468" s="1012"/>
      <c r="E468" s="1012"/>
      <c r="F468" s="1012"/>
      <c r="G468" s="1012"/>
      <c r="H468" s="1012"/>
    </row>
    <row r="469" spans="1:8">
      <c r="A469" s="1012"/>
      <c r="B469" s="1012"/>
      <c r="C469" s="1012"/>
      <c r="D469" s="1012"/>
      <c r="E469" s="1012"/>
      <c r="F469" s="1012"/>
      <c r="G469" s="1012"/>
      <c r="H469" s="1012"/>
    </row>
    <row r="470" spans="1:8">
      <c r="A470" s="1012"/>
      <c r="B470" s="1012"/>
      <c r="C470" s="1012"/>
      <c r="D470" s="1012"/>
      <c r="E470" s="1012"/>
      <c r="F470" s="1012"/>
      <c r="G470" s="1012"/>
      <c r="H470" s="1012"/>
    </row>
    <row r="471" spans="1:8">
      <c r="A471" s="1012"/>
      <c r="B471" s="1012"/>
      <c r="C471" s="1012"/>
      <c r="D471" s="1012"/>
      <c r="E471" s="1012"/>
      <c r="F471" s="1012"/>
      <c r="G471" s="1012"/>
      <c r="H471" s="1012"/>
    </row>
    <row r="472" spans="1:8">
      <c r="A472" s="1012"/>
      <c r="B472" s="1012"/>
      <c r="C472" s="1012"/>
      <c r="D472" s="1012"/>
      <c r="E472" s="1012"/>
      <c r="F472" s="1012"/>
      <c r="G472" s="1012"/>
      <c r="H472" s="1012"/>
    </row>
    <row r="473" spans="1:8">
      <c r="A473" s="1012"/>
      <c r="B473" s="1012"/>
      <c r="C473" s="1012"/>
      <c r="D473" s="1012"/>
      <c r="E473" s="1012"/>
      <c r="F473" s="1012"/>
      <c r="G473" s="1012"/>
      <c r="H473" s="1012"/>
    </row>
    <row r="474" spans="1:8">
      <c r="A474" s="1012"/>
      <c r="B474" s="1012"/>
      <c r="C474" s="1012"/>
      <c r="D474" s="1012"/>
      <c r="E474" s="1012"/>
      <c r="F474" s="1012"/>
      <c r="G474" s="1012"/>
      <c r="H474" s="1012"/>
    </row>
    <row r="475" spans="1:8">
      <c r="A475" s="1012"/>
      <c r="B475" s="1012"/>
      <c r="C475" s="1012"/>
      <c r="D475" s="1012"/>
      <c r="E475" s="1012"/>
      <c r="F475" s="1012"/>
      <c r="G475" s="1012"/>
      <c r="H475" s="1012"/>
    </row>
    <row r="476" spans="1:8">
      <c r="A476" s="1012"/>
      <c r="B476" s="1012"/>
      <c r="C476" s="1012"/>
      <c r="D476" s="1012"/>
      <c r="E476" s="1012"/>
      <c r="F476" s="1012"/>
      <c r="G476" s="1012"/>
      <c r="H476" s="1012"/>
    </row>
    <row r="477" spans="1:8">
      <c r="A477" s="1012"/>
      <c r="B477" s="1012"/>
      <c r="C477" s="1012"/>
      <c r="D477" s="1012"/>
      <c r="E477" s="1012"/>
      <c r="F477" s="1012"/>
      <c r="G477" s="1012"/>
      <c r="H477" s="1012"/>
    </row>
    <row r="478" spans="1:8">
      <c r="A478" s="1012"/>
      <c r="B478" s="1012"/>
      <c r="C478" s="1012"/>
      <c r="D478" s="1012"/>
      <c r="E478" s="1012"/>
      <c r="F478" s="1012"/>
      <c r="G478" s="1012"/>
      <c r="H478" s="1012"/>
    </row>
    <row r="479" spans="1:8">
      <c r="A479" s="1012"/>
      <c r="B479" s="1012"/>
      <c r="C479" s="1012"/>
      <c r="D479" s="1012"/>
      <c r="E479" s="1012"/>
      <c r="F479" s="1012"/>
      <c r="G479" s="1012"/>
      <c r="H479" s="1012"/>
    </row>
    <row r="480" spans="1:8">
      <c r="A480" s="1012"/>
      <c r="B480" s="1012"/>
      <c r="C480" s="1012"/>
      <c r="D480" s="1012"/>
      <c r="E480" s="1012"/>
      <c r="F480" s="1012"/>
      <c r="G480" s="1012"/>
      <c r="H480" s="1012"/>
    </row>
    <row r="481" spans="1:8">
      <c r="A481" s="1012"/>
      <c r="B481" s="1012"/>
      <c r="C481" s="1012"/>
      <c r="D481" s="1012"/>
      <c r="E481" s="1012"/>
      <c r="F481" s="1012"/>
      <c r="G481" s="1012"/>
      <c r="H481" s="1012"/>
    </row>
    <row r="482" spans="1:8">
      <c r="A482" s="1012"/>
      <c r="B482" s="1012"/>
      <c r="C482" s="1012"/>
      <c r="D482" s="1012"/>
      <c r="E482" s="1012"/>
      <c r="F482" s="1012"/>
      <c r="G482" s="1012"/>
      <c r="H482" s="1012"/>
    </row>
    <row r="483" spans="1:8">
      <c r="A483" s="1012"/>
      <c r="B483" s="1012"/>
      <c r="C483" s="1012"/>
      <c r="D483" s="1012"/>
      <c r="E483" s="1012"/>
      <c r="F483" s="1012"/>
      <c r="G483" s="1012"/>
      <c r="H483" s="1012"/>
    </row>
    <row r="484" spans="1:8">
      <c r="A484" s="1012"/>
      <c r="B484" s="1012"/>
      <c r="C484" s="1012"/>
      <c r="D484" s="1012"/>
      <c r="E484" s="1012"/>
      <c r="F484" s="1012"/>
      <c r="G484" s="1012"/>
      <c r="H484" s="1012"/>
    </row>
    <row r="485" spans="1:8">
      <c r="A485" s="1012"/>
      <c r="B485" s="1012"/>
      <c r="C485" s="1012"/>
      <c r="D485" s="1012"/>
      <c r="E485" s="1012"/>
      <c r="F485" s="1012"/>
      <c r="G485" s="1012"/>
      <c r="H485" s="1012"/>
    </row>
    <row r="486" spans="1:8">
      <c r="A486" s="1012"/>
      <c r="B486" s="1012"/>
      <c r="C486" s="1012"/>
      <c r="D486" s="1012"/>
      <c r="E486" s="1012"/>
      <c r="F486" s="1012"/>
      <c r="G486" s="1012"/>
      <c r="H486" s="1012"/>
    </row>
    <row r="487" spans="1:8">
      <c r="A487" s="1012"/>
      <c r="B487" s="1012"/>
      <c r="C487" s="1012"/>
      <c r="D487" s="1012"/>
      <c r="E487" s="1012"/>
      <c r="F487" s="1012"/>
      <c r="G487" s="1012"/>
      <c r="H487" s="1012"/>
    </row>
    <row r="488" spans="1:8">
      <c r="A488" s="1012"/>
      <c r="B488" s="1012"/>
      <c r="C488" s="1012"/>
      <c r="D488" s="1012"/>
      <c r="E488" s="1012"/>
      <c r="F488" s="1012"/>
      <c r="G488" s="1012"/>
      <c r="H488" s="1012"/>
    </row>
    <row r="489" spans="1:8">
      <c r="A489" s="1012"/>
      <c r="B489" s="1012"/>
      <c r="C489" s="1012"/>
      <c r="D489" s="1012"/>
      <c r="E489" s="1012"/>
      <c r="F489" s="1012"/>
      <c r="G489" s="1012"/>
      <c r="H489" s="1012"/>
    </row>
    <row r="490" spans="1:8">
      <c r="A490" s="1012"/>
      <c r="B490" s="1012"/>
      <c r="C490" s="1012"/>
      <c r="D490" s="1012"/>
      <c r="E490" s="1012"/>
      <c r="F490" s="1012"/>
      <c r="G490" s="1012"/>
      <c r="H490" s="1012"/>
    </row>
    <row r="491" spans="1:8">
      <c r="A491" s="1012"/>
      <c r="B491" s="1012"/>
      <c r="C491" s="1012"/>
      <c r="D491" s="1012"/>
      <c r="E491" s="1012"/>
      <c r="F491" s="1012"/>
      <c r="G491" s="1012"/>
      <c r="H491" s="1012"/>
    </row>
    <row r="492" spans="1:8">
      <c r="A492" s="1012"/>
      <c r="B492" s="1012"/>
      <c r="C492" s="1012"/>
      <c r="D492" s="1012"/>
      <c r="E492" s="1012"/>
      <c r="F492" s="1012"/>
      <c r="G492" s="1012"/>
      <c r="H492" s="1012"/>
    </row>
    <row r="493" spans="1:8">
      <c r="A493" s="1012"/>
      <c r="B493" s="1012"/>
      <c r="C493" s="1012"/>
      <c r="D493" s="1012"/>
      <c r="E493" s="1012"/>
      <c r="F493" s="1012"/>
      <c r="G493" s="1012"/>
      <c r="H493" s="1012"/>
    </row>
    <row r="494" spans="1:8">
      <c r="A494" s="1012"/>
      <c r="B494" s="1012"/>
      <c r="C494" s="1012"/>
      <c r="D494" s="1012"/>
      <c r="E494" s="1012"/>
      <c r="F494" s="1012"/>
      <c r="G494" s="1012"/>
      <c r="H494" s="1012"/>
    </row>
    <row r="495" spans="1:8">
      <c r="A495" s="1012"/>
      <c r="B495" s="1012"/>
      <c r="C495" s="1012"/>
      <c r="D495" s="1012"/>
      <c r="E495" s="1012"/>
      <c r="F495" s="1012"/>
      <c r="G495" s="1012"/>
      <c r="H495" s="1012"/>
    </row>
    <row r="496" spans="1:8">
      <c r="A496" s="1012"/>
      <c r="B496" s="1012"/>
      <c r="C496" s="1012"/>
      <c r="D496" s="1012"/>
      <c r="E496" s="1012"/>
      <c r="F496" s="1012"/>
      <c r="G496" s="1012"/>
      <c r="H496" s="1012"/>
    </row>
    <row r="497" spans="1:8">
      <c r="A497" s="1012"/>
      <c r="B497" s="1012"/>
      <c r="C497" s="1012"/>
      <c r="D497" s="1012"/>
      <c r="E497" s="1012"/>
      <c r="F497" s="1012"/>
      <c r="G497" s="1012"/>
      <c r="H497" s="1012"/>
    </row>
    <row r="498" spans="1:8">
      <c r="A498" s="1012"/>
      <c r="B498" s="1012"/>
      <c r="C498" s="1012"/>
      <c r="D498" s="1012"/>
      <c r="E498" s="1012"/>
      <c r="F498" s="1012"/>
      <c r="G498" s="1012"/>
      <c r="H498" s="1012"/>
    </row>
    <row r="499" spans="1:8">
      <c r="A499" s="1012"/>
      <c r="B499" s="1012"/>
      <c r="C499" s="1012"/>
      <c r="D499" s="1012"/>
      <c r="E499" s="1012"/>
      <c r="F499" s="1012"/>
      <c r="G499" s="1012"/>
      <c r="H499" s="1012"/>
    </row>
    <row r="500" spans="1:8">
      <c r="A500" s="1012"/>
      <c r="B500" s="1012"/>
      <c r="C500" s="1012"/>
      <c r="D500" s="1012"/>
      <c r="E500" s="1012"/>
      <c r="F500" s="1012"/>
      <c r="G500" s="1012"/>
      <c r="H500" s="1012"/>
    </row>
    <row r="501" spans="1:8">
      <c r="A501" s="1012"/>
      <c r="B501" s="1012"/>
      <c r="C501" s="1012"/>
      <c r="D501" s="1012"/>
      <c r="E501" s="1012"/>
      <c r="F501" s="1012"/>
      <c r="G501" s="1012"/>
      <c r="H501" s="1012"/>
    </row>
    <row r="502" spans="1:8">
      <c r="A502" s="1012"/>
      <c r="B502" s="1012"/>
      <c r="C502" s="1012"/>
      <c r="D502" s="1012"/>
      <c r="E502" s="1012"/>
      <c r="F502" s="1012"/>
      <c r="G502" s="1012"/>
      <c r="H502" s="1012"/>
    </row>
    <row r="503" spans="1:8">
      <c r="A503" s="1012"/>
      <c r="B503" s="1012"/>
      <c r="C503" s="1012"/>
      <c r="D503" s="1012"/>
      <c r="E503" s="1012"/>
      <c r="F503" s="1012"/>
      <c r="G503" s="1012"/>
      <c r="H503" s="1012"/>
    </row>
    <row r="504" spans="1:8">
      <c r="A504" s="1012"/>
      <c r="B504" s="1012"/>
      <c r="C504" s="1012"/>
      <c r="D504" s="1012"/>
      <c r="E504" s="1012"/>
      <c r="F504" s="1012"/>
      <c r="G504" s="1012"/>
      <c r="H504" s="1012"/>
    </row>
    <row r="505" spans="1:8">
      <c r="A505" s="1012"/>
      <c r="B505" s="1012"/>
      <c r="C505" s="1012"/>
      <c r="D505" s="1012"/>
      <c r="E505" s="1012"/>
      <c r="F505" s="1012"/>
      <c r="G505" s="1012"/>
      <c r="H505" s="1012"/>
    </row>
    <row r="506" spans="1:8">
      <c r="A506" s="1012"/>
      <c r="B506" s="1012"/>
      <c r="C506" s="1012"/>
      <c r="D506" s="1012"/>
      <c r="E506" s="1012"/>
      <c r="F506" s="1012"/>
      <c r="G506" s="1012"/>
      <c r="H506" s="1012"/>
    </row>
    <row r="507" spans="1:8">
      <c r="A507" s="1012"/>
      <c r="B507" s="1012"/>
      <c r="C507" s="1012"/>
      <c r="D507" s="1012"/>
      <c r="E507" s="1012"/>
      <c r="F507" s="1012"/>
      <c r="G507" s="1012"/>
      <c r="H507" s="1012"/>
    </row>
    <row r="508" spans="1:8">
      <c r="A508" s="1012"/>
      <c r="B508" s="1012"/>
      <c r="C508" s="1012"/>
      <c r="D508" s="1012"/>
      <c r="E508" s="1012"/>
      <c r="F508" s="1012"/>
      <c r="G508" s="1012"/>
      <c r="H508" s="1012"/>
    </row>
    <row r="509" spans="1:8">
      <c r="A509" s="1012"/>
      <c r="B509" s="1012"/>
      <c r="C509" s="1012"/>
      <c r="D509" s="1012"/>
      <c r="E509" s="1012"/>
      <c r="F509" s="1012"/>
      <c r="G509" s="1012"/>
      <c r="H509" s="1012"/>
    </row>
    <row r="510" spans="1:8">
      <c r="A510" s="1012"/>
      <c r="B510" s="1012"/>
      <c r="C510" s="1012"/>
      <c r="D510" s="1012"/>
      <c r="E510" s="1012"/>
      <c r="F510" s="1012"/>
      <c r="G510" s="1012"/>
      <c r="H510" s="1012"/>
    </row>
    <row r="511" spans="1:8">
      <c r="A511" s="1012"/>
      <c r="B511" s="1012"/>
      <c r="C511" s="1012"/>
      <c r="D511" s="1012"/>
      <c r="E511" s="1012"/>
      <c r="F511" s="1012"/>
      <c r="G511" s="1012"/>
      <c r="H511" s="1012"/>
    </row>
    <row r="512" spans="1:8">
      <c r="A512" s="1012"/>
      <c r="B512" s="1012"/>
      <c r="C512" s="1012"/>
      <c r="D512" s="1012"/>
      <c r="E512" s="1012"/>
      <c r="F512" s="1012"/>
      <c r="G512" s="1012"/>
      <c r="H512" s="1012"/>
    </row>
    <row r="513" spans="1:8">
      <c r="A513" s="1012"/>
      <c r="B513" s="1012"/>
      <c r="C513" s="1012"/>
      <c r="D513" s="1012"/>
      <c r="E513" s="1012"/>
      <c r="F513" s="1012"/>
      <c r="G513" s="1012"/>
      <c r="H513" s="1012"/>
    </row>
    <row r="514" spans="1:8">
      <c r="A514" s="1012"/>
      <c r="B514" s="1012"/>
      <c r="C514" s="1012"/>
      <c r="D514" s="1012"/>
      <c r="E514" s="1012"/>
      <c r="F514" s="1012"/>
      <c r="G514" s="1012"/>
      <c r="H514" s="1012"/>
    </row>
    <row r="515" spans="1:8">
      <c r="A515" s="1012"/>
      <c r="B515" s="1012"/>
      <c r="C515" s="1012"/>
      <c r="D515" s="1012"/>
      <c r="E515" s="1012"/>
      <c r="F515" s="1012"/>
      <c r="G515" s="1012"/>
      <c r="H515" s="1012"/>
    </row>
    <row r="516" spans="1:8">
      <c r="A516" s="1012"/>
      <c r="B516" s="1012"/>
      <c r="C516" s="1012"/>
      <c r="D516" s="1012"/>
      <c r="E516" s="1012"/>
      <c r="F516" s="1012"/>
      <c r="G516" s="1012"/>
      <c r="H516" s="1012"/>
    </row>
    <row r="517" spans="1:8">
      <c r="A517" s="1012"/>
      <c r="B517" s="1012"/>
      <c r="C517" s="1012"/>
      <c r="D517" s="1012"/>
      <c r="E517" s="1012"/>
      <c r="F517" s="1012"/>
      <c r="G517" s="1012"/>
      <c r="H517" s="1012"/>
    </row>
    <row r="518" spans="1:8">
      <c r="A518" s="1012"/>
      <c r="B518" s="1012"/>
      <c r="C518" s="1012"/>
      <c r="D518" s="1012"/>
      <c r="E518" s="1012"/>
      <c r="F518" s="1012"/>
      <c r="G518" s="1012"/>
      <c r="H518" s="1012"/>
    </row>
    <row r="519" spans="1:8">
      <c r="A519" s="1012"/>
      <c r="B519" s="1012"/>
      <c r="C519" s="1012"/>
      <c r="D519" s="1012"/>
      <c r="E519" s="1012"/>
      <c r="F519" s="1012"/>
      <c r="G519" s="1012"/>
      <c r="H519" s="1012"/>
    </row>
    <row r="520" spans="1:8">
      <c r="A520" s="1012"/>
      <c r="B520" s="1012"/>
      <c r="C520" s="1012"/>
      <c r="D520" s="1012"/>
      <c r="E520" s="1012"/>
      <c r="F520" s="1012"/>
      <c r="G520" s="1012"/>
      <c r="H520" s="1012"/>
    </row>
    <row r="521" spans="1:8">
      <c r="A521" s="1012"/>
      <c r="B521" s="1012"/>
      <c r="C521" s="1012"/>
      <c r="D521" s="1012"/>
      <c r="E521" s="1012"/>
      <c r="F521" s="1012"/>
      <c r="G521" s="1012"/>
      <c r="H521" s="1012"/>
    </row>
    <row r="522" spans="1:8">
      <c r="A522" s="1012"/>
      <c r="B522" s="1012"/>
      <c r="C522" s="1012"/>
      <c r="D522" s="1012"/>
      <c r="E522" s="1012"/>
      <c r="F522" s="1012"/>
      <c r="G522" s="1012"/>
      <c r="H522" s="1012"/>
    </row>
    <row r="523" spans="1:8">
      <c r="A523" s="1012"/>
      <c r="B523" s="1012"/>
      <c r="C523" s="1012"/>
      <c r="D523" s="1012"/>
      <c r="E523" s="1012"/>
      <c r="F523" s="1012"/>
      <c r="G523" s="1012"/>
      <c r="H523" s="1012"/>
    </row>
    <row r="524" spans="1:8">
      <c r="A524" s="1012"/>
      <c r="B524" s="1012"/>
      <c r="C524" s="1012"/>
      <c r="D524" s="1012"/>
      <c r="E524" s="1012"/>
      <c r="F524" s="1012"/>
      <c r="G524" s="1012"/>
      <c r="H524" s="1012"/>
    </row>
    <row r="525" spans="1:8">
      <c r="A525" s="1012"/>
      <c r="B525" s="1012"/>
      <c r="C525" s="1012"/>
      <c r="D525" s="1012"/>
      <c r="E525" s="1012"/>
      <c r="F525" s="1012"/>
      <c r="G525" s="1012"/>
      <c r="H525" s="1012"/>
    </row>
    <row r="526" spans="1:8">
      <c r="A526" s="1012"/>
      <c r="B526" s="1012"/>
      <c r="C526" s="1012"/>
      <c r="D526" s="1012"/>
      <c r="E526" s="1012"/>
      <c r="F526" s="1012"/>
      <c r="G526" s="1012"/>
      <c r="H526" s="1012"/>
    </row>
    <row r="527" spans="1:8">
      <c r="A527" s="1012"/>
      <c r="B527" s="1012"/>
      <c r="C527" s="1012"/>
      <c r="D527" s="1012"/>
      <c r="E527" s="1012"/>
      <c r="F527" s="1012"/>
      <c r="G527" s="1012"/>
      <c r="H527" s="1012"/>
    </row>
    <row r="528" spans="1:8">
      <c r="A528" s="1012"/>
      <c r="B528" s="1012"/>
      <c r="C528" s="1012"/>
      <c r="D528" s="1012"/>
      <c r="E528" s="1012"/>
      <c r="F528" s="1012"/>
      <c r="G528" s="1012"/>
      <c r="H528" s="1012"/>
    </row>
    <row r="529" spans="1:8">
      <c r="A529" s="1012"/>
      <c r="B529" s="1012"/>
      <c r="C529" s="1012"/>
      <c r="D529" s="1012"/>
      <c r="E529" s="1012"/>
      <c r="F529" s="1012"/>
      <c r="G529" s="1012"/>
      <c r="H529" s="1012"/>
    </row>
    <row r="530" spans="1:8">
      <c r="A530" s="1012"/>
      <c r="B530" s="1012"/>
      <c r="C530" s="1012"/>
      <c r="D530" s="1012"/>
      <c r="E530" s="1012"/>
      <c r="F530" s="1012"/>
      <c r="G530" s="1012"/>
      <c r="H530" s="1012"/>
    </row>
    <row r="531" spans="1:8">
      <c r="A531" s="1012"/>
      <c r="B531" s="1012"/>
      <c r="C531" s="1012"/>
      <c r="D531" s="1012"/>
      <c r="E531" s="1012"/>
      <c r="F531" s="1012"/>
      <c r="G531" s="1012"/>
      <c r="H531" s="1012"/>
    </row>
    <row r="532" spans="1:8">
      <c r="A532" s="1012"/>
      <c r="B532" s="1012"/>
      <c r="C532" s="1012"/>
      <c r="D532" s="1012"/>
      <c r="E532" s="1012"/>
      <c r="F532" s="1012"/>
      <c r="G532" s="1012"/>
      <c r="H532" s="1012"/>
    </row>
    <row r="533" spans="1:8">
      <c r="A533" s="1012"/>
      <c r="B533" s="1012"/>
      <c r="C533" s="1012"/>
      <c r="D533" s="1012"/>
      <c r="E533" s="1012"/>
      <c r="F533" s="1012"/>
      <c r="G533" s="1012"/>
      <c r="H533" s="1012"/>
    </row>
    <row r="534" spans="1:8">
      <c r="A534" s="1012"/>
      <c r="B534" s="1012"/>
      <c r="C534" s="1012"/>
      <c r="D534" s="1012"/>
      <c r="E534" s="1012"/>
      <c r="F534" s="1012"/>
      <c r="G534" s="1012"/>
      <c r="H534" s="1012"/>
    </row>
    <row r="535" spans="1:8">
      <c r="A535" s="1012"/>
      <c r="B535" s="1012"/>
      <c r="C535" s="1012"/>
      <c r="D535" s="1012"/>
      <c r="E535" s="1012"/>
      <c r="F535" s="1012"/>
      <c r="G535" s="1012"/>
      <c r="H535" s="1012"/>
    </row>
    <row r="536" spans="1:8">
      <c r="A536" s="1012"/>
      <c r="B536" s="1012"/>
      <c r="C536" s="1012"/>
      <c r="D536" s="1012"/>
      <c r="E536" s="1012"/>
      <c r="F536" s="1012"/>
      <c r="G536" s="1012"/>
      <c r="H536" s="1012"/>
    </row>
    <row r="537" spans="1:8">
      <c r="A537" s="1012"/>
      <c r="B537" s="1012"/>
      <c r="C537" s="1012"/>
      <c r="D537" s="1012"/>
      <c r="E537" s="1012"/>
      <c r="F537" s="1012"/>
      <c r="G537" s="1012"/>
      <c r="H537" s="1012"/>
    </row>
    <row r="538" spans="1:8">
      <c r="A538" s="1012"/>
      <c r="B538" s="1012"/>
      <c r="C538" s="1012"/>
      <c r="D538" s="1012"/>
      <c r="E538" s="1012"/>
      <c r="F538" s="1012"/>
      <c r="G538" s="1012"/>
      <c r="H538" s="1012"/>
    </row>
    <row r="539" spans="1:8">
      <c r="A539" s="1012"/>
      <c r="B539" s="1012"/>
      <c r="C539" s="1012"/>
      <c r="D539" s="1012"/>
      <c r="E539" s="1012"/>
      <c r="F539" s="1012"/>
      <c r="G539" s="1012"/>
      <c r="H539" s="1012"/>
    </row>
    <row r="540" spans="1:8">
      <c r="A540" s="1012"/>
      <c r="B540" s="1012"/>
      <c r="C540" s="1012"/>
      <c r="D540" s="1012"/>
      <c r="E540" s="1012"/>
      <c r="F540" s="1012"/>
      <c r="G540" s="1012"/>
      <c r="H540" s="1012"/>
    </row>
    <row r="541" spans="1:8">
      <c r="A541" s="1012"/>
      <c r="B541" s="1012"/>
      <c r="C541" s="1012"/>
      <c r="D541" s="1012"/>
      <c r="E541" s="1012"/>
      <c r="F541" s="1012"/>
      <c r="G541" s="1012"/>
      <c r="H541" s="1012"/>
    </row>
    <row r="542" spans="1:8">
      <c r="A542" s="1012"/>
      <c r="B542" s="1012"/>
      <c r="C542" s="1012"/>
      <c r="D542" s="1012"/>
      <c r="E542" s="1012"/>
      <c r="F542" s="1012"/>
      <c r="G542" s="1012"/>
      <c r="H542" s="1012"/>
    </row>
    <row r="543" spans="1:8">
      <c r="A543" s="1012"/>
      <c r="B543" s="1012"/>
      <c r="C543" s="1012"/>
      <c r="D543" s="1012"/>
      <c r="E543" s="1012"/>
      <c r="F543" s="1012"/>
      <c r="G543" s="1012"/>
      <c r="H543" s="1012"/>
    </row>
    <row r="544" spans="1:8">
      <c r="A544" s="1012"/>
      <c r="B544" s="1012"/>
      <c r="C544" s="1012"/>
      <c r="D544" s="1012"/>
      <c r="E544" s="1012"/>
      <c r="F544" s="1012"/>
      <c r="G544" s="1012"/>
      <c r="H544" s="1012"/>
    </row>
    <row r="545" spans="1:8">
      <c r="A545" s="1012"/>
      <c r="B545" s="1012"/>
      <c r="C545" s="1012"/>
      <c r="D545" s="1012"/>
      <c r="E545" s="1012"/>
      <c r="F545" s="1012"/>
      <c r="G545" s="1012"/>
      <c r="H545" s="1012"/>
    </row>
    <row r="546" spans="1:8">
      <c r="A546" s="1012"/>
      <c r="B546" s="1012"/>
      <c r="C546" s="1012"/>
      <c r="D546" s="1012"/>
      <c r="E546" s="1012"/>
      <c r="F546" s="1012"/>
      <c r="G546" s="1012"/>
      <c r="H546" s="1012"/>
    </row>
    <row r="547" spans="1:8">
      <c r="A547" s="1012"/>
      <c r="B547" s="1012"/>
      <c r="C547" s="1012"/>
      <c r="D547" s="1012"/>
      <c r="E547" s="1012"/>
      <c r="F547" s="1012"/>
      <c r="G547" s="1012"/>
      <c r="H547" s="1012"/>
    </row>
    <row r="548" spans="1:8">
      <c r="A548" s="1012"/>
      <c r="B548" s="1012"/>
      <c r="C548" s="1012"/>
      <c r="D548" s="1012"/>
      <c r="E548" s="1012"/>
      <c r="F548" s="1012"/>
      <c r="G548" s="1012"/>
      <c r="H548" s="1012"/>
    </row>
    <row r="549" spans="1:8">
      <c r="A549" s="1012"/>
      <c r="B549" s="1012"/>
      <c r="C549" s="1012"/>
      <c r="D549" s="1012"/>
      <c r="E549" s="1012"/>
      <c r="F549" s="1012"/>
      <c r="G549" s="1012"/>
      <c r="H549" s="1012"/>
    </row>
    <row r="550" spans="1:8">
      <c r="A550" s="1012"/>
      <c r="B550" s="1012"/>
      <c r="C550" s="1012"/>
      <c r="D550" s="1012"/>
      <c r="E550" s="1012"/>
      <c r="F550" s="1012"/>
      <c r="G550" s="1012"/>
      <c r="H550" s="1012"/>
    </row>
    <row r="551" spans="1:8">
      <c r="A551" s="1012"/>
      <c r="B551" s="1012"/>
      <c r="C551" s="1012"/>
      <c r="D551" s="1012"/>
      <c r="E551" s="1012"/>
      <c r="F551" s="1012"/>
      <c r="G551" s="1012"/>
      <c r="H551" s="1012"/>
    </row>
    <row r="552" spans="1:8">
      <c r="A552" s="1012"/>
      <c r="B552" s="1012"/>
      <c r="C552" s="1012"/>
      <c r="D552" s="1012"/>
      <c r="E552" s="1012"/>
      <c r="F552" s="1012"/>
      <c r="G552" s="1012"/>
      <c r="H552" s="1012"/>
    </row>
    <row r="553" spans="1:8">
      <c r="A553" s="1012"/>
      <c r="B553" s="1012"/>
      <c r="C553" s="1012"/>
      <c r="D553" s="1012"/>
      <c r="E553" s="1012"/>
      <c r="F553" s="1012"/>
      <c r="G553" s="1012"/>
      <c r="H553" s="1012"/>
    </row>
    <row r="554" spans="1:8">
      <c r="A554" s="1012"/>
      <c r="B554" s="1012"/>
      <c r="C554" s="1012"/>
      <c r="D554" s="1012"/>
      <c r="E554" s="1012"/>
      <c r="F554" s="1012"/>
      <c r="G554" s="1012"/>
      <c r="H554" s="1012"/>
    </row>
    <row r="555" spans="1:8">
      <c r="A555" s="1012"/>
      <c r="B555" s="1012"/>
      <c r="C555" s="1012"/>
      <c r="D555" s="1012"/>
      <c r="E555" s="1012"/>
      <c r="F555" s="1012"/>
      <c r="G555" s="1012"/>
      <c r="H555" s="1012"/>
    </row>
    <row r="556" spans="1:8">
      <c r="A556" s="1012"/>
      <c r="B556" s="1012"/>
      <c r="C556" s="1012"/>
      <c r="D556" s="1012"/>
      <c r="E556" s="1012"/>
      <c r="F556" s="1012"/>
      <c r="G556" s="1012"/>
      <c r="H556" s="1012"/>
    </row>
    <row r="557" spans="1:8">
      <c r="A557" s="1012"/>
      <c r="B557" s="1012"/>
      <c r="C557" s="1012"/>
      <c r="D557" s="1012"/>
      <c r="E557" s="1012"/>
      <c r="F557" s="1012"/>
      <c r="G557" s="1012"/>
      <c r="H557" s="1012"/>
    </row>
    <row r="558" spans="1:8">
      <c r="A558" s="1012"/>
      <c r="B558" s="1012"/>
      <c r="C558" s="1012"/>
      <c r="D558" s="1012"/>
      <c r="E558" s="1012"/>
      <c r="F558" s="1012"/>
      <c r="G558" s="1012"/>
      <c r="H558" s="1012"/>
    </row>
    <row r="559" spans="1:8">
      <c r="A559" s="1012"/>
      <c r="B559" s="1012"/>
      <c r="C559" s="1012"/>
      <c r="D559" s="1012"/>
      <c r="E559" s="1012"/>
      <c r="F559" s="1012"/>
      <c r="G559" s="1012"/>
      <c r="H559" s="1012"/>
    </row>
    <row r="560" spans="1:8">
      <c r="A560" s="1012"/>
      <c r="B560" s="1012"/>
      <c r="C560" s="1012"/>
      <c r="D560" s="1012"/>
      <c r="E560" s="1012"/>
      <c r="F560" s="1012"/>
      <c r="G560" s="1012"/>
      <c r="H560" s="1012"/>
    </row>
    <row r="561" spans="1:8">
      <c r="A561" s="1012"/>
      <c r="B561" s="1012"/>
      <c r="C561" s="1012"/>
      <c r="D561" s="1012"/>
      <c r="E561" s="1012"/>
      <c r="F561" s="1012"/>
      <c r="G561" s="1012"/>
      <c r="H561" s="1012"/>
    </row>
    <row r="562" spans="1:8">
      <c r="A562" s="1012"/>
      <c r="B562" s="1012"/>
      <c r="C562" s="1012"/>
      <c r="D562" s="1012"/>
      <c r="E562" s="1012"/>
      <c r="F562" s="1012"/>
      <c r="G562" s="1012"/>
      <c r="H562" s="1012"/>
    </row>
    <row r="563" spans="1:8">
      <c r="A563" s="1012"/>
      <c r="B563" s="1012"/>
      <c r="C563" s="1012"/>
      <c r="D563" s="1012"/>
      <c r="E563" s="1012"/>
      <c r="F563" s="1012"/>
      <c r="G563" s="1012"/>
      <c r="H563" s="1012"/>
    </row>
    <row r="564" spans="1:8">
      <c r="A564" s="1012"/>
      <c r="B564" s="1012"/>
      <c r="C564" s="1012"/>
      <c r="D564" s="1012"/>
      <c r="E564" s="1012"/>
      <c r="F564" s="1012"/>
      <c r="G564" s="1012"/>
      <c r="H564" s="1012"/>
    </row>
    <row r="565" spans="1:8">
      <c r="A565" s="1012"/>
      <c r="B565" s="1012"/>
      <c r="C565" s="1012"/>
      <c r="D565" s="1012"/>
      <c r="E565" s="1012"/>
      <c r="F565" s="1012"/>
      <c r="G565" s="1012"/>
      <c r="H565" s="1012"/>
    </row>
    <row r="566" spans="1:8">
      <c r="A566" s="1012"/>
      <c r="B566" s="1012"/>
      <c r="C566" s="1012"/>
      <c r="D566" s="1012"/>
      <c r="E566" s="1012"/>
      <c r="F566" s="1012"/>
      <c r="G566" s="1012"/>
      <c r="H566" s="1012"/>
    </row>
    <row r="567" spans="1:8">
      <c r="A567" s="1012"/>
      <c r="B567" s="1012"/>
      <c r="C567" s="1012"/>
      <c r="D567" s="1012"/>
      <c r="E567" s="1012"/>
      <c r="F567" s="1012"/>
      <c r="G567" s="1012"/>
      <c r="H567" s="1012"/>
    </row>
    <row r="568" spans="1:8">
      <c r="A568" s="1012"/>
      <c r="B568" s="1012"/>
      <c r="C568" s="1012"/>
      <c r="D568" s="1012"/>
      <c r="E568" s="1012"/>
      <c r="F568" s="1012"/>
      <c r="G568" s="1012"/>
      <c r="H568" s="1012"/>
    </row>
    <row r="569" spans="1:8">
      <c r="A569" s="1012"/>
      <c r="B569" s="1012"/>
      <c r="C569" s="1012"/>
      <c r="D569" s="1012"/>
      <c r="E569" s="1012"/>
      <c r="F569" s="1012"/>
      <c r="G569" s="1012"/>
      <c r="H569" s="1012"/>
    </row>
    <row r="570" spans="1:8">
      <c r="A570" s="1012"/>
      <c r="B570" s="1012"/>
      <c r="C570" s="1012"/>
      <c r="D570" s="1012"/>
      <c r="E570" s="1012"/>
      <c r="F570" s="1012"/>
      <c r="G570" s="1012"/>
      <c r="H570" s="1012"/>
    </row>
    <row r="571" spans="1:8">
      <c r="A571" s="1012"/>
      <c r="B571" s="1012"/>
      <c r="C571" s="1012"/>
      <c r="D571" s="1012"/>
      <c r="E571" s="1012"/>
      <c r="F571" s="1012"/>
      <c r="G571" s="1012"/>
      <c r="H571" s="1012"/>
    </row>
    <row r="572" spans="1:8">
      <c r="A572" s="1012"/>
      <c r="B572" s="1012"/>
      <c r="C572" s="1012"/>
      <c r="D572" s="1012"/>
      <c r="E572" s="1012"/>
      <c r="F572" s="1012"/>
      <c r="G572" s="1012"/>
      <c r="H572" s="1012"/>
    </row>
    <row r="573" spans="1:8">
      <c r="A573" s="1012"/>
      <c r="B573" s="1012"/>
      <c r="C573" s="1012"/>
      <c r="D573" s="1012"/>
      <c r="E573" s="1012"/>
      <c r="F573" s="1012"/>
      <c r="G573" s="1012"/>
      <c r="H573" s="1012"/>
    </row>
    <row r="574" spans="1:8">
      <c r="A574" s="1012"/>
      <c r="B574" s="1012"/>
      <c r="C574" s="1012"/>
      <c r="D574" s="1012"/>
      <c r="E574" s="1012"/>
      <c r="F574" s="1012"/>
      <c r="G574" s="1012"/>
      <c r="H574" s="1012"/>
    </row>
    <row r="575" spans="1:8">
      <c r="A575" s="1012"/>
      <c r="B575" s="1012"/>
      <c r="C575" s="1012"/>
      <c r="D575" s="1012"/>
      <c r="E575" s="1012"/>
      <c r="F575" s="1012"/>
      <c r="G575" s="1012"/>
      <c r="H575" s="1012"/>
    </row>
    <row r="576" spans="1:8">
      <c r="A576" s="1012"/>
      <c r="B576" s="1012"/>
      <c r="C576" s="1012"/>
      <c r="D576" s="1012"/>
      <c r="E576" s="1012"/>
      <c r="F576" s="1012"/>
      <c r="G576" s="1012"/>
      <c r="H576" s="1012"/>
    </row>
    <row r="577" spans="1:8">
      <c r="A577" s="1012"/>
      <c r="B577" s="1012"/>
      <c r="C577" s="1012"/>
      <c r="D577" s="1012"/>
      <c r="E577" s="1012"/>
      <c r="F577" s="1012"/>
      <c r="G577" s="1012"/>
      <c r="H577" s="1012"/>
    </row>
    <row r="578" spans="1:8">
      <c r="A578" s="1012"/>
      <c r="B578" s="1012"/>
      <c r="C578" s="1012"/>
      <c r="D578" s="1012"/>
      <c r="E578" s="1012"/>
      <c r="F578" s="1012"/>
      <c r="G578" s="1012"/>
      <c r="H578" s="1012"/>
    </row>
    <row r="579" spans="1:8">
      <c r="A579" s="1012"/>
      <c r="B579" s="1012"/>
      <c r="C579" s="1012"/>
      <c r="D579" s="1012"/>
      <c r="E579" s="1012"/>
      <c r="F579" s="1012"/>
      <c r="G579" s="1012"/>
      <c r="H579" s="1012"/>
    </row>
    <row r="580" spans="1:8">
      <c r="A580" s="1012"/>
      <c r="B580" s="1012"/>
      <c r="C580" s="1012"/>
      <c r="D580" s="1012"/>
      <c r="E580" s="1012"/>
      <c r="F580" s="1012"/>
      <c r="G580" s="1012"/>
      <c r="H580" s="1012"/>
    </row>
    <row r="581" spans="1:8">
      <c r="A581" s="1012"/>
      <c r="B581" s="1012"/>
      <c r="C581" s="1012"/>
      <c r="D581" s="1012"/>
      <c r="E581" s="1012"/>
      <c r="F581" s="1012"/>
      <c r="G581" s="1012"/>
      <c r="H581" s="1012"/>
    </row>
    <row r="582" spans="1:8">
      <c r="A582" s="1012"/>
      <c r="B582" s="1012"/>
      <c r="C582" s="1012"/>
      <c r="D582" s="1012"/>
      <c r="E582" s="1012"/>
      <c r="F582" s="1012"/>
      <c r="G582" s="1012"/>
      <c r="H582" s="1012"/>
    </row>
    <row r="583" spans="1:8">
      <c r="A583" s="1012"/>
      <c r="B583" s="1012"/>
      <c r="C583" s="1012"/>
      <c r="D583" s="1012"/>
      <c r="E583" s="1012"/>
      <c r="F583" s="1012"/>
      <c r="G583" s="1012"/>
      <c r="H583" s="1012"/>
    </row>
    <row r="584" spans="1:8">
      <c r="A584" s="1012"/>
      <c r="B584" s="1012"/>
      <c r="C584" s="1012"/>
      <c r="D584" s="1012"/>
      <c r="E584" s="1012"/>
      <c r="F584" s="1012"/>
      <c r="G584" s="1012"/>
      <c r="H584" s="1012"/>
    </row>
    <row r="585" spans="1:8">
      <c r="A585" s="1012"/>
      <c r="B585" s="1012"/>
      <c r="C585" s="1012"/>
      <c r="D585" s="1012"/>
      <c r="E585" s="1012"/>
      <c r="F585" s="1012"/>
      <c r="G585" s="1012"/>
      <c r="H585" s="1012"/>
    </row>
    <row r="586" spans="1:8">
      <c r="A586" s="1012"/>
      <c r="B586" s="1012"/>
      <c r="C586" s="1012"/>
      <c r="D586" s="1012"/>
      <c r="E586" s="1012"/>
      <c r="F586" s="1012"/>
      <c r="G586" s="1012"/>
      <c r="H586" s="1012"/>
    </row>
    <row r="587" spans="1:8">
      <c r="A587" s="1012"/>
      <c r="B587" s="1012"/>
      <c r="C587" s="1012"/>
      <c r="D587" s="1012"/>
      <c r="E587" s="1012"/>
      <c r="F587" s="1012"/>
      <c r="G587" s="1012"/>
      <c r="H587" s="1012"/>
    </row>
    <row r="588" spans="1:8">
      <c r="A588" s="1012"/>
      <c r="B588" s="1012"/>
      <c r="C588" s="1012"/>
      <c r="D588" s="1012"/>
      <c r="E588" s="1012"/>
      <c r="F588" s="1012"/>
      <c r="G588" s="1012"/>
      <c r="H588" s="1012"/>
    </row>
    <row r="589" spans="1:8">
      <c r="A589" s="1012"/>
      <c r="B589" s="1012"/>
      <c r="C589" s="1012"/>
      <c r="D589" s="1012"/>
      <c r="E589" s="1012"/>
      <c r="F589" s="1012"/>
      <c r="G589" s="1012"/>
      <c r="H589" s="1012"/>
    </row>
    <row r="590" spans="1:8">
      <c r="A590" s="1012"/>
      <c r="B590" s="1012"/>
      <c r="C590" s="1012"/>
      <c r="D590" s="1012"/>
      <c r="E590" s="1012"/>
      <c r="F590" s="1012"/>
      <c r="G590" s="1012"/>
      <c r="H590" s="1012"/>
    </row>
    <row r="591" spans="1:8">
      <c r="A591" s="1012"/>
      <c r="B591" s="1012"/>
      <c r="C591" s="1012"/>
      <c r="D591" s="1012"/>
      <c r="E591" s="1012"/>
      <c r="F591" s="1012"/>
      <c r="G591" s="1012"/>
      <c r="H591" s="1012"/>
    </row>
    <row r="592" spans="1:8">
      <c r="A592" s="1012"/>
      <c r="B592" s="1012"/>
      <c r="C592" s="1012"/>
      <c r="D592" s="1012"/>
      <c r="E592" s="1012"/>
      <c r="F592" s="1012"/>
      <c r="G592" s="1012"/>
      <c r="H592" s="1012"/>
    </row>
    <row r="593" spans="1:8">
      <c r="A593" s="1012"/>
      <c r="B593" s="1012"/>
      <c r="C593" s="1012"/>
      <c r="D593" s="1012"/>
      <c r="E593" s="1012"/>
      <c r="F593" s="1012"/>
      <c r="G593" s="1012"/>
      <c r="H593" s="1012"/>
    </row>
    <row r="594" spans="1:8">
      <c r="A594" s="1012"/>
      <c r="B594" s="1012"/>
      <c r="C594" s="1012"/>
      <c r="D594" s="1012"/>
      <c r="E594" s="1012"/>
      <c r="F594" s="1012"/>
      <c r="G594" s="1012"/>
      <c r="H594" s="1012"/>
    </row>
    <row r="595" spans="1:8">
      <c r="A595" s="1012"/>
      <c r="B595" s="1012"/>
      <c r="C595" s="1012"/>
      <c r="D595" s="1012"/>
      <c r="E595" s="1012"/>
      <c r="F595" s="1012"/>
      <c r="G595" s="1012"/>
      <c r="H595" s="1012"/>
    </row>
    <row r="596" spans="1:8">
      <c r="A596" s="1012"/>
      <c r="B596" s="1012"/>
      <c r="C596" s="1012"/>
      <c r="D596" s="1012"/>
      <c r="E596" s="1012"/>
      <c r="F596" s="1012"/>
      <c r="G596" s="1012"/>
      <c r="H596" s="1012"/>
    </row>
    <row r="597" spans="1:8">
      <c r="A597" s="1012"/>
      <c r="B597" s="1012"/>
      <c r="C597" s="1012"/>
      <c r="D597" s="1012"/>
      <c r="E597" s="1012"/>
      <c r="F597" s="1012"/>
      <c r="G597" s="1012"/>
      <c r="H597" s="1012"/>
    </row>
    <row r="598" spans="1:8">
      <c r="A598" s="1012"/>
      <c r="B598" s="1012"/>
      <c r="C598" s="1012"/>
      <c r="D598" s="1012"/>
      <c r="E598" s="1012"/>
      <c r="F598" s="1012"/>
      <c r="G598" s="1012"/>
      <c r="H598" s="1012"/>
    </row>
    <row r="599" spans="1:8">
      <c r="A599" s="1012"/>
      <c r="B599" s="1012"/>
      <c r="C599" s="1012"/>
      <c r="D599" s="1012"/>
      <c r="E599" s="1012"/>
      <c r="F599" s="1012"/>
      <c r="G599" s="1012"/>
      <c r="H599" s="1012"/>
    </row>
    <row r="600" spans="1:8">
      <c r="A600" s="1012"/>
      <c r="B600" s="1012"/>
      <c r="C600" s="1012"/>
      <c r="D600" s="1012"/>
      <c r="E600" s="1012"/>
      <c r="F600" s="1012"/>
      <c r="G600" s="1012"/>
      <c r="H600" s="1012"/>
    </row>
    <row r="601" spans="1:8">
      <c r="A601" s="1012"/>
      <c r="B601" s="1012"/>
      <c r="C601" s="1012"/>
      <c r="D601" s="1012"/>
      <c r="E601" s="1012"/>
      <c r="F601" s="1012"/>
      <c r="G601" s="1012"/>
      <c r="H601" s="1012"/>
    </row>
    <row r="602" spans="1:8">
      <c r="A602" s="1012"/>
      <c r="B602" s="1012"/>
      <c r="C602" s="1012"/>
      <c r="D602" s="1012"/>
      <c r="E602" s="1012"/>
      <c r="F602" s="1012"/>
      <c r="G602" s="1012"/>
      <c r="H602" s="1012"/>
    </row>
    <row r="603" spans="1:8">
      <c r="A603" s="1012"/>
      <c r="B603" s="1012"/>
      <c r="C603" s="1012"/>
      <c r="D603" s="1012"/>
      <c r="E603" s="1012"/>
      <c r="F603" s="1012"/>
      <c r="G603" s="1012"/>
      <c r="H603" s="1012"/>
    </row>
    <row r="604" spans="1:8">
      <c r="A604" s="1012"/>
      <c r="B604" s="1012"/>
      <c r="C604" s="1012"/>
      <c r="D604" s="1012"/>
      <c r="E604" s="1012"/>
      <c r="F604" s="1012"/>
      <c r="G604" s="1012"/>
      <c r="H604" s="1012"/>
    </row>
    <row r="605" spans="1:8">
      <c r="A605" s="1012"/>
      <c r="B605" s="1012"/>
      <c r="C605" s="1012"/>
      <c r="D605" s="1012"/>
      <c r="E605" s="1012"/>
      <c r="F605" s="1012"/>
      <c r="G605" s="1012"/>
      <c r="H605" s="1012"/>
    </row>
    <row r="606" spans="1:8">
      <c r="A606" s="1012"/>
      <c r="B606" s="1012"/>
      <c r="C606" s="1012"/>
      <c r="D606" s="1012"/>
      <c r="E606" s="1012"/>
      <c r="F606" s="1012"/>
      <c r="G606" s="1012"/>
      <c r="H606" s="1012"/>
    </row>
    <row r="607" spans="1:8">
      <c r="A607" s="1012"/>
      <c r="B607" s="1012"/>
      <c r="C607" s="1012"/>
      <c r="D607" s="1012"/>
      <c r="E607" s="1012"/>
      <c r="F607" s="1012"/>
      <c r="G607" s="1012"/>
      <c r="H607" s="1012"/>
    </row>
    <row r="608" spans="1:8">
      <c r="A608" s="1012"/>
      <c r="B608" s="1012"/>
      <c r="C608" s="1012"/>
      <c r="D608" s="1012"/>
      <c r="E608" s="1012"/>
      <c r="F608" s="1012"/>
      <c r="G608" s="1012"/>
      <c r="H608" s="1012"/>
    </row>
    <row r="609" spans="1:8">
      <c r="A609" s="1012"/>
      <c r="B609" s="1012"/>
      <c r="C609" s="1012"/>
      <c r="D609" s="1012"/>
      <c r="E609" s="1012"/>
      <c r="F609" s="1012"/>
      <c r="G609" s="1012"/>
      <c r="H609" s="1012"/>
    </row>
    <row r="610" spans="1:8">
      <c r="A610" s="1012"/>
      <c r="B610" s="1012"/>
      <c r="C610" s="1012"/>
      <c r="D610" s="1012"/>
      <c r="E610" s="1012"/>
      <c r="F610" s="1012"/>
      <c r="G610" s="1012"/>
      <c r="H610" s="1012"/>
    </row>
    <row r="611" spans="1:8">
      <c r="A611" s="1012"/>
      <c r="B611" s="1012"/>
      <c r="C611" s="1012"/>
      <c r="D611" s="1012"/>
      <c r="E611" s="1012"/>
      <c r="F611" s="1012"/>
      <c r="G611" s="1012"/>
      <c r="H611" s="1012"/>
    </row>
    <row r="612" spans="1:8">
      <c r="A612" s="1012"/>
      <c r="B612" s="1012"/>
      <c r="C612" s="1012"/>
      <c r="D612" s="1012"/>
      <c r="E612" s="1012"/>
      <c r="F612" s="1012"/>
      <c r="G612" s="1012"/>
      <c r="H612" s="1012"/>
    </row>
    <row r="613" spans="1:8">
      <c r="A613" s="1012"/>
      <c r="B613" s="1012"/>
      <c r="C613" s="1012"/>
      <c r="D613" s="1012"/>
      <c r="E613" s="1012"/>
      <c r="F613" s="1012"/>
      <c r="G613" s="1012"/>
      <c r="H613" s="1012"/>
    </row>
    <row r="614" spans="1:8">
      <c r="A614" s="1012"/>
      <c r="B614" s="1012"/>
      <c r="C614" s="1012"/>
      <c r="D614" s="1012"/>
      <c r="E614" s="1012"/>
      <c r="F614" s="1012"/>
      <c r="G614" s="1012"/>
      <c r="H614" s="1012"/>
    </row>
    <row r="615" spans="1:8">
      <c r="A615" s="1012"/>
      <c r="B615" s="1012"/>
      <c r="C615" s="1012"/>
      <c r="D615" s="1012"/>
      <c r="E615" s="1012"/>
      <c r="F615" s="1012"/>
      <c r="G615" s="1012"/>
      <c r="H615" s="1012"/>
    </row>
    <row r="616" spans="1:8">
      <c r="A616" s="1012"/>
      <c r="B616" s="1012"/>
      <c r="C616" s="1012"/>
      <c r="D616" s="1012"/>
      <c r="E616" s="1012"/>
      <c r="F616" s="1012"/>
      <c r="G616" s="1012"/>
      <c r="H616" s="1012"/>
    </row>
    <row r="617" spans="1:8">
      <c r="A617" s="1012"/>
      <c r="B617" s="1012"/>
      <c r="C617" s="1012"/>
      <c r="D617" s="1012"/>
      <c r="E617" s="1012"/>
      <c r="F617" s="1012"/>
      <c r="G617" s="1012"/>
      <c r="H617" s="1012"/>
    </row>
    <row r="618" spans="1:8">
      <c r="A618" s="1012"/>
      <c r="B618" s="1012"/>
      <c r="C618" s="1012"/>
      <c r="D618" s="1012"/>
      <c r="E618" s="1012"/>
      <c r="F618" s="1012"/>
      <c r="G618" s="1012"/>
      <c r="H618" s="1012"/>
    </row>
    <row r="619" spans="1:8">
      <c r="A619" s="1012"/>
      <c r="B619" s="1012"/>
      <c r="C619" s="1012"/>
      <c r="D619" s="1012"/>
      <c r="E619" s="1012"/>
      <c r="F619" s="1012"/>
      <c r="G619" s="1012"/>
      <c r="H619" s="1012"/>
    </row>
    <row r="620" spans="1:8">
      <c r="A620" s="1012"/>
      <c r="B620" s="1012"/>
      <c r="C620" s="1012"/>
      <c r="D620" s="1012"/>
      <c r="E620" s="1012"/>
      <c r="F620" s="1012"/>
      <c r="G620" s="1012"/>
      <c r="H620" s="1012"/>
    </row>
    <row r="621" spans="1:8">
      <c r="A621" s="1012"/>
      <c r="B621" s="1012"/>
      <c r="C621" s="1012"/>
      <c r="D621" s="1012"/>
      <c r="E621" s="1012"/>
      <c r="F621" s="1012"/>
      <c r="G621" s="1012"/>
      <c r="H621" s="1012"/>
    </row>
    <row r="622" spans="1:8">
      <c r="A622" s="1012"/>
      <c r="B622" s="1012"/>
      <c r="C622" s="1012"/>
      <c r="D622" s="1012"/>
      <c r="E622" s="1012"/>
      <c r="F622" s="1012"/>
      <c r="G622" s="1012"/>
      <c r="H622" s="1012"/>
    </row>
    <row r="623" spans="1:8">
      <c r="A623" s="1012"/>
      <c r="B623" s="1012"/>
      <c r="C623" s="1012"/>
      <c r="D623" s="1012"/>
      <c r="E623" s="1012"/>
      <c r="F623" s="1012"/>
      <c r="G623" s="1012"/>
      <c r="H623" s="1012"/>
    </row>
    <row r="624" spans="1:8">
      <c r="A624" s="1012"/>
      <c r="B624" s="1012"/>
      <c r="C624" s="1012"/>
      <c r="D624" s="1012"/>
      <c r="E624" s="1012"/>
      <c r="F624" s="1012"/>
      <c r="G624" s="1012"/>
      <c r="H624" s="1012"/>
    </row>
    <row r="625" spans="1:8">
      <c r="A625" s="1012"/>
      <c r="B625" s="1012"/>
      <c r="C625" s="1012"/>
      <c r="D625" s="1012"/>
      <c r="E625" s="1012"/>
      <c r="F625" s="1012"/>
      <c r="G625" s="1012"/>
      <c r="H625" s="1012"/>
    </row>
    <row r="626" spans="1:8">
      <c r="A626" s="1012"/>
      <c r="B626" s="1012"/>
      <c r="C626" s="1012"/>
      <c r="D626" s="1012"/>
      <c r="E626" s="1012"/>
      <c r="F626" s="1012"/>
      <c r="G626" s="1012"/>
      <c r="H626" s="1012"/>
    </row>
    <row r="627" spans="1:8">
      <c r="A627" s="1012"/>
      <c r="B627" s="1012"/>
      <c r="C627" s="1012"/>
      <c r="D627" s="1012"/>
      <c r="E627" s="1012"/>
      <c r="F627" s="1012"/>
      <c r="G627" s="1012"/>
      <c r="H627" s="1012"/>
    </row>
    <row r="628" spans="1:8">
      <c r="A628" s="1012"/>
      <c r="B628" s="1012"/>
      <c r="C628" s="1012"/>
      <c r="D628" s="1012"/>
      <c r="E628" s="1012"/>
      <c r="F628" s="1012"/>
      <c r="G628" s="1012"/>
      <c r="H628" s="1012"/>
    </row>
    <row r="629" spans="1:8">
      <c r="A629" s="1012"/>
      <c r="B629" s="1012"/>
      <c r="C629" s="1012"/>
      <c r="D629" s="1012"/>
      <c r="E629" s="1012"/>
      <c r="F629" s="1012"/>
      <c r="G629" s="1012"/>
      <c r="H629" s="1012"/>
    </row>
    <row r="630" spans="1:8">
      <c r="A630" s="1012"/>
      <c r="B630" s="1012"/>
      <c r="C630" s="1012"/>
      <c r="D630" s="1012"/>
      <c r="E630" s="1012"/>
      <c r="F630" s="1012"/>
      <c r="G630" s="1012"/>
      <c r="H630" s="1012"/>
    </row>
    <row r="631" spans="1:8">
      <c r="A631" s="1012"/>
      <c r="B631" s="1012"/>
      <c r="C631" s="1012"/>
      <c r="D631" s="1012"/>
      <c r="E631" s="1012"/>
      <c r="F631" s="1012"/>
      <c r="G631" s="1012"/>
      <c r="H631" s="1012"/>
    </row>
    <row r="632" spans="1:8">
      <c r="A632" s="1012"/>
      <c r="B632" s="1012"/>
      <c r="C632" s="1012"/>
      <c r="D632" s="1012"/>
      <c r="E632" s="1012"/>
      <c r="F632" s="1012"/>
      <c r="G632" s="1012"/>
      <c r="H632" s="1012"/>
    </row>
    <row r="633" spans="1:8">
      <c r="A633" s="1012"/>
      <c r="B633" s="1012"/>
      <c r="C633" s="1012"/>
      <c r="D633" s="1012"/>
      <c r="E633" s="1012"/>
      <c r="F633" s="1012"/>
      <c r="G633" s="1012"/>
      <c r="H633" s="1012"/>
    </row>
    <row r="634" spans="1:8">
      <c r="A634" s="1012"/>
      <c r="B634" s="1012"/>
      <c r="C634" s="1012"/>
      <c r="D634" s="1012"/>
      <c r="E634" s="1012"/>
      <c r="F634" s="1012"/>
      <c r="G634" s="1012"/>
      <c r="H634" s="1012"/>
    </row>
    <row r="635" spans="1:8">
      <c r="A635" s="1012"/>
      <c r="B635" s="1012"/>
      <c r="C635" s="1012"/>
      <c r="D635" s="1012"/>
      <c r="E635" s="1012"/>
      <c r="F635" s="1012"/>
      <c r="G635" s="1012"/>
      <c r="H635" s="1012"/>
    </row>
    <row r="636" spans="1:8">
      <c r="A636" s="1012"/>
      <c r="B636" s="1012"/>
      <c r="C636" s="1012"/>
      <c r="D636" s="1012"/>
      <c r="E636" s="1012"/>
      <c r="F636" s="1012"/>
      <c r="G636" s="1012"/>
      <c r="H636" s="1012"/>
    </row>
    <row r="637" spans="1:8">
      <c r="A637" s="1012"/>
      <c r="B637" s="1012"/>
      <c r="C637" s="1012"/>
      <c r="D637" s="1012"/>
      <c r="E637" s="1012"/>
      <c r="F637" s="1012"/>
      <c r="G637" s="1012"/>
      <c r="H637" s="1012"/>
    </row>
    <row r="638" spans="1:8">
      <c r="A638" s="1012"/>
      <c r="B638" s="1012"/>
      <c r="C638" s="1012"/>
      <c r="D638" s="1012"/>
      <c r="E638" s="1012"/>
      <c r="F638" s="1012"/>
      <c r="G638" s="1012"/>
      <c r="H638" s="1012"/>
    </row>
    <row r="639" spans="1:8">
      <c r="A639" s="1012"/>
      <c r="B639" s="1012"/>
      <c r="C639" s="1012"/>
      <c r="D639" s="1012"/>
      <c r="E639" s="1012"/>
      <c r="F639" s="1012"/>
      <c r="G639" s="1012"/>
      <c r="H639" s="1012"/>
    </row>
    <row r="640" spans="1:8">
      <c r="A640" s="1012"/>
      <c r="B640" s="1012"/>
      <c r="C640" s="1012"/>
      <c r="D640" s="1012"/>
      <c r="E640" s="1012"/>
      <c r="F640" s="1012"/>
      <c r="G640" s="1012"/>
      <c r="H640" s="1012"/>
    </row>
    <row r="641" spans="1:8">
      <c r="A641" s="1012"/>
      <c r="B641" s="1012"/>
      <c r="C641" s="1012"/>
      <c r="D641" s="1012"/>
      <c r="E641" s="1012"/>
      <c r="F641" s="1012"/>
      <c r="G641" s="1012"/>
      <c r="H641" s="1012"/>
    </row>
    <row r="642" spans="1:8">
      <c r="A642" s="1012"/>
      <c r="B642" s="1012"/>
      <c r="C642" s="1012"/>
      <c r="D642" s="1012"/>
      <c r="E642" s="1012"/>
      <c r="F642" s="1012"/>
      <c r="G642" s="1012"/>
      <c r="H642" s="1012"/>
    </row>
    <row r="643" spans="1:8">
      <c r="A643" s="1012"/>
      <c r="B643" s="1012"/>
      <c r="C643" s="1012"/>
      <c r="D643" s="1012"/>
      <c r="E643" s="1012"/>
      <c r="F643" s="1012"/>
      <c r="G643" s="1012"/>
      <c r="H643" s="1012"/>
    </row>
    <row r="644" spans="1:8">
      <c r="A644" s="1012"/>
      <c r="B644" s="1012"/>
      <c r="C644" s="1012"/>
      <c r="D644" s="1012"/>
      <c r="E644" s="1012"/>
      <c r="F644" s="1012"/>
      <c r="G644" s="1012"/>
      <c r="H644" s="1012"/>
    </row>
    <row r="645" spans="1:8">
      <c r="A645" s="1012"/>
      <c r="B645" s="1012"/>
      <c r="C645" s="1012"/>
      <c r="D645" s="1012"/>
      <c r="E645" s="1012"/>
      <c r="F645" s="1012"/>
      <c r="G645" s="1012"/>
      <c r="H645" s="1012"/>
    </row>
    <row r="646" spans="1:8">
      <c r="A646" s="1012"/>
      <c r="B646" s="1012"/>
      <c r="C646" s="1012"/>
      <c r="D646" s="1012"/>
      <c r="E646" s="1012"/>
      <c r="F646" s="1012"/>
      <c r="G646" s="1012"/>
      <c r="H646" s="1012"/>
    </row>
    <row r="647" spans="1:8">
      <c r="A647" s="1012"/>
      <c r="B647" s="1012"/>
      <c r="C647" s="1012"/>
      <c r="D647" s="1012"/>
      <c r="E647" s="1012"/>
      <c r="F647" s="1012"/>
      <c r="G647" s="1012"/>
      <c r="H647" s="1012"/>
    </row>
    <row r="648" spans="1:8">
      <c r="A648" s="1012"/>
      <c r="B648" s="1012"/>
      <c r="C648" s="1012"/>
      <c r="D648" s="1012"/>
      <c r="E648" s="1012"/>
      <c r="F648" s="1012"/>
      <c r="G648" s="1012"/>
      <c r="H648" s="1012"/>
    </row>
    <row r="649" spans="1:8">
      <c r="A649" s="1012"/>
      <c r="B649" s="1012"/>
      <c r="C649" s="1012"/>
      <c r="D649" s="1012"/>
      <c r="E649" s="1012"/>
      <c r="F649" s="1012"/>
      <c r="G649" s="1012"/>
      <c r="H649" s="1012"/>
    </row>
    <row r="650" spans="1:8">
      <c r="A650" s="1012"/>
      <c r="B650" s="1012"/>
      <c r="C650" s="1012"/>
      <c r="D650" s="1012"/>
      <c r="E650" s="1012"/>
      <c r="F650" s="1012"/>
      <c r="G650" s="1012"/>
      <c r="H650" s="1012"/>
    </row>
    <row r="651" spans="1:8">
      <c r="A651" s="1012"/>
      <c r="B651" s="1012"/>
      <c r="C651" s="1012"/>
      <c r="D651" s="1012"/>
      <c r="E651" s="1012"/>
      <c r="F651" s="1012"/>
      <c r="G651" s="1012"/>
      <c r="H651" s="1012"/>
    </row>
    <row r="652" spans="1:8">
      <c r="A652" s="1012"/>
      <c r="B652" s="1012"/>
      <c r="C652" s="1012"/>
      <c r="D652" s="1012"/>
      <c r="E652" s="1012"/>
      <c r="F652" s="1012"/>
      <c r="G652" s="1012"/>
      <c r="H652" s="1012"/>
    </row>
    <row r="653" spans="1:8">
      <c r="A653" s="1012"/>
      <c r="B653" s="1012"/>
      <c r="C653" s="1012"/>
      <c r="D653" s="1012"/>
      <c r="E653" s="1012"/>
      <c r="F653" s="1012"/>
      <c r="G653" s="1012"/>
      <c r="H653" s="1012"/>
    </row>
    <row r="654" spans="1:8">
      <c r="A654" s="1012"/>
      <c r="B654" s="1012"/>
      <c r="C654" s="1012"/>
      <c r="D654" s="1012"/>
      <c r="E654" s="1012"/>
      <c r="F654" s="1012"/>
      <c r="G654" s="1012"/>
      <c r="H654" s="1012"/>
    </row>
    <row r="655" spans="1:8">
      <c r="A655" s="1012"/>
      <c r="B655" s="1012"/>
      <c r="C655" s="1012"/>
      <c r="D655" s="1012"/>
      <c r="E655" s="1012"/>
      <c r="F655" s="1012"/>
      <c r="G655" s="1012"/>
      <c r="H655" s="1012"/>
    </row>
    <row r="656" spans="1:8">
      <c r="A656" s="1012"/>
      <c r="B656" s="1012"/>
      <c r="C656" s="1012"/>
      <c r="D656" s="1012"/>
      <c r="E656" s="1012"/>
      <c r="F656" s="1012"/>
      <c r="G656" s="1012"/>
      <c r="H656" s="1012"/>
    </row>
    <row r="657" spans="1:8">
      <c r="A657" s="1012"/>
      <c r="B657" s="1012"/>
      <c r="C657" s="1012"/>
      <c r="D657" s="1012"/>
      <c r="E657" s="1012"/>
      <c r="F657" s="1012"/>
      <c r="G657" s="1012"/>
      <c r="H657" s="1012"/>
    </row>
    <row r="658" spans="1:8">
      <c r="A658" s="1012"/>
      <c r="B658" s="1012"/>
      <c r="C658" s="1012"/>
      <c r="D658" s="1012"/>
      <c r="E658" s="1012"/>
      <c r="F658" s="1012"/>
      <c r="G658" s="1012"/>
      <c r="H658" s="1012"/>
    </row>
    <row r="659" spans="1:8">
      <c r="A659" s="1012"/>
      <c r="B659" s="1012"/>
      <c r="C659" s="1012"/>
      <c r="D659" s="1012"/>
      <c r="E659" s="1012"/>
      <c r="F659" s="1012"/>
      <c r="G659" s="1012"/>
      <c r="H659" s="1012"/>
    </row>
    <row r="660" spans="1:8">
      <c r="A660" s="1012"/>
      <c r="B660" s="1012"/>
      <c r="C660" s="1012"/>
      <c r="D660" s="1012"/>
      <c r="E660" s="1012"/>
      <c r="F660" s="1012"/>
      <c r="G660" s="1012"/>
      <c r="H660" s="1012"/>
    </row>
    <row r="661" spans="1:8">
      <c r="A661" s="1012"/>
      <c r="B661" s="1012"/>
      <c r="C661" s="1012"/>
      <c r="D661" s="1012"/>
      <c r="E661" s="1012"/>
      <c r="F661" s="1012"/>
      <c r="G661" s="1012"/>
      <c r="H661" s="1012"/>
    </row>
    <row r="662" spans="1:8">
      <c r="A662" s="1012"/>
      <c r="B662" s="1012"/>
      <c r="C662" s="1012"/>
      <c r="D662" s="1012"/>
      <c r="E662" s="1012"/>
      <c r="F662" s="1012"/>
      <c r="G662" s="1012"/>
      <c r="H662" s="1012"/>
    </row>
    <row r="663" spans="1:8">
      <c r="A663" s="1012"/>
      <c r="B663" s="1012"/>
      <c r="C663" s="1012"/>
      <c r="D663" s="1012"/>
      <c r="E663" s="1012"/>
      <c r="F663" s="1012"/>
      <c r="G663" s="1012"/>
      <c r="H663" s="1012"/>
    </row>
    <row r="664" spans="1:8">
      <c r="A664" s="1012"/>
      <c r="B664" s="1012"/>
      <c r="C664" s="1012"/>
      <c r="D664" s="1012"/>
      <c r="E664" s="1012"/>
      <c r="F664" s="1012"/>
      <c r="G664" s="1012"/>
      <c r="H664" s="1012"/>
    </row>
    <row r="665" spans="1:8">
      <c r="A665" s="1012"/>
      <c r="B665" s="1012"/>
      <c r="C665" s="1012"/>
      <c r="D665" s="1012"/>
      <c r="E665" s="1012"/>
      <c r="F665" s="1012"/>
      <c r="G665" s="1012"/>
      <c r="H665" s="1012"/>
    </row>
    <row r="666" spans="1:8">
      <c r="A666" s="1012"/>
      <c r="B666" s="1012"/>
      <c r="C666" s="1012"/>
      <c r="D666" s="1012"/>
      <c r="E666" s="1012"/>
      <c r="F666" s="1012"/>
      <c r="G666" s="1012"/>
      <c r="H666" s="1012"/>
    </row>
    <row r="667" spans="1:8">
      <c r="A667" s="1012"/>
      <c r="B667" s="1012"/>
      <c r="C667" s="1012"/>
      <c r="D667" s="1012"/>
      <c r="E667" s="1012"/>
      <c r="F667" s="1012"/>
      <c r="G667" s="1012"/>
      <c r="H667" s="1012"/>
    </row>
    <row r="668" spans="1:8">
      <c r="A668" s="1012"/>
      <c r="B668" s="1012"/>
      <c r="C668" s="1012"/>
      <c r="D668" s="1012"/>
      <c r="E668" s="1012"/>
      <c r="F668" s="1012"/>
      <c r="G668" s="1012"/>
      <c r="H668" s="1012"/>
    </row>
    <row r="669" spans="1:8">
      <c r="A669" s="1012"/>
      <c r="B669" s="1012"/>
      <c r="C669" s="1012"/>
      <c r="D669" s="1012"/>
      <c r="E669" s="1012"/>
      <c r="F669" s="1012"/>
      <c r="G669" s="1012"/>
      <c r="H669" s="1012"/>
    </row>
    <row r="670" spans="1:8">
      <c r="A670" s="1012"/>
      <c r="B670" s="1012"/>
      <c r="C670" s="1012"/>
      <c r="D670" s="1012"/>
      <c r="E670" s="1012"/>
      <c r="F670" s="1012"/>
      <c r="G670" s="1012"/>
      <c r="H670" s="1012"/>
    </row>
    <row r="671" spans="1:8">
      <c r="A671" s="1012"/>
      <c r="B671" s="1012"/>
      <c r="C671" s="1012"/>
      <c r="D671" s="1012"/>
      <c r="E671" s="1012"/>
      <c r="F671" s="1012"/>
      <c r="G671" s="1012"/>
      <c r="H671" s="1012"/>
    </row>
    <row r="672" spans="1:8">
      <c r="A672" s="1012"/>
      <c r="B672" s="1012"/>
      <c r="C672" s="1012"/>
      <c r="D672" s="1012"/>
      <c r="E672" s="1012"/>
      <c r="F672" s="1012"/>
      <c r="G672" s="1012"/>
      <c r="H672" s="1012"/>
    </row>
    <row r="673" spans="1:8">
      <c r="A673" s="1012"/>
      <c r="B673" s="1012"/>
      <c r="C673" s="1012"/>
      <c r="D673" s="1012"/>
      <c r="E673" s="1012"/>
      <c r="F673" s="1012"/>
      <c r="G673" s="1012"/>
      <c r="H673" s="1012"/>
    </row>
    <row r="674" spans="1:8">
      <c r="A674" s="1012"/>
      <c r="B674" s="1012"/>
      <c r="C674" s="1012"/>
      <c r="D674" s="1012"/>
      <c r="E674" s="1012"/>
      <c r="F674" s="1012"/>
      <c r="G674" s="1012"/>
      <c r="H674" s="1012"/>
    </row>
    <row r="675" spans="1:8">
      <c r="A675" s="1012"/>
      <c r="B675" s="1012"/>
      <c r="C675" s="1012"/>
      <c r="D675" s="1012"/>
      <c r="E675" s="1012"/>
      <c r="F675" s="1012"/>
      <c r="G675" s="1012"/>
      <c r="H675" s="1012"/>
    </row>
    <row r="676" spans="1:8">
      <c r="A676" s="1012"/>
      <c r="B676" s="1012"/>
      <c r="C676" s="1012"/>
      <c r="D676" s="1012"/>
      <c r="E676" s="1012"/>
      <c r="F676" s="1012"/>
      <c r="G676" s="1012"/>
      <c r="H676" s="1012"/>
    </row>
    <row r="677" spans="1:8">
      <c r="A677" s="1012"/>
      <c r="B677" s="1012"/>
      <c r="C677" s="1012"/>
      <c r="D677" s="1012"/>
      <c r="E677" s="1012"/>
      <c r="F677" s="1012"/>
      <c r="G677" s="1012"/>
      <c r="H677" s="1012"/>
    </row>
    <row r="678" spans="1:8">
      <c r="A678" s="1012"/>
      <c r="B678" s="1012"/>
      <c r="C678" s="1012"/>
      <c r="D678" s="1012"/>
      <c r="E678" s="1012"/>
      <c r="F678" s="1012"/>
      <c r="G678" s="1012"/>
      <c r="H678" s="1012"/>
    </row>
    <row r="679" spans="1:8">
      <c r="A679" s="1012"/>
      <c r="B679" s="1012"/>
      <c r="C679" s="1012"/>
      <c r="D679" s="1012"/>
      <c r="E679" s="1012"/>
      <c r="F679" s="1012"/>
      <c r="G679" s="1012"/>
      <c r="H679" s="1012"/>
    </row>
    <row r="680" spans="1:8">
      <c r="A680" s="1012"/>
      <c r="B680" s="1012"/>
      <c r="C680" s="1012"/>
      <c r="D680" s="1012"/>
      <c r="E680" s="1012"/>
      <c r="F680" s="1012"/>
      <c r="G680" s="1012"/>
      <c r="H680" s="1012"/>
    </row>
    <row r="681" spans="1:8">
      <c r="A681" s="1012"/>
      <c r="B681" s="1012"/>
      <c r="C681" s="1012"/>
      <c r="D681" s="1012"/>
      <c r="E681" s="1012"/>
      <c r="F681" s="1012"/>
      <c r="G681" s="1012"/>
      <c r="H681" s="1012"/>
    </row>
    <row r="682" spans="1:8">
      <c r="A682" s="1012"/>
      <c r="B682" s="1012"/>
      <c r="C682" s="1012"/>
      <c r="D682" s="1012"/>
      <c r="E682" s="1012"/>
      <c r="F682" s="1012"/>
      <c r="G682" s="1012"/>
      <c r="H682" s="1012"/>
    </row>
    <row r="683" spans="1:8">
      <c r="A683" s="1012"/>
      <c r="B683" s="1012"/>
      <c r="C683" s="1012"/>
      <c r="D683" s="1012"/>
      <c r="E683" s="1012"/>
      <c r="F683" s="1012"/>
      <c r="G683" s="1012"/>
      <c r="H683" s="1012"/>
    </row>
    <row r="684" spans="1:8">
      <c r="A684" s="1012"/>
      <c r="B684" s="1012"/>
      <c r="C684" s="1012"/>
      <c r="D684" s="1012"/>
      <c r="E684" s="1012"/>
      <c r="F684" s="1012"/>
      <c r="G684" s="1012"/>
      <c r="H684" s="1012"/>
    </row>
    <row r="685" spans="1:8">
      <c r="A685" s="1012"/>
      <c r="B685" s="1012"/>
      <c r="C685" s="1012"/>
      <c r="D685" s="1012"/>
      <c r="E685" s="1012"/>
      <c r="F685" s="1012"/>
      <c r="G685" s="1012"/>
      <c r="H685" s="1012"/>
    </row>
    <row r="686" spans="1:8">
      <c r="A686" s="1012"/>
      <c r="B686" s="1012"/>
      <c r="C686" s="1012"/>
      <c r="D686" s="1012"/>
      <c r="E686" s="1012"/>
      <c r="F686" s="1012"/>
      <c r="G686" s="1012"/>
      <c r="H686" s="1012"/>
    </row>
    <row r="687" spans="1:8">
      <c r="A687" s="1012"/>
      <c r="B687" s="1012"/>
      <c r="C687" s="1012"/>
      <c r="D687" s="1012"/>
      <c r="E687" s="1012"/>
      <c r="F687" s="1012"/>
      <c r="G687" s="1012"/>
      <c r="H687" s="1012"/>
    </row>
    <row r="688" spans="1:8">
      <c r="A688" s="1012"/>
      <c r="B688" s="1012"/>
      <c r="C688" s="1012"/>
      <c r="D688" s="1012"/>
      <c r="E688" s="1012"/>
      <c r="F688" s="1012"/>
      <c r="G688" s="1012"/>
      <c r="H688" s="1012"/>
    </row>
    <row r="689" spans="1:8">
      <c r="A689" s="1012"/>
      <c r="B689" s="1012"/>
      <c r="C689" s="1012"/>
      <c r="D689" s="1012"/>
      <c r="E689" s="1012"/>
      <c r="F689" s="1012"/>
      <c r="G689" s="1012"/>
      <c r="H689" s="1012"/>
    </row>
    <row r="690" spans="1:8">
      <c r="A690" s="1012"/>
      <c r="B690" s="1012"/>
      <c r="C690" s="1012"/>
      <c r="D690" s="1012"/>
      <c r="E690" s="1012"/>
      <c r="F690" s="1012"/>
      <c r="G690" s="1012"/>
      <c r="H690" s="1012"/>
    </row>
    <row r="691" spans="1:8">
      <c r="A691" s="1012"/>
      <c r="B691" s="1012"/>
      <c r="C691" s="1012"/>
      <c r="D691" s="1012"/>
      <c r="E691" s="1012"/>
      <c r="F691" s="1012"/>
      <c r="G691" s="1012"/>
      <c r="H691" s="1012"/>
    </row>
    <row r="692" spans="1:8">
      <c r="A692" s="1012"/>
      <c r="B692" s="1012"/>
      <c r="C692" s="1012"/>
      <c r="D692" s="1012"/>
      <c r="E692" s="1012"/>
      <c r="F692" s="1012"/>
      <c r="G692" s="1012"/>
      <c r="H692" s="1012"/>
    </row>
    <row r="693" spans="1:8">
      <c r="A693" s="1012"/>
      <c r="B693" s="1012"/>
      <c r="C693" s="1012"/>
      <c r="D693" s="1012"/>
      <c r="E693" s="1012"/>
      <c r="F693" s="1012"/>
      <c r="G693" s="1012"/>
      <c r="H693" s="1012"/>
    </row>
    <row r="694" spans="1:8">
      <c r="A694" s="1012"/>
      <c r="B694" s="1012"/>
      <c r="C694" s="1012"/>
      <c r="D694" s="1012"/>
      <c r="E694" s="1012"/>
      <c r="F694" s="1012"/>
      <c r="G694" s="1012"/>
      <c r="H694" s="1012"/>
    </row>
    <row r="695" spans="1:8">
      <c r="A695" s="1012"/>
      <c r="B695" s="1012"/>
      <c r="C695" s="1012"/>
      <c r="D695" s="1012"/>
      <c r="E695" s="1012"/>
      <c r="F695" s="1012"/>
      <c r="G695" s="1012"/>
      <c r="H695" s="1012"/>
    </row>
    <row r="696" spans="1:8">
      <c r="A696" s="1012"/>
      <c r="B696" s="1012"/>
      <c r="C696" s="1012"/>
      <c r="D696" s="1012"/>
      <c r="E696" s="1012"/>
      <c r="F696" s="1012"/>
      <c r="G696" s="1012"/>
      <c r="H696" s="1012"/>
    </row>
    <row r="697" spans="1:8">
      <c r="A697" s="1012"/>
      <c r="B697" s="1012"/>
      <c r="C697" s="1012"/>
      <c r="D697" s="1012"/>
      <c r="E697" s="1012"/>
      <c r="F697" s="1012"/>
      <c r="G697" s="1012"/>
      <c r="H697" s="1012"/>
    </row>
    <row r="698" spans="1:8">
      <c r="A698" s="1012"/>
      <c r="B698" s="1012"/>
      <c r="C698" s="1012"/>
      <c r="D698" s="1012"/>
      <c r="E698" s="1012"/>
      <c r="F698" s="1012"/>
      <c r="G698" s="1012"/>
      <c r="H698" s="1012"/>
    </row>
    <row r="699" spans="1:8">
      <c r="A699" s="1012"/>
      <c r="B699" s="1012"/>
      <c r="C699" s="1012"/>
      <c r="D699" s="1012"/>
      <c r="E699" s="1012"/>
      <c r="F699" s="1012"/>
      <c r="G699" s="1012"/>
      <c r="H699" s="1012"/>
    </row>
    <row r="700" spans="1:8">
      <c r="A700" s="1012"/>
      <c r="B700" s="1012"/>
      <c r="C700" s="1012"/>
      <c r="D700" s="1012"/>
      <c r="E700" s="1012"/>
      <c r="F700" s="1012"/>
      <c r="G700" s="1012"/>
      <c r="H700" s="1012"/>
    </row>
    <row r="701" spans="1:8">
      <c r="A701" s="1012"/>
      <c r="B701" s="1012"/>
      <c r="C701" s="1012"/>
      <c r="D701" s="1012"/>
      <c r="E701" s="1012"/>
      <c r="F701" s="1012"/>
      <c r="G701" s="1012"/>
      <c r="H701" s="1012"/>
    </row>
    <row r="702" spans="1:8">
      <c r="A702" s="1012"/>
      <c r="B702" s="1012"/>
      <c r="C702" s="1012"/>
      <c r="D702" s="1012"/>
      <c r="E702" s="1012"/>
      <c r="F702" s="1012"/>
      <c r="G702" s="1012"/>
      <c r="H702" s="1012"/>
    </row>
    <row r="703" spans="1:8">
      <c r="A703" s="1012"/>
      <c r="B703" s="1012"/>
      <c r="C703" s="1012"/>
      <c r="D703" s="1012"/>
      <c r="E703" s="1012"/>
      <c r="F703" s="1012"/>
      <c r="G703" s="1012"/>
      <c r="H703" s="1012"/>
    </row>
    <row r="704" spans="1:8">
      <c r="A704" s="1012"/>
      <c r="B704" s="1012"/>
      <c r="C704" s="1012"/>
      <c r="D704" s="1012"/>
      <c r="E704" s="1012"/>
      <c r="F704" s="1012"/>
      <c r="G704" s="1012"/>
      <c r="H704" s="1012"/>
    </row>
    <row r="705" spans="1:8">
      <c r="A705" s="1012"/>
      <c r="B705" s="1012"/>
      <c r="C705" s="1012"/>
      <c r="D705" s="1012"/>
      <c r="E705" s="1012"/>
      <c r="F705" s="1012"/>
      <c r="G705" s="1012"/>
      <c r="H705" s="1012"/>
    </row>
    <row r="706" spans="1:8">
      <c r="A706" s="1012"/>
      <c r="B706" s="1012"/>
      <c r="C706" s="1012"/>
      <c r="D706" s="1012"/>
      <c r="E706" s="1012"/>
      <c r="F706" s="1012"/>
      <c r="G706" s="1012"/>
      <c r="H706" s="1012"/>
    </row>
    <row r="707" spans="1:8">
      <c r="A707" s="1012"/>
      <c r="B707" s="1012"/>
      <c r="C707" s="1012"/>
      <c r="D707" s="1012"/>
      <c r="E707" s="1012"/>
      <c r="F707" s="1012"/>
      <c r="G707" s="1012"/>
      <c r="H707" s="1012"/>
    </row>
    <row r="708" spans="1:8">
      <c r="A708" s="1012"/>
      <c r="B708" s="1012"/>
      <c r="C708" s="1012"/>
      <c r="D708" s="1012"/>
      <c r="E708" s="1012"/>
      <c r="F708" s="1012"/>
      <c r="G708" s="1012"/>
      <c r="H708" s="1012"/>
    </row>
    <row r="709" spans="1:8">
      <c r="A709" s="1012"/>
      <c r="B709" s="1012"/>
      <c r="C709" s="1012"/>
      <c r="D709" s="1012"/>
      <c r="E709" s="1012"/>
      <c r="F709" s="1012"/>
      <c r="G709" s="1012"/>
      <c r="H709" s="1012"/>
    </row>
    <row r="710" spans="1:8">
      <c r="A710" s="1012"/>
      <c r="B710" s="1012"/>
      <c r="C710" s="1012"/>
      <c r="D710" s="1012"/>
      <c r="E710" s="1012"/>
      <c r="F710" s="1012"/>
      <c r="G710" s="1012"/>
      <c r="H710" s="1012"/>
    </row>
    <row r="711" spans="1:8">
      <c r="A711" s="1012"/>
      <c r="B711" s="1012"/>
      <c r="C711" s="1012"/>
      <c r="D711" s="1012"/>
      <c r="E711" s="1012"/>
      <c r="F711" s="1012"/>
      <c r="G711" s="1012"/>
      <c r="H711" s="1012"/>
    </row>
    <row r="712" spans="1:8">
      <c r="A712" s="1012"/>
      <c r="B712" s="1012"/>
      <c r="C712" s="1012"/>
      <c r="D712" s="1012"/>
      <c r="E712" s="1012"/>
      <c r="F712" s="1012"/>
      <c r="G712" s="1012"/>
      <c r="H712" s="1012"/>
    </row>
    <row r="713" spans="1:8">
      <c r="A713" s="1012"/>
      <c r="B713" s="1012"/>
      <c r="C713" s="1012"/>
      <c r="D713" s="1012"/>
      <c r="E713" s="1012"/>
      <c r="F713" s="1012"/>
      <c r="G713" s="1012"/>
      <c r="H713" s="1012"/>
    </row>
    <row r="714" spans="1:8">
      <c r="A714" s="1012"/>
      <c r="B714" s="1012"/>
      <c r="C714" s="1012"/>
      <c r="D714" s="1012"/>
      <c r="E714" s="1012"/>
      <c r="F714" s="1012"/>
      <c r="G714" s="1012"/>
      <c r="H714" s="1012"/>
    </row>
    <row r="715" spans="1:8">
      <c r="A715" s="1012"/>
      <c r="B715" s="1012"/>
      <c r="C715" s="1012"/>
      <c r="D715" s="1012"/>
      <c r="E715" s="1012"/>
      <c r="F715" s="1012"/>
      <c r="G715" s="1012"/>
      <c r="H715" s="1012"/>
    </row>
    <row r="716" spans="1:8">
      <c r="A716" s="1012"/>
      <c r="B716" s="1012"/>
      <c r="C716" s="1012"/>
      <c r="D716" s="1012"/>
      <c r="E716" s="1012"/>
      <c r="F716" s="1012"/>
      <c r="G716" s="1012"/>
      <c r="H716" s="1012"/>
    </row>
    <row r="717" spans="1:8">
      <c r="A717" s="1012"/>
      <c r="B717" s="1012"/>
      <c r="C717" s="1012"/>
      <c r="D717" s="1012"/>
      <c r="E717" s="1012"/>
      <c r="F717" s="1012"/>
      <c r="G717" s="1012"/>
      <c r="H717" s="1012"/>
    </row>
    <row r="718" spans="1:8">
      <c r="A718" s="1012"/>
      <c r="B718" s="1012"/>
      <c r="C718" s="1012"/>
      <c r="D718" s="1012"/>
      <c r="E718" s="1012"/>
      <c r="F718" s="1012"/>
      <c r="G718" s="1012"/>
      <c r="H718" s="1012"/>
    </row>
    <row r="719" spans="1:8">
      <c r="A719" s="1012"/>
      <c r="B719" s="1012"/>
      <c r="C719" s="1012"/>
      <c r="D719" s="1012"/>
      <c r="E719" s="1012"/>
      <c r="F719" s="1012"/>
      <c r="G719" s="1012"/>
      <c r="H719" s="1012"/>
    </row>
    <row r="720" spans="1:8">
      <c r="A720" s="1012"/>
      <c r="B720" s="1012"/>
      <c r="C720" s="1012"/>
      <c r="D720" s="1012"/>
      <c r="E720" s="1012"/>
      <c r="F720" s="1012"/>
      <c r="G720" s="1012"/>
      <c r="H720" s="1012"/>
    </row>
    <row r="721" spans="1:8">
      <c r="A721" s="1012"/>
      <c r="B721" s="1012"/>
      <c r="C721" s="1012"/>
      <c r="D721" s="1012"/>
      <c r="E721" s="1012"/>
      <c r="F721" s="1012"/>
      <c r="G721" s="1012"/>
      <c r="H721" s="1012"/>
    </row>
    <row r="722" spans="1:8">
      <c r="A722" s="1012"/>
      <c r="B722" s="1012"/>
      <c r="C722" s="1012"/>
      <c r="D722" s="1012"/>
      <c r="E722" s="1012"/>
      <c r="F722" s="1012"/>
      <c r="G722" s="1012"/>
      <c r="H722" s="1012"/>
    </row>
    <row r="723" spans="1:8">
      <c r="A723" s="1012"/>
      <c r="B723" s="1012"/>
      <c r="C723" s="1012"/>
      <c r="D723" s="1012"/>
      <c r="E723" s="1012"/>
      <c r="F723" s="1012"/>
      <c r="G723" s="1012"/>
      <c r="H723" s="1012"/>
    </row>
    <row r="724" spans="1:8">
      <c r="A724" s="1012"/>
      <c r="B724" s="1012"/>
      <c r="C724" s="1012"/>
      <c r="D724" s="1012"/>
      <c r="E724" s="1012"/>
      <c r="F724" s="1012"/>
      <c r="G724" s="1012"/>
      <c r="H724" s="1012"/>
    </row>
    <row r="725" spans="1:8">
      <c r="A725" s="1012"/>
      <c r="B725" s="1012"/>
      <c r="C725" s="1012"/>
      <c r="D725" s="1012"/>
      <c r="E725" s="1012"/>
      <c r="F725" s="1012"/>
      <c r="G725" s="1012"/>
      <c r="H725" s="1012"/>
    </row>
    <row r="726" spans="1:8">
      <c r="A726" s="1012"/>
      <c r="B726" s="1012"/>
      <c r="C726" s="1012"/>
      <c r="D726" s="1012"/>
      <c r="E726" s="1012"/>
      <c r="F726" s="1012"/>
      <c r="G726" s="1012"/>
      <c r="H726" s="1012"/>
    </row>
    <row r="727" spans="1:8">
      <c r="A727" s="1012"/>
      <c r="B727" s="1012"/>
      <c r="C727" s="1012"/>
      <c r="D727" s="1012"/>
      <c r="E727" s="1012"/>
      <c r="F727" s="1012"/>
      <c r="G727" s="1012"/>
      <c r="H727" s="1012"/>
    </row>
    <row r="728" spans="1:8">
      <c r="A728" s="1012"/>
      <c r="B728" s="1012"/>
      <c r="C728" s="1012"/>
      <c r="D728" s="1012"/>
      <c r="E728" s="1012"/>
      <c r="F728" s="1012"/>
      <c r="G728" s="1012"/>
      <c r="H728" s="1012"/>
    </row>
    <row r="729" spans="1:8">
      <c r="A729" s="1012"/>
      <c r="B729" s="1012"/>
      <c r="C729" s="1012"/>
      <c r="D729" s="1012"/>
      <c r="E729" s="1012"/>
      <c r="F729" s="1012"/>
      <c r="G729" s="1012"/>
      <c r="H729" s="1012"/>
    </row>
    <row r="730" spans="1:8">
      <c r="A730" s="1012"/>
      <c r="B730" s="1012"/>
      <c r="C730" s="1012"/>
      <c r="D730" s="1012"/>
      <c r="E730" s="1012"/>
      <c r="F730" s="1012"/>
      <c r="G730" s="1012"/>
      <c r="H730" s="1012"/>
    </row>
    <row r="731" spans="1:8">
      <c r="A731" s="1012"/>
      <c r="B731" s="1012"/>
      <c r="C731" s="1012"/>
      <c r="D731" s="1012"/>
      <c r="E731" s="1012"/>
      <c r="F731" s="1012"/>
      <c r="G731" s="1012"/>
      <c r="H731" s="1012"/>
    </row>
    <row r="732" spans="1:8">
      <c r="A732" s="1012"/>
      <c r="B732" s="1012"/>
      <c r="C732" s="1012"/>
      <c r="D732" s="1012"/>
      <c r="E732" s="1012"/>
      <c r="F732" s="1012"/>
      <c r="G732" s="1012"/>
      <c r="H732" s="1012"/>
    </row>
    <row r="733" spans="1:8">
      <c r="A733" s="1012"/>
      <c r="B733" s="1012"/>
      <c r="C733" s="1012"/>
      <c r="D733" s="1012"/>
      <c r="E733" s="1012"/>
      <c r="F733" s="1012"/>
      <c r="G733" s="1012"/>
      <c r="H733" s="1012"/>
    </row>
    <row r="734" spans="1:8">
      <c r="A734" s="1012"/>
      <c r="B734" s="1012"/>
      <c r="C734" s="1012"/>
      <c r="D734" s="1012"/>
      <c r="E734" s="1012"/>
      <c r="F734" s="1012"/>
      <c r="G734" s="1012"/>
      <c r="H734" s="1012"/>
    </row>
    <row r="735" spans="1:8">
      <c r="A735" s="1012"/>
      <c r="B735" s="1012"/>
      <c r="C735" s="1012"/>
      <c r="D735" s="1012"/>
      <c r="E735" s="1012"/>
      <c r="F735" s="1012"/>
      <c r="G735" s="1012"/>
      <c r="H735" s="1012"/>
    </row>
    <row r="736" spans="1:8">
      <c r="A736" s="1012"/>
      <c r="B736" s="1012"/>
      <c r="C736" s="1012"/>
      <c r="D736" s="1012"/>
      <c r="E736" s="1012"/>
      <c r="F736" s="1012"/>
      <c r="G736" s="1012"/>
      <c r="H736" s="1012"/>
    </row>
    <row r="737" spans="1:8">
      <c r="A737" s="1012"/>
      <c r="B737" s="1012"/>
      <c r="C737" s="1012"/>
      <c r="D737" s="1012"/>
      <c r="E737" s="1012"/>
      <c r="F737" s="1012"/>
      <c r="G737" s="1012"/>
      <c r="H737" s="1012"/>
    </row>
    <row r="738" spans="1:8">
      <c r="A738" s="1012"/>
      <c r="B738" s="1012"/>
      <c r="C738" s="1012"/>
      <c r="D738" s="1012"/>
      <c r="E738" s="1012"/>
      <c r="F738" s="1012"/>
      <c r="G738" s="1012"/>
      <c r="H738" s="1012"/>
    </row>
    <row r="739" spans="1:8">
      <c r="A739" s="1012"/>
      <c r="B739" s="1012"/>
      <c r="C739" s="1012"/>
      <c r="D739" s="1012"/>
      <c r="E739" s="1012"/>
      <c r="F739" s="1012"/>
      <c r="G739" s="1012"/>
      <c r="H739" s="1012"/>
    </row>
    <row r="740" spans="1:8">
      <c r="A740" s="1012"/>
      <c r="B740" s="1012"/>
      <c r="C740" s="1012"/>
      <c r="D740" s="1012"/>
      <c r="E740" s="1012"/>
      <c r="F740" s="1012"/>
      <c r="G740" s="1012"/>
      <c r="H740" s="1012"/>
    </row>
    <row r="741" spans="1:8">
      <c r="A741" s="1012"/>
      <c r="B741" s="1012"/>
      <c r="C741" s="1012"/>
      <c r="D741" s="1012"/>
      <c r="E741" s="1012"/>
      <c r="F741" s="1012"/>
      <c r="G741" s="1012"/>
      <c r="H741" s="1012"/>
    </row>
    <row r="742" spans="1:8">
      <c r="A742" s="1012"/>
      <c r="B742" s="1012"/>
      <c r="C742" s="1012"/>
      <c r="D742" s="1012"/>
      <c r="E742" s="1012"/>
      <c r="F742" s="1012"/>
      <c r="G742" s="1012"/>
      <c r="H742" s="1012"/>
    </row>
    <row r="743" spans="1:8">
      <c r="A743" s="1012"/>
      <c r="B743" s="1012"/>
      <c r="C743" s="1012"/>
      <c r="D743" s="1012"/>
      <c r="E743" s="1012"/>
      <c r="F743" s="1012"/>
      <c r="G743" s="1012"/>
      <c r="H743" s="1012"/>
    </row>
    <row r="744" spans="1:8">
      <c r="A744" s="1012"/>
      <c r="B744" s="1012"/>
      <c r="C744" s="1012"/>
      <c r="D744" s="1012"/>
      <c r="E744" s="1012"/>
      <c r="F744" s="1012"/>
      <c r="G744" s="1012"/>
      <c r="H744" s="1012"/>
    </row>
    <row r="745" spans="1:8">
      <c r="A745" s="1012"/>
      <c r="B745" s="1012"/>
      <c r="C745" s="1012"/>
      <c r="D745" s="1012"/>
      <c r="E745" s="1012"/>
      <c r="F745" s="1012"/>
      <c r="G745" s="1012"/>
      <c r="H745" s="1012"/>
    </row>
    <row r="746" spans="1:8">
      <c r="A746" s="1012"/>
      <c r="B746" s="1012"/>
      <c r="C746" s="1012"/>
      <c r="D746" s="1012"/>
      <c r="E746" s="1012"/>
      <c r="F746" s="1012"/>
      <c r="G746" s="1012"/>
      <c r="H746" s="1012"/>
    </row>
    <row r="747" spans="1:8">
      <c r="A747" s="1012"/>
      <c r="B747" s="1012"/>
      <c r="C747" s="1012"/>
      <c r="D747" s="1012"/>
      <c r="E747" s="1012"/>
      <c r="F747" s="1012"/>
      <c r="G747" s="1012"/>
      <c r="H747" s="1012"/>
    </row>
    <row r="748" spans="1:8">
      <c r="A748" s="1012"/>
      <c r="B748" s="1012"/>
      <c r="C748" s="1012"/>
      <c r="D748" s="1012"/>
      <c r="E748" s="1012"/>
      <c r="F748" s="1012"/>
      <c r="G748" s="1012"/>
      <c r="H748" s="1012"/>
    </row>
    <row r="749" spans="1:8">
      <c r="A749" s="1012"/>
      <c r="B749" s="1012"/>
      <c r="C749" s="1012"/>
      <c r="D749" s="1012"/>
      <c r="E749" s="1012"/>
      <c r="F749" s="1012"/>
      <c r="G749" s="1012"/>
      <c r="H749" s="1012"/>
    </row>
    <row r="750" spans="1:8">
      <c r="A750" s="1012"/>
      <c r="B750" s="1012"/>
      <c r="C750" s="1012"/>
      <c r="D750" s="1012"/>
      <c r="E750" s="1012"/>
      <c r="F750" s="1012"/>
      <c r="G750" s="1012"/>
      <c r="H750" s="1012"/>
    </row>
    <row r="751" spans="1:8">
      <c r="A751" s="1012"/>
      <c r="B751" s="1012"/>
      <c r="C751" s="1012"/>
      <c r="D751" s="1012"/>
      <c r="E751" s="1012"/>
      <c r="F751" s="1012"/>
      <c r="G751" s="1012"/>
      <c r="H751" s="1012"/>
    </row>
    <row r="752" spans="1:8">
      <c r="A752" s="1012"/>
      <c r="B752" s="1012"/>
      <c r="C752" s="1012"/>
      <c r="D752" s="1012"/>
      <c r="E752" s="1012"/>
      <c r="F752" s="1012"/>
      <c r="G752" s="1012"/>
      <c r="H752" s="1012"/>
    </row>
    <row r="753" spans="1:8">
      <c r="A753" s="1012"/>
      <c r="B753" s="1012"/>
      <c r="C753" s="1012"/>
      <c r="D753" s="1012"/>
      <c r="E753" s="1012"/>
      <c r="F753" s="1012"/>
      <c r="G753" s="1012"/>
      <c r="H753" s="1012"/>
    </row>
    <row r="754" spans="1:8">
      <c r="A754" s="1012"/>
      <c r="B754" s="1012"/>
      <c r="C754" s="1012"/>
      <c r="D754" s="1012"/>
      <c r="E754" s="1012"/>
      <c r="F754" s="1012"/>
      <c r="G754" s="1012"/>
      <c r="H754" s="1012"/>
    </row>
    <row r="755" spans="1:8">
      <c r="A755" s="1012"/>
      <c r="B755" s="1012"/>
      <c r="C755" s="1012"/>
      <c r="D755" s="1012"/>
      <c r="E755" s="1012"/>
      <c r="F755" s="1012"/>
      <c r="G755" s="1012"/>
      <c r="H755" s="1012"/>
    </row>
    <row r="756" spans="1:8">
      <c r="A756" s="1012"/>
      <c r="B756" s="1012"/>
      <c r="C756" s="1012"/>
      <c r="D756" s="1012"/>
      <c r="E756" s="1012"/>
      <c r="F756" s="1012"/>
      <c r="G756" s="1012"/>
      <c r="H756" s="1012"/>
    </row>
    <row r="757" spans="1:8">
      <c r="A757" s="1012"/>
      <c r="B757" s="1012"/>
      <c r="C757" s="1012"/>
      <c r="D757" s="1012"/>
      <c r="E757" s="1012"/>
      <c r="F757" s="1012"/>
      <c r="G757" s="1012"/>
      <c r="H757" s="1012"/>
    </row>
    <row r="758" spans="1:8">
      <c r="A758" s="1012"/>
      <c r="B758" s="1012"/>
      <c r="C758" s="1012"/>
      <c r="D758" s="1012"/>
      <c r="E758" s="1012"/>
      <c r="F758" s="1012"/>
      <c r="G758" s="1012"/>
      <c r="H758" s="1012"/>
    </row>
    <row r="759" spans="1:8">
      <c r="A759" s="1012"/>
      <c r="B759" s="1012"/>
      <c r="C759" s="1012"/>
      <c r="D759" s="1012"/>
      <c r="E759" s="1012"/>
      <c r="F759" s="1012"/>
      <c r="G759" s="1012"/>
      <c r="H759" s="1012"/>
    </row>
    <row r="760" spans="1:8">
      <c r="A760" s="1012"/>
      <c r="B760" s="1012"/>
      <c r="C760" s="1012"/>
      <c r="D760" s="1012"/>
      <c r="E760" s="1012"/>
      <c r="F760" s="1012"/>
      <c r="G760" s="1012"/>
      <c r="H760" s="1012"/>
    </row>
    <row r="761" spans="1:8">
      <c r="A761" s="1012"/>
      <c r="B761" s="1012"/>
      <c r="C761" s="1012"/>
      <c r="D761" s="1012"/>
      <c r="E761" s="1012"/>
      <c r="F761" s="1012"/>
      <c r="G761" s="1012"/>
      <c r="H761" s="1012"/>
    </row>
    <row r="762" spans="1:8">
      <c r="A762" s="1012"/>
      <c r="B762" s="1012"/>
      <c r="C762" s="1012"/>
      <c r="D762" s="1012"/>
      <c r="E762" s="1012"/>
      <c r="F762" s="1012"/>
      <c r="G762" s="1012"/>
      <c r="H762" s="1012"/>
    </row>
    <row r="763" spans="1:8">
      <c r="A763" s="1012"/>
      <c r="B763" s="1012"/>
      <c r="C763" s="1012"/>
      <c r="D763" s="1012"/>
      <c r="E763" s="1012"/>
      <c r="F763" s="1012"/>
      <c r="G763" s="1012"/>
      <c r="H763" s="1012"/>
    </row>
    <row r="764" spans="1:8">
      <c r="A764" s="1012"/>
      <c r="B764" s="1012"/>
      <c r="C764" s="1012"/>
      <c r="D764" s="1012"/>
      <c r="E764" s="1012"/>
      <c r="F764" s="1012"/>
      <c r="G764" s="1012"/>
      <c r="H764" s="1012"/>
    </row>
    <row r="765" spans="1:8">
      <c r="A765" s="1012"/>
      <c r="B765" s="1012"/>
      <c r="C765" s="1012"/>
      <c r="D765" s="1012"/>
      <c r="E765" s="1012"/>
      <c r="F765" s="1012"/>
      <c r="G765" s="1012"/>
      <c r="H765" s="1012"/>
    </row>
    <row r="766" spans="1:8">
      <c r="A766" s="1012"/>
      <c r="B766" s="1012"/>
      <c r="C766" s="1012"/>
      <c r="D766" s="1012"/>
      <c r="E766" s="1012"/>
      <c r="F766" s="1012"/>
      <c r="G766" s="1012"/>
      <c r="H766" s="1012"/>
    </row>
    <row r="767" spans="1:8">
      <c r="A767" s="1012"/>
      <c r="B767" s="1012"/>
      <c r="C767" s="1012"/>
      <c r="D767" s="1012"/>
      <c r="E767" s="1012"/>
      <c r="F767" s="1012"/>
      <c r="G767" s="1012"/>
      <c r="H767" s="1012"/>
    </row>
    <row r="768" spans="1:8">
      <c r="A768" s="1012"/>
      <c r="B768" s="1012"/>
      <c r="C768" s="1012"/>
      <c r="D768" s="1012"/>
      <c r="E768" s="1012"/>
      <c r="F768" s="1012"/>
      <c r="G768" s="1012"/>
      <c r="H768" s="1012"/>
    </row>
    <row r="769" spans="1:8">
      <c r="A769" s="1012"/>
      <c r="B769" s="1012"/>
      <c r="C769" s="1012"/>
      <c r="D769" s="1012"/>
      <c r="E769" s="1012"/>
      <c r="F769" s="1012"/>
      <c r="G769" s="1012"/>
      <c r="H769" s="1012"/>
    </row>
    <row r="770" spans="1:8">
      <c r="A770" s="1012"/>
      <c r="B770" s="1012"/>
      <c r="C770" s="1012"/>
      <c r="D770" s="1012"/>
      <c r="E770" s="1012"/>
      <c r="F770" s="1012"/>
      <c r="G770" s="1012"/>
      <c r="H770" s="1012"/>
    </row>
    <row r="771" spans="1:8">
      <c r="A771" s="1012"/>
      <c r="B771" s="1012"/>
      <c r="C771" s="1012"/>
      <c r="D771" s="1012"/>
      <c r="E771" s="1012"/>
      <c r="F771" s="1012"/>
      <c r="G771" s="1012"/>
      <c r="H771" s="1012"/>
    </row>
    <row r="772" spans="1:8">
      <c r="A772" s="1012"/>
      <c r="B772" s="1012"/>
      <c r="C772" s="1012"/>
      <c r="D772" s="1012"/>
      <c r="E772" s="1012"/>
      <c r="F772" s="1012"/>
      <c r="G772" s="1012"/>
      <c r="H772" s="1012"/>
    </row>
    <row r="773" spans="1:8">
      <c r="A773" s="1012"/>
      <c r="B773" s="1012"/>
      <c r="C773" s="1012"/>
      <c r="D773" s="1012"/>
      <c r="E773" s="1012"/>
      <c r="F773" s="1012"/>
      <c r="G773" s="1012"/>
      <c r="H773" s="1012"/>
    </row>
    <row r="774" spans="1:8">
      <c r="A774" s="1012"/>
      <c r="B774" s="1012"/>
      <c r="C774" s="1012"/>
      <c r="D774" s="1012"/>
      <c r="E774" s="1012"/>
      <c r="F774" s="1012"/>
      <c r="G774" s="1012"/>
      <c r="H774" s="1012"/>
    </row>
    <row r="775" spans="1:8">
      <c r="A775" s="1012"/>
      <c r="B775" s="1012"/>
      <c r="C775" s="1012"/>
      <c r="D775" s="1012"/>
      <c r="E775" s="1012"/>
      <c r="F775" s="1012"/>
      <c r="G775" s="1012"/>
      <c r="H775" s="1012"/>
    </row>
    <row r="776" spans="1:8">
      <c r="A776" s="1012"/>
      <c r="B776" s="1012"/>
      <c r="C776" s="1012"/>
      <c r="D776" s="1012"/>
      <c r="E776" s="1012"/>
      <c r="F776" s="1012"/>
      <c r="G776" s="1012"/>
      <c r="H776" s="1012"/>
    </row>
    <row r="777" spans="1:8">
      <c r="A777" s="1012"/>
      <c r="B777" s="1012"/>
      <c r="C777" s="1012"/>
      <c r="D777" s="1012"/>
      <c r="E777" s="1012"/>
      <c r="F777" s="1012"/>
      <c r="G777" s="1012"/>
      <c r="H777" s="1012"/>
    </row>
    <row r="778" spans="1:8">
      <c r="A778" s="1012"/>
      <c r="B778" s="1012"/>
      <c r="C778" s="1012"/>
      <c r="D778" s="1012"/>
      <c r="E778" s="1012"/>
      <c r="F778" s="1012"/>
      <c r="G778" s="1012"/>
      <c r="H778" s="1012"/>
    </row>
    <row r="779" spans="1:8">
      <c r="A779" s="1012"/>
      <c r="B779" s="1012"/>
      <c r="C779" s="1012"/>
      <c r="D779" s="1012"/>
      <c r="E779" s="1012"/>
      <c r="F779" s="1012"/>
      <c r="G779" s="1012"/>
      <c r="H779" s="1012"/>
    </row>
    <row r="780" spans="1:8">
      <c r="A780" s="1012"/>
      <c r="B780" s="1012"/>
      <c r="C780" s="1012"/>
      <c r="D780" s="1012"/>
      <c r="E780" s="1012"/>
      <c r="F780" s="1012"/>
      <c r="G780" s="1012"/>
      <c r="H780" s="1012"/>
    </row>
    <row r="781" spans="1:8">
      <c r="A781" s="1012"/>
      <c r="B781" s="1012"/>
      <c r="C781" s="1012"/>
      <c r="D781" s="1012"/>
      <c r="E781" s="1012"/>
      <c r="F781" s="1012"/>
      <c r="G781" s="1012"/>
      <c r="H781" s="1012"/>
    </row>
    <row r="782" spans="1:8">
      <c r="A782" s="1012"/>
      <c r="B782" s="1012"/>
      <c r="C782" s="1012"/>
      <c r="D782" s="1012"/>
      <c r="E782" s="1012"/>
      <c r="F782" s="1012"/>
      <c r="G782" s="1012"/>
      <c r="H782" s="1012"/>
    </row>
    <row r="783" spans="1:8">
      <c r="A783" s="1012"/>
      <c r="B783" s="1012"/>
      <c r="C783" s="1012"/>
      <c r="D783" s="1012"/>
      <c r="E783" s="1012"/>
      <c r="F783" s="1012"/>
      <c r="G783" s="1012"/>
      <c r="H783" s="1012"/>
    </row>
    <row r="784" spans="1:8">
      <c r="A784" s="1012"/>
      <c r="B784" s="1012"/>
      <c r="C784" s="1012"/>
      <c r="D784" s="1012"/>
      <c r="E784" s="1012"/>
      <c r="F784" s="1012"/>
      <c r="G784" s="1012"/>
      <c r="H784" s="1012"/>
    </row>
    <row r="785" spans="1:8">
      <c r="A785" s="1012"/>
      <c r="B785" s="1012"/>
      <c r="C785" s="1012"/>
      <c r="D785" s="1012"/>
      <c r="E785" s="1012"/>
      <c r="F785" s="1012"/>
      <c r="G785" s="1012"/>
      <c r="H785" s="1012"/>
    </row>
    <row r="786" spans="1:8">
      <c r="A786" s="1012"/>
      <c r="B786" s="1012"/>
      <c r="C786" s="1012"/>
      <c r="D786" s="1012"/>
      <c r="E786" s="1012"/>
      <c r="F786" s="1012"/>
      <c r="G786" s="1012"/>
      <c r="H786" s="1012"/>
    </row>
    <row r="787" spans="1:8">
      <c r="A787" s="1012"/>
      <c r="B787" s="1012"/>
      <c r="C787" s="1012"/>
      <c r="D787" s="1012"/>
      <c r="E787" s="1012"/>
      <c r="F787" s="1012"/>
      <c r="G787" s="1012"/>
      <c r="H787" s="1012"/>
    </row>
    <row r="788" spans="1:8">
      <c r="A788" s="1012"/>
      <c r="B788" s="1012"/>
      <c r="C788" s="1012"/>
      <c r="D788" s="1012"/>
      <c r="E788" s="1012"/>
      <c r="F788" s="1012"/>
      <c r="G788" s="1012"/>
      <c r="H788" s="1012"/>
    </row>
    <row r="789" spans="1:8">
      <c r="A789" s="1012"/>
      <c r="B789" s="1012"/>
      <c r="C789" s="1012"/>
      <c r="D789" s="1012"/>
      <c r="E789" s="1012"/>
      <c r="F789" s="1012"/>
      <c r="G789" s="1012"/>
      <c r="H789" s="1012"/>
    </row>
    <row r="790" spans="1:8">
      <c r="A790" s="1012"/>
      <c r="B790" s="1012"/>
      <c r="C790" s="1012"/>
      <c r="D790" s="1012"/>
      <c r="E790" s="1012"/>
      <c r="F790" s="1012"/>
      <c r="G790" s="1012"/>
      <c r="H790" s="1012"/>
    </row>
    <row r="791" spans="1:8">
      <c r="A791" s="1012"/>
      <c r="B791" s="1012"/>
      <c r="C791" s="1012"/>
      <c r="D791" s="1012"/>
      <c r="E791" s="1012"/>
      <c r="F791" s="1012"/>
      <c r="G791" s="1012"/>
      <c r="H791" s="1012"/>
    </row>
    <row r="792" spans="1:8">
      <c r="A792" s="1012"/>
      <c r="B792" s="1012"/>
      <c r="C792" s="1012"/>
      <c r="D792" s="1012"/>
      <c r="E792" s="1012"/>
      <c r="F792" s="1012"/>
      <c r="G792" s="1012"/>
      <c r="H792" s="1012"/>
    </row>
    <row r="793" spans="1:8">
      <c r="A793" s="1012"/>
      <c r="B793" s="1012"/>
      <c r="C793" s="1012"/>
      <c r="D793" s="1012"/>
      <c r="E793" s="1012"/>
      <c r="F793" s="1012"/>
      <c r="G793" s="1012"/>
      <c r="H793" s="1012"/>
    </row>
    <row r="794" spans="1:8">
      <c r="A794" s="1012"/>
      <c r="B794" s="1012"/>
      <c r="C794" s="1012"/>
      <c r="D794" s="1012"/>
      <c r="E794" s="1012"/>
      <c r="F794" s="1012"/>
      <c r="G794" s="1012"/>
      <c r="H794" s="1012"/>
    </row>
    <row r="795" spans="1:8">
      <c r="A795" s="1012"/>
      <c r="B795" s="1012"/>
      <c r="C795" s="1012"/>
      <c r="D795" s="1012"/>
      <c r="E795" s="1012"/>
      <c r="F795" s="1012"/>
      <c r="G795" s="1012"/>
      <c r="H795" s="1012"/>
    </row>
    <row r="796" spans="1:8">
      <c r="A796" s="1012"/>
      <c r="B796" s="1012"/>
      <c r="C796" s="1012"/>
      <c r="D796" s="1012"/>
      <c r="E796" s="1012"/>
      <c r="F796" s="1012"/>
      <c r="G796" s="1012"/>
      <c r="H796" s="1012"/>
    </row>
    <row r="797" spans="1:8">
      <c r="A797" s="1012"/>
      <c r="B797" s="1012"/>
      <c r="C797" s="1012"/>
      <c r="D797" s="1012"/>
      <c r="E797" s="1012"/>
      <c r="F797" s="1012"/>
      <c r="G797" s="1012"/>
      <c r="H797" s="1012"/>
    </row>
    <row r="798" spans="1:8">
      <c r="A798" s="1012"/>
      <c r="B798" s="1012"/>
      <c r="C798" s="1012"/>
      <c r="D798" s="1012"/>
      <c r="E798" s="1012"/>
      <c r="F798" s="1012"/>
      <c r="G798" s="1012"/>
      <c r="H798" s="1012"/>
    </row>
    <row r="799" spans="1:8">
      <c r="A799" s="1012"/>
      <c r="B799" s="1012"/>
      <c r="C799" s="1012"/>
      <c r="D799" s="1012"/>
      <c r="E799" s="1012"/>
      <c r="F799" s="1012"/>
      <c r="G799" s="1012"/>
      <c r="H799" s="1012"/>
    </row>
    <row r="800" spans="1:8">
      <c r="A800" s="1012"/>
      <c r="B800" s="1012"/>
      <c r="C800" s="1012"/>
      <c r="D800" s="1012"/>
      <c r="E800" s="1012"/>
      <c r="F800" s="1012"/>
      <c r="G800" s="1012"/>
      <c r="H800" s="1012"/>
    </row>
    <row r="801" spans="1:8">
      <c r="A801" s="1012"/>
      <c r="B801" s="1012"/>
      <c r="C801" s="1012"/>
      <c r="D801" s="1012"/>
      <c r="E801" s="1012"/>
      <c r="F801" s="1012"/>
      <c r="G801" s="1012"/>
      <c r="H801" s="1012"/>
    </row>
    <row r="802" spans="1:8">
      <c r="A802" s="1012"/>
      <c r="B802" s="1012"/>
      <c r="C802" s="1012"/>
      <c r="D802" s="1012"/>
      <c r="E802" s="1012"/>
      <c r="F802" s="1012"/>
      <c r="G802" s="1012"/>
      <c r="H802" s="1012"/>
    </row>
    <row r="803" spans="1:8">
      <c r="A803" s="1012"/>
      <c r="B803" s="1012"/>
      <c r="C803" s="1012"/>
      <c r="D803" s="1012"/>
      <c r="E803" s="1012"/>
      <c r="F803" s="1012"/>
      <c r="G803" s="1012"/>
      <c r="H803" s="1012"/>
    </row>
    <row r="804" spans="1:8">
      <c r="A804" s="1012"/>
      <c r="B804" s="1012"/>
      <c r="C804" s="1012"/>
      <c r="D804" s="1012"/>
      <c r="E804" s="1012"/>
      <c r="F804" s="1012"/>
      <c r="G804" s="1012"/>
      <c r="H804" s="1012"/>
    </row>
    <row r="805" spans="1:8">
      <c r="A805" s="1012"/>
      <c r="B805" s="1012"/>
      <c r="C805" s="1012"/>
      <c r="D805" s="1012"/>
      <c r="E805" s="1012"/>
      <c r="F805" s="1012"/>
      <c r="G805" s="1012"/>
      <c r="H805" s="1012"/>
    </row>
    <row r="806" spans="1:8">
      <c r="A806" s="1012"/>
      <c r="B806" s="1012"/>
      <c r="C806" s="1012"/>
      <c r="D806" s="1012"/>
      <c r="E806" s="1012"/>
      <c r="F806" s="1012"/>
      <c r="G806" s="1012"/>
      <c r="H806" s="1012"/>
    </row>
    <row r="807" spans="1:8">
      <c r="A807" s="1012"/>
      <c r="B807" s="1012"/>
      <c r="C807" s="1012"/>
      <c r="D807" s="1012"/>
      <c r="E807" s="1012"/>
      <c r="F807" s="1012"/>
      <c r="G807" s="1012"/>
      <c r="H807" s="1012"/>
    </row>
    <row r="808" spans="1:8">
      <c r="A808" s="1012"/>
      <c r="B808" s="1012"/>
      <c r="C808" s="1012"/>
      <c r="D808" s="1012"/>
      <c r="E808" s="1012"/>
      <c r="F808" s="1012"/>
      <c r="G808" s="1012"/>
      <c r="H808" s="1012"/>
    </row>
    <row r="809" spans="1:8">
      <c r="A809" s="1012"/>
      <c r="B809" s="1012"/>
      <c r="C809" s="1012"/>
      <c r="D809" s="1012"/>
      <c r="E809" s="1012"/>
      <c r="F809" s="1012"/>
      <c r="G809" s="1012"/>
      <c r="H809" s="1012"/>
    </row>
    <row r="810" spans="1:8">
      <c r="A810" s="1012"/>
      <c r="B810" s="1012"/>
      <c r="C810" s="1012"/>
      <c r="D810" s="1012"/>
      <c r="E810" s="1012"/>
      <c r="F810" s="1012"/>
      <c r="G810" s="1012"/>
      <c r="H810" s="1012"/>
    </row>
    <row r="811" spans="1:8">
      <c r="A811" s="1012"/>
      <c r="B811" s="1012"/>
      <c r="C811" s="1012"/>
      <c r="D811" s="1012"/>
      <c r="E811" s="1012"/>
      <c r="F811" s="1012"/>
      <c r="G811" s="1012"/>
      <c r="H811" s="1012"/>
    </row>
    <row r="812" spans="1:8">
      <c r="A812" s="1012"/>
      <c r="B812" s="1012"/>
      <c r="C812" s="1012"/>
      <c r="D812" s="1012"/>
      <c r="E812" s="1012"/>
      <c r="F812" s="1012"/>
      <c r="G812" s="1012"/>
      <c r="H812" s="1012"/>
    </row>
    <row r="813" spans="1:8">
      <c r="A813" s="1012"/>
      <c r="B813" s="1012"/>
      <c r="C813" s="1012"/>
      <c r="D813" s="1012"/>
      <c r="E813" s="1012"/>
      <c r="F813" s="1012"/>
      <c r="G813" s="1012"/>
      <c r="H813" s="1012"/>
    </row>
    <row r="814" spans="1:8">
      <c r="A814" s="1012"/>
      <c r="B814" s="1012"/>
      <c r="C814" s="1012"/>
      <c r="D814" s="1012"/>
      <c r="E814" s="1012"/>
      <c r="F814" s="1012"/>
      <c r="G814" s="1012"/>
      <c r="H814" s="1012"/>
    </row>
    <row r="815" spans="1:8">
      <c r="A815" s="1012"/>
      <c r="B815" s="1012"/>
      <c r="C815" s="1012"/>
      <c r="D815" s="1012"/>
      <c r="E815" s="1012"/>
      <c r="F815" s="1012"/>
      <c r="G815" s="1012"/>
      <c r="H815" s="1012"/>
    </row>
    <row r="816" spans="1:8">
      <c r="A816" s="1012"/>
      <c r="B816" s="1012"/>
      <c r="C816" s="1012"/>
      <c r="D816" s="1012"/>
      <c r="E816" s="1012"/>
      <c r="F816" s="1012"/>
      <c r="G816" s="1012"/>
      <c r="H816" s="1012"/>
    </row>
    <row r="817" spans="1:8">
      <c r="A817" s="1012"/>
      <c r="B817" s="1012"/>
      <c r="C817" s="1012"/>
      <c r="D817" s="1012"/>
      <c r="E817" s="1012"/>
      <c r="F817" s="1012"/>
      <c r="G817" s="1012"/>
      <c r="H817" s="1012"/>
    </row>
    <row r="818" spans="1:8">
      <c r="A818" s="1012"/>
      <c r="B818" s="1012"/>
      <c r="C818" s="1012"/>
      <c r="D818" s="1012"/>
      <c r="E818" s="1012"/>
      <c r="F818" s="1012"/>
      <c r="G818" s="1012"/>
      <c r="H818" s="1012"/>
    </row>
    <row r="819" spans="1:8">
      <c r="A819" s="1012"/>
      <c r="B819" s="1012"/>
      <c r="C819" s="1012"/>
      <c r="D819" s="1012"/>
      <c r="E819" s="1012"/>
      <c r="F819" s="1012"/>
      <c r="G819" s="1012"/>
      <c r="H819" s="1012"/>
    </row>
    <row r="820" spans="1:8">
      <c r="A820" s="1012"/>
      <c r="B820" s="1012"/>
      <c r="C820" s="1012"/>
      <c r="D820" s="1012"/>
      <c r="E820" s="1012"/>
      <c r="F820" s="1012"/>
      <c r="G820" s="1012"/>
      <c r="H820" s="1012"/>
    </row>
    <row r="821" spans="1:8">
      <c r="A821" s="1012"/>
      <c r="B821" s="1012"/>
      <c r="C821" s="1012"/>
      <c r="D821" s="1012"/>
      <c r="E821" s="1012"/>
      <c r="F821" s="1012"/>
      <c r="G821" s="1012"/>
      <c r="H821" s="1012"/>
    </row>
    <row r="822" spans="1:8">
      <c r="A822" s="1012"/>
      <c r="B822" s="1012"/>
      <c r="C822" s="1012"/>
      <c r="D822" s="1012"/>
      <c r="E822" s="1012"/>
      <c r="F822" s="1012"/>
      <c r="G822" s="1012"/>
      <c r="H822" s="1012"/>
    </row>
    <row r="823" spans="1:8">
      <c r="A823" s="1012"/>
      <c r="B823" s="1012"/>
      <c r="C823" s="1012"/>
      <c r="D823" s="1012"/>
      <c r="E823" s="1012"/>
      <c r="F823" s="1012"/>
      <c r="G823" s="1012"/>
      <c r="H823" s="1012"/>
    </row>
    <row r="824" spans="1:8">
      <c r="A824" s="1012"/>
      <c r="B824" s="1012"/>
      <c r="C824" s="1012"/>
      <c r="D824" s="1012"/>
      <c r="E824" s="1012"/>
      <c r="F824" s="1012"/>
      <c r="G824" s="1012"/>
      <c r="H824" s="1012"/>
    </row>
    <row r="825" spans="1:8">
      <c r="A825" s="1012"/>
      <c r="B825" s="1012"/>
      <c r="C825" s="1012"/>
      <c r="D825" s="1012"/>
      <c r="E825" s="1012"/>
      <c r="F825" s="1012"/>
      <c r="G825" s="1012"/>
      <c r="H825" s="1012"/>
    </row>
    <row r="826" spans="1:8">
      <c r="A826" s="1012"/>
      <c r="B826" s="1012"/>
      <c r="C826" s="1012"/>
      <c r="D826" s="1012"/>
      <c r="E826" s="1012"/>
      <c r="F826" s="1012"/>
      <c r="G826" s="1012"/>
      <c r="H826" s="1012"/>
    </row>
    <row r="827" spans="1:8">
      <c r="A827" s="1012"/>
      <c r="B827" s="1012"/>
      <c r="C827" s="1012"/>
      <c r="D827" s="1012"/>
      <c r="E827" s="1012"/>
      <c r="F827" s="1012"/>
      <c r="G827" s="1012"/>
      <c r="H827" s="1012"/>
    </row>
    <row r="828" spans="1:8">
      <c r="A828" s="1012"/>
      <c r="B828" s="1012"/>
      <c r="C828" s="1012"/>
      <c r="D828" s="1012"/>
      <c r="E828" s="1012"/>
      <c r="F828" s="1012"/>
      <c r="G828" s="1012"/>
      <c r="H828" s="1012"/>
    </row>
    <row r="829" spans="1:8">
      <c r="A829" s="1012"/>
      <c r="B829" s="1012"/>
      <c r="C829" s="1012"/>
      <c r="D829" s="1012"/>
      <c r="E829" s="1012"/>
      <c r="F829" s="1012"/>
      <c r="G829" s="1012"/>
      <c r="H829" s="1012"/>
    </row>
    <row r="830" spans="1:8">
      <c r="A830" s="1012"/>
      <c r="B830" s="1012"/>
      <c r="C830" s="1012"/>
      <c r="D830" s="1012"/>
      <c r="E830" s="1012"/>
      <c r="F830" s="1012"/>
      <c r="G830" s="1012"/>
      <c r="H830" s="1012"/>
    </row>
    <row r="831" spans="1:8">
      <c r="A831" s="1012"/>
      <c r="B831" s="1012"/>
      <c r="C831" s="1012"/>
      <c r="D831" s="1012"/>
      <c r="E831" s="1012"/>
      <c r="F831" s="1012"/>
      <c r="G831" s="1012"/>
      <c r="H831" s="1012"/>
    </row>
    <row r="832" spans="1:8">
      <c r="A832" s="1012"/>
      <c r="B832" s="1012"/>
      <c r="C832" s="1012"/>
      <c r="D832" s="1012"/>
      <c r="E832" s="1012"/>
      <c r="F832" s="1012"/>
      <c r="G832" s="1012"/>
      <c r="H832" s="1012"/>
    </row>
    <row r="833" spans="1:8">
      <c r="A833" s="1012"/>
      <c r="B833" s="1012"/>
      <c r="C833" s="1012"/>
      <c r="D833" s="1012"/>
      <c r="E833" s="1012"/>
      <c r="F833" s="1012"/>
      <c r="G833" s="1012"/>
      <c r="H833" s="1012"/>
    </row>
    <row r="834" spans="1:8">
      <c r="A834" s="1012"/>
      <c r="B834" s="1012"/>
      <c r="C834" s="1012"/>
      <c r="D834" s="1012"/>
      <c r="E834" s="1012"/>
      <c r="F834" s="1012"/>
      <c r="G834" s="1012"/>
      <c r="H834" s="1012"/>
    </row>
    <row r="835" spans="1:8">
      <c r="A835" s="1012"/>
      <c r="B835" s="1012"/>
      <c r="C835" s="1012"/>
      <c r="D835" s="1012"/>
      <c r="E835" s="1012"/>
      <c r="F835" s="1012"/>
      <c r="G835" s="1012"/>
      <c r="H835" s="1012"/>
    </row>
    <row r="836" spans="1:8">
      <c r="A836" s="1012"/>
      <c r="B836" s="1012"/>
      <c r="C836" s="1012"/>
      <c r="D836" s="1012"/>
      <c r="E836" s="1012"/>
      <c r="F836" s="1012"/>
      <c r="G836" s="1012"/>
      <c r="H836" s="1012"/>
    </row>
    <row r="837" spans="1:8">
      <c r="A837" s="1012"/>
      <c r="B837" s="1012"/>
      <c r="C837" s="1012"/>
      <c r="D837" s="1012"/>
      <c r="E837" s="1012"/>
      <c r="F837" s="1012"/>
      <c r="G837" s="1012"/>
      <c r="H837" s="1012"/>
    </row>
    <row r="838" spans="1:8">
      <c r="A838" s="1012"/>
      <c r="B838" s="1012"/>
      <c r="C838" s="1012"/>
      <c r="D838" s="1012"/>
      <c r="E838" s="1012"/>
      <c r="F838" s="1012"/>
      <c r="G838" s="1012"/>
      <c r="H838" s="1012"/>
    </row>
    <row r="839" spans="1:8">
      <c r="A839" s="1012"/>
      <c r="B839" s="1012"/>
      <c r="C839" s="1012"/>
      <c r="D839" s="1012"/>
      <c r="E839" s="1012"/>
      <c r="F839" s="1012"/>
      <c r="G839" s="1012"/>
      <c r="H839" s="1012"/>
    </row>
    <row r="840" spans="1:8">
      <c r="A840" s="1012"/>
      <c r="B840" s="1012"/>
      <c r="C840" s="1012"/>
      <c r="D840" s="1012"/>
      <c r="E840" s="1012"/>
      <c r="F840" s="1012"/>
      <c r="G840" s="1012"/>
      <c r="H840" s="1012"/>
    </row>
    <row r="841" spans="1:8">
      <c r="A841" s="1012"/>
      <c r="B841" s="1012"/>
      <c r="C841" s="1012"/>
      <c r="D841" s="1012"/>
      <c r="E841" s="1012"/>
      <c r="F841" s="1012"/>
      <c r="G841" s="1012"/>
      <c r="H841" s="1012"/>
    </row>
    <row r="842" spans="1:8">
      <c r="A842" s="1012"/>
      <c r="B842" s="1012"/>
      <c r="C842" s="1012"/>
      <c r="D842" s="1012"/>
      <c r="E842" s="1012"/>
      <c r="F842" s="1012"/>
      <c r="G842" s="1012"/>
      <c r="H842" s="1012"/>
    </row>
    <row r="843" spans="1:8">
      <c r="A843" s="1012"/>
      <c r="B843" s="1012"/>
      <c r="C843" s="1012"/>
      <c r="D843" s="1012"/>
      <c r="E843" s="1012"/>
      <c r="F843" s="1012"/>
      <c r="G843" s="1012"/>
      <c r="H843" s="1012"/>
    </row>
    <row r="844" spans="1:8">
      <c r="A844" s="1012"/>
      <c r="B844" s="1012"/>
      <c r="C844" s="1012"/>
      <c r="D844" s="1012"/>
      <c r="E844" s="1012"/>
      <c r="F844" s="1012"/>
      <c r="G844" s="1012"/>
      <c r="H844" s="1012"/>
    </row>
    <row r="845" spans="1:8">
      <c r="A845" s="1012"/>
      <c r="B845" s="1012"/>
      <c r="C845" s="1012"/>
      <c r="D845" s="1012"/>
      <c r="E845" s="1012"/>
      <c r="F845" s="1012"/>
      <c r="G845" s="1012"/>
      <c r="H845" s="1012"/>
    </row>
    <row r="846" spans="1:8">
      <c r="A846" s="1012"/>
      <c r="B846" s="1012"/>
      <c r="C846" s="1012"/>
      <c r="D846" s="1012"/>
      <c r="E846" s="1012"/>
      <c r="F846" s="1012"/>
      <c r="G846" s="1012"/>
      <c r="H846" s="1012"/>
    </row>
    <row r="847" spans="1:8">
      <c r="A847" s="1012"/>
      <c r="B847" s="1012"/>
      <c r="C847" s="1012"/>
      <c r="D847" s="1012"/>
      <c r="E847" s="1012"/>
      <c r="F847" s="1012"/>
      <c r="G847" s="1012"/>
      <c r="H847" s="1012"/>
    </row>
    <row r="848" spans="1:8">
      <c r="A848" s="1012"/>
      <c r="B848" s="1012"/>
      <c r="C848" s="1012"/>
      <c r="D848" s="1012"/>
      <c r="E848" s="1012"/>
      <c r="F848" s="1012"/>
      <c r="G848" s="1012"/>
      <c r="H848" s="1012"/>
    </row>
    <row r="849" spans="1:8">
      <c r="A849" s="1012"/>
      <c r="B849" s="1012"/>
      <c r="C849" s="1012"/>
      <c r="D849" s="1012"/>
      <c r="E849" s="1012"/>
      <c r="F849" s="1012"/>
      <c r="G849" s="1012"/>
      <c r="H849" s="1012"/>
    </row>
    <row r="850" spans="1:8">
      <c r="A850" s="1012"/>
      <c r="B850" s="1012"/>
      <c r="C850" s="1012"/>
      <c r="D850" s="1012"/>
      <c r="E850" s="1012"/>
      <c r="F850" s="1012"/>
      <c r="G850" s="1012"/>
      <c r="H850" s="1012"/>
    </row>
    <row r="851" spans="1:8">
      <c r="A851" s="1012"/>
      <c r="B851" s="1012"/>
      <c r="C851" s="1012"/>
      <c r="D851" s="1012"/>
      <c r="E851" s="1012"/>
      <c r="F851" s="1012"/>
      <c r="G851" s="1012"/>
      <c r="H851" s="1012"/>
    </row>
    <row r="852" spans="1:8">
      <c r="A852" s="1012"/>
      <c r="B852" s="1012"/>
      <c r="C852" s="1012"/>
      <c r="D852" s="1012"/>
      <c r="E852" s="1012"/>
      <c r="F852" s="1012"/>
      <c r="G852" s="1012"/>
      <c r="H852" s="1012"/>
    </row>
    <row r="853" spans="1:8">
      <c r="A853" s="1012"/>
      <c r="B853" s="1012"/>
      <c r="C853" s="1012"/>
      <c r="D853" s="1012"/>
      <c r="E853" s="1012"/>
      <c r="F853" s="1012"/>
      <c r="G853" s="1012"/>
      <c r="H853" s="1012"/>
    </row>
    <row r="854" spans="1:8">
      <c r="A854" s="1012"/>
      <c r="B854" s="1012"/>
      <c r="C854" s="1012"/>
      <c r="D854" s="1012"/>
      <c r="E854" s="1012"/>
      <c r="F854" s="1012"/>
      <c r="G854" s="1012"/>
      <c r="H854" s="1012"/>
    </row>
    <row r="855" spans="1:8">
      <c r="A855" s="1012"/>
      <c r="B855" s="1012"/>
      <c r="C855" s="1012"/>
      <c r="D855" s="1012"/>
      <c r="E855" s="1012"/>
      <c r="F855" s="1012"/>
      <c r="G855" s="1012"/>
      <c r="H855" s="1012"/>
    </row>
    <row r="856" spans="1:8">
      <c r="A856" s="1012"/>
      <c r="B856" s="1012"/>
      <c r="C856" s="1012"/>
      <c r="D856" s="1012"/>
      <c r="E856" s="1012"/>
      <c r="F856" s="1012"/>
      <c r="G856" s="1012"/>
      <c r="H856" s="1012"/>
    </row>
    <row r="857" spans="1:8">
      <c r="A857" s="1012"/>
      <c r="B857" s="1012"/>
      <c r="C857" s="1012"/>
      <c r="D857" s="1012"/>
      <c r="E857" s="1012"/>
      <c r="F857" s="1012"/>
      <c r="G857" s="1012"/>
      <c r="H857" s="1012"/>
    </row>
    <row r="858" spans="1:8">
      <c r="A858" s="1012"/>
      <c r="B858" s="1012"/>
      <c r="C858" s="1012"/>
      <c r="D858" s="1012"/>
      <c r="E858" s="1012"/>
      <c r="F858" s="1012"/>
      <c r="G858" s="1012"/>
      <c r="H858" s="1012"/>
    </row>
    <row r="859" spans="1:8">
      <c r="A859" s="1012"/>
      <c r="B859" s="1012"/>
      <c r="C859" s="1012"/>
      <c r="D859" s="1012"/>
      <c r="E859" s="1012"/>
      <c r="F859" s="1012"/>
      <c r="G859" s="1012"/>
      <c r="H859" s="1012"/>
    </row>
    <row r="860" spans="1:8">
      <c r="A860" s="1012"/>
      <c r="B860" s="1012"/>
      <c r="C860" s="1012"/>
      <c r="D860" s="1012"/>
      <c r="E860" s="1012"/>
      <c r="F860" s="1012"/>
      <c r="G860" s="1012"/>
      <c r="H860" s="1012"/>
    </row>
    <row r="861" spans="1:8">
      <c r="A861" s="1012"/>
      <c r="B861" s="1012"/>
      <c r="C861" s="1012"/>
      <c r="D861" s="1012"/>
      <c r="E861" s="1012"/>
      <c r="F861" s="1012"/>
      <c r="G861" s="1012"/>
      <c r="H861" s="1012"/>
    </row>
    <row r="862" spans="1:8">
      <c r="A862" s="1012"/>
      <c r="B862" s="1012"/>
      <c r="C862" s="1012"/>
      <c r="D862" s="1012"/>
      <c r="E862" s="1012"/>
      <c r="F862" s="1012"/>
      <c r="G862" s="1012"/>
      <c r="H862" s="1012"/>
    </row>
    <row r="863" spans="1:8">
      <c r="A863" s="1012"/>
      <c r="B863" s="1012"/>
      <c r="C863" s="1012"/>
      <c r="D863" s="1012"/>
      <c r="E863" s="1012"/>
      <c r="F863" s="1012"/>
      <c r="G863" s="1012"/>
      <c r="H863" s="1012"/>
    </row>
    <row r="864" spans="1:8">
      <c r="A864" s="1012"/>
      <c r="B864" s="1012"/>
      <c r="C864" s="1012"/>
      <c r="D864" s="1012"/>
      <c r="E864" s="1012"/>
      <c r="F864" s="1012"/>
      <c r="G864" s="1012"/>
      <c r="H864" s="1012"/>
    </row>
    <row r="865" spans="1:8">
      <c r="A865" s="1012"/>
      <c r="B865" s="1012"/>
      <c r="C865" s="1012"/>
      <c r="D865" s="1012"/>
      <c r="E865" s="1012"/>
      <c r="F865" s="1012"/>
      <c r="G865" s="1012"/>
      <c r="H865" s="1012"/>
    </row>
    <row r="866" spans="1:8">
      <c r="A866" s="1012"/>
      <c r="B866" s="1012"/>
      <c r="C866" s="1012"/>
      <c r="D866" s="1012"/>
      <c r="E866" s="1012"/>
      <c r="F866" s="1012"/>
      <c r="G866" s="1012"/>
      <c r="H866" s="1012"/>
    </row>
    <row r="867" spans="1:8">
      <c r="A867" s="1012"/>
      <c r="B867" s="1012"/>
      <c r="C867" s="1012"/>
      <c r="D867" s="1012"/>
      <c r="E867" s="1012"/>
      <c r="F867" s="1012"/>
      <c r="G867" s="1012"/>
      <c r="H867" s="1012"/>
    </row>
    <row r="868" spans="1:8">
      <c r="A868" s="1012"/>
      <c r="B868" s="1012"/>
      <c r="C868" s="1012"/>
      <c r="D868" s="1012"/>
      <c r="E868" s="1012"/>
      <c r="F868" s="1012"/>
      <c r="G868" s="1012"/>
      <c r="H868" s="1012"/>
    </row>
    <row r="869" spans="1:8">
      <c r="A869" s="1012"/>
      <c r="B869" s="1012"/>
      <c r="C869" s="1012"/>
      <c r="D869" s="1012"/>
      <c r="E869" s="1012"/>
      <c r="F869" s="1012"/>
      <c r="G869" s="1012"/>
      <c r="H869" s="1012"/>
    </row>
    <row r="870" spans="1:8">
      <c r="A870" s="1012"/>
      <c r="B870" s="1012"/>
      <c r="C870" s="1012"/>
      <c r="D870" s="1012"/>
      <c r="E870" s="1012"/>
      <c r="F870" s="1012"/>
      <c r="G870" s="1012"/>
      <c r="H870" s="1012"/>
    </row>
    <row r="871" spans="1:8">
      <c r="A871" s="1012"/>
      <c r="B871" s="1012"/>
      <c r="C871" s="1012"/>
      <c r="D871" s="1012"/>
      <c r="E871" s="1012"/>
      <c r="F871" s="1012"/>
      <c r="G871" s="1012"/>
      <c r="H871" s="1012"/>
    </row>
    <row r="872" spans="1:8">
      <c r="A872" s="1012"/>
      <c r="B872" s="1012"/>
      <c r="C872" s="1012"/>
      <c r="D872" s="1012"/>
      <c r="E872" s="1012"/>
      <c r="F872" s="1012"/>
      <c r="G872" s="1012"/>
      <c r="H872" s="1012"/>
    </row>
    <row r="873" spans="1:8">
      <c r="A873" s="1012"/>
      <c r="B873" s="1012"/>
      <c r="C873" s="1012"/>
      <c r="D873" s="1012"/>
      <c r="E873" s="1012"/>
      <c r="F873" s="1012"/>
      <c r="G873" s="1012"/>
      <c r="H873" s="1012"/>
    </row>
    <row r="874" spans="1:8">
      <c r="A874" s="1012"/>
      <c r="B874" s="1012"/>
      <c r="C874" s="1012"/>
      <c r="D874" s="1012"/>
      <c r="E874" s="1012"/>
      <c r="F874" s="1012"/>
      <c r="G874" s="1012"/>
      <c r="H874" s="1012"/>
    </row>
    <row r="875" spans="1:8">
      <c r="A875" s="1012"/>
      <c r="B875" s="1012"/>
      <c r="C875" s="1012"/>
      <c r="D875" s="1012"/>
      <c r="E875" s="1012"/>
      <c r="F875" s="1012"/>
      <c r="G875" s="1012"/>
      <c r="H875" s="1012"/>
    </row>
    <row r="876" spans="1:8">
      <c r="A876" s="1012"/>
      <c r="B876" s="1012"/>
      <c r="C876" s="1012"/>
      <c r="D876" s="1012"/>
      <c r="E876" s="1012"/>
      <c r="F876" s="1012"/>
      <c r="G876" s="1012"/>
      <c r="H876" s="1012"/>
    </row>
    <row r="877" spans="1:8">
      <c r="A877" s="1012"/>
      <c r="B877" s="1012"/>
      <c r="C877" s="1012"/>
      <c r="D877" s="1012"/>
      <c r="E877" s="1012"/>
      <c r="F877" s="1012"/>
      <c r="G877" s="1012"/>
      <c r="H877" s="1012"/>
    </row>
    <row r="878" spans="1:8">
      <c r="A878" s="1012"/>
      <c r="B878" s="1012"/>
      <c r="C878" s="1012"/>
      <c r="D878" s="1012"/>
      <c r="E878" s="1012"/>
      <c r="F878" s="1012"/>
      <c r="G878" s="1012"/>
      <c r="H878" s="1012"/>
    </row>
    <row r="879" spans="1:8">
      <c r="A879" s="1012"/>
      <c r="B879" s="1012"/>
      <c r="C879" s="1012"/>
      <c r="D879" s="1012"/>
      <c r="E879" s="1012"/>
      <c r="F879" s="1012"/>
      <c r="G879" s="1012"/>
      <c r="H879" s="1012"/>
    </row>
    <row r="880" spans="1:8">
      <c r="A880" s="1012"/>
      <c r="B880" s="1012"/>
      <c r="C880" s="1012"/>
      <c r="D880" s="1012"/>
      <c r="E880" s="1012"/>
      <c r="F880" s="1012"/>
      <c r="G880" s="1012"/>
      <c r="H880" s="1012"/>
    </row>
    <row r="881" spans="1:8">
      <c r="A881" s="1012"/>
      <c r="B881" s="1012"/>
      <c r="C881" s="1012"/>
      <c r="D881" s="1012"/>
      <c r="E881" s="1012"/>
      <c r="F881" s="1012"/>
      <c r="G881" s="1012"/>
      <c r="H881" s="1012"/>
    </row>
    <row r="882" spans="1:8">
      <c r="A882" s="1012"/>
      <c r="B882" s="1012"/>
      <c r="C882" s="1012"/>
      <c r="D882" s="1012"/>
      <c r="E882" s="1012"/>
      <c r="F882" s="1012"/>
      <c r="G882" s="1012"/>
      <c r="H882" s="1012"/>
    </row>
    <row r="883" spans="1:8">
      <c r="A883" s="1012"/>
      <c r="B883" s="1012"/>
      <c r="C883" s="1012"/>
      <c r="D883" s="1012"/>
      <c r="E883" s="1012"/>
      <c r="F883" s="1012"/>
      <c r="G883" s="1012"/>
      <c r="H883" s="1012"/>
    </row>
    <row r="884" spans="1:8">
      <c r="A884" s="1012"/>
      <c r="B884" s="1012"/>
      <c r="C884" s="1012"/>
      <c r="D884" s="1012"/>
      <c r="E884" s="1012"/>
      <c r="F884" s="1012"/>
      <c r="G884" s="1012"/>
      <c r="H884" s="1012"/>
    </row>
    <row r="885" spans="1:8">
      <c r="A885" s="1012"/>
      <c r="B885" s="1012"/>
      <c r="C885" s="1012"/>
      <c r="D885" s="1012"/>
      <c r="E885" s="1012"/>
      <c r="F885" s="1012"/>
      <c r="G885" s="1012"/>
      <c r="H885" s="1012"/>
    </row>
    <row r="886" spans="1:8">
      <c r="A886" s="1012"/>
      <c r="B886" s="1012"/>
      <c r="C886" s="1012"/>
      <c r="D886" s="1012"/>
      <c r="E886" s="1012"/>
      <c r="F886" s="1012"/>
      <c r="G886" s="1012"/>
      <c r="H886" s="1012"/>
    </row>
    <row r="887" spans="1:8">
      <c r="A887" s="1012"/>
      <c r="B887" s="1012"/>
      <c r="C887" s="1012"/>
      <c r="D887" s="1012"/>
      <c r="E887" s="1012"/>
      <c r="F887" s="1012"/>
      <c r="G887" s="1012"/>
      <c r="H887" s="1012"/>
    </row>
    <row r="888" spans="1:8">
      <c r="A888" s="1012"/>
      <c r="B888" s="1012"/>
      <c r="C888" s="1012"/>
      <c r="D888" s="1012"/>
      <c r="E888" s="1012"/>
      <c r="F888" s="1012"/>
      <c r="G888" s="1012"/>
      <c r="H888" s="1012"/>
    </row>
    <row r="889" spans="1:8">
      <c r="A889" s="1012"/>
      <c r="B889" s="1012"/>
      <c r="C889" s="1012"/>
      <c r="D889" s="1012"/>
      <c r="E889" s="1012"/>
      <c r="F889" s="1012"/>
      <c r="G889" s="1012"/>
      <c r="H889" s="1012"/>
    </row>
    <row r="890" spans="1:8">
      <c r="A890" s="1012"/>
      <c r="B890" s="1012"/>
      <c r="C890" s="1012"/>
      <c r="D890" s="1012"/>
      <c r="E890" s="1012"/>
      <c r="F890" s="1012"/>
      <c r="G890" s="1012"/>
      <c r="H890" s="1012"/>
    </row>
    <row r="891" spans="1:8">
      <c r="A891" s="1012"/>
      <c r="B891" s="1012"/>
      <c r="C891" s="1012"/>
      <c r="D891" s="1012"/>
      <c r="E891" s="1012"/>
      <c r="F891" s="1012"/>
      <c r="G891" s="1012"/>
      <c r="H891" s="1012"/>
    </row>
    <row r="892" spans="1:8">
      <c r="A892" s="1012"/>
      <c r="B892" s="1012"/>
      <c r="C892" s="1012"/>
      <c r="D892" s="1012"/>
      <c r="E892" s="1012"/>
      <c r="F892" s="1012"/>
      <c r="G892" s="1012"/>
      <c r="H892" s="1012"/>
    </row>
    <row r="893" spans="1:8">
      <c r="A893" s="1012"/>
      <c r="B893" s="1012"/>
      <c r="C893" s="1012"/>
      <c r="D893" s="1012"/>
      <c r="E893" s="1012"/>
      <c r="F893" s="1012"/>
      <c r="G893" s="1012"/>
      <c r="H893" s="1012"/>
    </row>
    <row r="894" spans="1:8">
      <c r="A894" s="1012"/>
      <c r="B894" s="1012"/>
      <c r="C894" s="1012"/>
      <c r="D894" s="1012"/>
      <c r="E894" s="1012"/>
      <c r="F894" s="1012"/>
      <c r="G894" s="1012"/>
      <c r="H894" s="1012"/>
    </row>
    <row r="895" spans="1:8">
      <c r="A895" s="1012"/>
      <c r="B895" s="1012"/>
      <c r="C895" s="1012"/>
      <c r="D895" s="1012"/>
      <c r="E895" s="1012"/>
      <c r="F895" s="1012"/>
      <c r="G895" s="1012"/>
      <c r="H895" s="1012"/>
    </row>
    <row r="896" spans="1:8">
      <c r="A896" s="1012"/>
      <c r="B896" s="1012"/>
      <c r="C896" s="1012"/>
      <c r="D896" s="1012"/>
      <c r="E896" s="1012"/>
      <c r="F896" s="1012"/>
      <c r="G896" s="1012"/>
      <c r="H896" s="1012"/>
    </row>
    <row r="897" spans="1:8">
      <c r="A897" s="1012"/>
      <c r="B897" s="1012"/>
      <c r="C897" s="1012"/>
      <c r="D897" s="1012"/>
      <c r="E897" s="1012"/>
      <c r="F897" s="1012"/>
      <c r="G897" s="1012"/>
      <c r="H897" s="1012"/>
    </row>
    <row r="898" spans="1:8">
      <c r="A898" s="1012"/>
      <c r="B898" s="1012"/>
      <c r="C898" s="1012"/>
      <c r="D898" s="1012"/>
      <c r="E898" s="1012"/>
      <c r="F898" s="1012"/>
      <c r="G898" s="1012"/>
      <c r="H898" s="1012"/>
    </row>
    <row r="899" spans="1:8">
      <c r="A899" s="1012"/>
      <c r="B899" s="1012"/>
      <c r="C899" s="1012"/>
      <c r="D899" s="1012"/>
      <c r="E899" s="1012"/>
      <c r="F899" s="1012"/>
      <c r="G899" s="1012"/>
      <c r="H899" s="1012"/>
    </row>
    <row r="900" spans="1:8">
      <c r="A900" s="1012"/>
      <c r="B900" s="1012"/>
      <c r="C900" s="1012"/>
      <c r="D900" s="1012"/>
      <c r="E900" s="1012"/>
      <c r="F900" s="1012"/>
      <c r="G900" s="1012"/>
      <c r="H900" s="1012"/>
    </row>
    <row r="901" spans="1:8">
      <c r="A901" s="1012"/>
      <c r="B901" s="1012"/>
      <c r="C901" s="1012"/>
      <c r="D901" s="1012"/>
      <c r="E901" s="1012"/>
      <c r="F901" s="1012"/>
      <c r="G901" s="1012"/>
      <c r="H901" s="1012"/>
    </row>
    <row r="902" spans="1:8">
      <c r="A902" s="1012"/>
      <c r="B902" s="1012"/>
      <c r="C902" s="1012"/>
      <c r="D902" s="1012"/>
      <c r="E902" s="1012"/>
      <c r="F902" s="1012"/>
      <c r="G902" s="1012"/>
      <c r="H902" s="1012"/>
    </row>
    <row r="903" spans="1:8">
      <c r="A903" s="1012"/>
      <c r="B903" s="1012"/>
      <c r="C903" s="1012"/>
      <c r="D903" s="1012"/>
      <c r="E903" s="1012"/>
      <c r="F903" s="1012"/>
      <c r="G903" s="1012"/>
      <c r="H903" s="1012"/>
    </row>
    <row r="904" spans="1:8">
      <c r="A904" s="1012"/>
      <c r="B904" s="1012"/>
      <c r="C904" s="1012"/>
      <c r="D904" s="1012"/>
      <c r="E904" s="1012"/>
      <c r="F904" s="1012"/>
      <c r="G904" s="1012"/>
      <c r="H904" s="1012"/>
    </row>
    <row r="905" spans="1:8">
      <c r="A905" s="1012"/>
      <c r="B905" s="1012"/>
      <c r="C905" s="1012"/>
      <c r="D905" s="1012"/>
      <c r="E905" s="1012"/>
      <c r="F905" s="1012"/>
      <c r="G905" s="1012"/>
      <c r="H905" s="1012"/>
    </row>
    <row r="906" spans="1:8">
      <c r="A906" s="1012"/>
      <c r="B906" s="1012"/>
      <c r="C906" s="1012"/>
      <c r="D906" s="1012"/>
      <c r="E906" s="1012"/>
      <c r="F906" s="1012"/>
      <c r="G906" s="1012"/>
      <c r="H906" s="1012"/>
    </row>
    <row r="907" spans="1:8">
      <c r="A907" s="1012"/>
      <c r="B907" s="1012"/>
      <c r="C907" s="1012"/>
      <c r="D907" s="1012"/>
      <c r="E907" s="1012"/>
      <c r="F907" s="1012"/>
      <c r="G907" s="1012"/>
      <c r="H907" s="1012"/>
    </row>
    <row r="908" spans="1:8">
      <c r="A908" s="1012"/>
      <c r="B908" s="1012"/>
      <c r="C908" s="1012"/>
      <c r="D908" s="1012"/>
      <c r="E908" s="1012"/>
      <c r="F908" s="1012"/>
      <c r="G908" s="1012"/>
      <c r="H908" s="1012"/>
    </row>
    <row r="909" spans="1:8">
      <c r="A909" s="1012"/>
      <c r="B909" s="1012"/>
      <c r="C909" s="1012"/>
      <c r="D909" s="1012"/>
      <c r="E909" s="1012"/>
      <c r="F909" s="1012"/>
      <c r="G909" s="1012"/>
      <c r="H909" s="1012"/>
    </row>
    <row r="910" spans="1:8">
      <c r="A910" s="1012"/>
      <c r="B910" s="1012"/>
      <c r="C910" s="1012"/>
      <c r="D910" s="1012"/>
      <c r="E910" s="1012"/>
      <c r="F910" s="1012"/>
      <c r="G910" s="1012"/>
      <c r="H910" s="1012"/>
    </row>
    <row r="911" spans="1:8">
      <c r="A911" s="1012"/>
      <c r="B911" s="1012"/>
      <c r="C911" s="1012"/>
      <c r="D911" s="1012"/>
      <c r="E911" s="1012"/>
      <c r="F911" s="1012"/>
      <c r="G911" s="1012"/>
      <c r="H911" s="1012"/>
    </row>
    <row r="912" spans="1:8">
      <c r="A912" s="1012"/>
      <c r="B912" s="1012"/>
      <c r="C912" s="1012"/>
      <c r="D912" s="1012"/>
      <c r="E912" s="1012"/>
      <c r="F912" s="1012"/>
      <c r="G912" s="1012"/>
      <c r="H912" s="1012"/>
    </row>
    <row r="913" spans="1:8">
      <c r="A913" s="1012"/>
      <c r="B913" s="1012"/>
      <c r="C913" s="1012"/>
      <c r="D913" s="1012"/>
      <c r="E913" s="1012"/>
      <c r="F913" s="1012"/>
      <c r="G913" s="1012"/>
      <c r="H913" s="1012"/>
    </row>
    <row r="914" spans="1:8">
      <c r="A914" s="1012"/>
      <c r="B914" s="1012"/>
      <c r="C914" s="1012"/>
      <c r="D914" s="1012"/>
      <c r="E914" s="1012"/>
      <c r="F914" s="1012"/>
      <c r="G914" s="1012"/>
      <c r="H914" s="1012"/>
    </row>
    <row r="915" spans="1:8">
      <c r="A915" s="1012"/>
      <c r="B915" s="1012"/>
      <c r="C915" s="1012"/>
      <c r="D915" s="1012"/>
      <c r="E915" s="1012"/>
      <c r="F915" s="1012"/>
      <c r="G915" s="1012"/>
      <c r="H915" s="1012"/>
    </row>
    <row r="916" spans="1:8">
      <c r="A916" s="1012"/>
      <c r="B916" s="1012"/>
      <c r="C916" s="1012"/>
      <c r="D916" s="1012"/>
      <c r="E916" s="1012"/>
      <c r="F916" s="1012"/>
      <c r="G916" s="1012"/>
      <c r="H916" s="1012"/>
    </row>
    <row r="917" spans="1:8">
      <c r="A917" s="1012"/>
      <c r="B917" s="1012"/>
      <c r="C917" s="1012"/>
      <c r="D917" s="1012"/>
      <c r="E917" s="1012"/>
      <c r="F917" s="1012"/>
      <c r="G917" s="1012"/>
      <c r="H917" s="1012"/>
    </row>
    <row r="918" spans="1:8">
      <c r="A918" s="1012"/>
      <c r="B918" s="1012"/>
      <c r="C918" s="1012"/>
      <c r="D918" s="1012"/>
      <c r="E918" s="1012"/>
      <c r="F918" s="1012"/>
      <c r="G918" s="1012"/>
      <c r="H918" s="1012"/>
    </row>
    <row r="919" spans="1:8">
      <c r="A919" s="1012"/>
      <c r="B919" s="1012"/>
      <c r="C919" s="1012"/>
      <c r="D919" s="1012"/>
      <c r="E919" s="1012"/>
      <c r="F919" s="1012"/>
      <c r="G919" s="1012"/>
      <c r="H919" s="1012"/>
    </row>
    <row r="920" spans="1:8">
      <c r="A920" s="1012"/>
      <c r="B920" s="1012"/>
      <c r="C920" s="1012"/>
      <c r="D920" s="1012"/>
      <c r="E920" s="1012"/>
      <c r="F920" s="1012"/>
      <c r="G920" s="1012"/>
      <c r="H920" s="1012"/>
    </row>
    <row r="921" spans="1:8">
      <c r="A921" s="1012"/>
      <c r="B921" s="1012"/>
      <c r="C921" s="1012"/>
      <c r="D921" s="1012"/>
      <c r="E921" s="1012"/>
      <c r="F921" s="1012"/>
      <c r="G921" s="1012"/>
      <c r="H921" s="1012"/>
    </row>
    <row r="922" spans="1:8">
      <c r="A922" s="1012"/>
      <c r="B922" s="1012"/>
      <c r="C922" s="1012"/>
      <c r="D922" s="1012"/>
      <c r="E922" s="1012"/>
      <c r="F922" s="1012"/>
      <c r="G922" s="1012"/>
      <c r="H922" s="1012"/>
    </row>
    <row r="923" spans="1:8">
      <c r="A923" s="1012"/>
      <c r="B923" s="1012"/>
      <c r="C923" s="1012"/>
      <c r="D923" s="1012"/>
      <c r="E923" s="1012"/>
      <c r="F923" s="1012"/>
      <c r="G923" s="1012"/>
      <c r="H923" s="1012"/>
    </row>
    <row r="924" spans="1:8">
      <c r="A924" s="1012"/>
      <c r="B924" s="1012"/>
      <c r="C924" s="1012"/>
      <c r="D924" s="1012"/>
      <c r="E924" s="1012"/>
      <c r="F924" s="1012"/>
      <c r="G924" s="1012"/>
      <c r="H924" s="1012"/>
    </row>
    <row r="925" spans="1:8">
      <c r="A925" s="1012"/>
      <c r="B925" s="1012"/>
      <c r="C925" s="1012"/>
      <c r="D925" s="1012"/>
      <c r="E925" s="1012"/>
      <c r="F925" s="1012"/>
      <c r="G925" s="1012"/>
      <c r="H925" s="1012"/>
    </row>
    <row r="926" spans="1:8">
      <c r="A926" s="1012"/>
      <c r="B926" s="1012"/>
      <c r="C926" s="1012"/>
      <c r="D926" s="1012"/>
      <c r="E926" s="1012"/>
      <c r="F926" s="1012"/>
      <c r="G926" s="1012"/>
      <c r="H926" s="1012"/>
    </row>
    <row r="927" spans="1:8">
      <c r="A927" s="1012"/>
      <c r="B927" s="1012"/>
      <c r="C927" s="1012"/>
      <c r="D927" s="1012"/>
      <c r="E927" s="1012"/>
      <c r="F927" s="1012"/>
      <c r="G927" s="1012"/>
      <c r="H927" s="1012"/>
    </row>
    <row r="928" spans="1:8">
      <c r="A928" s="1012"/>
      <c r="B928" s="1012"/>
      <c r="C928" s="1012"/>
      <c r="D928" s="1012"/>
      <c r="E928" s="1012"/>
      <c r="F928" s="1012"/>
      <c r="G928" s="1012"/>
      <c r="H928" s="1012"/>
    </row>
    <row r="929" spans="1:8">
      <c r="A929" s="1012"/>
      <c r="B929" s="1012"/>
      <c r="C929" s="1012"/>
      <c r="D929" s="1012"/>
      <c r="E929" s="1012"/>
      <c r="F929" s="1012"/>
      <c r="G929" s="1012"/>
      <c r="H929" s="1012"/>
    </row>
    <row r="930" spans="1:8">
      <c r="A930" s="1012"/>
      <c r="B930" s="1012"/>
      <c r="C930" s="1012"/>
      <c r="D930" s="1012"/>
      <c r="E930" s="1012"/>
      <c r="F930" s="1012"/>
      <c r="G930" s="1012"/>
      <c r="H930" s="1012"/>
    </row>
    <row r="931" spans="1:8">
      <c r="A931" s="1012"/>
      <c r="B931" s="1012"/>
      <c r="C931" s="1012"/>
      <c r="D931" s="1012"/>
      <c r="E931" s="1012"/>
      <c r="F931" s="1012"/>
      <c r="G931" s="1012"/>
      <c r="H931" s="1012"/>
    </row>
    <row r="932" spans="1:8">
      <c r="A932" s="1012"/>
      <c r="B932" s="1012"/>
      <c r="C932" s="1012"/>
      <c r="D932" s="1012"/>
      <c r="E932" s="1012"/>
      <c r="F932" s="1012"/>
      <c r="G932" s="1012"/>
      <c r="H932" s="1012"/>
    </row>
    <row r="933" spans="1:8">
      <c r="A933" s="1012"/>
      <c r="B933" s="1012"/>
      <c r="C933" s="1012"/>
      <c r="D933" s="1012"/>
      <c r="E933" s="1012"/>
      <c r="F933" s="1012"/>
      <c r="G933" s="1012"/>
      <c r="H933" s="1012"/>
    </row>
    <row r="934" spans="1:8">
      <c r="A934" s="1012"/>
      <c r="B934" s="1012"/>
      <c r="C934" s="1012"/>
      <c r="D934" s="1012"/>
      <c r="E934" s="1012"/>
      <c r="F934" s="1012"/>
      <c r="G934" s="1012"/>
      <c r="H934" s="1012"/>
    </row>
    <row r="935" spans="1:8">
      <c r="A935" s="1012"/>
      <c r="B935" s="1012"/>
      <c r="C935" s="1012"/>
      <c r="D935" s="1012"/>
      <c r="E935" s="1012"/>
      <c r="F935" s="1012"/>
      <c r="G935" s="1012"/>
      <c r="H935" s="1012"/>
    </row>
    <row r="936" spans="1:8">
      <c r="A936" s="1012"/>
      <c r="B936" s="1012"/>
      <c r="C936" s="1012"/>
      <c r="D936" s="1012"/>
      <c r="E936" s="1012"/>
      <c r="F936" s="1012"/>
      <c r="G936" s="1012"/>
      <c r="H936" s="1012"/>
    </row>
    <row r="937" spans="1:8">
      <c r="A937" s="1012"/>
      <c r="B937" s="1012"/>
      <c r="C937" s="1012"/>
      <c r="D937" s="1012"/>
      <c r="E937" s="1012"/>
      <c r="F937" s="1012"/>
      <c r="G937" s="1012"/>
      <c r="H937" s="1012"/>
    </row>
    <row r="938" spans="1:8">
      <c r="A938" s="1012"/>
      <c r="B938" s="1012"/>
      <c r="C938" s="1012"/>
      <c r="D938" s="1012"/>
      <c r="E938" s="1012"/>
      <c r="F938" s="1012"/>
      <c r="G938" s="1012"/>
      <c r="H938" s="1012"/>
    </row>
    <row r="939" spans="1:8">
      <c r="A939" s="1012"/>
      <c r="B939" s="1012"/>
      <c r="C939" s="1012"/>
      <c r="D939" s="1012"/>
      <c r="E939" s="1012"/>
      <c r="F939" s="1012"/>
      <c r="G939" s="1012"/>
      <c r="H939" s="1012"/>
    </row>
    <row r="940" spans="1:8">
      <c r="A940" s="1012"/>
      <c r="B940" s="1012"/>
      <c r="C940" s="1012"/>
      <c r="D940" s="1012"/>
      <c r="E940" s="1012"/>
      <c r="F940" s="1012"/>
      <c r="G940" s="1012"/>
      <c r="H940" s="1012"/>
    </row>
    <row r="941" spans="1:8">
      <c r="A941" s="1012"/>
      <c r="B941" s="1012"/>
      <c r="C941" s="1012"/>
      <c r="D941" s="1012"/>
      <c r="E941" s="1012"/>
      <c r="F941" s="1012"/>
      <c r="G941" s="1012"/>
      <c r="H941" s="1012"/>
    </row>
    <row r="942" spans="1:8">
      <c r="A942" s="1012"/>
      <c r="B942" s="1012"/>
      <c r="C942" s="1012"/>
      <c r="D942" s="1012"/>
      <c r="E942" s="1012"/>
      <c r="F942" s="1012"/>
      <c r="G942" s="1012"/>
      <c r="H942" s="1012"/>
    </row>
    <row r="943" spans="1:8">
      <c r="A943" s="1012"/>
      <c r="B943" s="1012"/>
      <c r="C943" s="1012"/>
      <c r="D943" s="1012"/>
      <c r="E943" s="1012"/>
      <c r="F943" s="1012"/>
      <c r="G943" s="1012"/>
      <c r="H943" s="1012"/>
    </row>
    <row r="944" spans="1:8">
      <c r="A944" s="1012"/>
      <c r="B944" s="1012"/>
      <c r="C944" s="1012"/>
      <c r="D944" s="1012"/>
      <c r="E944" s="1012"/>
      <c r="F944" s="1012"/>
      <c r="G944" s="1012"/>
      <c r="H944" s="1012"/>
    </row>
    <row r="945" spans="1:8">
      <c r="A945" s="1012"/>
      <c r="B945" s="1012"/>
      <c r="C945" s="1012"/>
      <c r="D945" s="1012"/>
      <c r="E945" s="1012"/>
      <c r="F945" s="1012"/>
      <c r="G945" s="1012"/>
      <c r="H945" s="1012"/>
    </row>
    <row r="946" spans="1:8">
      <c r="A946" s="1012"/>
      <c r="B946" s="1012"/>
      <c r="C946" s="1012"/>
      <c r="D946" s="1012"/>
      <c r="E946" s="1012"/>
      <c r="F946" s="1012"/>
      <c r="G946" s="1012"/>
      <c r="H946" s="1012"/>
    </row>
    <row r="947" spans="1:8">
      <c r="A947" s="1012"/>
      <c r="B947" s="1012"/>
      <c r="C947" s="1012"/>
      <c r="D947" s="1012"/>
      <c r="E947" s="1012"/>
      <c r="F947" s="1012"/>
      <c r="G947" s="1012"/>
      <c r="H947" s="1012"/>
    </row>
    <row r="948" spans="1:8">
      <c r="A948" s="1012"/>
      <c r="B948" s="1012"/>
      <c r="C948" s="1012"/>
      <c r="D948" s="1012"/>
      <c r="E948" s="1012"/>
      <c r="F948" s="1012"/>
      <c r="G948" s="1012"/>
      <c r="H948" s="1012"/>
    </row>
    <row r="949" spans="1:8">
      <c r="A949" s="1012"/>
      <c r="B949" s="1012"/>
      <c r="C949" s="1012"/>
      <c r="D949" s="1012"/>
      <c r="E949" s="1012"/>
      <c r="F949" s="1012"/>
      <c r="G949" s="1012"/>
      <c r="H949" s="1012"/>
    </row>
    <row r="950" spans="1:8">
      <c r="A950" s="1012"/>
      <c r="B950" s="1012"/>
      <c r="C950" s="1012"/>
      <c r="D950" s="1012"/>
      <c r="E950" s="1012"/>
      <c r="F950" s="1012"/>
      <c r="G950" s="1012"/>
      <c r="H950" s="1012"/>
    </row>
    <row r="951" spans="1:8">
      <c r="A951" s="1012"/>
      <c r="B951" s="1012"/>
      <c r="C951" s="1012"/>
      <c r="D951" s="1012"/>
      <c r="E951" s="1012"/>
      <c r="F951" s="1012"/>
      <c r="G951" s="1012"/>
      <c r="H951" s="1012"/>
    </row>
    <row r="952" spans="1:8">
      <c r="A952" s="1012"/>
      <c r="B952" s="1012"/>
      <c r="C952" s="1012"/>
      <c r="D952" s="1012"/>
      <c r="E952" s="1012"/>
      <c r="F952" s="1012"/>
      <c r="G952" s="1012"/>
      <c r="H952" s="1012"/>
    </row>
    <row r="953" spans="1:8">
      <c r="A953" s="1012"/>
      <c r="B953" s="1012"/>
      <c r="C953" s="1012"/>
      <c r="D953" s="1012"/>
      <c r="E953" s="1012"/>
      <c r="F953" s="1012"/>
      <c r="G953" s="1012"/>
      <c r="H953" s="1012"/>
    </row>
    <row r="954" spans="1:8">
      <c r="A954" s="1012"/>
      <c r="B954" s="1012"/>
      <c r="C954" s="1012"/>
      <c r="D954" s="1012"/>
      <c r="E954" s="1012"/>
      <c r="F954" s="1012"/>
      <c r="G954" s="1012"/>
      <c r="H954" s="1012"/>
    </row>
    <row r="955" spans="1:8">
      <c r="A955" s="1012"/>
      <c r="B955" s="1012"/>
      <c r="C955" s="1012"/>
      <c r="D955" s="1012"/>
      <c r="E955" s="1012"/>
      <c r="F955" s="1012"/>
      <c r="G955" s="1012"/>
      <c r="H955" s="1012"/>
    </row>
    <row r="956" spans="1:8">
      <c r="A956" s="1012"/>
      <c r="B956" s="1012"/>
      <c r="C956" s="1012"/>
      <c r="D956" s="1012"/>
      <c r="E956" s="1012"/>
      <c r="F956" s="1012"/>
      <c r="G956" s="1012"/>
      <c r="H956" s="1012"/>
    </row>
    <row r="957" spans="1:8">
      <c r="A957" s="1012"/>
      <c r="B957" s="1012"/>
      <c r="C957" s="1012"/>
      <c r="D957" s="1012"/>
      <c r="E957" s="1012"/>
      <c r="F957" s="1012"/>
      <c r="G957" s="1012"/>
      <c r="H957" s="1012"/>
    </row>
    <row r="958" spans="1:8">
      <c r="A958" s="1012"/>
      <c r="B958" s="1012"/>
      <c r="C958" s="1012"/>
      <c r="D958" s="1012"/>
      <c r="E958" s="1012"/>
      <c r="F958" s="1012"/>
      <c r="G958" s="1012"/>
      <c r="H958" s="1012"/>
    </row>
    <row r="959" spans="1:8">
      <c r="A959" s="1012"/>
      <c r="B959" s="1012"/>
      <c r="C959" s="1012"/>
      <c r="D959" s="1012"/>
      <c r="E959" s="1012"/>
      <c r="F959" s="1012"/>
      <c r="G959" s="1012"/>
      <c r="H959" s="1012"/>
    </row>
    <row r="960" spans="1:8">
      <c r="A960" s="1012"/>
      <c r="B960" s="1012"/>
      <c r="C960" s="1012"/>
      <c r="D960" s="1012"/>
      <c r="E960" s="1012"/>
      <c r="F960" s="1012"/>
      <c r="G960" s="1012"/>
      <c r="H960" s="1012"/>
    </row>
    <row r="961" spans="1:8">
      <c r="A961" s="1012"/>
      <c r="B961" s="1012"/>
      <c r="C961" s="1012"/>
      <c r="D961" s="1012"/>
      <c r="E961" s="1012"/>
      <c r="F961" s="1012"/>
      <c r="G961" s="1012"/>
      <c r="H961" s="1012"/>
    </row>
    <row r="962" spans="1:8">
      <c r="A962" s="1012"/>
      <c r="B962" s="1012"/>
      <c r="C962" s="1012"/>
      <c r="D962" s="1012"/>
      <c r="E962" s="1012"/>
      <c r="F962" s="1012"/>
      <c r="G962" s="1012"/>
      <c r="H962" s="1012"/>
    </row>
    <row r="963" spans="1:8">
      <c r="A963" s="1012"/>
      <c r="B963" s="1012"/>
      <c r="C963" s="1012"/>
      <c r="D963" s="1012"/>
      <c r="E963" s="1012"/>
      <c r="F963" s="1012"/>
      <c r="G963" s="1012"/>
      <c r="H963" s="1012"/>
    </row>
    <row r="964" spans="1:8">
      <c r="A964" s="1012"/>
      <c r="B964" s="1012"/>
      <c r="C964" s="1012"/>
      <c r="D964" s="1012"/>
      <c r="E964" s="1012"/>
      <c r="F964" s="1012"/>
      <c r="G964" s="1012"/>
      <c r="H964" s="1012"/>
    </row>
    <row r="965" spans="1:8">
      <c r="A965" s="1012"/>
      <c r="B965" s="1012"/>
      <c r="C965" s="1012"/>
      <c r="D965" s="1012"/>
      <c r="E965" s="1012"/>
      <c r="F965" s="1012"/>
      <c r="G965" s="1012"/>
      <c r="H965" s="1012"/>
    </row>
    <row r="966" spans="1:8">
      <c r="A966" s="1012"/>
      <c r="B966" s="1012"/>
      <c r="C966" s="1012"/>
      <c r="D966" s="1012"/>
      <c r="E966" s="1012"/>
      <c r="F966" s="1012"/>
      <c r="G966" s="1012"/>
      <c r="H966" s="1012"/>
    </row>
    <row r="967" spans="1:8">
      <c r="A967" s="1012"/>
      <c r="B967" s="1012"/>
      <c r="C967" s="1012"/>
      <c r="D967" s="1012"/>
      <c r="E967" s="1012"/>
      <c r="F967" s="1012"/>
      <c r="G967" s="1012"/>
      <c r="H967" s="1012"/>
    </row>
    <row r="968" spans="1:8">
      <c r="A968" s="1012"/>
      <c r="B968" s="1012"/>
      <c r="C968" s="1012"/>
      <c r="D968" s="1012"/>
      <c r="E968" s="1012"/>
      <c r="F968" s="1012"/>
      <c r="G968" s="1012"/>
      <c r="H968" s="1012"/>
    </row>
    <row r="969" spans="1:8">
      <c r="A969" s="1012"/>
      <c r="B969" s="1012"/>
      <c r="C969" s="1012"/>
      <c r="D969" s="1012"/>
      <c r="E969" s="1012"/>
      <c r="F969" s="1012"/>
      <c r="G969" s="1012"/>
      <c r="H969" s="1012"/>
    </row>
    <row r="970" spans="1:8">
      <c r="A970" s="1012"/>
      <c r="B970" s="1012"/>
      <c r="C970" s="1012"/>
      <c r="D970" s="1012"/>
      <c r="E970" s="1012"/>
      <c r="F970" s="1012"/>
      <c r="G970" s="1012"/>
      <c r="H970" s="1012"/>
    </row>
    <row r="971" spans="1:8">
      <c r="A971" s="1012"/>
      <c r="B971" s="1012"/>
      <c r="C971" s="1012"/>
      <c r="D971" s="1012"/>
      <c r="E971" s="1012"/>
      <c r="F971" s="1012"/>
      <c r="G971" s="1012"/>
      <c r="H971" s="1012"/>
    </row>
    <row r="972" spans="1:8">
      <c r="A972" s="1012"/>
      <c r="B972" s="1012"/>
      <c r="C972" s="1012"/>
      <c r="D972" s="1012"/>
      <c r="E972" s="1012"/>
      <c r="F972" s="1012"/>
      <c r="G972" s="1012"/>
      <c r="H972" s="1012"/>
    </row>
    <row r="973" spans="1:8">
      <c r="A973" s="1012"/>
      <c r="B973" s="1012"/>
      <c r="C973" s="1012"/>
      <c r="D973" s="1012"/>
      <c r="E973" s="1012"/>
      <c r="F973" s="1012"/>
      <c r="G973" s="1012"/>
      <c r="H973" s="1012"/>
    </row>
    <row r="974" spans="1:8">
      <c r="A974" s="1012"/>
      <c r="B974" s="1012"/>
      <c r="C974" s="1012"/>
      <c r="D974" s="1012"/>
      <c r="E974" s="1012"/>
      <c r="F974" s="1012"/>
      <c r="G974" s="1012"/>
      <c r="H974" s="1012"/>
    </row>
    <row r="975" spans="1:8">
      <c r="A975" s="1012"/>
      <c r="B975" s="1012"/>
      <c r="C975" s="1012"/>
      <c r="D975" s="1012"/>
      <c r="E975" s="1012"/>
      <c r="F975" s="1012"/>
      <c r="G975" s="1012"/>
      <c r="H975" s="1012"/>
    </row>
    <row r="976" spans="1:8">
      <c r="A976" s="1012"/>
      <c r="B976" s="1012"/>
      <c r="C976" s="1012"/>
      <c r="D976" s="1012"/>
      <c r="E976" s="1012"/>
      <c r="F976" s="1012"/>
      <c r="G976" s="1012"/>
      <c r="H976" s="1012"/>
    </row>
    <row r="977" spans="1:8">
      <c r="A977" s="1012"/>
      <c r="B977" s="1012"/>
      <c r="C977" s="1012"/>
      <c r="D977" s="1012"/>
      <c r="E977" s="1012"/>
      <c r="F977" s="1012"/>
      <c r="G977" s="1012"/>
      <c r="H977" s="1012"/>
    </row>
    <row r="978" spans="1:8">
      <c r="A978" s="1012"/>
      <c r="B978" s="1012"/>
      <c r="C978" s="1012"/>
      <c r="D978" s="1012"/>
      <c r="E978" s="1012"/>
      <c r="F978" s="1012"/>
      <c r="G978" s="1012"/>
      <c r="H978" s="1012"/>
    </row>
    <row r="979" spans="1:8">
      <c r="A979" s="1012"/>
      <c r="B979" s="1012"/>
      <c r="C979" s="1012"/>
      <c r="D979" s="1012"/>
      <c r="E979" s="1012"/>
      <c r="F979" s="1012"/>
      <c r="G979" s="1012"/>
      <c r="H979" s="1012"/>
    </row>
    <row r="980" spans="1:8">
      <c r="A980" s="1012"/>
      <c r="B980" s="1012"/>
      <c r="C980" s="1012"/>
      <c r="D980" s="1012"/>
      <c r="E980" s="1012"/>
      <c r="F980" s="1012"/>
      <c r="G980" s="1012"/>
      <c r="H980" s="1012"/>
    </row>
    <row r="981" spans="1:8">
      <c r="A981" s="1012"/>
      <c r="B981" s="1012"/>
      <c r="C981" s="1012"/>
      <c r="D981" s="1012"/>
      <c r="E981" s="1012"/>
      <c r="F981" s="1012"/>
      <c r="G981" s="1012"/>
      <c r="H981" s="1012"/>
    </row>
    <row r="982" spans="1:8">
      <c r="A982" s="1012"/>
      <c r="B982" s="1012"/>
      <c r="C982" s="1012"/>
      <c r="D982" s="1012"/>
      <c r="E982" s="1012"/>
      <c r="F982" s="1012"/>
      <c r="G982" s="1012"/>
      <c r="H982" s="1012"/>
    </row>
    <row r="983" spans="1:8">
      <c r="A983" s="1012"/>
      <c r="B983" s="1012"/>
      <c r="C983" s="1012"/>
      <c r="D983" s="1012"/>
      <c r="E983" s="1012"/>
      <c r="F983" s="1012"/>
      <c r="G983" s="1012"/>
      <c r="H983" s="1012"/>
    </row>
    <row r="984" spans="1:8">
      <c r="A984" s="1012"/>
      <c r="B984" s="1012"/>
      <c r="C984" s="1012"/>
      <c r="D984" s="1012"/>
      <c r="E984" s="1012"/>
      <c r="F984" s="1012"/>
      <c r="G984" s="1012"/>
      <c r="H984" s="1012"/>
    </row>
    <row r="985" spans="1:8">
      <c r="A985" s="1012"/>
      <c r="B985" s="1012"/>
      <c r="C985" s="1012"/>
      <c r="D985" s="1012"/>
      <c r="E985" s="1012"/>
      <c r="F985" s="1012"/>
      <c r="G985" s="1012"/>
      <c r="H985" s="1012"/>
    </row>
    <row r="986" spans="1:8">
      <c r="A986" s="1012"/>
      <c r="B986" s="1012"/>
      <c r="C986" s="1012"/>
      <c r="D986" s="1012"/>
      <c r="E986" s="1012"/>
      <c r="F986" s="1012"/>
      <c r="G986" s="1012"/>
      <c r="H986" s="1012"/>
    </row>
    <row r="987" spans="1:8">
      <c r="A987" s="1012"/>
      <c r="B987" s="1012"/>
      <c r="C987" s="1012"/>
      <c r="D987" s="1012"/>
      <c r="E987" s="1012"/>
      <c r="F987" s="1012"/>
      <c r="G987" s="1012"/>
      <c r="H987" s="1012"/>
    </row>
    <row r="988" spans="1:8">
      <c r="A988" s="1012"/>
      <c r="B988" s="1012"/>
      <c r="C988" s="1012"/>
      <c r="D988" s="1012"/>
      <c r="E988" s="1012"/>
      <c r="F988" s="1012"/>
      <c r="G988" s="1012"/>
      <c r="H988" s="1012"/>
    </row>
    <row r="989" spans="1:8">
      <c r="A989" s="1012"/>
      <c r="B989" s="1012"/>
      <c r="C989" s="1012"/>
      <c r="D989" s="1012"/>
      <c r="E989" s="1012"/>
      <c r="F989" s="1012"/>
      <c r="G989" s="1012"/>
      <c r="H989" s="1012"/>
    </row>
    <row r="990" spans="1:8">
      <c r="A990" s="1012"/>
      <c r="B990" s="1012"/>
      <c r="C990" s="1012"/>
      <c r="D990" s="1012"/>
      <c r="E990" s="1012"/>
      <c r="F990" s="1012"/>
      <c r="G990" s="1012"/>
      <c r="H990" s="1012"/>
    </row>
    <row r="991" spans="1:8">
      <c r="A991" s="1012"/>
      <c r="B991" s="1012"/>
      <c r="C991" s="1012"/>
      <c r="D991" s="1012"/>
      <c r="E991" s="1012"/>
      <c r="F991" s="1012"/>
      <c r="G991" s="1012"/>
      <c r="H991" s="1012"/>
    </row>
    <row r="992" spans="1:8">
      <c r="A992" s="1012"/>
      <c r="B992" s="1012"/>
      <c r="C992" s="1012"/>
      <c r="D992" s="1012"/>
      <c r="E992" s="1012"/>
      <c r="F992" s="1012"/>
      <c r="G992" s="1012"/>
      <c r="H992" s="1012"/>
    </row>
    <row r="993" spans="1:8">
      <c r="A993" s="1012"/>
      <c r="B993" s="1012"/>
      <c r="C993" s="1012"/>
      <c r="D993" s="1012"/>
      <c r="E993" s="1012"/>
      <c r="F993" s="1012"/>
      <c r="G993" s="1012"/>
      <c r="H993" s="1012"/>
    </row>
    <row r="994" spans="1:8">
      <c r="A994" s="1012"/>
      <c r="B994" s="1012"/>
      <c r="C994" s="1012"/>
      <c r="D994" s="1012"/>
      <c r="E994" s="1012"/>
      <c r="F994" s="1012"/>
      <c r="G994" s="1012"/>
      <c r="H994" s="1012"/>
    </row>
    <row r="995" spans="1:8">
      <c r="A995" s="1012"/>
      <c r="B995" s="1012"/>
      <c r="C995" s="1012"/>
      <c r="D995" s="1012"/>
      <c r="E995" s="1012"/>
      <c r="F995" s="1012"/>
      <c r="G995" s="1012"/>
      <c r="H995" s="1012"/>
    </row>
    <row r="996" spans="1:8">
      <c r="A996" s="1012"/>
      <c r="B996" s="1012"/>
      <c r="C996" s="1012"/>
      <c r="D996" s="1012"/>
      <c r="E996" s="1012"/>
      <c r="F996" s="1012"/>
      <c r="G996" s="1012"/>
      <c r="H996" s="1012"/>
    </row>
    <row r="997" spans="1:8">
      <c r="A997" s="1012"/>
      <c r="B997" s="1012"/>
      <c r="C997" s="1012"/>
      <c r="D997" s="1012"/>
      <c r="E997" s="1012"/>
      <c r="F997" s="1012"/>
      <c r="G997" s="1012"/>
      <c r="H997" s="1012"/>
    </row>
    <row r="998" spans="1:8">
      <c r="A998" s="1012"/>
      <c r="B998" s="1012"/>
      <c r="C998" s="1012"/>
      <c r="D998" s="1012"/>
      <c r="E998" s="1012"/>
      <c r="F998" s="1012"/>
      <c r="G998" s="1012"/>
      <c r="H998" s="1012"/>
    </row>
    <row r="999" spans="1:8">
      <c r="A999" s="1012"/>
      <c r="B999" s="1012"/>
      <c r="C999" s="1012"/>
      <c r="D999" s="1012"/>
      <c r="E999" s="1012"/>
      <c r="F999" s="1012"/>
      <c r="G999" s="1012"/>
      <c r="H999" s="1012"/>
    </row>
    <row r="1000" spans="1:8">
      <c r="A1000" s="1012"/>
      <c r="B1000" s="1012"/>
      <c r="C1000" s="1012"/>
      <c r="D1000" s="1012"/>
      <c r="E1000" s="1012"/>
      <c r="F1000" s="1012"/>
      <c r="G1000" s="1012"/>
      <c r="H1000" s="1012"/>
    </row>
  </sheetData>
  <sheetProtection selectLockedCells="1"/>
  <mergeCells count="6">
    <mergeCell ref="A1:H1"/>
    <mergeCell ref="A2:A3"/>
    <mergeCell ref="B2:B3"/>
    <mergeCell ref="C2:D2"/>
    <mergeCell ref="E2:F2"/>
    <mergeCell ref="G2:H2"/>
  </mergeCells>
  <printOptions horizontalCentered="1"/>
  <pageMargins left="0.11811023622047245" right="0.11811023622047245" top="0.35433070866141736" bottom="0.35433070866141736" header="0.31496062992125984" footer="0.31496062992125984"/>
  <pageSetup paperSize="9" scale="75" orientation="portrait" verticalDpi="30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Y1081"/>
  <sheetViews>
    <sheetView showZeros="0" topLeftCell="N1" zoomScale="80" zoomScaleNormal="80" workbookViewId="0">
      <selection activeCell="W1" sqref="W1:Y1"/>
    </sheetView>
  </sheetViews>
  <sheetFormatPr baseColWidth="10" defaultRowHeight="15"/>
  <cols>
    <col min="1" max="1" width="21" style="6" customWidth="1"/>
    <col min="2" max="2" width="20" style="6" customWidth="1"/>
    <col min="3" max="3" width="19.28515625" style="6" customWidth="1"/>
    <col min="4" max="4" width="16.140625" style="6" customWidth="1"/>
    <col min="5" max="5" width="39.5703125" style="6" bestFit="1" customWidth="1"/>
    <col min="6" max="9" width="15.28515625" style="6" bestFit="1" customWidth="1"/>
    <col min="10" max="11" width="15.28515625" style="10" bestFit="1" customWidth="1"/>
    <col min="12" max="12" width="15.28515625" style="10" customWidth="1"/>
    <col min="13" max="14" width="14.5703125" style="6" customWidth="1"/>
    <col min="15" max="15" width="17.85546875" style="6" customWidth="1"/>
    <col min="16" max="21" width="11.42578125" style="6" customWidth="1"/>
    <col min="22" max="16384" width="11.42578125" style="6"/>
  </cols>
  <sheetData>
    <row r="1" spans="1:25">
      <c r="A1" s="1086" t="s">
        <v>20</v>
      </c>
      <c r="B1" s="1087" t="s">
        <v>30</v>
      </c>
      <c r="C1" s="1087" t="s">
        <v>31</v>
      </c>
      <c r="D1" s="1087" t="s">
        <v>32</v>
      </c>
      <c r="E1" s="1086" t="s">
        <v>21</v>
      </c>
      <c r="F1" s="1086" t="s">
        <v>22</v>
      </c>
      <c r="G1" s="1086"/>
      <c r="H1" s="1086" t="s">
        <v>23</v>
      </c>
      <c r="I1" s="1086"/>
      <c r="J1" s="1086" t="s">
        <v>24</v>
      </c>
      <c r="K1" s="1086"/>
      <c r="L1" s="1089" t="s">
        <v>43</v>
      </c>
      <c r="M1" s="1090" t="s">
        <v>33</v>
      </c>
      <c r="N1" s="1090" t="s">
        <v>34</v>
      </c>
      <c r="O1" s="1090" t="s">
        <v>35</v>
      </c>
      <c r="P1" s="1090" t="s">
        <v>36</v>
      </c>
      <c r="Q1" s="1090" t="s">
        <v>37</v>
      </c>
      <c r="R1" s="1090" t="s">
        <v>38</v>
      </c>
      <c r="S1" s="1090" t="s">
        <v>39</v>
      </c>
      <c r="T1" s="1090" t="s">
        <v>40</v>
      </c>
      <c r="U1" s="1090" t="s">
        <v>41</v>
      </c>
      <c r="W1" s="1013">
        <v>1</v>
      </c>
      <c r="X1" s="1013">
        <v>2</v>
      </c>
      <c r="Y1" s="1013">
        <v>3</v>
      </c>
    </row>
    <row r="2" spans="1:25">
      <c r="A2" s="1086"/>
      <c r="B2" s="1088"/>
      <c r="C2" s="1088"/>
      <c r="D2" s="1088"/>
      <c r="E2" s="1086"/>
      <c r="F2" s="7" t="s">
        <v>25</v>
      </c>
      <c r="G2" s="7" t="s">
        <v>26</v>
      </c>
      <c r="H2" s="7" t="s">
        <v>27</v>
      </c>
      <c r="I2" s="7" t="s">
        <v>28</v>
      </c>
      <c r="J2" s="7" t="s">
        <v>25</v>
      </c>
      <c r="K2" s="7" t="s">
        <v>26</v>
      </c>
      <c r="L2" s="1088"/>
      <c r="M2" s="1090"/>
      <c r="N2" s="1090"/>
      <c r="O2" s="1090"/>
      <c r="P2" s="1090"/>
      <c r="Q2" s="1090"/>
      <c r="R2" s="1090"/>
      <c r="S2" s="1090"/>
      <c r="T2" s="1090"/>
      <c r="U2" s="1090"/>
    </row>
    <row r="3" spans="1:25">
      <c r="A3" s="15">
        <f>'Balance N'!A4</f>
        <v>101100</v>
      </c>
      <c r="B3" s="4" t="str">
        <f>LEFT(A3,$W$1)</f>
        <v>1</v>
      </c>
      <c r="C3" s="4" t="str">
        <f>LEFT(A3,$X$1)</f>
        <v>10</v>
      </c>
      <c r="D3" s="4" t="str">
        <f>LEFT(A3,$Y$1)</f>
        <v>101</v>
      </c>
      <c r="E3" s="8" t="str">
        <f>'Balance N'!B4</f>
        <v>Capital souscrit, non appelé</v>
      </c>
      <c r="F3" s="9">
        <f>'Balance N'!C4</f>
        <v>0</v>
      </c>
      <c r="G3" s="9">
        <f>'Balance N'!D4</f>
        <v>0</v>
      </c>
      <c r="H3" s="9">
        <f>'Balance N'!E4</f>
        <v>200000000</v>
      </c>
      <c r="I3" s="9">
        <f>'Balance N'!F4</f>
        <v>300000000</v>
      </c>
      <c r="J3" s="11">
        <f>'Balance N'!G4</f>
        <v>0</v>
      </c>
      <c r="K3" s="11">
        <f>'Balance N'!H4</f>
        <v>100000000</v>
      </c>
      <c r="L3" s="12" t="str">
        <f>LEFT(A3,1)</f>
        <v>1</v>
      </c>
      <c r="M3" s="5" t="str">
        <f>IF(MID(A3,5,1)&lt;&gt;"0",LEFT(A3,5),"Pas de niveau 5")</f>
        <v>Pas de niveau 5</v>
      </c>
      <c r="N3" s="4" t="str">
        <f>IF(MID(A3,6,1)&lt;&gt;"0",LEFT(A3,6),"Pas de niveau 6")</f>
        <v>Pas de niveau 6</v>
      </c>
      <c r="O3" s="6" t="str">
        <f>IF(MID(A3,7,1)&lt;&gt;"",LEFT(A3,7),"Pas de niveau 7")</f>
        <v>Pas de niveau 7</v>
      </c>
    </row>
    <row r="4" spans="1:25">
      <c r="A4" s="15">
        <f>'Balance N'!A5</f>
        <v>101200</v>
      </c>
      <c r="B4" s="4" t="str">
        <f t="shared" ref="B4:B67" si="0">LEFT(A4,$W$1)</f>
        <v>1</v>
      </c>
      <c r="C4" s="4" t="str">
        <f t="shared" ref="C4:C67" si="1">LEFT(A4,$X$1)</f>
        <v>10</v>
      </c>
      <c r="D4" s="4" t="str">
        <f t="shared" ref="D4:D67" si="2">LEFT(A4,$Y$1)</f>
        <v>101</v>
      </c>
      <c r="E4" s="8" t="str">
        <f>'Balance N'!B5</f>
        <v>Capital souscrit, appelé, non versé</v>
      </c>
      <c r="F4" s="9">
        <f>'Balance N'!C5</f>
        <v>0</v>
      </c>
      <c r="G4" s="9">
        <f>'Balance N'!D5</f>
        <v>0</v>
      </c>
      <c r="H4" s="9">
        <f>'Balance N'!E5</f>
        <v>200000000</v>
      </c>
      <c r="I4" s="9">
        <f>'Balance N'!F5</f>
        <v>200000000</v>
      </c>
      <c r="J4" s="11">
        <f>'Balance N'!G5</f>
        <v>0</v>
      </c>
      <c r="K4" s="11">
        <f>'Balance N'!H5</f>
        <v>0</v>
      </c>
      <c r="L4" s="12" t="str">
        <f t="shared" ref="L4:L67" si="3">LEFT(A4,1)</f>
        <v>1</v>
      </c>
      <c r="M4" s="5" t="str">
        <f t="shared" ref="M4:M67" si="4">IF(MID(A4,5,1)&lt;&gt;"0",LEFT(A4,5),"Pas de niveau 5")</f>
        <v>Pas de niveau 5</v>
      </c>
      <c r="N4" s="4" t="str">
        <f t="shared" ref="N4:N67" si="5">IF(MID(A4,6,1)&lt;&gt;"0",LEFT(A4,6),"Pas de niveau 6")</f>
        <v>Pas de niveau 6</v>
      </c>
      <c r="O4" s="6" t="str">
        <f t="shared" ref="O4:O67" si="6">IF(MID(A4,7,1)&lt;&gt;"",LEFT(A4,7),"Pas de niveau 7")</f>
        <v>Pas de niveau 7</v>
      </c>
    </row>
    <row r="5" spans="1:25">
      <c r="A5" s="15">
        <f>'Balance N'!A6</f>
        <v>101300</v>
      </c>
      <c r="B5" s="4" t="str">
        <f t="shared" si="0"/>
        <v>1</v>
      </c>
      <c r="C5" s="4" t="str">
        <f t="shared" si="1"/>
        <v>10</v>
      </c>
      <c r="D5" s="4" t="str">
        <f t="shared" si="2"/>
        <v>101</v>
      </c>
      <c r="E5" s="8" t="str">
        <f>'Balance N'!B6</f>
        <v>Capital souscrit, appelé, versé non amorti</v>
      </c>
      <c r="F5" s="9">
        <f>'Balance N'!C6</f>
        <v>0</v>
      </c>
      <c r="G5" s="9">
        <f>'Balance N'!D6</f>
        <v>100000000</v>
      </c>
      <c r="H5" s="9">
        <f>'Balance N'!E6</f>
        <v>0</v>
      </c>
      <c r="I5" s="9">
        <f>'Balance N'!F6</f>
        <v>200000000</v>
      </c>
      <c r="J5" s="11">
        <f>'Balance N'!G6</f>
        <v>0</v>
      </c>
      <c r="K5" s="11">
        <f>'Balance N'!H6</f>
        <v>300000000</v>
      </c>
      <c r="L5" s="12" t="str">
        <f t="shared" si="3"/>
        <v>1</v>
      </c>
      <c r="M5" s="5" t="str">
        <f t="shared" si="4"/>
        <v>Pas de niveau 5</v>
      </c>
      <c r="N5" s="4" t="str">
        <f t="shared" si="5"/>
        <v>Pas de niveau 6</v>
      </c>
      <c r="O5" s="6" t="str">
        <f t="shared" si="6"/>
        <v>Pas de niveau 7</v>
      </c>
    </row>
    <row r="6" spans="1:25">
      <c r="A6" s="15">
        <f>'Balance N'!A7</f>
        <v>106200</v>
      </c>
      <c r="B6" s="4" t="str">
        <f t="shared" si="0"/>
        <v>1</v>
      </c>
      <c r="C6" s="4" t="str">
        <f t="shared" si="1"/>
        <v>10</v>
      </c>
      <c r="D6" s="4" t="str">
        <f t="shared" si="2"/>
        <v>106</v>
      </c>
      <c r="E6" s="8" t="str">
        <f>'Balance N'!B7</f>
        <v>Ecarts de réévaluation</v>
      </c>
      <c r="F6" s="9">
        <f>'Balance N'!C7</f>
        <v>0</v>
      </c>
      <c r="G6" s="9">
        <f>'Balance N'!D7</f>
        <v>0</v>
      </c>
      <c r="H6" s="9">
        <f>'Balance N'!E7</f>
        <v>0</v>
      </c>
      <c r="I6" s="9">
        <f>'Balance N'!F7</f>
        <v>3500000</v>
      </c>
      <c r="J6" s="11">
        <f>'Balance N'!G7</f>
        <v>0</v>
      </c>
      <c r="K6" s="11">
        <f>'Balance N'!H7</f>
        <v>3500000</v>
      </c>
      <c r="L6" s="12" t="str">
        <f t="shared" si="3"/>
        <v>1</v>
      </c>
      <c r="M6" s="5" t="str">
        <f t="shared" si="4"/>
        <v>Pas de niveau 5</v>
      </c>
      <c r="N6" s="4" t="str">
        <f t="shared" si="5"/>
        <v>Pas de niveau 6</v>
      </c>
      <c r="O6" s="6" t="str">
        <f t="shared" si="6"/>
        <v>Pas de niveau 7</v>
      </c>
    </row>
    <row r="7" spans="1:25">
      <c r="A7" s="15">
        <f>'Balance N'!A8</f>
        <v>109000</v>
      </c>
      <c r="B7" s="4" t="str">
        <f t="shared" si="0"/>
        <v>1</v>
      </c>
      <c r="C7" s="4" t="str">
        <f t="shared" si="1"/>
        <v>10</v>
      </c>
      <c r="D7" s="4" t="str">
        <f t="shared" si="2"/>
        <v>109</v>
      </c>
      <c r="E7" s="8" t="str">
        <f>'Balance N'!B8</f>
        <v>Apporteurs, capital souscrit, non appelé</v>
      </c>
      <c r="F7" s="9">
        <f>'Balance N'!C8</f>
        <v>0</v>
      </c>
      <c r="G7" s="9">
        <f>'Balance N'!D8</f>
        <v>0</v>
      </c>
      <c r="H7" s="9">
        <f>'Balance N'!E8</f>
        <v>300000000</v>
      </c>
      <c r="I7" s="9">
        <f>'Balance N'!F8</f>
        <v>200000000</v>
      </c>
      <c r="J7" s="11">
        <f>'Balance N'!G8</f>
        <v>100000000</v>
      </c>
      <c r="K7" s="11">
        <f>'Balance N'!H8</f>
        <v>0</v>
      </c>
      <c r="L7" s="12" t="str">
        <f t="shared" si="3"/>
        <v>1</v>
      </c>
      <c r="M7" s="5" t="str">
        <f t="shared" si="4"/>
        <v>Pas de niveau 5</v>
      </c>
      <c r="N7" s="4" t="str">
        <f t="shared" si="5"/>
        <v>Pas de niveau 6</v>
      </c>
      <c r="O7" s="6" t="str">
        <f t="shared" si="6"/>
        <v>Pas de niveau 7</v>
      </c>
    </row>
    <row r="8" spans="1:25">
      <c r="A8" s="15">
        <f>'Balance N'!A9</f>
        <v>111000</v>
      </c>
      <c r="B8" s="4" t="str">
        <f t="shared" si="0"/>
        <v>1</v>
      </c>
      <c r="C8" s="4" t="str">
        <f t="shared" si="1"/>
        <v>11</v>
      </c>
      <c r="D8" s="4" t="str">
        <f t="shared" si="2"/>
        <v>111</v>
      </c>
      <c r="E8" s="8" t="str">
        <f>'Balance N'!B9</f>
        <v>Réserve légale</v>
      </c>
      <c r="F8" s="9">
        <f>'Balance N'!C9</f>
        <v>0</v>
      </c>
      <c r="G8" s="9">
        <f>'Balance N'!D9</f>
        <v>20000000</v>
      </c>
      <c r="H8" s="9">
        <f>'Balance N'!E9</f>
        <v>0</v>
      </c>
      <c r="I8" s="9">
        <f>'Balance N'!F9</f>
        <v>0</v>
      </c>
      <c r="J8" s="11">
        <f>'Balance N'!G9</f>
        <v>0</v>
      </c>
      <c r="K8" s="11">
        <f>'Balance N'!H9</f>
        <v>20000000</v>
      </c>
      <c r="L8" s="12" t="str">
        <f t="shared" si="3"/>
        <v>1</v>
      </c>
      <c r="M8" s="5" t="str">
        <f t="shared" si="4"/>
        <v>Pas de niveau 5</v>
      </c>
      <c r="N8" s="4" t="str">
        <f t="shared" si="5"/>
        <v>Pas de niveau 6</v>
      </c>
      <c r="O8" s="6" t="str">
        <f t="shared" si="6"/>
        <v>Pas de niveau 7</v>
      </c>
    </row>
    <row r="9" spans="1:25">
      <c r="A9" s="15">
        <f>'Balance N'!A10</f>
        <v>120000</v>
      </c>
      <c r="B9" s="4" t="str">
        <f t="shared" si="0"/>
        <v>1</v>
      </c>
      <c r="C9" s="4" t="str">
        <f t="shared" si="1"/>
        <v>12</v>
      </c>
      <c r="D9" s="4" t="str">
        <f t="shared" si="2"/>
        <v>120</v>
      </c>
      <c r="E9" s="8" t="str">
        <f>'Balance N'!B10</f>
        <v>Report à nouveau</v>
      </c>
      <c r="F9" s="9">
        <f>'Balance N'!C10</f>
        <v>0</v>
      </c>
      <c r="G9" s="9">
        <f>'Balance N'!D10</f>
        <v>47450317</v>
      </c>
      <c r="H9" s="9">
        <f>'Balance N'!E10</f>
        <v>90000000</v>
      </c>
      <c r="I9" s="9">
        <f>'Balance N'!F10</f>
        <v>118619674</v>
      </c>
      <c r="J9" s="11">
        <f>'Balance N'!G10</f>
        <v>0</v>
      </c>
      <c r="K9" s="11">
        <f>'Balance N'!H10</f>
        <v>76069991</v>
      </c>
      <c r="L9" s="12" t="str">
        <f t="shared" si="3"/>
        <v>1</v>
      </c>
      <c r="M9" s="5" t="str">
        <f t="shared" si="4"/>
        <v>Pas de niveau 5</v>
      </c>
      <c r="N9" s="4" t="str">
        <f t="shared" si="5"/>
        <v>Pas de niveau 6</v>
      </c>
      <c r="O9" s="6" t="str">
        <f t="shared" si="6"/>
        <v>Pas de niveau 7</v>
      </c>
    </row>
    <row r="10" spans="1:25">
      <c r="A10" s="15">
        <f>'Balance N'!A11</f>
        <v>131000</v>
      </c>
      <c r="B10" s="4" t="str">
        <f t="shared" si="0"/>
        <v>1</v>
      </c>
      <c r="C10" s="4" t="str">
        <f t="shared" si="1"/>
        <v>13</v>
      </c>
      <c r="D10" s="4" t="str">
        <f t="shared" si="2"/>
        <v>131</v>
      </c>
      <c r="E10" s="8" t="str">
        <f>'Balance N'!B11</f>
        <v>Résultat net</v>
      </c>
      <c r="F10" s="9">
        <f>'Balance N'!C11</f>
        <v>0</v>
      </c>
      <c r="G10" s="9">
        <f>'Balance N'!D11</f>
        <v>118619674</v>
      </c>
      <c r="H10" s="9">
        <f>'Balance N'!E11</f>
        <v>118619674</v>
      </c>
      <c r="I10" s="9">
        <f>'Balance N'!F11</f>
        <v>0</v>
      </c>
      <c r="J10" s="11">
        <f>'Balance N'!G11</f>
        <v>0</v>
      </c>
      <c r="K10" s="11">
        <f>'Balance N'!H11</f>
        <v>0</v>
      </c>
      <c r="L10" s="12" t="str">
        <f t="shared" si="3"/>
        <v>1</v>
      </c>
      <c r="M10" s="5" t="str">
        <f t="shared" si="4"/>
        <v>Pas de niveau 5</v>
      </c>
      <c r="N10" s="4" t="str">
        <f t="shared" si="5"/>
        <v>Pas de niveau 6</v>
      </c>
      <c r="O10" s="6" t="str">
        <f t="shared" si="6"/>
        <v>Pas de niveau 7</v>
      </c>
    </row>
    <row r="11" spans="1:25">
      <c r="A11" s="15">
        <f>'Balance N'!A12</f>
        <v>141600</v>
      </c>
      <c r="B11" s="4" t="str">
        <f t="shared" si="0"/>
        <v>1</v>
      </c>
      <c r="C11" s="4" t="str">
        <f t="shared" si="1"/>
        <v>14</v>
      </c>
      <c r="D11" s="4" t="str">
        <f t="shared" si="2"/>
        <v>141</v>
      </c>
      <c r="E11" s="8" t="str">
        <f>'Balance N'!B12</f>
        <v>Subvention  d’investissement</v>
      </c>
      <c r="F11" s="9">
        <f>'Balance N'!C12</f>
        <v>0</v>
      </c>
      <c r="G11" s="9">
        <f>'Balance N'!D12</f>
        <v>0</v>
      </c>
      <c r="H11" s="9">
        <f>'Balance N'!E12</f>
        <v>0</v>
      </c>
      <c r="I11" s="9">
        <f>'Balance N'!F12</f>
        <v>2000000</v>
      </c>
      <c r="J11" s="11">
        <f>'Balance N'!G12</f>
        <v>0</v>
      </c>
      <c r="K11" s="11">
        <f>'Balance N'!H12</f>
        <v>2000000</v>
      </c>
      <c r="L11" s="12" t="str">
        <f t="shared" si="3"/>
        <v>1</v>
      </c>
      <c r="M11" s="5" t="str">
        <f t="shared" si="4"/>
        <v>Pas de niveau 5</v>
      </c>
      <c r="N11" s="4" t="str">
        <f t="shared" si="5"/>
        <v>Pas de niveau 6</v>
      </c>
      <c r="O11" s="6" t="str">
        <f t="shared" si="6"/>
        <v>Pas de niveau 7</v>
      </c>
    </row>
    <row r="12" spans="1:25">
      <c r="A12" s="15">
        <f>'Balance N'!A13</f>
        <v>154000</v>
      </c>
      <c r="B12" s="4" t="str">
        <f t="shared" si="0"/>
        <v>1</v>
      </c>
      <c r="C12" s="4" t="str">
        <f t="shared" si="1"/>
        <v>15</v>
      </c>
      <c r="D12" s="4" t="str">
        <f t="shared" si="2"/>
        <v>154</v>
      </c>
      <c r="E12" s="8" t="str">
        <f>'Balance N'!B13</f>
        <v>Provisions spéciales de réévaluation</v>
      </c>
      <c r="F12" s="9">
        <f>'Balance N'!C13</f>
        <v>0</v>
      </c>
      <c r="G12" s="9">
        <f>'Balance N'!D13</f>
        <v>0</v>
      </c>
      <c r="H12" s="9">
        <f>'Balance N'!E13</f>
        <v>0</v>
      </c>
      <c r="I12" s="9">
        <f>'Balance N'!F13</f>
        <v>40000000</v>
      </c>
      <c r="J12" s="11">
        <f>'Balance N'!G13</f>
        <v>0</v>
      </c>
      <c r="K12" s="11">
        <f>'Balance N'!H13</f>
        <v>40000000</v>
      </c>
      <c r="L12" s="12" t="str">
        <f t="shared" si="3"/>
        <v>1</v>
      </c>
      <c r="M12" s="5" t="str">
        <f t="shared" si="4"/>
        <v>Pas de niveau 5</v>
      </c>
      <c r="N12" s="4" t="str">
        <f t="shared" si="5"/>
        <v>Pas de niveau 6</v>
      </c>
      <c r="O12" s="6" t="str">
        <f t="shared" si="6"/>
        <v>Pas de niveau 7</v>
      </c>
    </row>
    <row r="13" spans="1:25">
      <c r="A13" s="15">
        <f>'Balance N'!A14</f>
        <v>162000</v>
      </c>
      <c r="B13" s="4" t="str">
        <f t="shared" si="0"/>
        <v>1</v>
      </c>
      <c r="C13" s="4" t="str">
        <f t="shared" si="1"/>
        <v>16</v>
      </c>
      <c r="D13" s="4" t="str">
        <f t="shared" si="2"/>
        <v>162</v>
      </c>
      <c r="E13" s="8" t="str">
        <f>'Balance N'!B14</f>
        <v>Emprunt bancaire</v>
      </c>
      <c r="F13" s="9">
        <f>'Balance N'!C14</f>
        <v>0</v>
      </c>
      <c r="G13" s="9">
        <f>'Balance N'!D14</f>
        <v>0</v>
      </c>
      <c r="H13" s="9">
        <f>'Balance N'!E14</f>
        <v>7500925</v>
      </c>
      <c r="I13" s="9">
        <f>'Balance N'!F14</f>
        <v>100000000</v>
      </c>
      <c r="J13" s="11">
        <f>'Balance N'!G14</f>
        <v>0</v>
      </c>
      <c r="K13" s="11">
        <f>'Balance N'!H14</f>
        <v>92499075</v>
      </c>
      <c r="L13" s="12" t="str">
        <f t="shared" si="3"/>
        <v>1</v>
      </c>
      <c r="M13" s="5" t="str">
        <f t="shared" si="4"/>
        <v>Pas de niveau 5</v>
      </c>
      <c r="N13" s="4" t="str">
        <f t="shared" si="5"/>
        <v>Pas de niveau 6</v>
      </c>
      <c r="O13" s="6" t="str">
        <f t="shared" si="6"/>
        <v>Pas de niveau 7</v>
      </c>
    </row>
    <row r="14" spans="1:25">
      <c r="A14" s="15">
        <f>'Balance N'!A15</f>
        <v>165200</v>
      </c>
      <c r="B14" s="4" t="str">
        <f t="shared" si="0"/>
        <v>1</v>
      </c>
      <c r="C14" s="4" t="str">
        <f t="shared" si="1"/>
        <v>16</v>
      </c>
      <c r="D14" s="4" t="str">
        <f t="shared" si="2"/>
        <v>165</v>
      </c>
      <c r="E14" s="8" t="str">
        <f>'Balance N'!B15</f>
        <v>Cautionnements  reçus</v>
      </c>
      <c r="F14" s="9">
        <f>'Balance N'!C15</f>
        <v>0</v>
      </c>
      <c r="G14" s="9">
        <f>'Balance N'!D15</f>
        <v>2200000</v>
      </c>
      <c r="H14" s="9">
        <f>'Balance N'!E15</f>
        <v>0</v>
      </c>
      <c r="I14" s="9">
        <f>'Balance N'!F15</f>
        <v>0</v>
      </c>
      <c r="J14" s="11">
        <f>'Balance N'!G15</f>
        <v>0</v>
      </c>
      <c r="K14" s="11">
        <f>'Balance N'!H15</f>
        <v>2200000</v>
      </c>
      <c r="L14" s="12" t="str">
        <f t="shared" si="3"/>
        <v>1</v>
      </c>
      <c r="M14" s="5" t="str">
        <f t="shared" si="4"/>
        <v>Pas de niveau 5</v>
      </c>
      <c r="N14" s="4" t="str">
        <f t="shared" si="5"/>
        <v>Pas de niveau 6</v>
      </c>
      <c r="O14" s="6" t="str">
        <f t="shared" si="6"/>
        <v>Pas de niveau 7</v>
      </c>
    </row>
    <row r="15" spans="1:25">
      <c r="A15" s="15">
        <f>'Balance N'!A16</f>
        <v>196000</v>
      </c>
      <c r="B15" s="4" t="str">
        <f t="shared" si="0"/>
        <v>1</v>
      </c>
      <c r="C15" s="4" t="str">
        <f t="shared" si="1"/>
        <v>19</v>
      </c>
      <c r="D15" s="4" t="str">
        <f t="shared" si="2"/>
        <v>196</v>
      </c>
      <c r="E15" s="8" t="str">
        <f>'Balance N'!B16</f>
        <v>Provisions pour pensions et obligations similaires</v>
      </c>
      <c r="F15" s="9">
        <f>'Balance N'!C16</f>
        <v>0</v>
      </c>
      <c r="G15" s="9">
        <f>'Balance N'!D16</f>
        <v>54864697</v>
      </c>
      <c r="H15" s="9">
        <f>'Balance N'!E16</f>
        <v>6701530</v>
      </c>
      <c r="I15" s="9">
        <f>'Balance N'!F16</f>
        <v>13953199</v>
      </c>
      <c r="J15" s="11">
        <f>'Balance N'!G16</f>
        <v>0</v>
      </c>
      <c r="K15" s="11">
        <f>'Balance N'!H16</f>
        <v>62116366</v>
      </c>
      <c r="L15" s="12" t="str">
        <f t="shared" si="3"/>
        <v>1</v>
      </c>
      <c r="M15" s="5" t="str">
        <f t="shared" si="4"/>
        <v>Pas de niveau 5</v>
      </c>
      <c r="N15" s="4" t="str">
        <f t="shared" si="5"/>
        <v>Pas de niveau 6</v>
      </c>
      <c r="O15" s="6" t="str">
        <f t="shared" si="6"/>
        <v>Pas de niveau 7</v>
      </c>
    </row>
    <row r="16" spans="1:25">
      <c r="A16" s="15">
        <f>'Balance N'!A17</f>
        <v>213000</v>
      </c>
      <c r="B16" s="4" t="str">
        <f t="shared" si="0"/>
        <v>2</v>
      </c>
      <c r="C16" s="4" t="str">
        <f t="shared" si="1"/>
        <v>21</v>
      </c>
      <c r="D16" s="4" t="str">
        <f t="shared" si="2"/>
        <v>213</v>
      </c>
      <c r="E16" s="8" t="str">
        <f>'Balance N'!B17</f>
        <v>Logiciels</v>
      </c>
      <c r="F16" s="9">
        <f>'Balance N'!C17</f>
        <v>1050000</v>
      </c>
      <c r="G16" s="9">
        <f>'Balance N'!D17</f>
        <v>0</v>
      </c>
      <c r="H16" s="9">
        <f>'Balance N'!E17</f>
        <v>2000000</v>
      </c>
      <c r="I16" s="9">
        <f>'Balance N'!F17</f>
        <v>0</v>
      </c>
      <c r="J16" s="11">
        <f>'Balance N'!G17</f>
        <v>3050000</v>
      </c>
      <c r="K16" s="11">
        <f>'Balance N'!H17</f>
        <v>0</v>
      </c>
      <c r="L16" s="12" t="str">
        <f t="shared" si="3"/>
        <v>2</v>
      </c>
      <c r="M16" s="5" t="str">
        <f t="shared" si="4"/>
        <v>Pas de niveau 5</v>
      </c>
      <c r="N16" s="4" t="str">
        <f t="shared" si="5"/>
        <v>Pas de niveau 6</v>
      </c>
      <c r="O16" s="6" t="str">
        <f t="shared" si="6"/>
        <v>Pas de niveau 7</v>
      </c>
    </row>
    <row r="17" spans="1:15">
      <c r="A17" s="15">
        <f>'Balance N'!A18</f>
        <v>215000</v>
      </c>
      <c r="B17" s="4" t="str">
        <f t="shared" si="0"/>
        <v>2</v>
      </c>
      <c r="C17" s="4" t="str">
        <f t="shared" si="1"/>
        <v>21</v>
      </c>
      <c r="D17" s="4" t="str">
        <f t="shared" si="2"/>
        <v>215</v>
      </c>
      <c r="E17" s="8" t="str">
        <f>'Balance N'!B18</f>
        <v>Fonds commercial</v>
      </c>
      <c r="F17" s="9">
        <f>'Balance N'!C18</f>
        <v>1600000</v>
      </c>
      <c r="G17" s="9">
        <f>'Balance N'!D18</f>
        <v>0</v>
      </c>
      <c r="H17" s="9">
        <f>'Balance N'!E18</f>
        <v>0</v>
      </c>
      <c r="I17" s="9">
        <f>'Balance N'!F18</f>
        <v>0</v>
      </c>
      <c r="J17" s="11">
        <f>'Balance N'!G18</f>
        <v>1600000</v>
      </c>
      <c r="K17" s="11">
        <f>'Balance N'!H18</f>
        <v>0</v>
      </c>
      <c r="L17" s="12" t="str">
        <f t="shared" si="3"/>
        <v>2</v>
      </c>
      <c r="M17" s="5" t="str">
        <f t="shared" si="4"/>
        <v>Pas de niveau 5</v>
      </c>
      <c r="N17" s="4" t="str">
        <f t="shared" si="5"/>
        <v>Pas de niveau 6</v>
      </c>
      <c r="O17" s="6" t="str">
        <f t="shared" si="6"/>
        <v>Pas de niveau 7</v>
      </c>
    </row>
    <row r="18" spans="1:15">
      <c r="A18" s="15">
        <f>'Balance N'!A19</f>
        <v>223000</v>
      </c>
      <c r="B18" s="4" t="str">
        <f t="shared" si="0"/>
        <v>2</v>
      </c>
      <c r="C18" s="4" t="str">
        <f t="shared" si="1"/>
        <v>22</v>
      </c>
      <c r="D18" s="4" t="str">
        <f t="shared" si="2"/>
        <v>223</v>
      </c>
      <c r="E18" s="8" t="str">
        <f>'Balance N'!B19</f>
        <v>Terrains bâtis</v>
      </c>
      <c r="F18" s="9">
        <f>'Balance N'!C19</f>
        <v>12500000</v>
      </c>
      <c r="G18" s="9">
        <f>'Balance N'!D19</f>
        <v>0</v>
      </c>
      <c r="H18" s="9">
        <f>'Balance N'!E19</f>
        <v>3500000</v>
      </c>
      <c r="I18" s="9">
        <f>'Balance N'!F19</f>
        <v>0</v>
      </c>
      <c r="J18" s="11">
        <f>'Balance N'!G19</f>
        <v>16000000</v>
      </c>
      <c r="K18" s="11">
        <f>'Balance N'!H19</f>
        <v>0</v>
      </c>
      <c r="L18" s="12" t="str">
        <f t="shared" si="3"/>
        <v>2</v>
      </c>
      <c r="M18" s="5" t="str">
        <f t="shared" si="4"/>
        <v>Pas de niveau 5</v>
      </c>
      <c r="N18" s="4" t="str">
        <f t="shared" si="5"/>
        <v>Pas de niveau 6</v>
      </c>
      <c r="O18" s="6" t="str">
        <f t="shared" si="6"/>
        <v>Pas de niveau 7</v>
      </c>
    </row>
    <row r="19" spans="1:15">
      <c r="A19" s="15">
        <f>'Balance N'!A20</f>
        <v>229000</v>
      </c>
      <c r="B19" s="4" t="str">
        <f t="shared" si="0"/>
        <v>2</v>
      </c>
      <c r="C19" s="4" t="str">
        <f t="shared" si="1"/>
        <v>22</v>
      </c>
      <c r="D19" s="4" t="str">
        <f t="shared" si="2"/>
        <v>229</v>
      </c>
      <c r="E19" s="8" t="str">
        <f>'Balance N'!B20</f>
        <v>Aménagement de terrain en cours</v>
      </c>
      <c r="F19" s="9">
        <f>'Balance N'!C20</f>
        <v>22673950</v>
      </c>
      <c r="G19" s="9">
        <f>'Balance N'!D20</f>
        <v>0</v>
      </c>
      <c r="H19" s="9">
        <f>'Balance N'!E20</f>
        <v>0</v>
      </c>
      <c r="I19" s="9">
        <f>'Balance N'!F20</f>
        <v>0</v>
      </c>
      <c r="J19" s="11">
        <f>'Balance N'!G20</f>
        <v>22673950</v>
      </c>
      <c r="K19" s="11">
        <f>'Balance N'!H20</f>
        <v>0</v>
      </c>
      <c r="L19" s="12" t="str">
        <f t="shared" si="3"/>
        <v>2</v>
      </c>
      <c r="M19" s="5" t="str">
        <f t="shared" si="4"/>
        <v>Pas de niveau 5</v>
      </c>
      <c r="N19" s="4" t="str">
        <f t="shared" si="5"/>
        <v>Pas de niveau 6</v>
      </c>
      <c r="O19" s="6" t="str">
        <f t="shared" si="6"/>
        <v>Pas de niveau 7</v>
      </c>
    </row>
    <row r="20" spans="1:15">
      <c r="A20" s="15">
        <f>'Balance N'!A21</f>
        <v>231100</v>
      </c>
      <c r="B20" s="4" t="str">
        <f t="shared" si="0"/>
        <v>2</v>
      </c>
      <c r="C20" s="4" t="str">
        <f t="shared" si="1"/>
        <v>23</v>
      </c>
      <c r="D20" s="4" t="str">
        <f t="shared" si="2"/>
        <v>231</v>
      </c>
      <c r="E20" s="8" t="str">
        <f>'Balance N'!B21</f>
        <v>Bâtiments industriels sur sol propre</v>
      </c>
      <c r="F20" s="9">
        <f>'Balance N'!C21</f>
        <v>55000000</v>
      </c>
      <c r="G20" s="9">
        <f>'Balance N'!D21</f>
        <v>0</v>
      </c>
      <c r="H20" s="9">
        <f>'Balance N'!E21</f>
        <v>23000000</v>
      </c>
      <c r="I20" s="9">
        <f>'Balance N'!F21</f>
        <v>0</v>
      </c>
      <c r="J20" s="11">
        <f>'Balance N'!G21</f>
        <v>78000000</v>
      </c>
      <c r="K20" s="11">
        <f>'Balance N'!H21</f>
        <v>0</v>
      </c>
      <c r="L20" s="12" t="str">
        <f t="shared" si="3"/>
        <v>2</v>
      </c>
      <c r="M20" s="5" t="str">
        <f t="shared" si="4"/>
        <v>Pas de niveau 5</v>
      </c>
      <c r="N20" s="4" t="str">
        <f t="shared" si="5"/>
        <v>Pas de niveau 6</v>
      </c>
      <c r="O20" s="6" t="str">
        <f t="shared" si="6"/>
        <v>Pas de niveau 7</v>
      </c>
    </row>
    <row r="21" spans="1:15">
      <c r="A21" s="15">
        <f>'Balance N'!A22</f>
        <v>232100</v>
      </c>
      <c r="B21" s="4" t="str">
        <f t="shared" si="0"/>
        <v>2</v>
      </c>
      <c r="C21" s="4" t="str">
        <f t="shared" si="1"/>
        <v>23</v>
      </c>
      <c r="D21" s="4" t="str">
        <f t="shared" si="2"/>
        <v>232</v>
      </c>
      <c r="E21" s="8" t="str">
        <f>'Balance N'!B22</f>
        <v>Bâtiments industriels sur sol d’autrui</v>
      </c>
      <c r="F21" s="9">
        <f>'Balance N'!C22</f>
        <v>231411100</v>
      </c>
      <c r="G21" s="9">
        <f>'Balance N'!D22</f>
        <v>0</v>
      </c>
      <c r="H21" s="9">
        <f>'Balance N'!E22</f>
        <v>432000000</v>
      </c>
      <c r="I21" s="9">
        <f>'Balance N'!F22</f>
        <v>0</v>
      </c>
      <c r="J21" s="11">
        <f>'Balance N'!G22</f>
        <v>663411100</v>
      </c>
      <c r="K21" s="11">
        <f>'Balance N'!H22</f>
        <v>0</v>
      </c>
      <c r="L21" s="12" t="str">
        <f t="shared" si="3"/>
        <v>2</v>
      </c>
      <c r="M21" s="5" t="str">
        <f t="shared" si="4"/>
        <v>Pas de niveau 5</v>
      </c>
      <c r="N21" s="4" t="str">
        <f t="shared" si="5"/>
        <v>Pas de niveau 6</v>
      </c>
      <c r="O21" s="6" t="str">
        <f t="shared" si="6"/>
        <v>Pas de niveau 7</v>
      </c>
    </row>
    <row r="22" spans="1:15">
      <c r="A22" s="15">
        <f>'Balance N'!A23</f>
        <v>235100</v>
      </c>
      <c r="B22" s="4" t="str">
        <f t="shared" si="0"/>
        <v>2</v>
      </c>
      <c r="C22" s="4" t="str">
        <f t="shared" si="1"/>
        <v>23</v>
      </c>
      <c r="D22" s="4" t="str">
        <f t="shared" si="2"/>
        <v>235</v>
      </c>
      <c r="E22" s="8" t="str">
        <f>'Balance N'!B23</f>
        <v>Installations  générales</v>
      </c>
      <c r="F22" s="9">
        <f>'Balance N'!C23</f>
        <v>60263648</v>
      </c>
      <c r="G22" s="9">
        <f>'Balance N'!D23</f>
        <v>0</v>
      </c>
      <c r="H22" s="9">
        <f>'Balance N'!E23</f>
        <v>1000000</v>
      </c>
      <c r="I22" s="9">
        <f>'Balance N'!F23</f>
        <v>0</v>
      </c>
      <c r="J22" s="11">
        <f>'Balance N'!G23</f>
        <v>61263648</v>
      </c>
      <c r="K22" s="11">
        <f>'Balance N'!H23</f>
        <v>0</v>
      </c>
      <c r="L22" s="12" t="str">
        <f t="shared" si="3"/>
        <v>2</v>
      </c>
      <c r="M22" s="5" t="str">
        <f t="shared" si="4"/>
        <v>Pas de niveau 5</v>
      </c>
      <c r="N22" s="4" t="str">
        <f t="shared" si="5"/>
        <v>Pas de niveau 6</v>
      </c>
      <c r="O22" s="6" t="str">
        <f t="shared" si="6"/>
        <v>Pas de niveau 7</v>
      </c>
    </row>
    <row r="23" spans="1:15">
      <c r="A23" s="15">
        <f>'Balance N'!A24</f>
        <v>238000</v>
      </c>
      <c r="B23" s="4" t="str">
        <f t="shared" si="0"/>
        <v>2</v>
      </c>
      <c r="C23" s="4" t="str">
        <f t="shared" si="1"/>
        <v>23</v>
      </c>
      <c r="D23" s="4" t="str">
        <f t="shared" si="2"/>
        <v>238</v>
      </c>
      <c r="E23" s="8" t="str">
        <f>'Balance N'!B24</f>
        <v>Autres installations et agencements</v>
      </c>
      <c r="F23" s="9">
        <f>'Balance N'!C24</f>
        <v>11064619</v>
      </c>
      <c r="G23" s="9">
        <f>'Balance N'!D24</f>
        <v>0</v>
      </c>
      <c r="H23" s="9">
        <f>'Balance N'!E24</f>
        <v>1000000</v>
      </c>
      <c r="I23" s="9">
        <f>'Balance N'!F24</f>
        <v>0</v>
      </c>
      <c r="J23" s="11">
        <f>'Balance N'!G24</f>
        <v>12064619</v>
      </c>
      <c r="K23" s="11">
        <f>'Balance N'!H24</f>
        <v>0</v>
      </c>
      <c r="L23" s="12" t="str">
        <f t="shared" si="3"/>
        <v>2</v>
      </c>
      <c r="M23" s="5" t="str">
        <f t="shared" si="4"/>
        <v>Pas de niveau 5</v>
      </c>
      <c r="N23" s="4" t="str">
        <f t="shared" si="5"/>
        <v>Pas de niveau 6</v>
      </c>
      <c r="O23" s="6" t="str">
        <f t="shared" si="6"/>
        <v>Pas de niveau 7</v>
      </c>
    </row>
    <row r="24" spans="1:15">
      <c r="A24" s="15">
        <f>'Balance N'!A25</f>
        <v>241100</v>
      </c>
      <c r="B24" s="4" t="str">
        <f t="shared" si="0"/>
        <v>2</v>
      </c>
      <c r="C24" s="4" t="str">
        <f t="shared" si="1"/>
        <v>24</v>
      </c>
      <c r="D24" s="4" t="str">
        <f t="shared" si="2"/>
        <v>241</v>
      </c>
      <c r="E24" s="8" t="str">
        <f>'Balance N'!B25</f>
        <v>Matériel industriel</v>
      </c>
      <c r="F24" s="9">
        <f>'Balance N'!C25</f>
        <v>91310403</v>
      </c>
      <c r="G24" s="9">
        <f>'Balance N'!D25</f>
        <v>0</v>
      </c>
      <c r="H24" s="9">
        <f>'Balance N'!E25</f>
        <v>17694000</v>
      </c>
      <c r="I24" s="9">
        <f>'Balance N'!F25</f>
        <v>40023276</v>
      </c>
      <c r="J24" s="11">
        <f>'Balance N'!G25</f>
        <v>68981127</v>
      </c>
      <c r="K24" s="11">
        <f>'Balance N'!H25</f>
        <v>0</v>
      </c>
      <c r="L24" s="12" t="str">
        <f t="shared" si="3"/>
        <v>2</v>
      </c>
      <c r="M24" s="5" t="str">
        <f t="shared" si="4"/>
        <v>Pas de niveau 5</v>
      </c>
      <c r="N24" s="4" t="str">
        <f t="shared" si="5"/>
        <v>Pas de niveau 6</v>
      </c>
      <c r="O24" s="6" t="str">
        <f t="shared" si="6"/>
        <v>Pas de niveau 7</v>
      </c>
    </row>
    <row r="25" spans="1:15">
      <c r="A25" s="15">
        <f>'Balance N'!A26</f>
        <v>244100</v>
      </c>
      <c r="B25" s="4" t="str">
        <f t="shared" si="0"/>
        <v>2</v>
      </c>
      <c r="C25" s="4" t="str">
        <f t="shared" si="1"/>
        <v>24</v>
      </c>
      <c r="D25" s="4" t="str">
        <f t="shared" si="2"/>
        <v>244</v>
      </c>
      <c r="E25" s="8" t="str">
        <f>'Balance N'!B26</f>
        <v>Matériel de bureau</v>
      </c>
      <c r="F25" s="9">
        <f>'Balance N'!C26</f>
        <v>1325000</v>
      </c>
      <c r="G25" s="9">
        <f>'Balance N'!D26</f>
        <v>0</v>
      </c>
      <c r="H25" s="9">
        <f>'Balance N'!E26</f>
        <v>5075000</v>
      </c>
      <c r="I25" s="9">
        <f>'Balance N'!F26</f>
        <v>140000</v>
      </c>
      <c r="J25" s="11">
        <f>'Balance N'!G26</f>
        <v>6260000</v>
      </c>
      <c r="K25" s="11">
        <f>'Balance N'!H26</f>
        <v>0</v>
      </c>
      <c r="L25" s="12" t="str">
        <f t="shared" si="3"/>
        <v>2</v>
      </c>
      <c r="M25" s="5" t="str">
        <f t="shared" si="4"/>
        <v>Pas de niveau 5</v>
      </c>
      <c r="N25" s="4" t="str">
        <f t="shared" si="5"/>
        <v>Pas de niveau 6</v>
      </c>
      <c r="O25" s="6" t="str">
        <f t="shared" si="6"/>
        <v>Pas de niveau 7</v>
      </c>
    </row>
    <row r="26" spans="1:15">
      <c r="A26" s="15">
        <f>'Balance N'!A27</f>
        <v>244200</v>
      </c>
      <c r="B26" s="4" t="str">
        <f t="shared" si="0"/>
        <v>2</v>
      </c>
      <c r="C26" s="4" t="str">
        <f t="shared" si="1"/>
        <v>24</v>
      </c>
      <c r="D26" s="4" t="str">
        <f t="shared" si="2"/>
        <v>244</v>
      </c>
      <c r="E26" s="8" t="str">
        <f>'Balance N'!B27</f>
        <v>Matériel  informatique</v>
      </c>
      <c r="F26" s="9">
        <f>'Balance N'!C27</f>
        <v>6867703</v>
      </c>
      <c r="G26" s="9">
        <f>'Balance N'!D27</f>
        <v>0</v>
      </c>
      <c r="H26" s="9">
        <f>'Balance N'!E27</f>
        <v>1199000</v>
      </c>
      <c r="I26" s="9">
        <f>'Balance N'!F27</f>
        <v>5829703</v>
      </c>
      <c r="J26" s="11">
        <f>'Balance N'!G27</f>
        <v>2237000</v>
      </c>
      <c r="K26" s="11">
        <f>'Balance N'!H27</f>
        <v>0</v>
      </c>
      <c r="L26" s="12" t="str">
        <f t="shared" si="3"/>
        <v>2</v>
      </c>
      <c r="M26" s="5" t="str">
        <f t="shared" si="4"/>
        <v>Pas de niveau 5</v>
      </c>
      <c r="N26" s="4" t="str">
        <f t="shared" si="5"/>
        <v>Pas de niveau 6</v>
      </c>
      <c r="O26" s="6" t="str">
        <f t="shared" si="6"/>
        <v>Pas de niveau 7</v>
      </c>
    </row>
    <row r="27" spans="1:15">
      <c r="A27" s="15">
        <f>'Balance N'!A28</f>
        <v>244400</v>
      </c>
      <c r="B27" s="4" t="str">
        <f t="shared" si="0"/>
        <v>2</v>
      </c>
      <c r="C27" s="4" t="str">
        <f t="shared" si="1"/>
        <v>24</v>
      </c>
      <c r="D27" s="4" t="str">
        <f t="shared" si="2"/>
        <v>244</v>
      </c>
      <c r="E27" s="8" t="str">
        <f>'Balance N'!B28</f>
        <v>Mobilier de bureau</v>
      </c>
      <c r="F27" s="9">
        <f>'Balance N'!C28</f>
        <v>4968900</v>
      </c>
      <c r="G27" s="9">
        <f>'Balance N'!D28</f>
        <v>0</v>
      </c>
      <c r="H27" s="9">
        <f>'Balance N'!E28</f>
        <v>500000</v>
      </c>
      <c r="I27" s="9">
        <f>'Balance N'!F28</f>
        <v>0</v>
      </c>
      <c r="J27" s="11">
        <f>'Balance N'!G28</f>
        <v>5468900</v>
      </c>
      <c r="K27" s="11">
        <f>'Balance N'!H28</f>
        <v>0</v>
      </c>
      <c r="L27" s="12" t="str">
        <f t="shared" si="3"/>
        <v>2</v>
      </c>
      <c r="M27" s="5" t="str">
        <f t="shared" si="4"/>
        <v>Pas de niveau 5</v>
      </c>
      <c r="N27" s="4" t="str">
        <f t="shared" si="5"/>
        <v>Pas de niveau 6</v>
      </c>
      <c r="O27" s="6" t="str">
        <f t="shared" si="6"/>
        <v>Pas de niveau 7</v>
      </c>
    </row>
    <row r="28" spans="1:15">
      <c r="A28" s="15">
        <f>'Balance N'!A29</f>
        <v>245100</v>
      </c>
      <c r="B28" s="4" t="str">
        <f t="shared" si="0"/>
        <v>2</v>
      </c>
      <c r="C28" s="4" t="str">
        <f t="shared" si="1"/>
        <v>24</v>
      </c>
      <c r="D28" s="4" t="str">
        <f t="shared" si="2"/>
        <v>245</v>
      </c>
      <c r="E28" s="8" t="str">
        <f>'Balance N'!B29</f>
        <v>Matériel automobile</v>
      </c>
      <c r="F28" s="9">
        <f>'Balance N'!C29</f>
        <v>54050000</v>
      </c>
      <c r="G28" s="9">
        <f>'Balance N'!D29</f>
        <v>0</v>
      </c>
      <c r="H28" s="9">
        <f>'Balance N'!E29</f>
        <v>22000000</v>
      </c>
      <c r="I28" s="9">
        <f>'Balance N'!F29</f>
        <v>0</v>
      </c>
      <c r="J28" s="11">
        <f>'Balance N'!G29</f>
        <v>76050000</v>
      </c>
      <c r="K28" s="11">
        <f>'Balance N'!H29</f>
        <v>0</v>
      </c>
      <c r="L28" s="12" t="str">
        <f t="shared" si="3"/>
        <v>2</v>
      </c>
      <c r="M28" s="5" t="str">
        <f t="shared" si="4"/>
        <v>Pas de niveau 5</v>
      </c>
      <c r="N28" s="4" t="str">
        <f t="shared" si="5"/>
        <v>Pas de niveau 6</v>
      </c>
      <c r="O28" s="6" t="str">
        <f t="shared" si="6"/>
        <v>Pas de niveau 7</v>
      </c>
    </row>
    <row r="29" spans="1:15">
      <c r="A29" s="15">
        <f>'Balance N'!A30</f>
        <v>252000</v>
      </c>
      <c r="B29" s="4" t="str">
        <f t="shared" si="0"/>
        <v>2</v>
      </c>
      <c r="C29" s="4" t="str">
        <f t="shared" si="1"/>
        <v>25</v>
      </c>
      <c r="D29" s="4" t="str">
        <f t="shared" si="2"/>
        <v>252</v>
      </c>
      <c r="E29" s="8" t="str">
        <f>'Balance N'!B30</f>
        <v>Avance acompte sur immobilisation</v>
      </c>
      <c r="F29" s="9">
        <f>'Balance N'!C30</f>
        <v>0</v>
      </c>
      <c r="G29" s="9">
        <f>'Balance N'!D30</f>
        <v>0</v>
      </c>
      <c r="H29" s="9">
        <f>'Balance N'!E30</f>
        <v>25000000</v>
      </c>
      <c r="I29" s="9">
        <f>'Balance N'!F30</f>
        <v>5000000</v>
      </c>
      <c r="J29" s="11">
        <f>'Balance N'!G30</f>
        <v>20000000</v>
      </c>
      <c r="K29" s="11">
        <f>'Balance N'!H30</f>
        <v>0</v>
      </c>
      <c r="L29" s="12" t="str">
        <f t="shared" si="3"/>
        <v>2</v>
      </c>
      <c r="M29" s="5" t="str">
        <f t="shared" si="4"/>
        <v>Pas de niveau 5</v>
      </c>
      <c r="N29" s="4" t="str">
        <f t="shared" si="5"/>
        <v>Pas de niveau 6</v>
      </c>
      <c r="O29" s="6" t="str">
        <f t="shared" si="6"/>
        <v>Pas de niveau 7</v>
      </c>
    </row>
    <row r="30" spans="1:15">
      <c r="A30" s="15">
        <f>'Balance N'!A31</f>
        <v>272800</v>
      </c>
      <c r="B30" s="4" t="str">
        <f t="shared" si="0"/>
        <v>2</v>
      </c>
      <c r="C30" s="4" t="str">
        <f t="shared" si="1"/>
        <v>27</v>
      </c>
      <c r="D30" s="4" t="str">
        <f t="shared" si="2"/>
        <v>272</v>
      </c>
      <c r="E30" s="8" t="str">
        <f>'Balance N'!B31</f>
        <v>Autres prêts au personnel</v>
      </c>
      <c r="F30" s="9">
        <f>'Balance N'!C31</f>
        <v>1927000</v>
      </c>
      <c r="G30" s="9">
        <f>'Balance N'!D31</f>
        <v>0</v>
      </c>
      <c r="H30" s="9">
        <f>'Balance N'!E31</f>
        <v>0</v>
      </c>
      <c r="I30" s="9">
        <f>'Balance N'!F31</f>
        <v>0</v>
      </c>
      <c r="J30" s="11">
        <f>'Balance N'!G31</f>
        <v>1927000</v>
      </c>
      <c r="K30" s="11">
        <f>'Balance N'!H31</f>
        <v>0</v>
      </c>
      <c r="L30" s="12" t="str">
        <f t="shared" si="3"/>
        <v>2</v>
      </c>
      <c r="M30" s="5" t="str">
        <f t="shared" si="4"/>
        <v>Pas de niveau 5</v>
      </c>
      <c r="N30" s="4" t="str">
        <f t="shared" si="5"/>
        <v>Pas de niveau 6</v>
      </c>
      <c r="O30" s="6" t="str">
        <f t="shared" si="6"/>
        <v>Pas de niveau 7</v>
      </c>
    </row>
    <row r="31" spans="1:15">
      <c r="A31" s="15">
        <f>'Balance N'!A32</f>
        <v>275000</v>
      </c>
      <c r="B31" s="4" t="str">
        <f t="shared" si="0"/>
        <v>2</v>
      </c>
      <c r="C31" s="4" t="str">
        <f t="shared" si="1"/>
        <v>27</v>
      </c>
      <c r="D31" s="4" t="str">
        <f t="shared" si="2"/>
        <v>275</v>
      </c>
      <c r="E31" s="8" t="str">
        <f>'Balance N'!B32</f>
        <v>Dépôts et cautionnement électricité</v>
      </c>
      <c r="F31" s="9">
        <f>'Balance N'!C32</f>
        <v>1335290</v>
      </c>
      <c r="G31" s="9">
        <f>'Balance N'!D32</f>
        <v>0</v>
      </c>
      <c r="H31" s="9">
        <f>'Balance N'!E32</f>
        <v>401175</v>
      </c>
      <c r="I31" s="9">
        <f>'Balance N'!F32</f>
        <v>730043</v>
      </c>
      <c r="J31" s="11">
        <f>'Balance N'!G32</f>
        <v>1006422</v>
      </c>
      <c r="K31" s="11">
        <f>'Balance N'!H32</f>
        <v>0</v>
      </c>
      <c r="L31" s="12" t="str">
        <f t="shared" si="3"/>
        <v>2</v>
      </c>
      <c r="M31" s="5" t="str">
        <f t="shared" si="4"/>
        <v>Pas de niveau 5</v>
      </c>
      <c r="N31" s="4" t="str">
        <f t="shared" si="5"/>
        <v>Pas de niveau 6</v>
      </c>
      <c r="O31" s="6" t="str">
        <f t="shared" si="6"/>
        <v>Pas de niveau 7</v>
      </c>
    </row>
    <row r="32" spans="1:15">
      <c r="A32" s="15">
        <f>'Balance N'!A33</f>
        <v>275300</v>
      </c>
      <c r="B32" s="4" t="str">
        <f t="shared" si="0"/>
        <v>2</v>
      </c>
      <c r="C32" s="4" t="str">
        <f t="shared" si="1"/>
        <v>27</v>
      </c>
      <c r="D32" s="4" t="str">
        <f t="shared" si="2"/>
        <v>275</v>
      </c>
      <c r="E32" s="8" t="str">
        <f>'Balance N'!B33</f>
        <v>Dépôts et caution. Eau</v>
      </c>
      <c r="F32" s="9">
        <f>'Balance N'!C33</f>
        <v>87068</v>
      </c>
      <c r="G32" s="9">
        <f>'Balance N'!D33</f>
        <v>0</v>
      </c>
      <c r="H32" s="9">
        <f>'Balance N'!E33</f>
        <v>0</v>
      </c>
      <c r="I32" s="9">
        <f>'Balance N'!F33</f>
        <v>0</v>
      </c>
      <c r="J32" s="11">
        <f>'Balance N'!G33</f>
        <v>87068</v>
      </c>
      <c r="K32" s="11">
        <f>'Balance N'!H33</f>
        <v>0</v>
      </c>
      <c r="L32" s="12" t="str">
        <f t="shared" si="3"/>
        <v>2</v>
      </c>
      <c r="M32" s="5" t="str">
        <f t="shared" si="4"/>
        <v>Pas de niveau 5</v>
      </c>
      <c r="N32" s="4" t="str">
        <f t="shared" si="5"/>
        <v>Pas de niveau 6</v>
      </c>
      <c r="O32" s="6" t="str">
        <f t="shared" si="6"/>
        <v>Pas de niveau 7</v>
      </c>
    </row>
    <row r="33" spans="1:15">
      <c r="A33" s="15">
        <f>'Balance N'!A34</f>
        <v>275500</v>
      </c>
      <c r="B33" s="4" t="str">
        <f t="shared" si="0"/>
        <v>2</v>
      </c>
      <c r="C33" s="4" t="str">
        <f t="shared" si="1"/>
        <v>27</v>
      </c>
      <c r="D33" s="4" t="str">
        <f t="shared" si="2"/>
        <v>275</v>
      </c>
      <c r="E33" s="8" t="str">
        <f>'Balance N'!B34</f>
        <v>Dépôt/téléphone télex télécopie</v>
      </c>
      <c r="F33" s="9">
        <f>'Balance N'!C34</f>
        <v>449300</v>
      </c>
      <c r="G33" s="9">
        <f>'Balance N'!D34</f>
        <v>0</v>
      </c>
      <c r="H33" s="9">
        <f>'Balance N'!E34</f>
        <v>200000</v>
      </c>
      <c r="I33" s="9">
        <f>'Balance N'!F34</f>
        <v>0</v>
      </c>
      <c r="J33" s="11">
        <f>'Balance N'!G34</f>
        <v>649300</v>
      </c>
      <c r="K33" s="11">
        <f>'Balance N'!H34</f>
        <v>0</v>
      </c>
      <c r="L33" s="12" t="str">
        <f t="shared" si="3"/>
        <v>2</v>
      </c>
      <c r="M33" s="5" t="str">
        <f t="shared" si="4"/>
        <v>Pas de niveau 5</v>
      </c>
      <c r="N33" s="4" t="str">
        <f t="shared" si="5"/>
        <v>Pas de niveau 6</v>
      </c>
      <c r="O33" s="6" t="str">
        <f t="shared" si="6"/>
        <v>Pas de niveau 7</v>
      </c>
    </row>
    <row r="34" spans="1:15">
      <c r="A34" s="15">
        <f>'Balance N'!A35</f>
        <v>275800</v>
      </c>
      <c r="B34" s="4" t="str">
        <f t="shared" si="0"/>
        <v>2</v>
      </c>
      <c r="C34" s="4" t="str">
        <f t="shared" si="1"/>
        <v>27</v>
      </c>
      <c r="D34" s="4" t="str">
        <f t="shared" si="2"/>
        <v>275</v>
      </c>
      <c r="E34" s="8" t="str">
        <f>'Balance N'!B35</f>
        <v>Autres dépôts et cautionnements</v>
      </c>
      <c r="F34" s="9">
        <f>'Balance N'!C35</f>
        <v>750000</v>
      </c>
      <c r="G34" s="9">
        <f>'Balance N'!D35</f>
        <v>0</v>
      </c>
      <c r="H34" s="9">
        <f>'Balance N'!E35</f>
        <v>0</v>
      </c>
      <c r="I34" s="9">
        <f>'Balance N'!F35</f>
        <v>0</v>
      </c>
      <c r="J34" s="11">
        <f>'Balance N'!G35</f>
        <v>750000</v>
      </c>
      <c r="K34" s="11">
        <f>'Balance N'!H35</f>
        <v>0</v>
      </c>
      <c r="L34" s="12" t="str">
        <f t="shared" si="3"/>
        <v>2</v>
      </c>
      <c r="M34" s="5" t="str">
        <f t="shared" si="4"/>
        <v>Pas de niveau 5</v>
      </c>
      <c r="N34" s="4" t="str">
        <f t="shared" si="5"/>
        <v>Pas de niveau 6</v>
      </c>
      <c r="O34" s="6" t="str">
        <f t="shared" si="6"/>
        <v>Pas de niveau 7</v>
      </c>
    </row>
    <row r="35" spans="1:15">
      <c r="A35" s="15">
        <f>'Balance N'!A36</f>
        <v>283210</v>
      </c>
      <c r="B35" s="4" t="str">
        <f t="shared" si="0"/>
        <v>2</v>
      </c>
      <c r="C35" s="4" t="str">
        <f t="shared" si="1"/>
        <v>28</v>
      </c>
      <c r="D35" s="4" t="str">
        <f t="shared" si="2"/>
        <v>283</v>
      </c>
      <c r="E35" s="8" t="str">
        <f>'Balance N'!B36</f>
        <v>Amortissement des bâtiments industriels</v>
      </c>
      <c r="F35" s="9">
        <f>'Balance N'!C36</f>
        <v>0</v>
      </c>
      <c r="G35" s="9">
        <f>'Balance N'!D36</f>
        <v>150313959</v>
      </c>
      <c r="H35" s="9">
        <f>'Balance N'!E36</f>
        <v>0</v>
      </c>
      <c r="I35" s="9">
        <f>'Balance N'!F36</f>
        <v>9734682</v>
      </c>
      <c r="J35" s="11">
        <f>'Balance N'!G36</f>
        <v>0</v>
      </c>
      <c r="K35" s="11">
        <f>'Balance N'!H36</f>
        <v>160048641</v>
      </c>
      <c r="L35" s="12" t="str">
        <f t="shared" si="3"/>
        <v>2</v>
      </c>
      <c r="M35" s="5" t="str">
        <f t="shared" si="4"/>
        <v>28321</v>
      </c>
      <c r="N35" s="4" t="str">
        <f t="shared" si="5"/>
        <v>Pas de niveau 6</v>
      </c>
      <c r="O35" s="6" t="str">
        <f t="shared" si="6"/>
        <v>Pas de niveau 7</v>
      </c>
    </row>
    <row r="36" spans="1:15">
      <c r="A36" s="15">
        <f>'Balance N'!A37</f>
        <v>283510</v>
      </c>
      <c r="B36" s="4" t="str">
        <f t="shared" si="0"/>
        <v>2</v>
      </c>
      <c r="C36" s="4" t="str">
        <f t="shared" si="1"/>
        <v>28</v>
      </c>
      <c r="D36" s="4" t="str">
        <f t="shared" si="2"/>
        <v>283</v>
      </c>
      <c r="E36" s="8" t="str">
        <f>'Balance N'!B37</f>
        <v>Amortissement des instal. Générales</v>
      </c>
      <c r="F36" s="9">
        <f>'Balance N'!C37</f>
        <v>0</v>
      </c>
      <c r="G36" s="9">
        <f>'Balance N'!D37</f>
        <v>71328267</v>
      </c>
      <c r="H36" s="9">
        <f>'Balance N'!E37</f>
        <v>0</v>
      </c>
      <c r="I36" s="9">
        <f>'Balance N'!F37</f>
        <v>0</v>
      </c>
      <c r="J36" s="11">
        <f>'Balance N'!G37</f>
        <v>0</v>
      </c>
      <c r="K36" s="11">
        <f>'Balance N'!H37</f>
        <v>71328267</v>
      </c>
      <c r="L36" s="12" t="str">
        <f t="shared" si="3"/>
        <v>2</v>
      </c>
      <c r="M36" s="5" t="str">
        <f t="shared" si="4"/>
        <v>28351</v>
      </c>
      <c r="N36" s="4" t="str">
        <f t="shared" si="5"/>
        <v>Pas de niveau 6</v>
      </c>
      <c r="O36" s="6" t="str">
        <f t="shared" si="6"/>
        <v>Pas de niveau 7</v>
      </c>
    </row>
    <row r="37" spans="1:15">
      <c r="A37" s="15">
        <f>'Balance N'!A38</f>
        <v>284110</v>
      </c>
      <c r="B37" s="4" t="str">
        <f t="shared" si="0"/>
        <v>2</v>
      </c>
      <c r="C37" s="4" t="str">
        <f t="shared" si="1"/>
        <v>28</v>
      </c>
      <c r="D37" s="4" t="str">
        <f t="shared" si="2"/>
        <v>284</v>
      </c>
      <c r="E37" s="8" t="str">
        <f>'Balance N'!B38</f>
        <v>Amortissement du matériel industriel</v>
      </c>
      <c r="F37" s="9">
        <f>'Balance N'!C38</f>
        <v>0</v>
      </c>
      <c r="G37" s="9">
        <f>'Balance N'!D38</f>
        <v>60303913</v>
      </c>
      <c r="H37" s="9">
        <f>'Balance N'!E38</f>
        <v>40023276</v>
      </c>
      <c r="I37" s="9">
        <f>'Balance N'!F38</f>
        <v>8385232</v>
      </c>
      <c r="J37" s="11">
        <f>'Balance N'!G38</f>
        <v>0</v>
      </c>
      <c r="K37" s="11">
        <f>'Balance N'!H38</f>
        <v>28665869</v>
      </c>
      <c r="L37" s="12" t="str">
        <f t="shared" si="3"/>
        <v>2</v>
      </c>
      <c r="M37" s="5" t="str">
        <f t="shared" si="4"/>
        <v>28411</v>
      </c>
      <c r="N37" s="4" t="str">
        <f t="shared" si="5"/>
        <v>Pas de niveau 6</v>
      </c>
      <c r="O37" s="6" t="str">
        <f t="shared" si="6"/>
        <v>Pas de niveau 7</v>
      </c>
    </row>
    <row r="38" spans="1:15">
      <c r="A38" s="15">
        <f>'Balance N'!A39</f>
        <v>284410</v>
      </c>
      <c r="B38" s="4" t="str">
        <f t="shared" si="0"/>
        <v>2</v>
      </c>
      <c r="C38" s="4" t="str">
        <f t="shared" si="1"/>
        <v>28</v>
      </c>
      <c r="D38" s="4" t="str">
        <f t="shared" si="2"/>
        <v>284</v>
      </c>
      <c r="E38" s="8" t="str">
        <f>'Balance N'!B39</f>
        <v>Amortissement du matériel de bureau</v>
      </c>
      <c r="F38" s="9">
        <f>'Balance N'!C39</f>
        <v>0</v>
      </c>
      <c r="G38" s="9">
        <f>'Balance N'!D39</f>
        <v>1325000</v>
      </c>
      <c r="H38" s="9">
        <f>'Balance N'!E39</f>
        <v>140000</v>
      </c>
      <c r="I38" s="9">
        <f>'Balance N'!F39</f>
        <v>4833</v>
      </c>
      <c r="J38" s="11">
        <f>'Balance N'!G39</f>
        <v>0</v>
      </c>
      <c r="K38" s="11">
        <f>'Balance N'!H39</f>
        <v>1189833</v>
      </c>
      <c r="L38" s="12" t="str">
        <f t="shared" si="3"/>
        <v>2</v>
      </c>
      <c r="M38" s="5" t="str">
        <f t="shared" si="4"/>
        <v>28441</v>
      </c>
      <c r="N38" s="4" t="str">
        <f t="shared" si="5"/>
        <v>Pas de niveau 6</v>
      </c>
      <c r="O38" s="6" t="str">
        <f t="shared" si="6"/>
        <v>Pas de niveau 7</v>
      </c>
    </row>
    <row r="39" spans="1:15">
      <c r="A39" s="15">
        <f>'Balance N'!A40</f>
        <v>284420</v>
      </c>
      <c r="B39" s="4" t="str">
        <f t="shared" si="0"/>
        <v>2</v>
      </c>
      <c r="C39" s="4" t="str">
        <f t="shared" si="1"/>
        <v>28</v>
      </c>
      <c r="D39" s="4" t="str">
        <f t="shared" si="2"/>
        <v>284</v>
      </c>
      <c r="E39" s="8" t="str">
        <f>'Balance N'!B40</f>
        <v>Amortissement du matériel informatique</v>
      </c>
      <c r="F39" s="9">
        <f>'Balance N'!C40</f>
        <v>0</v>
      </c>
      <c r="G39" s="9">
        <f>'Balance N'!D40</f>
        <v>6175037</v>
      </c>
      <c r="H39" s="9">
        <f>'Balance N'!E40</f>
        <v>5829703</v>
      </c>
      <c r="I39" s="9">
        <f>'Balance N'!F40</f>
        <v>496917</v>
      </c>
      <c r="J39" s="11">
        <f>'Balance N'!G40</f>
        <v>0</v>
      </c>
      <c r="K39" s="11">
        <f>'Balance N'!H40</f>
        <v>842251</v>
      </c>
      <c r="L39" s="12" t="str">
        <f t="shared" si="3"/>
        <v>2</v>
      </c>
      <c r="M39" s="5" t="str">
        <f t="shared" si="4"/>
        <v>28442</v>
      </c>
      <c r="N39" s="4" t="str">
        <f t="shared" si="5"/>
        <v>Pas de niveau 6</v>
      </c>
      <c r="O39" s="6" t="str">
        <f t="shared" si="6"/>
        <v>Pas de niveau 7</v>
      </c>
    </row>
    <row r="40" spans="1:15">
      <c r="A40" s="15">
        <f>'Balance N'!A41</f>
        <v>284440</v>
      </c>
      <c r="B40" s="4" t="str">
        <f t="shared" si="0"/>
        <v>2</v>
      </c>
      <c r="C40" s="4" t="str">
        <f t="shared" si="1"/>
        <v>28</v>
      </c>
      <c r="D40" s="4" t="str">
        <f t="shared" si="2"/>
        <v>284</v>
      </c>
      <c r="E40" s="8" t="str">
        <f>'Balance N'!B41</f>
        <v>Amortissement du mobilier de bureau</v>
      </c>
      <c r="F40" s="9">
        <f>'Balance N'!C41</f>
        <v>0</v>
      </c>
      <c r="G40" s="9">
        <f>'Balance N'!D41</f>
        <v>4582020</v>
      </c>
      <c r="H40" s="9">
        <f>'Balance N'!E41</f>
        <v>0</v>
      </c>
      <c r="I40" s="9">
        <f>'Balance N'!F41</f>
        <v>260480</v>
      </c>
      <c r="J40" s="11">
        <f>'Balance N'!G41</f>
        <v>0</v>
      </c>
      <c r="K40" s="11">
        <f>'Balance N'!H41</f>
        <v>4842500</v>
      </c>
      <c r="L40" s="12" t="str">
        <f t="shared" si="3"/>
        <v>2</v>
      </c>
      <c r="M40" s="5" t="str">
        <f t="shared" si="4"/>
        <v>28444</v>
      </c>
      <c r="N40" s="4" t="str">
        <f t="shared" si="5"/>
        <v>Pas de niveau 6</v>
      </c>
      <c r="O40" s="6" t="str">
        <f t="shared" si="6"/>
        <v>Pas de niveau 7</v>
      </c>
    </row>
    <row r="41" spans="1:15">
      <c r="A41" s="15">
        <f>'Balance N'!A42</f>
        <v>284510</v>
      </c>
      <c r="B41" s="4" t="str">
        <f t="shared" si="0"/>
        <v>2</v>
      </c>
      <c r="C41" s="4" t="str">
        <f t="shared" si="1"/>
        <v>28</v>
      </c>
      <c r="D41" s="4" t="str">
        <f t="shared" si="2"/>
        <v>284</v>
      </c>
      <c r="E41" s="8" t="str">
        <f>'Balance N'!B42</f>
        <v>Amortissement du matériel automobile</v>
      </c>
      <c r="F41" s="9">
        <f>'Balance N'!C42</f>
        <v>0</v>
      </c>
      <c r="G41" s="9">
        <f>'Balance N'!D42</f>
        <v>53862500</v>
      </c>
      <c r="H41" s="9">
        <f>'Balance N'!E42</f>
        <v>0</v>
      </c>
      <c r="I41" s="9">
        <f>'Balance N'!F42</f>
        <v>377500</v>
      </c>
      <c r="J41" s="11">
        <f>'Balance N'!G42</f>
        <v>0</v>
      </c>
      <c r="K41" s="11">
        <f>'Balance N'!H42</f>
        <v>54240000</v>
      </c>
      <c r="L41" s="12" t="str">
        <f t="shared" si="3"/>
        <v>2</v>
      </c>
      <c r="M41" s="5" t="str">
        <f t="shared" si="4"/>
        <v>28451</v>
      </c>
      <c r="N41" s="4" t="str">
        <f t="shared" si="5"/>
        <v>Pas de niveau 6</v>
      </c>
      <c r="O41" s="6" t="str">
        <f t="shared" si="6"/>
        <v>Pas de niveau 7</v>
      </c>
    </row>
    <row r="42" spans="1:15">
      <c r="A42" s="15">
        <f>'Balance N'!A43</f>
        <v>311000</v>
      </c>
      <c r="B42" s="4" t="str">
        <f t="shared" si="0"/>
        <v>3</v>
      </c>
      <c r="C42" s="4" t="str">
        <f t="shared" si="1"/>
        <v>31</v>
      </c>
      <c r="D42" s="4" t="str">
        <f t="shared" si="2"/>
        <v>311</v>
      </c>
      <c r="E42" s="8" t="str">
        <f>'Balance N'!B43</f>
        <v>Stock marchandises</v>
      </c>
      <c r="F42" s="9">
        <f>'Balance N'!C43</f>
        <v>0</v>
      </c>
      <c r="G42" s="9">
        <f>'Balance N'!D43</f>
        <v>0</v>
      </c>
      <c r="H42" s="9">
        <f>'Balance N'!E43</f>
        <v>5000000</v>
      </c>
      <c r="I42" s="9">
        <f>'Balance N'!F43</f>
        <v>0</v>
      </c>
      <c r="J42" s="11">
        <f>'Balance N'!G43</f>
        <v>5000000</v>
      </c>
      <c r="K42" s="11">
        <f>'Balance N'!H43</f>
        <v>0</v>
      </c>
      <c r="L42" s="12" t="str">
        <f t="shared" si="3"/>
        <v>3</v>
      </c>
      <c r="M42" s="5" t="str">
        <f t="shared" si="4"/>
        <v>Pas de niveau 5</v>
      </c>
      <c r="N42" s="4" t="str">
        <f t="shared" si="5"/>
        <v>Pas de niveau 6</v>
      </c>
      <c r="O42" s="6" t="str">
        <f t="shared" si="6"/>
        <v>Pas de niveau 7</v>
      </c>
    </row>
    <row r="43" spans="1:15">
      <c r="A43" s="15">
        <f>'Balance N'!A44</f>
        <v>321100</v>
      </c>
      <c r="B43" s="4" t="str">
        <f t="shared" si="0"/>
        <v>3</v>
      </c>
      <c r="C43" s="4" t="str">
        <f t="shared" si="1"/>
        <v>32</v>
      </c>
      <c r="D43" s="4" t="str">
        <f t="shared" si="2"/>
        <v>321</v>
      </c>
      <c r="E43" s="8" t="str">
        <f>'Balance N'!B44</f>
        <v>Stock de matières premières</v>
      </c>
      <c r="F43" s="9">
        <f>'Balance N'!C44</f>
        <v>7721440</v>
      </c>
      <c r="G43" s="9">
        <f>'Balance N'!D44</f>
        <v>0</v>
      </c>
      <c r="H43" s="9">
        <f>'Balance N'!E44</f>
        <v>57881451</v>
      </c>
      <c r="I43" s="9">
        <f>'Balance N'!F44</f>
        <v>57775035</v>
      </c>
      <c r="J43" s="11">
        <f>'Balance N'!G44</f>
        <v>7827856</v>
      </c>
      <c r="K43" s="11">
        <f>'Balance N'!H44</f>
        <v>0</v>
      </c>
      <c r="L43" s="12" t="str">
        <f t="shared" si="3"/>
        <v>3</v>
      </c>
      <c r="M43" s="5" t="str">
        <f t="shared" si="4"/>
        <v>Pas de niveau 5</v>
      </c>
      <c r="N43" s="4" t="str">
        <f t="shared" si="5"/>
        <v>Pas de niveau 6</v>
      </c>
      <c r="O43" s="6" t="str">
        <f t="shared" si="6"/>
        <v>Pas de niveau 7</v>
      </c>
    </row>
    <row r="44" spans="1:15">
      <c r="A44" s="15">
        <f>'Balance N'!A45</f>
        <v>335100</v>
      </c>
      <c r="B44" s="4" t="str">
        <f t="shared" si="0"/>
        <v>3</v>
      </c>
      <c r="C44" s="4" t="str">
        <f t="shared" si="1"/>
        <v>33</v>
      </c>
      <c r="D44" s="4" t="str">
        <f t="shared" si="2"/>
        <v>335</v>
      </c>
      <c r="E44" s="8" t="str">
        <f>'Balance N'!B45</f>
        <v>Stocks emballages</v>
      </c>
      <c r="F44" s="9">
        <f>'Balance N'!C45</f>
        <v>8146993</v>
      </c>
      <c r="G44" s="9">
        <f>'Balance N'!D45</f>
        <v>0</v>
      </c>
      <c r="H44" s="9">
        <f>'Balance N'!E45</f>
        <v>76874255</v>
      </c>
      <c r="I44" s="9">
        <f>'Balance N'!F45</f>
        <v>79288966</v>
      </c>
      <c r="J44" s="11">
        <f>'Balance N'!G45</f>
        <v>5732282</v>
      </c>
      <c r="K44" s="11">
        <f>'Balance N'!H45</f>
        <v>0</v>
      </c>
      <c r="L44" s="12" t="str">
        <f t="shared" si="3"/>
        <v>3</v>
      </c>
      <c r="M44" s="5" t="str">
        <f t="shared" si="4"/>
        <v>Pas de niveau 5</v>
      </c>
      <c r="N44" s="4" t="str">
        <f t="shared" si="5"/>
        <v>Pas de niveau 6</v>
      </c>
      <c r="O44" s="6" t="str">
        <f t="shared" si="6"/>
        <v>Pas de niveau 7</v>
      </c>
    </row>
    <row r="45" spans="1:15">
      <c r="A45" s="15">
        <f>'Balance N'!A46</f>
        <v>401100</v>
      </c>
      <c r="B45" s="4" t="str">
        <f t="shared" si="0"/>
        <v>4</v>
      </c>
      <c r="C45" s="4" t="str">
        <f t="shared" si="1"/>
        <v>40</v>
      </c>
      <c r="D45" s="4" t="str">
        <f t="shared" si="2"/>
        <v>401</v>
      </c>
      <c r="E45" s="8" t="str">
        <f>'Balance N'!B46</f>
        <v>Fournisseurs</v>
      </c>
      <c r="F45" s="9">
        <f>'Balance N'!C46</f>
        <v>0</v>
      </c>
      <c r="G45" s="9">
        <f>'Balance N'!D46</f>
        <v>40583900</v>
      </c>
      <c r="H45" s="9">
        <f>'Balance N'!E46</f>
        <v>579308293</v>
      </c>
      <c r="I45" s="9">
        <f>'Balance N'!F46</f>
        <v>565419408</v>
      </c>
      <c r="J45" s="11">
        <f>'Balance N'!G46</f>
        <v>0</v>
      </c>
      <c r="K45" s="11">
        <f>'Balance N'!H46</f>
        <v>26695015</v>
      </c>
      <c r="L45" s="12" t="str">
        <f t="shared" si="3"/>
        <v>4</v>
      </c>
      <c r="M45" s="5" t="str">
        <f t="shared" si="4"/>
        <v>Pas de niveau 5</v>
      </c>
      <c r="N45" s="4" t="str">
        <f t="shared" si="5"/>
        <v>Pas de niveau 6</v>
      </c>
      <c r="O45" s="6" t="str">
        <f t="shared" si="6"/>
        <v>Pas de niveau 7</v>
      </c>
    </row>
    <row r="46" spans="1:15">
      <c r="A46" s="15">
        <f>'Balance N'!A47</f>
        <v>408100</v>
      </c>
      <c r="B46" s="4" t="str">
        <f t="shared" si="0"/>
        <v>4</v>
      </c>
      <c r="C46" s="4" t="str">
        <f t="shared" si="1"/>
        <v>40</v>
      </c>
      <c r="D46" s="4" t="str">
        <f t="shared" si="2"/>
        <v>408</v>
      </c>
      <c r="E46" s="8" t="str">
        <f>'Balance N'!B47</f>
        <v>Fournisseurs fac. Non parvenues</v>
      </c>
      <c r="F46" s="9">
        <f>'Balance N'!C47</f>
        <v>0</v>
      </c>
      <c r="G46" s="9">
        <f>'Balance N'!D47</f>
        <v>15310306</v>
      </c>
      <c r="H46" s="9">
        <f>'Balance N'!E47</f>
        <v>117810569</v>
      </c>
      <c r="I46" s="9">
        <f>'Balance N'!F47</f>
        <v>114015470</v>
      </c>
      <c r="J46" s="11">
        <f>'Balance N'!G47</f>
        <v>0</v>
      </c>
      <c r="K46" s="11">
        <f>'Balance N'!H47</f>
        <v>11515207</v>
      </c>
      <c r="L46" s="12" t="str">
        <f t="shared" si="3"/>
        <v>4</v>
      </c>
      <c r="M46" s="5" t="str">
        <f t="shared" si="4"/>
        <v>Pas de niveau 5</v>
      </c>
      <c r="N46" s="4" t="str">
        <f t="shared" si="5"/>
        <v>Pas de niveau 6</v>
      </c>
      <c r="O46" s="6" t="str">
        <f t="shared" si="6"/>
        <v>Pas de niveau 7</v>
      </c>
    </row>
    <row r="47" spans="1:15">
      <c r="A47" s="15">
        <f>'Balance N'!A48</f>
        <v>409100</v>
      </c>
      <c r="B47" s="4" t="str">
        <f t="shared" si="0"/>
        <v>4</v>
      </c>
      <c r="C47" s="4" t="str">
        <f t="shared" si="1"/>
        <v>40</v>
      </c>
      <c r="D47" s="4" t="str">
        <f t="shared" si="2"/>
        <v>409</v>
      </c>
      <c r="E47" s="8" t="str">
        <f>'Balance N'!B48</f>
        <v>Fournisseurs, avances et acomptes</v>
      </c>
      <c r="F47" s="9">
        <f>'Balance N'!C48</f>
        <v>700000</v>
      </c>
      <c r="G47" s="9">
        <f>'Balance N'!D48</f>
        <v>0</v>
      </c>
      <c r="H47" s="9">
        <f>'Balance N'!E48</f>
        <v>4007612</v>
      </c>
      <c r="I47" s="9">
        <f>'Balance N'!F48</f>
        <v>3850000</v>
      </c>
      <c r="J47" s="11">
        <f>'Balance N'!G48</f>
        <v>857612</v>
      </c>
      <c r="K47" s="11">
        <f>'Balance N'!H48</f>
        <v>0</v>
      </c>
      <c r="L47" s="12" t="str">
        <f t="shared" si="3"/>
        <v>4</v>
      </c>
      <c r="M47" s="5" t="str">
        <f t="shared" si="4"/>
        <v>Pas de niveau 5</v>
      </c>
      <c r="N47" s="4" t="str">
        <f t="shared" si="5"/>
        <v>Pas de niveau 6</v>
      </c>
      <c r="O47" s="6" t="str">
        <f t="shared" si="6"/>
        <v>Pas de niveau 7</v>
      </c>
    </row>
    <row r="48" spans="1:15">
      <c r="A48" s="15">
        <f>'Balance N'!A49</f>
        <v>411100</v>
      </c>
      <c r="B48" s="4" t="str">
        <f t="shared" si="0"/>
        <v>4</v>
      </c>
      <c r="C48" s="4" t="str">
        <f t="shared" si="1"/>
        <v>41</v>
      </c>
      <c r="D48" s="4" t="str">
        <f t="shared" si="2"/>
        <v>411</v>
      </c>
      <c r="E48" s="8" t="str">
        <f>'Balance N'!B49</f>
        <v>Clients</v>
      </c>
      <c r="F48" s="9">
        <f>'Balance N'!C49</f>
        <v>140683833</v>
      </c>
      <c r="G48" s="9">
        <f>'Balance N'!D49</f>
        <v>0</v>
      </c>
      <c r="H48" s="9">
        <f>'Balance N'!E49</f>
        <v>2068782537</v>
      </c>
      <c r="I48" s="9">
        <f>'Balance N'!F49</f>
        <v>2073205069</v>
      </c>
      <c r="J48" s="11">
        <f>'Balance N'!G49</f>
        <v>136261301</v>
      </c>
      <c r="K48" s="11">
        <f>'Balance N'!H49</f>
        <v>0</v>
      </c>
      <c r="L48" s="12" t="str">
        <f t="shared" si="3"/>
        <v>4</v>
      </c>
      <c r="M48" s="5" t="str">
        <f t="shared" si="4"/>
        <v>Pas de niveau 5</v>
      </c>
      <c r="N48" s="4" t="str">
        <f t="shared" si="5"/>
        <v>Pas de niveau 6</v>
      </c>
      <c r="O48" s="6" t="str">
        <f t="shared" si="6"/>
        <v>Pas de niveau 7</v>
      </c>
    </row>
    <row r="49" spans="1:15">
      <c r="A49" s="15">
        <f>'Balance N'!A50</f>
        <v>416200</v>
      </c>
      <c r="B49" s="4" t="str">
        <f t="shared" si="0"/>
        <v>4</v>
      </c>
      <c r="C49" s="4" t="str">
        <f t="shared" si="1"/>
        <v>41</v>
      </c>
      <c r="D49" s="4" t="str">
        <f t="shared" si="2"/>
        <v>416</v>
      </c>
      <c r="E49" s="8" t="str">
        <f>'Balance N'!B50</f>
        <v>Créances douteuses</v>
      </c>
      <c r="F49" s="9">
        <f>'Balance N'!C50</f>
        <v>31677520</v>
      </c>
      <c r="G49" s="9">
        <f>'Balance N'!D50</f>
        <v>0</v>
      </c>
      <c r="H49" s="9">
        <f>'Balance N'!E50</f>
        <v>0</v>
      </c>
      <c r="I49" s="9">
        <f>'Balance N'!F50</f>
        <v>0</v>
      </c>
      <c r="J49" s="11">
        <f>'Balance N'!G50</f>
        <v>31677520</v>
      </c>
      <c r="K49" s="11">
        <f>'Balance N'!H50</f>
        <v>0</v>
      </c>
      <c r="L49" s="12" t="str">
        <f t="shared" si="3"/>
        <v>4</v>
      </c>
      <c r="M49" s="5" t="str">
        <f t="shared" si="4"/>
        <v>Pas de niveau 5</v>
      </c>
      <c r="N49" s="4" t="str">
        <f t="shared" si="5"/>
        <v>Pas de niveau 6</v>
      </c>
      <c r="O49" s="6" t="str">
        <f t="shared" si="6"/>
        <v>Pas de niveau 7</v>
      </c>
    </row>
    <row r="50" spans="1:15">
      <c r="A50" s="15">
        <f>'Balance N'!A51</f>
        <v>421000</v>
      </c>
      <c r="B50" s="4" t="str">
        <f t="shared" si="0"/>
        <v>4</v>
      </c>
      <c r="C50" s="4" t="str">
        <f t="shared" si="1"/>
        <v>42</v>
      </c>
      <c r="D50" s="4" t="str">
        <f t="shared" si="2"/>
        <v>421</v>
      </c>
      <c r="E50" s="8" t="str">
        <f>'Balance N'!B51</f>
        <v>Personnel avances &amp; acomptes</v>
      </c>
      <c r="F50" s="9">
        <f>'Balance N'!C51</f>
        <v>692500</v>
      </c>
      <c r="G50" s="9">
        <f>'Balance N'!D51</f>
        <v>0</v>
      </c>
      <c r="H50" s="9">
        <f>'Balance N'!E51</f>
        <v>20740622</v>
      </c>
      <c r="I50" s="9">
        <f>'Balance N'!F51</f>
        <v>6330272</v>
      </c>
      <c r="J50" s="11">
        <f>'Balance N'!G51</f>
        <v>15102850</v>
      </c>
      <c r="K50" s="11">
        <f>'Balance N'!H51</f>
        <v>0</v>
      </c>
      <c r="L50" s="12" t="str">
        <f t="shared" si="3"/>
        <v>4</v>
      </c>
      <c r="M50" s="5" t="str">
        <f t="shared" si="4"/>
        <v>Pas de niveau 5</v>
      </c>
      <c r="N50" s="4" t="str">
        <f t="shared" si="5"/>
        <v>Pas de niveau 6</v>
      </c>
      <c r="O50" s="6" t="str">
        <f t="shared" si="6"/>
        <v>Pas de niveau 7</v>
      </c>
    </row>
    <row r="51" spans="1:15">
      <c r="A51" s="15">
        <f>'Balance N'!A52</f>
        <v>421300</v>
      </c>
      <c r="B51" s="4" t="str">
        <f t="shared" si="0"/>
        <v>4</v>
      </c>
      <c r="C51" s="4" t="str">
        <f t="shared" si="1"/>
        <v>42</v>
      </c>
      <c r="D51" s="4" t="str">
        <f t="shared" si="2"/>
        <v>421</v>
      </c>
      <c r="E51" s="8" t="str">
        <f>'Balance N'!B52</f>
        <v>Personnel frais avances</v>
      </c>
      <c r="F51" s="9">
        <f>'Balance N'!C52</f>
        <v>587786</v>
      </c>
      <c r="G51" s="9">
        <f>'Balance N'!D52</f>
        <v>0</v>
      </c>
      <c r="H51" s="9">
        <f>'Balance N'!E52</f>
        <v>2856452</v>
      </c>
      <c r="I51" s="9">
        <f>'Balance N'!F52</f>
        <v>1625425</v>
      </c>
      <c r="J51" s="11">
        <f>'Balance N'!G52</f>
        <v>1818813</v>
      </c>
      <c r="K51" s="11">
        <f>'Balance N'!H52</f>
        <v>0</v>
      </c>
      <c r="L51" s="12" t="str">
        <f t="shared" si="3"/>
        <v>4</v>
      </c>
      <c r="M51" s="5" t="str">
        <f t="shared" si="4"/>
        <v>Pas de niveau 5</v>
      </c>
      <c r="N51" s="4" t="str">
        <f t="shared" si="5"/>
        <v>Pas de niveau 6</v>
      </c>
      <c r="O51" s="6" t="str">
        <f t="shared" si="6"/>
        <v>Pas de niveau 7</v>
      </c>
    </row>
    <row r="52" spans="1:15">
      <c r="A52" s="15">
        <f>'Balance N'!A53</f>
        <v>422000</v>
      </c>
      <c r="B52" s="4" t="str">
        <f t="shared" si="0"/>
        <v>4</v>
      </c>
      <c r="C52" s="4" t="str">
        <f t="shared" si="1"/>
        <v>42</v>
      </c>
      <c r="D52" s="4" t="str">
        <f t="shared" si="2"/>
        <v>422</v>
      </c>
      <c r="E52" s="8" t="str">
        <f>'Balance N'!B53</f>
        <v>Personnel rémunérations dues</v>
      </c>
      <c r="F52" s="9">
        <f>'Balance N'!C53</f>
        <v>0</v>
      </c>
      <c r="G52" s="9">
        <f>'Balance N'!D53</f>
        <v>983251</v>
      </c>
      <c r="H52" s="9">
        <f>'Balance N'!E53</f>
        <v>106926551</v>
      </c>
      <c r="I52" s="9">
        <f>'Balance N'!F53</f>
        <v>106078239</v>
      </c>
      <c r="J52" s="11">
        <f>'Balance N'!G53</f>
        <v>0</v>
      </c>
      <c r="K52" s="11">
        <f>'Balance N'!H53</f>
        <v>134939</v>
      </c>
      <c r="L52" s="12" t="str">
        <f t="shared" si="3"/>
        <v>4</v>
      </c>
      <c r="M52" s="5" t="str">
        <f t="shared" si="4"/>
        <v>Pas de niveau 5</v>
      </c>
      <c r="N52" s="4" t="str">
        <f t="shared" si="5"/>
        <v>Pas de niveau 6</v>
      </c>
      <c r="O52" s="6" t="str">
        <f t="shared" si="6"/>
        <v>Pas de niveau 7</v>
      </c>
    </row>
    <row r="53" spans="1:15">
      <c r="A53" s="15">
        <f>'Balance N'!A54</f>
        <v>423200</v>
      </c>
      <c r="B53" s="4" t="str">
        <f t="shared" si="0"/>
        <v>4</v>
      </c>
      <c r="C53" s="4" t="str">
        <f t="shared" si="1"/>
        <v>42</v>
      </c>
      <c r="D53" s="4" t="str">
        <f t="shared" si="2"/>
        <v>423</v>
      </c>
      <c r="E53" s="8" t="str">
        <f>'Balance N'!B54</f>
        <v>Personnel saisies- arrêts</v>
      </c>
      <c r="F53" s="9">
        <f>'Balance N'!C54</f>
        <v>0</v>
      </c>
      <c r="G53" s="9">
        <f>'Balance N'!D54</f>
        <v>40000</v>
      </c>
      <c r="H53" s="9">
        <f>'Balance N'!E54</f>
        <v>520000</v>
      </c>
      <c r="I53" s="9">
        <f>'Balance N'!F54</f>
        <v>480000</v>
      </c>
      <c r="J53" s="11">
        <f>'Balance N'!G54</f>
        <v>0</v>
      </c>
      <c r="K53" s="11">
        <f>'Balance N'!H54</f>
        <v>0</v>
      </c>
      <c r="L53" s="12" t="str">
        <f t="shared" si="3"/>
        <v>4</v>
      </c>
      <c r="M53" s="5" t="str">
        <f t="shared" si="4"/>
        <v>Pas de niveau 5</v>
      </c>
      <c r="N53" s="4" t="str">
        <f t="shared" si="5"/>
        <v>Pas de niveau 6</v>
      </c>
      <c r="O53" s="6" t="str">
        <f t="shared" si="6"/>
        <v>Pas de niveau 7</v>
      </c>
    </row>
    <row r="54" spans="1:15">
      <c r="A54" s="15">
        <f>'Balance N'!A55</f>
        <v>424200</v>
      </c>
      <c r="B54" s="4" t="str">
        <f t="shared" si="0"/>
        <v>4</v>
      </c>
      <c r="C54" s="4" t="str">
        <f t="shared" si="1"/>
        <v>42</v>
      </c>
      <c r="D54" s="4" t="str">
        <f t="shared" si="2"/>
        <v>424</v>
      </c>
      <c r="E54" s="8" t="str">
        <f>'Balance N'!B55</f>
        <v>Allocations  familiales</v>
      </c>
      <c r="F54" s="9">
        <f>'Balance N'!C55</f>
        <v>0</v>
      </c>
      <c r="G54" s="9">
        <f>'Balance N'!D55</f>
        <v>0</v>
      </c>
      <c r="H54" s="9">
        <f>'Balance N'!E55</f>
        <v>56700</v>
      </c>
      <c r="I54" s="9">
        <f>'Balance N'!F55</f>
        <v>56700</v>
      </c>
      <c r="J54" s="11">
        <f>'Balance N'!G55</f>
        <v>0</v>
      </c>
      <c r="K54" s="11">
        <f>'Balance N'!H55</f>
        <v>0</v>
      </c>
      <c r="L54" s="12" t="str">
        <f t="shared" si="3"/>
        <v>4</v>
      </c>
      <c r="M54" s="5" t="str">
        <f t="shared" si="4"/>
        <v>Pas de niveau 5</v>
      </c>
      <c r="N54" s="4" t="str">
        <f t="shared" si="5"/>
        <v>Pas de niveau 6</v>
      </c>
      <c r="O54" s="6" t="str">
        <f t="shared" si="6"/>
        <v>Pas de niveau 7</v>
      </c>
    </row>
    <row r="55" spans="1:15">
      <c r="A55" s="15">
        <f>'Balance N'!A56</f>
        <v>427000</v>
      </c>
      <c r="B55" s="4" t="str">
        <f t="shared" si="0"/>
        <v>4</v>
      </c>
      <c r="C55" s="4" t="str">
        <f t="shared" si="1"/>
        <v>42</v>
      </c>
      <c r="D55" s="4" t="str">
        <f t="shared" si="2"/>
        <v>427</v>
      </c>
      <c r="E55" s="8" t="str">
        <f>'Balance N'!B56</f>
        <v>Personnel dépôts</v>
      </c>
      <c r="F55" s="9">
        <f>'Balance N'!C56</f>
        <v>0</v>
      </c>
      <c r="G55" s="9">
        <f>'Balance N'!D56</f>
        <v>72500</v>
      </c>
      <c r="H55" s="9">
        <f>'Balance N'!E56</f>
        <v>197000</v>
      </c>
      <c r="I55" s="9">
        <f>'Balance N'!F56</f>
        <v>186500</v>
      </c>
      <c r="J55" s="11">
        <f>'Balance N'!G56</f>
        <v>0</v>
      </c>
      <c r="K55" s="11">
        <f>'Balance N'!H56</f>
        <v>62000</v>
      </c>
      <c r="L55" s="12" t="str">
        <f t="shared" si="3"/>
        <v>4</v>
      </c>
      <c r="M55" s="5" t="str">
        <f t="shared" si="4"/>
        <v>Pas de niveau 5</v>
      </c>
      <c r="N55" s="4" t="str">
        <f t="shared" si="5"/>
        <v>Pas de niveau 6</v>
      </c>
      <c r="O55" s="6" t="str">
        <f t="shared" si="6"/>
        <v>Pas de niveau 7</v>
      </c>
    </row>
    <row r="56" spans="1:15">
      <c r="A56" s="15">
        <f>'Balance N'!A57</f>
        <v>428101</v>
      </c>
      <c r="B56" s="4" t="str">
        <f t="shared" si="0"/>
        <v>4</v>
      </c>
      <c r="C56" s="4" t="str">
        <f t="shared" si="1"/>
        <v>42</v>
      </c>
      <c r="D56" s="4" t="str">
        <f t="shared" si="2"/>
        <v>428</v>
      </c>
      <c r="E56" s="8" t="str">
        <f>'Balance N'!B57</f>
        <v>Pers locaux congés à payer</v>
      </c>
      <c r="F56" s="9">
        <f>'Balance N'!C57</f>
        <v>0</v>
      </c>
      <c r="G56" s="9">
        <f>'Balance N'!D57</f>
        <v>3057458</v>
      </c>
      <c r="H56" s="9">
        <f>'Balance N'!E57</f>
        <v>3057458</v>
      </c>
      <c r="I56" s="9">
        <f>'Balance N'!F57</f>
        <v>2690099</v>
      </c>
      <c r="J56" s="11">
        <f>'Balance N'!G57</f>
        <v>0</v>
      </c>
      <c r="K56" s="11">
        <f>'Balance N'!H57</f>
        <v>2690099</v>
      </c>
      <c r="L56" s="12" t="str">
        <f t="shared" si="3"/>
        <v>4</v>
      </c>
      <c r="M56" s="5" t="str">
        <f t="shared" si="4"/>
        <v>Pas de niveau 5</v>
      </c>
      <c r="N56" s="4" t="str">
        <f t="shared" si="5"/>
        <v>428101</v>
      </c>
      <c r="O56" s="6" t="str">
        <f t="shared" si="6"/>
        <v>Pas de niveau 7</v>
      </c>
    </row>
    <row r="57" spans="1:15">
      <c r="A57" s="15">
        <f>'Balance N'!A58</f>
        <v>428102</v>
      </c>
      <c r="B57" s="4" t="str">
        <f t="shared" si="0"/>
        <v>4</v>
      </c>
      <c r="C57" s="4" t="str">
        <f t="shared" si="1"/>
        <v>42</v>
      </c>
      <c r="D57" s="4" t="str">
        <f t="shared" si="2"/>
        <v>428</v>
      </c>
      <c r="E57" s="8" t="str">
        <f>'Balance N'!B58</f>
        <v>Pers non national congés à payer</v>
      </c>
      <c r="F57" s="9">
        <f>'Balance N'!C58</f>
        <v>0</v>
      </c>
      <c r="G57" s="9">
        <f>'Balance N'!D58</f>
        <v>955634</v>
      </c>
      <c r="H57" s="9">
        <f>'Balance N'!E58</f>
        <v>955634</v>
      </c>
      <c r="I57" s="9">
        <f>'Balance N'!F58</f>
        <v>956541</v>
      </c>
      <c r="J57" s="11">
        <f>'Balance N'!G58</f>
        <v>0</v>
      </c>
      <c r="K57" s="11">
        <f>'Balance N'!H58</f>
        <v>956541</v>
      </c>
      <c r="L57" s="12" t="str">
        <f t="shared" si="3"/>
        <v>4</v>
      </c>
      <c r="M57" s="5" t="str">
        <f t="shared" si="4"/>
        <v>Pas de niveau 5</v>
      </c>
      <c r="N57" s="4" t="str">
        <f t="shared" si="5"/>
        <v>428102</v>
      </c>
      <c r="O57" s="6" t="str">
        <f t="shared" si="6"/>
        <v>Pas de niveau 7</v>
      </c>
    </row>
    <row r="58" spans="1:15">
      <c r="A58" s="15">
        <f>'Balance N'!A59</f>
        <v>431000</v>
      </c>
      <c r="B58" s="4" t="str">
        <f t="shared" si="0"/>
        <v>4</v>
      </c>
      <c r="C58" s="4" t="str">
        <f t="shared" si="1"/>
        <v>43</v>
      </c>
      <c r="D58" s="4" t="str">
        <f t="shared" si="2"/>
        <v>431</v>
      </c>
      <c r="E58" s="8" t="str">
        <f>'Balance N'!B59</f>
        <v>Caisse sécurité sociale</v>
      </c>
      <c r="F58" s="9">
        <f>'Balance N'!C59</f>
        <v>0</v>
      </c>
      <c r="G58" s="9">
        <f>'Balance N'!D59</f>
        <v>775903</v>
      </c>
      <c r="H58" s="9">
        <f>'Balance N'!E59</f>
        <v>7301357</v>
      </c>
      <c r="I58" s="9">
        <f>'Balance N'!F59</f>
        <v>7148050</v>
      </c>
      <c r="J58" s="11">
        <f>'Balance N'!G59</f>
        <v>0</v>
      </c>
      <c r="K58" s="11">
        <f>'Balance N'!H59</f>
        <v>622596</v>
      </c>
      <c r="L58" s="12" t="str">
        <f t="shared" si="3"/>
        <v>4</v>
      </c>
      <c r="M58" s="5" t="str">
        <f t="shared" si="4"/>
        <v>Pas de niveau 5</v>
      </c>
      <c r="N58" s="4" t="str">
        <f t="shared" si="5"/>
        <v>Pas de niveau 6</v>
      </c>
      <c r="O58" s="6" t="str">
        <f t="shared" si="6"/>
        <v>Pas de niveau 7</v>
      </c>
    </row>
    <row r="59" spans="1:15">
      <c r="A59" s="15">
        <f>'Balance N'!A60</f>
        <v>431300</v>
      </c>
      <c r="B59" s="4" t="str">
        <f t="shared" si="0"/>
        <v>4</v>
      </c>
      <c r="C59" s="4" t="str">
        <f t="shared" si="1"/>
        <v>43</v>
      </c>
      <c r="D59" s="4" t="str">
        <f t="shared" si="2"/>
        <v>431</v>
      </c>
      <c r="E59" s="8" t="str">
        <f>'Balance N'!B60</f>
        <v>Caisse de retraite</v>
      </c>
      <c r="F59" s="9">
        <f>'Balance N'!C60</f>
        <v>0</v>
      </c>
      <c r="G59" s="9">
        <f>'Balance N'!D60</f>
        <v>1249810</v>
      </c>
      <c r="H59" s="9">
        <f>'Balance N'!E60</f>
        <v>13665738</v>
      </c>
      <c r="I59" s="9">
        <f>'Balance N'!F60</f>
        <v>13921213</v>
      </c>
      <c r="J59" s="11">
        <f>'Balance N'!G60</f>
        <v>0</v>
      </c>
      <c r="K59" s="11">
        <f>'Balance N'!H60</f>
        <v>1505285</v>
      </c>
      <c r="L59" s="12" t="str">
        <f t="shared" si="3"/>
        <v>4</v>
      </c>
      <c r="M59" s="5" t="str">
        <f t="shared" si="4"/>
        <v>Pas de niveau 5</v>
      </c>
      <c r="N59" s="4" t="str">
        <f t="shared" si="5"/>
        <v>Pas de niveau 6</v>
      </c>
      <c r="O59" s="6" t="str">
        <f t="shared" si="6"/>
        <v>Pas de niveau 7</v>
      </c>
    </row>
    <row r="60" spans="1:15">
      <c r="A60" s="15">
        <f>'Balance N'!A61</f>
        <v>433110</v>
      </c>
      <c r="B60" s="4" t="str">
        <f t="shared" si="0"/>
        <v>4</v>
      </c>
      <c r="C60" s="4" t="str">
        <f t="shared" si="1"/>
        <v>43</v>
      </c>
      <c r="D60" s="4" t="str">
        <f t="shared" si="2"/>
        <v>433</v>
      </c>
      <c r="E60" s="8" t="str">
        <f>'Balance N'!B61</f>
        <v>Mutuelle de sante</v>
      </c>
      <c r="F60" s="9">
        <f>'Balance N'!C61</f>
        <v>0</v>
      </c>
      <c r="G60" s="9">
        <f>'Balance N'!D61</f>
        <v>470001</v>
      </c>
      <c r="H60" s="9">
        <f>'Balance N'!E61</f>
        <v>3704942</v>
      </c>
      <c r="I60" s="9">
        <f>'Balance N'!F61</f>
        <v>3539940</v>
      </c>
      <c r="J60" s="11">
        <f>'Balance N'!G61</f>
        <v>0</v>
      </c>
      <c r="K60" s="11">
        <f>'Balance N'!H61</f>
        <v>304999</v>
      </c>
      <c r="L60" s="12" t="str">
        <f t="shared" si="3"/>
        <v>4</v>
      </c>
      <c r="M60" s="5" t="str">
        <f t="shared" si="4"/>
        <v>43311</v>
      </c>
      <c r="N60" s="4" t="str">
        <f t="shared" si="5"/>
        <v>Pas de niveau 6</v>
      </c>
      <c r="O60" s="6" t="str">
        <f t="shared" si="6"/>
        <v>Pas de niveau 7</v>
      </c>
    </row>
    <row r="61" spans="1:15">
      <c r="A61" s="15">
        <f>'Balance N'!A62</f>
        <v>438200</v>
      </c>
      <c r="B61" s="4" t="str">
        <f t="shared" si="0"/>
        <v>4</v>
      </c>
      <c r="C61" s="4" t="str">
        <f t="shared" si="1"/>
        <v>43</v>
      </c>
      <c r="D61" s="4" t="str">
        <f t="shared" si="2"/>
        <v>438</v>
      </c>
      <c r="E61" s="8" t="str">
        <f>'Balance N'!B62</f>
        <v>Charges sociales / congés</v>
      </c>
      <c r="F61" s="9">
        <f>'Balance N'!C62</f>
        <v>0</v>
      </c>
      <c r="G61" s="9">
        <f>'Balance N'!D62</f>
        <v>508585</v>
      </c>
      <c r="H61" s="9">
        <f>'Balance N'!E62</f>
        <v>508585</v>
      </c>
      <c r="I61" s="9">
        <f>'Balance N'!F62</f>
        <v>479581</v>
      </c>
      <c r="J61" s="11">
        <f>'Balance N'!G62</f>
        <v>0</v>
      </c>
      <c r="K61" s="11">
        <f>'Balance N'!H62</f>
        <v>479581</v>
      </c>
      <c r="L61" s="12" t="str">
        <f t="shared" si="3"/>
        <v>4</v>
      </c>
      <c r="M61" s="5" t="str">
        <f t="shared" si="4"/>
        <v>Pas de niveau 5</v>
      </c>
      <c r="N61" s="4" t="str">
        <f t="shared" si="5"/>
        <v>Pas de niveau 6</v>
      </c>
      <c r="O61" s="6" t="str">
        <f t="shared" si="6"/>
        <v>Pas de niveau 7</v>
      </c>
    </row>
    <row r="62" spans="1:15">
      <c r="A62" s="15">
        <f>'Balance N'!A63</f>
        <v>441100</v>
      </c>
      <c r="B62" s="4" t="str">
        <f t="shared" si="0"/>
        <v>4</v>
      </c>
      <c r="C62" s="4" t="str">
        <f t="shared" si="1"/>
        <v>44</v>
      </c>
      <c r="D62" s="4" t="str">
        <f t="shared" si="2"/>
        <v>441</v>
      </c>
      <c r="E62" s="8" t="str">
        <f>'Balance N'!B63</f>
        <v>Etat impôt sur les sociétés</v>
      </c>
      <c r="F62" s="9">
        <f>'Balance N'!C63</f>
        <v>0</v>
      </c>
      <c r="G62" s="9">
        <f>'Balance N'!D63</f>
        <v>23411413</v>
      </c>
      <c r="H62" s="9">
        <f>'Balance N'!E63</f>
        <v>23411413</v>
      </c>
      <c r="I62" s="9">
        <f>'Balance N'!F63</f>
        <v>31102200</v>
      </c>
      <c r="J62" s="11">
        <f>'Balance N'!G63</f>
        <v>0</v>
      </c>
      <c r="K62" s="11">
        <f>'Balance N'!H63</f>
        <v>31102200</v>
      </c>
      <c r="L62" s="12" t="str">
        <f t="shared" si="3"/>
        <v>4</v>
      </c>
      <c r="M62" s="5" t="str">
        <f t="shared" si="4"/>
        <v>Pas de niveau 5</v>
      </c>
      <c r="N62" s="4" t="str">
        <f t="shared" si="5"/>
        <v>Pas de niveau 6</v>
      </c>
      <c r="O62" s="6" t="str">
        <f t="shared" si="6"/>
        <v>Pas de niveau 7</v>
      </c>
    </row>
    <row r="63" spans="1:15">
      <c r="A63" s="15">
        <f>'Balance N'!A64</f>
        <v>442100</v>
      </c>
      <c r="B63" s="4" t="str">
        <f t="shared" si="0"/>
        <v>4</v>
      </c>
      <c r="C63" s="4" t="str">
        <f t="shared" si="1"/>
        <v>44</v>
      </c>
      <c r="D63" s="4" t="str">
        <f t="shared" si="2"/>
        <v>442</v>
      </c>
      <c r="E63" s="8" t="str">
        <f>'Balance N'!B64</f>
        <v>Etat impôts et taxes</v>
      </c>
      <c r="F63" s="9">
        <f>'Balance N'!C64</f>
        <v>0</v>
      </c>
      <c r="G63" s="9">
        <f>'Balance N'!D64</f>
        <v>3213144</v>
      </c>
      <c r="H63" s="9">
        <f>'Balance N'!E64</f>
        <v>0</v>
      </c>
      <c r="I63" s="9">
        <f>'Balance N'!F64</f>
        <v>456192</v>
      </c>
      <c r="J63" s="11">
        <f>'Balance N'!G64</f>
        <v>0</v>
      </c>
      <c r="K63" s="11">
        <f>'Balance N'!H64</f>
        <v>3669336</v>
      </c>
      <c r="L63" s="12" t="str">
        <f t="shared" si="3"/>
        <v>4</v>
      </c>
      <c r="M63" s="5" t="str">
        <f t="shared" si="4"/>
        <v>Pas de niveau 5</v>
      </c>
      <c r="N63" s="4" t="str">
        <f t="shared" si="5"/>
        <v>Pas de niveau 6</v>
      </c>
      <c r="O63" s="6" t="str">
        <f t="shared" si="6"/>
        <v>Pas de niveau 7</v>
      </c>
    </row>
    <row r="64" spans="1:15">
      <c r="A64" s="15">
        <f>'Balance N'!A65</f>
        <v>443200</v>
      </c>
      <c r="B64" s="4" t="str">
        <f t="shared" si="0"/>
        <v>4</v>
      </c>
      <c r="C64" s="4" t="str">
        <f t="shared" si="1"/>
        <v>44</v>
      </c>
      <c r="D64" s="4" t="str">
        <f t="shared" si="2"/>
        <v>443</v>
      </c>
      <c r="E64" s="8" t="str">
        <f>'Balance N'!B65</f>
        <v>Etat tva facturée</v>
      </c>
      <c r="F64" s="9">
        <f>'Balance N'!C65</f>
        <v>0</v>
      </c>
      <c r="G64" s="9">
        <f>'Balance N'!D65</f>
        <v>89781</v>
      </c>
      <c r="H64" s="9">
        <f>'Balance N'!E65</f>
        <v>316062</v>
      </c>
      <c r="I64" s="9">
        <f>'Balance N'!F65</f>
        <v>226281</v>
      </c>
      <c r="J64" s="11">
        <f>'Balance N'!G65</f>
        <v>0</v>
      </c>
      <c r="K64" s="11">
        <f>'Balance N'!H65</f>
        <v>0</v>
      </c>
      <c r="L64" s="12" t="str">
        <f t="shared" si="3"/>
        <v>4</v>
      </c>
      <c r="M64" s="5" t="str">
        <f t="shared" si="4"/>
        <v>Pas de niveau 5</v>
      </c>
      <c r="N64" s="4" t="str">
        <f t="shared" si="5"/>
        <v>Pas de niveau 6</v>
      </c>
      <c r="O64" s="6" t="str">
        <f t="shared" si="6"/>
        <v>Pas de niveau 7</v>
      </c>
    </row>
    <row r="65" spans="1:15">
      <c r="A65" s="15">
        <f>'Balance N'!A66</f>
        <v>444100</v>
      </c>
      <c r="B65" s="4" t="str">
        <f t="shared" si="0"/>
        <v>4</v>
      </c>
      <c r="C65" s="4" t="str">
        <f t="shared" si="1"/>
        <v>44</v>
      </c>
      <c r="D65" s="4" t="str">
        <f t="shared" si="2"/>
        <v>444</v>
      </c>
      <c r="E65" s="8" t="str">
        <f>'Balance N'!B66</f>
        <v>Etat tva due</v>
      </c>
      <c r="F65" s="9">
        <f>'Balance N'!C66</f>
        <v>0</v>
      </c>
      <c r="G65" s="9">
        <f>'Balance N'!D66</f>
        <v>0</v>
      </c>
      <c r="H65" s="9">
        <f>'Balance N'!E66</f>
        <v>226281</v>
      </c>
      <c r="I65" s="9">
        <f>'Balance N'!F66</f>
        <v>226281</v>
      </c>
      <c r="J65" s="11">
        <f>'Balance N'!G66</f>
        <v>0</v>
      </c>
      <c r="K65" s="11">
        <f>'Balance N'!H66</f>
        <v>0</v>
      </c>
      <c r="L65" s="12" t="str">
        <f t="shared" si="3"/>
        <v>4</v>
      </c>
      <c r="M65" s="5" t="str">
        <f t="shared" si="4"/>
        <v>Pas de niveau 5</v>
      </c>
      <c r="N65" s="4" t="str">
        <f t="shared" si="5"/>
        <v>Pas de niveau 6</v>
      </c>
      <c r="O65" s="6" t="str">
        <f t="shared" si="6"/>
        <v>Pas de niveau 7</v>
      </c>
    </row>
    <row r="66" spans="1:15">
      <c r="A66" s="15">
        <f>'Balance N'!A67</f>
        <v>447000</v>
      </c>
      <c r="B66" s="4" t="str">
        <f t="shared" si="0"/>
        <v>4</v>
      </c>
      <c r="C66" s="4" t="str">
        <f t="shared" si="1"/>
        <v>44</v>
      </c>
      <c r="D66" s="4" t="str">
        <f t="shared" si="2"/>
        <v>447</v>
      </c>
      <c r="E66" s="8" t="str">
        <f>'Balance N'!B67</f>
        <v>Etat impôts retenue à la source</v>
      </c>
      <c r="F66" s="9">
        <f>'Balance N'!C67</f>
        <v>0</v>
      </c>
      <c r="G66" s="9">
        <f>'Balance N'!D67</f>
        <v>1182818</v>
      </c>
      <c r="H66" s="9">
        <f>'Balance N'!E67</f>
        <v>15162688</v>
      </c>
      <c r="I66" s="9">
        <f>'Balance N'!F67</f>
        <v>15120541</v>
      </c>
      <c r="J66" s="11">
        <f>'Balance N'!G67</f>
        <v>0</v>
      </c>
      <c r="K66" s="11">
        <f>'Balance N'!H67</f>
        <v>1140671</v>
      </c>
      <c r="L66" s="12" t="str">
        <f t="shared" si="3"/>
        <v>4</v>
      </c>
      <c r="M66" s="5" t="str">
        <f t="shared" si="4"/>
        <v>Pas de niveau 5</v>
      </c>
      <c r="N66" s="4" t="str">
        <f t="shared" si="5"/>
        <v>Pas de niveau 6</v>
      </c>
      <c r="O66" s="6" t="str">
        <f t="shared" si="6"/>
        <v>Pas de niveau 7</v>
      </c>
    </row>
    <row r="67" spans="1:15">
      <c r="A67" s="15">
        <f>'Balance N'!A68</f>
        <v>462000</v>
      </c>
      <c r="B67" s="4" t="str">
        <f t="shared" si="0"/>
        <v>4</v>
      </c>
      <c r="C67" s="4" t="str">
        <f t="shared" si="1"/>
        <v>46</v>
      </c>
      <c r="D67" s="4" t="str">
        <f t="shared" si="2"/>
        <v>462</v>
      </c>
      <c r="E67" s="8" t="str">
        <f>'Balance N'!B68</f>
        <v>Compte courant associés</v>
      </c>
      <c r="F67" s="9">
        <f>'Balance N'!C68</f>
        <v>0</v>
      </c>
      <c r="G67" s="9">
        <f>'Balance N'!D68</f>
        <v>9938959</v>
      </c>
      <c r="H67" s="9">
        <f>'Balance N'!E68</f>
        <v>33999957</v>
      </c>
      <c r="I67" s="9">
        <f>'Balance N'!F68</f>
        <v>4060998</v>
      </c>
      <c r="J67" s="11">
        <f>'Balance N'!G68</f>
        <v>20000000</v>
      </c>
      <c r="K67" s="11">
        <f>'Balance N'!H68</f>
        <v>0</v>
      </c>
      <c r="L67" s="12" t="str">
        <f t="shared" si="3"/>
        <v>4</v>
      </c>
      <c r="M67" s="5" t="str">
        <f t="shared" si="4"/>
        <v>Pas de niveau 5</v>
      </c>
      <c r="N67" s="4" t="str">
        <f t="shared" si="5"/>
        <v>Pas de niveau 6</v>
      </c>
      <c r="O67" s="6" t="str">
        <f t="shared" si="6"/>
        <v>Pas de niveau 7</v>
      </c>
    </row>
    <row r="68" spans="1:15">
      <c r="A68" s="15">
        <f>'Balance N'!A69</f>
        <v>465000</v>
      </c>
      <c r="B68" s="4" t="str">
        <f t="shared" ref="B68:B131" si="7">LEFT(A68,$W$1)</f>
        <v>4</v>
      </c>
      <c r="C68" s="4" t="str">
        <f t="shared" ref="C68:C131" si="8">LEFT(A68,$X$1)</f>
        <v>46</v>
      </c>
      <c r="D68" s="4" t="str">
        <f t="shared" ref="D68:D131" si="9">LEFT(A68,$Y$1)</f>
        <v>465</v>
      </c>
      <c r="E68" s="8" t="str">
        <f>'Balance N'!B69</f>
        <v>Associés dividendes à payer</v>
      </c>
      <c r="F68" s="9">
        <f>'Balance N'!C69</f>
        <v>0</v>
      </c>
      <c r="G68" s="9">
        <f>'Balance N'!D69</f>
        <v>0</v>
      </c>
      <c r="H68" s="9">
        <f>'Balance N'!E69</f>
        <v>90000000</v>
      </c>
      <c r="I68" s="9">
        <f>'Balance N'!F69</f>
        <v>90000000</v>
      </c>
      <c r="J68" s="11">
        <f>'Balance N'!G69</f>
        <v>0</v>
      </c>
      <c r="K68" s="11">
        <f>'Balance N'!H69</f>
        <v>0</v>
      </c>
      <c r="L68" s="12" t="str">
        <f t="shared" ref="L68:L131" si="10">LEFT(A68,1)</f>
        <v>4</v>
      </c>
      <c r="M68" s="5" t="str">
        <f t="shared" ref="M68:M131" si="11">IF(MID(A68,5,1)&lt;&gt;"0",LEFT(A68,5),"Pas de niveau 5")</f>
        <v>Pas de niveau 5</v>
      </c>
      <c r="N68" s="4" t="str">
        <f t="shared" ref="N68:N131" si="12">IF(MID(A68,6,1)&lt;&gt;"0",LEFT(A68,6),"Pas de niveau 6")</f>
        <v>Pas de niveau 6</v>
      </c>
      <c r="O68" s="6" t="str">
        <f t="shared" ref="O68:O131" si="13">IF(MID(A68,7,1)&lt;&gt;"",LEFT(A68,7),"Pas de niveau 7")</f>
        <v>Pas de niveau 7</v>
      </c>
    </row>
    <row r="69" spans="1:15">
      <c r="A69" s="15">
        <f>'Balance N'!A70</f>
        <v>467000</v>
      </c>
      <c r="B69" s="4" t="str">
        <f t="shared" si="7"/>
        <v>4</v>
      </c>
      <c r="C69" s="4" t="str">
        <f t="shared" si="8"/>
        <v>46</v>
      </c>
      <c r="D69" s="4" t="str">
        <f t="shared" si="9"/>
        <v>467</v>
      </c>
      <c r="E69" s="8" t="str">
        <f>'Balance N'!B70</f>
        <v>Apporteurs restant dû sur capital appelé</v>
      </c>
      <c r="F69" s="9">
        <f>'Balance N'!C70</f>
        <v>0</v>
      </c>
      <c r="G69" s="9">
        <f>'Balance N'!D70</f>
        <v>0</v>
      </c>
      <c r="H69" s="9">
        <f>'Balance N'!E70</f>
        <v>200000000</v>
      </c>
      <c r="I69" s="9">
        <f>'Balance N'!F70</f>
        <v>200000000</v>
      </c>
      <c r="J69" s="11">
        <f>'Balance N'!G70</f>
        <v>0</v>
      </c>
      <c r="K69" s="11">
        <f>'Balance N'!H70</f>
        <v>0</v>
      </c>
      <c r="L69" s="12" t="str">
        <f t="shared" si="10"/>
        <v>4</v>
      </c>
      <c r="M69" s="5" t="str">
        <f t="shared" si="11"/>
        <v>Pas de niveau 5</v>
      </c>
      <c r="N69" s="4" t="str">
        <f t="shared" si="12"/>
        <v>Pas de niveau 6</v>
      </c>
      <c r="O69" s="6" t="str">
        <f t="shared" si="13"/>
        <v>Pas de niveau 7</v>
      </c>
    </row>
    <row r="70" spans="1:15">
      <c r="A70" s="15">
        <f>'Balance N'!A71</f>
        <v>471100</v>
      </c>
      <c r="B70" s="4" t="str">
        <f t="shared" si="7"/>
        <v>4</v>
      </c>
      <c r="C70" s="4" t="str">
        <f t="shared" si="8"/>
        <v>47</v>
      </c>
      <c r="D70" s="4" t="str">
        <f t="shared" si="9"/>
        <v>471</v>
      </c>
      <c r="E70" s="8" t="str">
        <f>'Balance N'!B71</f>
        <v>Débiteurs divers</v>
      </c>
      <c r="F70" s="9">
        <f>'Balance N'!C71</f>
        <v>450000</v>
      </c>
      <c r="G70" s="9">
        <f>'Balance N'!D71</f>
        <v>0</v>
      </c>
      <c r="H70" s="9">
        <f>'Balance N'!E71</f>
        <v>13050</v>
      </c>
      <c r="I70" s="9">
        <f>'Balance N'!F71</f>
        <v>463050</v>
      </c>
      <c r="J70" s="11">
        <f>'Balance N'!G71</f>
        <v>0</v>
      </c>
      <c r="K70" s="11">
        <f>'Balance N'!H71</f>
        <v>0</v>
      </c>
      <c r="L70" s="12" t="str">
        <f t="shared" si="10"/>
        <v>4</v>
      </c>
      <c r="M70" s="5" t="str">
        <f t="shared" si="11"/>
        <v>Pas de niveau 5</v>
      </c>
      <c r="N70" s="4" t="str">
        <f t="shared" si="12"/>
        <v>Pas de niveau 6</v>
      </c>
      <c r="O70" s="6" t="str">
        <f t="shared" si="13"/>
        <v>Pas de niveau 7</v>
      </c>
    </row>
    <row r="71" spans="1:15">
      <c r="A71" s="15">
        <f>'Balance N'!A72</f>
        <v>471300</v>
      </c>
      <c r="B71" s="4" t="str">
        <f t="shared" si="7"/>
        <v>4</v>
      </c>
      <c r="C71" s="4" t="str">
        <f t="shared" si="8"/>
        <v>47</v>
      </c>
      <c r="D71" s="4" t="str">
        <f t="shared" si="9"/>
        <v>471</v>
      </c>
      <c r="E71" s="8" t="str">
        <f>'Balance N'!B72</f>
        <v>Créditeurs divers</v>
      </c>
      <c r="F71" s="9">
        <f>'Balance N'!C72</f>
        <v>0</v>
      </c>
      <c r="G71" s="9">
        <f>'Balance N'!D72</f>
        <v>710000</v>
      </c>
      <c r="H71" s="9">
        <f>'Balance N'!E72</f>
        <v>3330000</v>
      </c>
      <c r="I71" s="9">
        <f>'Balance N'!F72</f>
        <v>3240000</v>
      </c>
      <c r="J71" s="11">
        <f>'Balance N'!G72</f>
        <v>0</v>
      </c>
      <c r="K71" s="11">
        <f>'Balance N'!H72</f>
        <v>620000</v>
      </c>
      <c r="L71" s="12" t="str">
        <f t="shared" si="10"/>
        <v>4</v>
      </c>
      <c r="M71" s="5" t="str">
        <f t="shared" si="11"/>
        <v>Pas de niveau 5</v>
      </c>
      <c r="N71" s="4" t="str">
        <f t="shared" si="12"/>
        <v>Pas de niveau 6</v>
      </c>
      <c r="O71" s="6" t="str">
        <f t="shared" si="13"/>
        <v>Pas de niveau 7</v>
      </c>
    </row>
    <row r="72" spans="1:15">
      <c r="A72" s="15">
        <f>'Balance N'!A73</f>
        <v>476000</v>
      </c>
      <c r="B72" s="4" t="str">
        <f t="shared" si="7"/>
        <v>4</v>
      </c>
      <c r="C72" s="4" t="str">
        <f t="shared" si="8"/>
        <v>47</v>
      </c>
      <c r="D72" s="4" t="str">
        <f t="shared" si="9"/>
        <v>476</v>
      </c>
      <c r="E72" s="8" t="str">
        <f>'Balance N'!B73</f>
        <v>Charges constatées d'avance</v>
      </c>
      <c r="F72" s="9">
        <f>'Balance N'!C73</f>
        <v>1398099</v>
      </c>
      <c r="G72" s="9">
        <f>'Balance N'!D73</f>
        <v>0</v>
      </c>
      <c r="H72" s="9">
        <f>'Balance N'!E73</f>
        <v>6817087</v>
      </c>
      <c r="I72" s="9">
        <f>'Balance N'!F73</f>
        <v>6951322</v>
      </c>
      <c r="J72" s="11">
        <f>'Balance N'!G73</f>
        <v>1263864</v>
      </c>
      <c r="K72" s="11">
        <f>'Balance N'!H73</f>
        <v>0</v>
      </c>
      <c r="L72" s="12" t="str">
        <f t="shared" si="10"/>
        <v>4</v>
      </c>
      <c r="M72" s="5" t="str">
        <f t="shared" si="11"/>
        <v>Pas de niveau 5</v>
      </c>
      <c r="N72" s="4" t="str">
        <f t="shared" si="12"/>
        <v>Pas de niveau 6</v>
      </c>
      <c r="O72" s="6" t="str">
        <f t="shared" si="13"/>
        <v>Pas de niveau 7</v>
      </c>
    </row>
    <row r="73" spans="1:15">
      <c r="A73" s="15">
        <f>'Balance N'!A74</f>
        <v>477000</v>
      </c>
      <c r="B73" s="4" t="str">
        <f t="shared" si="7"/>
        <v>4</v>
      </c>
      <c r="C73" s="4" t="str">
        <f t="shared" si="8"/>
        <v>47</v>
      </c>
      <c r="D73" s="4" t="str">
        <f t="shared" si="9"/>
        <v>477</v>
      </c>
      <c r="E73" s="8" t="str">
        <f>'Balance N'!B74</f>
        <v>Produits constatés d'avance</v>
      </c>
      <c r="F73" s="9">
        <f>'Balance N'!C74</f>
        <v>0</v>
      </c>
      <c r="G73" s="9">
        <f>'Balance N'!D74</f>
        <v>0</v>
      </c>
      <c r="H73" s="9">
        <f>'Balance N'!E74</f>
        <v>10560000</v>
      </c>
      <c r="I73" s="9">
        <f>'Balance N'!F74</f>
        <v>10560000</v>
      </c>
      <c r="J73" s="11">
        <f>'Balance N'!G74</f>
        <v>0</v>
      </c>
      <c r="K73" s="11">
        <f>'Balance N'!H74</f>
        <v>0</v>
      </c>
      <c r="L73" s="12" t="str">
        <f t="shared" si="10"/>
        <v>4</v>
      </c>
      <c r="M73" s="5" t="str">
        <f t="shared" si="11"/>
        <v>Pas de niveau 5</v>
      </c>
      <c r="N73" s="4" t="str">
        <f t="shared" si="12"/>
        <v>Pas de niveau 6</v>
      </c>
      <c r="O73" s="6" t="str">
        <f t="shared" si="13"/>
        <v>Pas de niveau 7</v>
      </c>
    </row>
    <row r="74" spans="1:15">
      <c r="A74" s="15">
        <f>'Balance N'!A75</f>
        <v>478100</v>
      </c>
      <c r="B74" s="4" t="str">
        <f t="shared" si="7"/>
        <v>4</v>
      </c>
      <c r="C74" s="4" t="str">
        <f t="shared" si="8"/>
        <v>47</v>
      </c>
      <c r="D74" s="4" t="str">
        <f t="shared" si="9"/>
        <v>478</v>
      </c>
      <c r="E74" s="8" t="str">
        <f>'Balance N'!B75</f>
        <v>Ecart conversion créances clients</v>
      </c>
      <c r="F74" s="9">
        <f>'Balance N'!C75</f>
        <v>0</v>
      </c>
      <c r="G74" s="9">
        <f>'Balance N'!D75</f>
        <v>0</v>
      </c>
      <c r="H74" s="9">
        <f>'Balance N'!E75</f>
        <v>15000000</v>
      </c>
      <c r="I74" s="9">
        <f>'Balance N'!F75</f>
        <v>0</v>
      </c>
      <c r="J74" s="11">
        <f>'Balance N'!G75</f>
        <v>15000000</v>
      </c>
      <c r="K74" s="11">
        <f>'Balance N'!H75</f>
        <v>0</v>
      </c>
      <c r="L74" s="12" t="str">
        <f t="shared" si="10"/>
        <v>4</v>
      </c>
      <c r="M74" s="5" t="str">
        <f t="shared" si="11"/>
        <v>Pas de niveau 5</v>
      </c>
      <c r="N74" s="4" t="str">
        <f t="shared" si="12"/>
        <v>Pas de niveau 6</v>
      </c>
      <c r="O74" s="6" t="str">
        <f t="shared" si="13"/>
        <v>Pas de niveau 7</v>
      </c>
    </row>
    <row r="75" spans="1:15">
      <c r="A75" s="15">
        <f>'Balance N'!A76</f>
        <v>479400</v>
      </c>
      <c r="B75" s="4" t="str">
        <f t="shared" si="7"/>
        <v>4</v>
      </c>
      <c r="C75" s="4" t="str">
        <f t="shared" si="8"/>
        <v>47</v>
      </c>
      <c r="D75" s="4" t="str">
        <f t="shared" si="9"/>
        <v>479</v>
      </c>
      <c r="E75" s="8" t="str">
        <f>'Balance N'!B76</f>
        <v>Ecart conversion emprunts</v>
      </c>
      <c r="F75" s="9">
        <f>'Balance N'!C76</f>
        <v>0</v>
      </c>
      <c r="G75" s="9">
        <f>'Balance N'!D76</f>
        <v>0</v>
      </c>
      <c r="H75" s="9">
        <f>'Balance N'!E76</f>
        <v>0</v>
      </c>
      <c r="I75" s="9">
        <f>'Balance N'!F76</f>
        <v>2500925</v>
      </c>
      <c r="J75" s="11">
        <f>'Balance N'!G76</f>
        <v>0</v>
      </c>
      <c r="K75" s="11">
        <f>'Balance N'!H76</f>
        <v>2500925</v>
      </c>
      <c r="L75" s="12" t="str">
        <f t="shared" si="10"/>
        <v>4</v>
      </c>
      <c r="M75" s="5" t="str">
        <f t="shared" si="11"/>
        <v>Pas de niveau 5</v>
      </c>
      <c r="N75" s="4" t="str">
        <f t="shared" si="12"/>
        <v>Pas de niveau 6</v>
      </c>
      <c r="O75" s="6" t="str">
        <f t="shared" si="13"/>
        <v>Pas de niveau 7</v>
      </c>
    </row>
    <row r="76" spans="1:15">
      <c r="A76" s="15">
        <f>'Balance N'!A77</f>
        <v>481200</v>
      </c>
      <c r="B76" s="4" t="str">
        <f t="shared" si="7"/>
        <v>4</v>
      </c>
      <c r="C76" s="4" t="str">
        <f t="shared" si="8"/>
        <v>48</v>
      </c>
      <c r="D76" s="4" t="str">
        <f t="shared" si="9"/>
        <v>481</v>
      </c>
      <c r="E76" s="8" t="str">
        <f>'Balance N'!B77</f>
        <v>Frs invest. Immobilisation corporelle</v>
      </c>
      <c r="F76" s="9">
        <f>'Balance N'!C77</f>
        <v>0</v>
      </c>
      <c r="G76" s="9">
        <f>'Balance N'!D77</f>
        <v>0</v>
      </c>
      <c r="H76" s="9">
        <f>'Balance N'!E77</f>
        <v>7000000</v>
      </c>
      <c r="I76" s="9">
        <f>'Balance N'!F77</f>
        <v>163250000</v>
      </c>
      <c r="J76" s="11">
        <f>'Balance N'!G77</f>
        <v>0</v>
      </c>
      <c r="K76" s="11">
        <f>'Balance N'!H77</f>
        <v>156250000</v>
      </c>
      <c r="L76" s="12" t="str">
        <f t="shared" si="10"/>
        <v>4</v>
      </c>
      <c r="M76" s="5" t="str">
        <f t="shared" si="11"/>
        <v>Pas de niveau 5</v>
      </c>
      <c r="N76" s="4" t="str">
        <f t="shared" si="12"/>
        <v>Pas de niveau 6</v>
      </c>
      <c r="O76" s="6" t="str">
        <f t="shared" si="13"/>
        <v>Pas de niveau 7</v>
      </c>
    </row>
    <row r="77" spans="1:15">
      <c r="A77" s="15">
        <f>'Balance N'!A78</f>
        <v>481800</v>
      </c>
      <c r="B77" s="4" t="str">
        <f t="shared" si="7"/>
        <v>4</v>
      </c>
      <c r="C77" s="4" t="str">
        <f t="shared" si="8"/>
        <v>48</v>
      </c>
      <c r="D77" s="4" t="str">
        <f t="shared" si="9"/>
        <v>481</v>
      </c>
      <c r="E77" s="8" t="str">
        <f>'Balance N'!B78</f>
        <v>Frs invest. Fnp</v>
      </c>
      <c r="F77" s="9">
        <f>'Balance N'!C78</f>
        <v>0</v>
      </c>
      <c r="G77" s="9">
        <f>'Balance N'!D78</f>
        <v>399942</v>
      </c>
      <c r="H77" s="9">
        <f>'Balance N'!E78</f>
        <v>0</v>
      </c>
      <c r="I77" s="9">
        <f>'Balance N'!F78</f>
        <v>0</v>
      </c>
      <c r="J77" s="11">
        <f>'Balance N'!G78</f>
        <v>0</v>
      </c>
      <c r="K77" s="11">
        <f>'Balance N'!H78</f>
        <v>399942</v>
      </c>
      <c r="L77" s="12" t="str">
        <f t="shared" si="10"/>
        <v>4</v>
      </c>
      <c r="M77" s="5" t="str">
        <f t="shared" si="11"/>
        <v>Pas de niveau 5</v>
      </c>
      <c r="N77" s="4" t="str">
        <f t="shared" si="12"/>
        <v>Pas de niveau 6</v>
      </c>
      <c r="O77" s="6" t="str">
        <f t="shared" si="13"/>
        <v>Pas de niveau 7</v>
      </c>
    </row>
    <row r="78" spans="1:15">
      <c r="A78" s="15">
        <f>'Balance N'!A79</f>
        <v>488000</v>
      </c>
      <c r="B78" s="4" t="str">
        <f t="shared" si="7"/>
        <v>4</v>
      </c>
      <c r="C78" s="4" t="str">
        <f t="shared" si="8"/>
        <v>48</v>
      </c>
      <c r="D78" s="4" t="str">
        <f t="shared" si="9"/>
        <v>488</v>
      </c>
      <c r="E78" s="8" t="str">
        <f>'Balance N'!B79</f>
        <v>Autres créances HAO</v>
      </c>
      <c r="F78" s="9">
        <f>'Balance N'!C79</f>
        <v>0</v>
      </c>
      <c r="G78" s="9">
        <f>'Balance N'!D79</f>
        <v>0</v>
      </c>
      <c r="H78" s="9">
        <f>'Balance N'!E79</f>
        <v>2000000</v>
      </c>
      <c r="I78" s="9">
        <f>'Balance N'!F79</f>
        <v>0</v>
      </c>
      <c r="J78" s="11">
        <f>'Balance N'!G79</f>
        <v>2000000</v>
      </c>
      <c r="K78" s="11">
        <f>'Balance N'!H79</f>
        <v>0</v>
      </c>
      <c r="L78" s="12" t="str">
        <f t="shared" si="10"/>
        <v>4</v>
      </c>
      <c r="M78" s="5" t="str">
        <f t="shared" si="11"/>
        <v>Pas de niveau 5</v>
      </c>
      <c r="N78" s="4" t="str">
        <f t="shared" si="12"/>
        <v>Pas de niveau 6</v>
      </c>
      <c r="O78" s="6" t="str">
        <f t="shared" si="13"/>
        <v>Pas de niveau 7</v>
      </c>
    </row>
    <row r="79" spans="1:15">
      <c r="A79" s="15">
        <f>'Balance N'!A80</f>
        <v>485100</v>
      </c>
      <c r="B79" s="4" t="str">
        <f t="shared" si="7"/>
        <v>4</v>
      </c>
      <c r="C79" s="4" t="str">
        <f t="shared" si="8"/>
        <v>48</v>
      </c>
      <c r="D79" s="4" t="str">
        <f t="shared" si="9"/>
        <v>485</v>
      </c>
      <c r="E79" s="8" t="str">
        <f>'Balance N'!B80</f>
        <v>Créances sur cessions d’immobilisations</v>
      </c>
      <c r="F79" s="9">
        <f>'Balance N'!C80</f>
        <v>380000</v>
      </c>
      <c r="G79" s="9">
        <f>'Balance N'!D80</f>
        <v>0</v>
      </c>
      <c r="H79" s="9">
        <f>'Balance N'!E80</f>
        <v>0</v>
      </c>
      <c r="I79" s="9">
        <f>'Balance N'!F80</f>
        <v>240000</v>
      </c>
      <c r="J79" s="11">
        <f>'Balance N'!G80</f>
        <v>140000</v>
      </c>
      <c r="K79" s="11">
        <f>'Balance N'!H80</f>
        <v>0</v>
      </c>
      <c r="L79" s="12" t="str">
        <f t="shared" si="10"/>
        <v>4</v>
      </c>
      <c r="M79" s="5" t="str">
        <f t="shared" si="11"/>
        <v>Pas de niveau 5</v>
      </c>
      <c r="N79" s="4" t="str">
        <f t="shared" si="12"/>
        <v>Pas de niveau 6</v>
      </c>
      <c r="O79" s="6" t="str">
        <f t="shared" si="13"/>
        <v>Pas de niveau 7</v>
      </c>
    </row>
    <row r="80" spans="1:15">
      <c r="A80" s="15">
        <f>'Balance N'!A81</f>
        <v>491000</v>
      </c>
      <c r="B80" s="4" t="str">
        <f t="shared" si="7"/>
        <v>4</v>
      </c>
      <c r="C80" s="4" t="str">
        <f t="shared" si="8"/>
        <v>49</v>
      </c>
      <c r="D80" s="4" t="str">
        <f t="shared" si="9"/>
        <v>491</v>
      </c>
      <c r="E80" s="8" t="str">
        <f>'Balance N'!B81</f>
        <v>Dépréciations comptes clients</v>
      </c>
      <c r="F80" s="9">
        <f>'Balance N'!C81</f>
        <v>0</v>
      </c>
      <c r="G80" s="9">
        <f>'Balance N'!D81</f>
        <v>31677520</v>
      </c>
      <c r="H80" s="9">
        <f>'Balance N'!E81</f>
        <v>0</v>
      </c>
      <c r="I80" s="9">
        <f>'Balance N'!F81</f>
        <v>0</v>
      </c>
      <c r="J80" s="11">
        <f>'Balance N'!G81</f>
        <v>0</v>
      </c>
      <c r="K80" s="11">
        <f>'Balance N'!H81</f>
        <v>31677520</v>
      </c>
      <c r="L80" s="12" t="str">
        <f t="shared" si="10"/>
        <v>4</v>
      </c>
      <c r="M80" s="5" t="str">
        <f t="shared" si="11"/>
        <v>Pas de niveau 5</v>
      </c>
      <c r="N80" s="4" t="str">
        <f t="shared" si="12"/>
        <v>Pas de niveau 6</v>
      </c>
      <c r="O80" s="6" t="str">
        <f t="shared" si="13"/>
        <v>Pas de niveau 7</v>
      </c>
    </row>
    <row r="81" spans="1:15">
      <c r="A81" s="15">
        <f>'Balance N'!A82</f>
        <v>521400</v>
      </c>
      <c r="B81" s="4" t="str">
        <f t="shared" si="7"/>
        <v>5</v>
      </c>
      <c r="C81" s="4" t="str">
        <f t="shared" si="8"/>
        <v>52</v>
      </c>
      <c r="D81" s="4" t="str">
        <f t="shared" si="9"/>
        <v>521</v>
      </c>
      <c r="E81" s="8" t="str">
        <f>'Balance N'!B82</f>
        <v>Banques</v>
      </c>
      <c r="F81" s="9">
        <f>'Balance N'!C82</f>
        <v>69123976</v>
      </c>
      <c r="G81" s="9">
        <f>'Balance N'!D82</f>
        <v>0</v>
      </c>
      <c r="H81" s="9">
        <f>'Balance N'!E82</f>
        <v>2247552500</v>
      </c>
      <c r="I81" s="9">
        <f>'Balance N'!F82</f>
        <v>2195523485</v>
      </c>
      <c r="J81" s="11">
        <f>'Balance N'!G82</f>
        <v>121152991</v>
      </c>
      <c r="K81" s="11">
        <f>'Balance N'!H82</f>
        <v>0</v>
      </c>
      <c r="L81" s="12" t="str">
        <f t="shared" si="10"/>
        <v>5</v>
      </c>
      <c r="M81" s="5" t="str">
        <f t="shared" si="11"/>
        <v>Pas de niveau 5</v>
      </c>
      <c r="N81" s="4" t="str">
        <f t="shared" si="12"/>
        <v>Pas de niveau 6</v>
      </c>
      <c r="O81" s="6" t="str">
        <f t="shared" si="13"/>
        <v>Pas de niveau 7</v>
      </c>
    </row>
    <row r="82" spans="1:15">
      <c r="A82" s="15">
        <f>'Balance N'!A83</f>
        <v>571100</v>
      </c>
      <c r="B82" s="4" t="str">
        <f t="shared" si="7"/>
        <v>5</v>
      </c>
      <c r="C82" s="4" t="str">
        <f t="shared" si="8"/>
        <v>57</v>
      </c>
      <c r="D82" s="4" t="str">
        <f t="shared" si="9"/>
        <v>571</v>
      </c>
      <c r="E82" s="8" t="str">
        <f>'Balance N'!B83</f>
        <v>Caisse</v>
      </c>
      <c r="F82" s="9">
        <f>'Balance N'!C83</f>
        <v>5460181</v>
      </c>
      <c r="G82" s="9">
        <f>'Balance N'!D83</f>
        <v>0</v>
      </c>
      <c r="H82" s="9">
        <f>'Balance N'!E83</f>
        <v>141403437</v>
      </c>
      <c r="I82" s="9">
        <f>'Balance N'!F83</f>
        <v>144919482</v>
      </c>
      <c r="J82" s="11">
        <f>'Balance N'!G83</f>
        <v>1944136</v>
      </c>
      <c r="K82" s="11">
        <f>'Balance N'!H83</f>
        <v>0</v>
      </c>
      <c r="L82" s="12" t="str">
        <f t="shared" si="10"/>
        <v>5</v>
      </c>
      <c r="M82" s="5" t="str">
        <f t="shared" si="11"/>
        <v>Pas de niveau 5</v>
      </c>
      <c r="N82" s="4" t="str">
        <f t="shared" si="12"/>
        <v>Pas de niveau 6</v>
      </c>
      <c r="O82" s="6" t="str">
        <f t="shared" si="13"/>
        <v>Pas de niveau 7</v>
      </c>
    </row>
    <row r="83" spans="1:15">
      <c r="A83" s="15">
        <f>'Balance N'!A84</f>
        <v>585000</v>
      </c>
      <c r="B83" s="4" t="str">
        <f t="shared" si="7"/>
        <v>5</v>
      </c>
      <c r="C83" s="4" t="str">
        <f t="shared" si="8"/>
        <v>58</v>
      </c>
      <c r="D83" s="4" t="str">
        <f t="shared" si="9"/>
        <v>585</v>
      </c>
      <c r="E83" s="8" t="str">
        <f>'Balance N'!B84</f>
        <v>Virements de fonds</v>
      </c>
      <c r="F83" s="9">
        <f>'Balance N'!C84</f>
        <v>0</v>
      </c>
      <c r="G83" s="9">
        <f>'Balance N'!D84</f>
        <v>0</v>
      </c>
      <c r="H83" s="9">
        <f>'Balance N'!E84</f>
        <v>144502048</v>
      </c>
      <c r="I83" s="9">
        <f>'Balance N'!F84</f>
        <v>144502048</v>
      </c>
      <c r="J83" s="11">
        <f>'Balance N'!G84</f>
        <v>0</v>
      </c>
      <c r="K83" s="11">
        <f>'Balance N'!H84</f>
        <v>0</v>
      </c>
      <c r="L83" s="12" t="str">
        <f t="shared" si="10"/>
        <v>5</v>
      </c>
      <c r="M83" s="5" t="str">
        <f t="shared" si="11"/>
        <v>Pas de niveau 5</v>
      </c>
      <c r="N83" s="4" t="str">
        <f t="shared" si="12"/>
        <v>Pas de niveau 6</v>
      </c>
      <c r="O83" s="6" t="str">
        <f t="shared" si="13"/>
        <v>Pas de niveau 7</v>
      </c>
    </row>
    <row r="84" spans="1:15">
      <c r="A84" s="15">
        <f>'Balance N'!A85</f>
        <v>601100</v>
      </c>
      <c r="B84" s="4" t="str">
        <f t="shared" si="7"/>
        <v>6</v>
      </c>
      <c r="C84" s="4" t="str">
        <f t="shared" si="8"/>
        <v>60</v>
      </c>
      <c r="D84" s="4" t="str">
        <f t="shared" si="9"/>
        <v>601</v>
      </c>
      <c r="E84" s="8" t="str">
        <f>'Balance N'!B85</f>
        <v>Achats marchandises</v>
      </c>
      <c r="F84" s="9">
        <f>'Balance N'!C85</f>
        <v>0</v>
      </c>
      <c r="G84" s="9">
        <f>'Balance N'!D85</f>
        <v>0</v>
      </c>
      <c r="H84" s="9">
        <f>'Balance N'!E85</f>
        <v>75000000</v>
      </c>
      <c r="I84" s="9">
        <f>'Balance N'!F85</f>
        <v>0</v>
      </c>
      <c r="J84" s="11">
        <f>'Balance N'!G85</f>
        <v>75000000</v>
      </c>
      <c r="K84" s="11">
        <f>'Balance N'!H85</f>
        <v>0</v>
      </c>
      <c r="L84" s="12" t="str">
        <f t="shared" si="10"/>
        <v>6</v>
      </c>
      <c r="M84" s="5" t="str">
        <f t="shared" si="11"/>
        <v>Pas de niveau 5</v>
      </c>
      <c r="N84" s="4" t="str">
        <f t="shared" si="12"/>
        <v>Pas de niveau 6</v>
      </c>
      <c r="O84" s="6" t="str">
        <f t="shared" si="13"/>
        <v>Pas de niveau 7</v>
      </c>
    </row>
    <row r="85" spans="1:15">
      <c r="A85" s="15">
        <f>'Balance N'!A86</f>
        <v>602100</v>
      </c>
      <c r="B85" s="4" t="str">
        <f t="shared" si="7"/>
        <v>6</v>
      </c>
      <c r="C85" s="4" t="str">
        <f t="shared" si="8"/>
        <v>60</v>
      </c>
      <c r="D85" s="4" t="str">
        <f t="shared" si="9"/>
        <v>602</v>
      </c>
      <c r="E85" s="8" t="str">
        <f>'Balance N'!B86</f>
        <v>Achats matières dans la région</v>
      </c>
      <c r="F85" s="9">
        <f>'Balance N'!C86</f>
        <v>0</v>
      </c>
      <c r="G85" s="9">
        <f>'Balance N'!D86</f>
        <v>0</v>
      </c>
      <c r="H85" s="9">
        <f>'Balance N'!E86</f>
        <v>924957492</v>
      </c>
      <c r="I85" s="9">
        <f>'Balance N'!F86</f>
        <v>1770650</v>
      </c>
      <c r="J85" s="11">
        <f>'Balance N'!G86</f>
        <v>923186842</v>
      </c>
      <c r="K85" s="11">
        <f>'Balance N'!H86</f>
        <v>0</v>
      </c>
      <c r="L85" s="12" t="str">
        <f t="shared" si="10"/>
        <v>6</v>
      </c>
      <c r="M85" s="5" t="str">
        <f t="shared" si="11"/>
        <v>Pas de niveau 5</v>
      </c>
      <c r="N85" s="4" t="str">
        <f t="shared" si="12"/>
        <v>Pas de niveau 6</v>
      </c>
      <c r="O85" s="6" t="str">
        <f t="shared" si="13"/>
        <v>Pas de niveau 7</v>
      </c>
    </row>
    <row r="86" spans="1:15">
      <c r="A86" s="15">
        <f>'Balance N'!A87</f>
        <v>602210</v>
      </c>
      <c r="B86" s="4" t="str">
        <f t="shared" si="7"/>
        <v>6</v>
      </c>
      <c r="C86" s="4" t="str">
        <f t="shared" si="8"/>
        <v>60</v>
      </c>
      <c r="D86" s="4" t="str">
        <f t="shared" si="9"/>
        <v>602</v>
      </c>
      <c r="E86" s="8" t="str">
        <f>'Balance N'!B87</f>
        <v>Achats fournitures</v>
      </c>
      <c r="F86" s="9">
        <f>'Balance N'!C87</f>
        <v>0</v>
      </c>
      <c r="G86" s="9">
        <f>'Balance N'!D87</f>
        <v>0</v>
      </c>
      <c r="H86" s="9">
        <f>'Balance N'!E87</f>
        <v>5116850</v>
      </c>
      <c r="I86" s="9">
        <f>'Balance N'!F87</f>
        <v>0</v>
      </c>
      <c r="J86" s="11">
        <f>'Balance N'!G87</f>
        <v>5116850</v>
      </c>
      <c r="K86" s="11">
        <f>'Balance N'!H87</f>
        <v>0</v>
      </c>
      <c r="L86" s="12" t="str">
        <f t="shared" si="10"/>
        <v>6</v>
      </c>
      <c r="M86" s="5" t="str">
        <f t="shared" si="11"/>
        <v>60221</v>
      </c>
      <c r="N86" s="4" t="str">
        <f t="shared" si="12"/>
        <v>Pas de niveau 6</v>
      </c>
      <c r="O86" s="6" t="str">
        <f t="shared" si="13"/>
        <v>Pas de niveau 7</v>
      </c>
    </row>
    <row r="87" spans="1:15">
      <c r="A87" s="15">
        <f>'Balance N'!A88</f>
        <v>603100</v>
      </c>
      <c r="B87" s="4" t="str">
        <f t="shared" si="7"/>
        <v>6</v>
      </c>
      <c r="C87" s="4" t="str">
        <f t="shared" si="8"/>
        <v>60</v>
      </c>
      <c r="D87" s="4" t="str">
        <f t="shared" si="9"/>
        <v>603</v>
      </c>
      <c r="E87" s="8" t="str">
        <f>'Balance N'!B88</f>
        <v>Variations stocks de marchandises</v>
      </c>
      <c r="F87" s="9">
        <f>'Balance N'!C88</f>
        <v>0</v>
      </c>
      <c r="G87" s="9">
        <f>'Balance N'!D88</f>
        <v>0</v>
      </c>
      <c r="H87" s="9">
        <f>'Balance N'!E88</f>
        <v>0</v>
      </c>
      <c r="I87" s="9">
        <f>'Balance N'!F88</f>
        <v>5000000</v>
      </c>
      <c r="J87" s="11">
        <f>'Balance N'!G88</f>
        <v>0</v>
      </c>
      <c r="K87" s="11">
        <f>'Balance N'!H88</f>
        <v>5000000</v>
      </c>
      <c r="L87" s="12" t="str">
        <f t="shared" si="10"/>
        <v>6</v>
      </c>
      <c r="M87" s="5" t="str">
        <f t="shared" si="11"/>
        <v>Pas de niveau 5</v>
      </c>
      <c r="N87" s="4" t="str">
        <f t="shared" si="12"/>
        <v>Pas de niveau 6</v>
      </c>
      <c r="O87" s="6" t="str">
        <f t="shared" si="13"/>
        <v>Pas de niveau 7</v>
      </c>
    </row>
    <row r="88" spans="1:15">
      <c r="A88" s="15">
        <f>'Balance N'!A89</f>
        <v>603201</v>
      </c>
      <c r="B88" s="4" t="str">
        <f t="shared" si="7"/>
        <v>6</v>
      </c>
      <c r="C88" s="4" t="str">
        <f t="shared" si="8"/>
        <v>60</v>
      </c>
      <c r="D88" s="4" t="str">
        <f t="shared" si="9"/>
        <v>603</v>
      </c>
      <c r="E88" s="8" t="str">
        <f>'Balance N'!B89</f>
        <v>Variation stocks matières premières</v>
      </c>
      <c r="F88" s="9">
        <f>'Balance N'!C89</f>
        <v>0</v>
      </c>
      <c r="G88" s="9">
        <f>'Balance N'!D89</f>
        <v>0</v>
      </c>
      <c r="H88" s="9">
        <f>'Balance N'!E89</f>
        <v>57775035</v>
      </c>
      <c r="I88" s="9">
        <f>'Balance N'!F89</f>
        <v>57881451</v>
      </c>
      <c r="J88" s="11">
        <f>'Balance N'!G89</f>
        <v>0</v>
      </c>
      <c r="K88" s="11">
        <f>'Balance N'!H89</f>
        <v>106416</v>
      </c>
      <c r="L88" s="12" t="str">
        <f t="shared" si="10"/>
        <v>6</v>
      </c>
      <c r="M88" s="5" t="str">
        <f t="shared" si="11"/>
        <v>Pas de niveau 5</v>
      </c>
      <c r="N88" s="4" t="str">
        <f t="shared" si="12"/>
        <v>603201</v>
      </c>
      <c r="O88" s="6" t="str">
        <f t="shared" si="13"/>
        <v>Pas de niveau 7</v>
      </c>
    </row>
    <row r="89" spans="1:15">
      <c r="A89" s="15">
        <f>'Balance N'!A90</f>
        <v>603302</v>
      </c>
      <c r="B89" s="4" t="str">
        <f t="shared" si="7"/>
        <v>6</v>
      </c>
      <c r="C89" s="4" t="str">
        <f t="shared" si="8"/>
        <v>60</v>
      </c>
      <c r="D89" s="4" t="str">
        <f t="shared" si="9"/>
        <v>603</v>
      </c>
      <c r="E89" s="8" t="str">
        <f>'Balance N'!B90</f>
        <v>Variation stocks emballages</v>
      </c>
      <c r="F89" s="9">
        <f>'Balance N'!C90</f>
        <v>0</v>
      </c>
      <c r="G89" s="9">
        <f>'Balance N'!D90</f>
        <v>0</v>
      </c>
      <c r="H89" s="9">
        <f>'Balance N'!E90</f>
        <v>79288966</v>
      </c>
      <c r="I89" s="9">
        <f>'Balance N'!F90</f>
        <v>76874255</v>
      </c>
      <c r="J89" s="11">
        <f>'Balance N'!G90</f>
        <v>2414711</v>
      </c>
      <c r="K89" s="11">
        <f>'Balance N'!H90</f>
        <v>0</v>
      </c>
      <c r="L89" s="12" t="str">
        <f t="shared" si="10"/>
        <v>6</v>
      </c>
      <c r="M89" s="5" t="str">
        <f t="shared" si="11"/>
        <v>Pas de niveau 5</v>
      </c>
      <c r="N89" s="4" t="str">
        <f t="shared" si="12"/>
        <v>603302</v>
      </c>
      <c r="O89" s="6" t="str">
        <f t="shared" si="13"/>
        <v>Pas de niveau 7</v>
      </c>
    </row>
    <row r="90" spans="1:15">
      <c r="A90" s="15">
        <f>'Balance N'!A91</f>
        <v>604200</v>
      </c>
      <c r="B90" s="4" t="str">
        <f t="shared" si="7"/>
        <v>6</v>
      </c>
      <c r="C90" s="4" t="str">
        <f t="shared" si="8"/>
        <v>60</v>
      </c>
      <c r="D90" s="4" t="str">
        <f t="shared" si="9"/>
        <v>604</v>
      </c>
      <c r="E90" s="8" t="str">
        <f>'Balance N'!B91</f>
        <v>Achats carburant</v>
      </c>
      <c r="F90" s="9">
        <f>'Balance N'!C91</f>
        <v>0</v>
      </c>
      <c r="G90" s="9">
        <f>'Balance N'!D91</f>
        <v>0</v>
      </c>
      <c r="H90" s="9">
        <f>'Balance N'!E91</f>
        <v>21691425</v>
      </c>
      <c r="I90" s="9">
        <f>'Balance N'!F91</f>
        <v>10431949</v>
      </c>
      <c r="J90" s="11">
        <f>'Balance N'!G91</f>
        <v>11259476</v>
      </c>
      <c r="K90" s="11">
        <f>'Balance N'!H91</f>
        <v>0</v>
      </c>
      <c r="L90" s="12" t="str">
        <f t="shared" si="10"/>
        <v>6</v>
      </c>
      <c r="M90" s="5" t="str">
        <f t="shared" si="11"/>
        <v>Pas de niveau 5</v>
      </c>
      <c r="N90" s="4" t="str">
        <f t="shared" si="12"/>
        <v>Pas de niveau 6</v>
      </c>
      <c r="O90" s="6" t="str">
        <f t="shared" si="13"/>
        <v>Pas de niveau 7</v>
      </c>
    </row>
    <row r="91" spans="1:15">
      <c r="A91" s="15">
        <f>'Balance N'!A92</f>
        <v>605100</v>
      </c>
      <c r="B91" s="4" t="str">
        <f t="shared" si="7"/>
        <v>6</v>
      </c>
      <c r="C91" s="4" t="str">
        <f t="shared" si="8"/>
        <v>60</v>
      </c>
      <c r="D91" s="4" t="str">
        <f t="shared" si="9"/>
        <v>605</v>
      </c>
      <c r="E91" s="8" t="str">
        <f>'Balance N'!B92</f>
        <v>Eau</v>
      </c>
      <c r="F91" s="9">
        <f>'Balance N'!C92</f>
        <v>0</v>
      </c>
      <c r="G91" s="9">
        <f>'Balance N'!D92</f>
        <v>0</v>
      </c>
      <c r="H91" s="9">
        <f>'Balance N'!E92</f>
        <v>10895715</v>
      </c>
      <c r="I91" s="9">
        <f>'Balance N'!F92</f>
        <v>5387895</v>
      </c>
      <c r="J91" s="11">
        <f>'Balance N'!G92</f>
        <v>5507820</v>
      </c>
      <c r="K91" s="11">
        <f>'Balance N'!H92</f>
        <v>0</v>
      </c>
      <c r="L91" s="12" t="str">
        <f t="shared" si="10"/>
        <v>6</v>
      </c>
      <c r="M91" s="5" t="str">
        <f t="shared" si="11"/>
        <v>Pas de niveau 5</v>
      </c>
      <c r="N91" s="4" t="str">
        <f t="shared" si="12"/>
        <v>Pas de niveau 6</v>
      </c>
      <c r="O91" s="6" t="str">
        <f t="shared" si="13"/>
        <v>Pas de niveau 7</v>
      </c>
    </row>
    <row r="92" spans="1:15">
      <c r="A92" s="15">
        <f>'Balance N'!A93</f>
        <v>605200</v>
      </c>
      <c r="B92" s="4" t="str">
        <f t="shared" si="7"/>
        <v>6</v>
      </c>
      <c r="C92" s="4" t="str">
        <f t="shared" si="8"/>
        <v>60</v>
      </c>
      <c r="D92" s="4" t="str">
        <f t="shared" si="9"/>
        <v>605</v>
      </c>
      <c r="E92" s="8" t="str">
        <f>'Balance N'!B93</f>
        <v>Electricité</v>
      </c>
      <c r="F92" s="9">
        <f>'Balance N'!C93</f>
        <v>0</v>
      </c>
      <c r="G92" s="9">
        <f>'Balance N'!D93</f>
        <v>0</v>
      </c>
      <c r="H92" s="9">
        <f>'Balance N'!E93</f>
        <v>56706955</v>
      </c>
      <c r="I92" s="9">
        <f>'Balance N'!F93</f>
        <v>32760604</v>
      </c>
      <c r="J92" s="11">
        <f>'Balance N'!G93</f>
        <v>23946351</v>
      </c>
      <c r="K92" s="11">
        <f>'Balance N'!H93</f>
        <v>0</v>
      </c>
      <c r="L92" s="12" t="str">
        <f t="shared" si="10"/>
        <v>6</v>
      </c>
      <c r="M92" s="5" t="str">
        <f t="shared" si="11"/>
        <v>Pas de niveau 5</v>
      </c>
      <c r="N92" s="4" t="str">
        <f t="shared" si="12"/>
        <v>Pas de niveau 6</v>
      </c>
      <c r="O92" s="6" t="str">
        <f t="shared" si="13"/>
        <v>Pas de niveau 7</v>
      </c>
    </row>
    <row r="93" spans="1:15">
      <c r="A93" s="15">
        <f>'Balance N'!A94</f>
        <v>605400</v>
      </c>
      <c r="B93" s="4" t="str">
        <f t="shared" si="7"/>
        <v>6</v>
      </c>
      <c r="C93" s="4" t="str">
        <f t="shared" si="8"/>
        <v>60</v>
      </c>
      <c r="D93" s="4" t="str">
        <f t="shared" si="9"/>
        <v>605</v>
      </c>
      <c r="E93" s="8" t="str">
        <f>'Balance N'!B94</f>
        <v>Fourniture entretien non stockables</v>
      </c>
      <c r="F93" s="9">
        <f>'Balance N'!C94</f>
        <v>0</v>
      </c>
      <c r="G93" s="9">
        <f>'Balance N'!D94</f>
        <v>0</v>
      </c>
      <c r="H93" s="9">
        <f>'Balance N'!E94</f>
        <v>4268103</v>
      </c>
      <c r="I93" s="9">
        <f>'Balance N'!F94</f>
        <v>285000</v>
      </c>
      <c r="J93" s="11">
        <f>'Balance N'!G94</f>
        <v>3983103</v>
      </c>
      <c r="K93" s="11">
        <f>'Balance N'!H94</f>
        <v>0</v>
      </c>
      <c r="L93" s="12" t="str">
        <f t="shared" si="10"/>
        <v>6</v>
      </c>
      <c r="M93" s="5" t="str">
        <f t="shared" si="11"/>
        <v>Pas de niveau 5</v>
      </c>
      <c r="N93" s="4" t="str">
        <f t="shared" si="12"/>
        <v>Pas de niveau 6</v>
      </c>
      <c r="O93" s="6" t="str">
        <f t="shared" si="13"/>
        <v>Pas de niveau 7</v>
      </c>
    </row>
    <row r="94" spans="1:15">
      <c r="A94" s="15">
        <f>'Balance N'!A95</f>
        <v>605500</v>
      </c>
      <c r="B94" s="4" t="str">
        <f t="shared" si="7"/>
        <v>6</v>
      </c>
      <c r="C94" s="4" t="str">
        <f t="shared" si="8"/>
        <v>60</v>
      </c>
      <c r="D94" s="4" t="str">
        <f t="shared" si="9"/>
        <v>605</v>
      </c>
      <c r="E94" s="8" t="str">
        <f>'Balance N'!B95</f>
        <v>Fourniture de bureau</v>
      </c>
      <c r="F94" s="9">
        <f>'Balance N'!C95</f>
        <v>0</v>
      </c>
      <c r="G94" s="9">
        <f>'Balance N'!D95</f>
        <v>0</v>
      </c>
      <c r="H94" s="9">
        <f>'Balance N'!E95</f>
        <v>4480500</v>
      </c>
      <c r="I94" s="9">
        <f>'Balance N'!F95</f>
        <v>207000</v>
      </c>
      <c r="J94" s="11">
        <f>'Balance N'!G95</f>
        <v>4273500</v>
      </c>
      <c r="K94" s="11">
        <f>'Balance N'!H95</f>
        <v>0</v>
      </c>
      <c r="L94" s="12" t="str">
        <f t="shared" si="10"/>
        <v>6</v>
      </c>
      <c r="M94" s="5" t="str">
        <f t="shared" si="11"/>
        <v>Pas de niveau 5</v>
      </c>
      <c r="N94" s="4" t="str">
        <f t="shared" si="12"/>
        <v>Pas de niveau 6</v>
      </c>
      <c r="O94" s="6" t="str">
        <f t="shared" si="13"/>
        <v>Pas de niveau 7</v>
      </c>
    </row>
    <row r="95" spans="1:15">
      <c r="A95" s="15">
        <f>'Balance N'!A96</f>
        <v>605600</v>
      </c>
      <c r="B95" s="4" t="str">
        <f t="shared" si="7"/>
        <v>6</v>
      </c>
      <c r="C95" s="4" t="str">
        <f t="shared" si="8"/>
        <v>60</v>
      </c>
      <c r="D95" s="4" t="str">
        <f t="shared" si="9"/>
        <v>605</v>
      </c>
      <c r="E95" s="8" t="str">
        <f>'Balance N'!B96</f>
        <v>Achats de petit matériel &amp; outillage</v>
      </c>
      <c r="F95" s="9">
        <f>'Balance N'!C96</f>
        <v>0</v>
      </c>
      <c r="G95" s="9">
        <f>'Balance N'!D96</f>
        <v>0</v>
      </c>
      <c r="H95" s="9">
        <f>'Balance N'!E96</f>
        <v>13718052</v>
      </c>
      <c r="I95" s="9">
        <f>'Balance N'!F96</f>
        <v>0</v>
      </c>
      <c r="J95" s="11">
        <f>'Balance N'!G96</f>
        <v>13718052</v>
      </c>
      <c r="K95" s="11">
        <f>'Balance N'!H96</f>
        <v>0</v>
      </c>
      <c r="L95" s="12" t="str">
        <f t="shared" si="10"/>
        <v>6</v>
      </c>
      <c r="M95" s="5" t="str">
        <f t="shared" si="11"/>
        <v>Pas de niveau 5</v>
      </c>
      <c r="N95" s="4" t="str">
        <f t="shared" si="12"/>
        <v>Pas de niveau 6</v>
      </c>
      <c r="O95" s="6" t="str">
        <f t="shared" si="13"/>
        <v>Pas de niveau 7</v>
      </c>
    </row>
    <row r="96" spans="1:15">
      <c r="A96" s="15">
        <f>'Balance N'!A97</f>
        <v>605700</v>
      </c>
      <c r="B96" s="4" t="str">
        <f t="shared" si="7"/>
        <v>6</v>
      </c>
      <c r="C96" s="4" t="str">
        <f t="shared" si="8"/>
        <v>60</v>
      </c>
      <c r="D96" s="4" t="str">
        <f t="shared" si="9"/>
        <v>605</v>
      </c>
      <c r="E96" s="8" t="str">
        <f>'Balance N'!B97</f>
        <v>Achats d'études prestations service</v>
      </c>
      <c r="F96" s="9">
        <f>'Balance N'!C97</f>
        <v>0</v>
      </c>
      <c r="G96" s="9">
        <f>'Balance N'!D97</f>
        <v>0</v>
      </c>
      <c r="H96" s="9">
        <f>'Balance N'!E97</f>
        <v>12000</v>
      </c>
      <c r="I96" s="9">
        <f>'Balance N'!F97</f>
        <v>0</v>
      </c>
      <c r="J96" s="11">
        <f>'Balance N'!G97</f>
        <v>12000</v>
      </c>
      <c r="K96" s="11">
        <f>'Balance N'!H97</f>
        <v>0</v>
      </c>
      <c r="L96" s="12" t="str">
        <f t="shared" si="10"/>
        <v>6</v>
      </c>
      <c r="M96" s="5" t="str">
        <f t="shared" si="11"/>
        <v>Pas de niveau 5</v>
      </c>
      <c r="N96" s="4" t="str">
        <f t="shared" si="12"/>
        <v>Pas de niveau 6</v>
      </c>
      <c r="O96" s="6" t="str">
        <f t="shared" si="13"/>
        <v>Pas de niveau 7</v>
      </c>
    </row>
    <row r="97" spans="1:15">
      <c r="A97" s="15">
        <f>'Balance N'!A98</f>
        <v>608100</v>
      </c>
      <c r="B97" s="4" t="str">
        <f t="shared" si="7"/>
        <v>6</v>
      </c>
      <c r="C97" s="4" t="str">
        <f t="shared" si="8"/>
        <v>60</v>
      </c>
      <c r="D97" s="4" t="str">
        <f t="shared" si="9"/>
        <v>608</v>
      </c>
      <c r="E97" s="8" t="str">
        <f>'Balance N'!B98</f>
        <v>Emballages perdus</v>
      </c>
      <c r="F97" s="9">
        <f>'Balance N'!C98</f>
        <v>0</v>
      </c>
      <c r="G97" s="9">
        <f>'Balance N'!D98</f>
        <v>0</v>
      </c>
      <c r="H97" s="9">
        <f>'Balance N'!E98</f>
        <v>132571022</v>
      </c>
      <c r="I97" s="9">
        <f>'Balance N'!F98</f>
        <v>37004365</v>
      </c>
      <c r="J97" s="11">
        <f>'Balance N'!G98</f>
        <v>95566657</v>
      </c>
      <c r="K97" s="11">
        <f>'Balance N'!H98</f>
        <v>0</v>
      </c>
      <c r="L97" s="12" t="str">
        <f t="shared" si="10"/>
        <v>6</v>
      </c>
      <c r="M97" s="5" t="str">
        <f t="shared" si="11"/>
        <v>Pas de niveau 5</v>
      </c>
      <c r="N97" s="4" t="str">
        <f t="shared" si="12"/>
        <v>Pas de niveau 6</v>
      </c>
      <c r="O97" s="6" t="str">
        <f t="shared" si="13"/>
        <v>Pas de niveau 7</v>
      </c>
    </row>
    <row r="98" spans="1:15">
      <c r="A98" s="15">
        <f>'Balance N'!A99</f>
        <v>612000</v>
      </c>
      <c r="B98" s="4" t="str">
        <f t="shared" si="7"/>
        <v>6</v>
      </c>
      <c r="C98" s="4" t="str">
        <f t="shared" si="8"/>
        <v>61</v>
      </c>
      <c r="D98" s="4" t="str">
        <f t="shared" si="9"/>
        <v>612</v>
      </c>
      <c r="E98" s="8" t="str">
        <f>'Balance N'!B99</f>
        <v>Transports sur ventes</v>
      </c>
      <c r="F98" s="9">
        <f>'Balance N'!C99</f>
        <v>0</v>
      </c>
      <c r="G98" s="9">
        <f>'Balance N'!D99</f>
        <v>0</v>
      </c>
      <c r="H98" s="9">
        <f>'Balance N'!E99</f>
        <v>343513892</v>
      </c>
      <c r="I98" s="9">
        <f>'Balance N'!F99</f>
        <v>19987821</v>
      </c>
      <c r="J98" s="11">
        <f>'Balance N'!G99</f>
        <v>323526071</v>
      </c>
      <c r="K98" s="11">
        <f>'Balance N'!H99</f>
        <v>0</v>
      </c>
      <c r="L98" s="12" t="str">
        <f t="shared" si="10"/>
        <v>6</v>
      </c>
      <c r="M98" s="5" t="str">
        <f t="shared" si="11"/>
        <v>Pas de niveau 5</v>
      </c>
      <c r="N98" s="4" t="str">
        <f t="shared" si="12"/>
        <v>Pas de niveau 6</v>
      </c>
      <c r="O98" s="6" t="str">
        <f t="shared" si="13"/>
        <v>Pas de niveau 7</v>
      </c>
    </row>
    <row r="99" spans="1:15">
      <c r="A99" s="15">
        <f>'Balance N'!A100</f>
        <v>618100</v>
      </c>
      <c r="B99" s="4" t="str">
        <f t="shared" si="7"/>
        <v>6</v>
      </c>
      <c r="C99" s="4" t="str">
        <f t="shared" si="8"/>
        <v>61</v>
      </c>
      <c r="D99" s="4" t="str">
        <f t="shared" si="9"/>
        <v>618</v>
      </c>
      <c r="E99" s="8" t="str">
        <f>'Balance N'!B100</f>
        <v>Voyages et déplacements</v>
      </c>
      <c r="F99" s="9">
        <f>'Balance N'!C100</f>
        <v>0</v>
      </c>
      <c r="G99" s="9">
        <f>'Balance N'!D100</f>
        <v>0</v>
      </c>
      <c r="H99" s="9">
        <f>'Balance N'!E100</f>
        <v>3958126</v>
      </c>
      <c r="I99" s="9">
        <f>'Balance N'!F100</f>
        <v>0</v>
      </c>
      <c r="J99" s="11">
        <f>'Balance N'!G100</f>
        <v>3958126</v>
      </c>
      <c r="K99" s="11">
        <f>'Balance N'!H100</f>
        <v>0</v>
      </c>
      <c r="L99" s="12" t="str">
        <f t="shared" si="10"/>
        <v>6</v>
      </c>
      <c r="M99" s="5" t="str">
        <f t="shared" si="11"/>
        <v>Pas de niveau 5</v>
      </c>
      <c r="N99" s="4" t="str">
        <f t="shared" si="12"/>
        <v>Pas de niveau 6</v>
      </c>
      <c r="O99" s="6" t="str">
        <f t="shared" si="13"/>
        <v>Pas de niveau 7</v>
      </c>
    </row>
    <row r="100" spans="1:15">
      <c r="A100" s="15">
        <f>'Balance N'!A101</f>
        <v>618300</v>
      </c>
      <c r="B100" s="4" t="str">
        <f t="shared" si="7"/>
        <v>6</v>
      </c>
      <c r="C100" s="4" t="str">
        <f t="shared" si="8"/>
        <v>61</v>
      </c>
      <c r="D100" s="4" t="str">
        <f t="shared" si="9"/>
        <v>618</v>
      </c>
      <c r="E100" s="8" t="str">
        <f>'Balance N'!B101</f>
        <v>Transports  administratifs</v>
      </c>
      <c r="F100" s="9">
        <f>'Balance N'!C101</f>
        <v>0</v>
      </c>
      <c r="G100" s="9">
        <f>'Balance N'!D101</f>
        <v>0</v>
      </c>
      <c r="H100" s="9">
        <f>'Balance N'!E101</f>
        <v>1662475</v>
      </c>
      <c r="I100" s="9">
        <f>'Balance N'!F101</f>
        <v>0</v>
      </c>
      <c r="J100" s="11">
        <f>'Balance N'!G101</f>
        <v>1662475</v>
      </c>
      <c r="K100" s="11">
        <f>'Balance N'!H101</f>
        <v>0</v>
      </c>
      <c r="L100" s="12" t="str">
        <f t="shared" si="10"/>
        <v>6</v>
      </c>
      <c r="M100" s="5" t="str">
        <f t="shared" si="11"/>
        <v>Pas de niveau 5</v>
      </c>
      <c r="N100" s="4" t="str">
        <f t="shared" si="12"/>
        <v>Pas de niveau 6</v>
      </c>
      <c r="O100" s="6" t="str">
        <f t="shared" si="13"/>
        <v>Pas de niveau 7</v>
      </c>
    </row>
    <row r="101" spans="1:15">
      <c r="A101" s="15">
        <f>'Balance N'!A102</f>
        <v>622200</v>
      </c>
      <c r="B101" s="4" t="str">
        <f t="shared" si="7"/>
        <v>6</v>
      </c>
      <c r="C101" s="4" t="str">
        <f t="shared" si="8"/>
        <v>62</v>
      </c>
      <c r="D101" s="4" t="str">
        <f t="shared" si="9"/>
        <v>622</v>
      </c>
      <c r="E101" s="8" t="str">
        <f>'Balance N'!B102</f>
        <v>Location de bâtiments</v>
      </c>
      <c r="F101" s="9">
        <f>'Balance N'!C102</f>
        <v>0</v>
      </c>
      <c r="G101" s="9">
        <f>'Balance N'!D102</f>
        <v>0</v>
      </c>
      <c r="H101" s="9">
        <f>'Balance N'!E102</f>
        <v>8750000</v>
      </c>
      <c r="I101" s="9">
        <f>'Balance N'!F102</f>
        <v>350000</v>
      </c>
      <c r="J101" s="11">
        <f>'Balance N'!G102</f>
        <v>8400000</v>
      </c>
      <c r="K101" s="11">
        <f>'Balance N'!H102</f>
        <v>0</v>
      </c>
      <c r="L101" s="12" t="str">
        <f t="shared" si="10"/>
        <v>6</v>
      </c>
      <c r="M101" s="5" t="str">
        <f t="shared" si="11"/>
        <v>Pas de niveau 5</v>
      </c>
      <c r="N101" s="4" t="str">
        <f t="shared" si="12"/>
        <v>Pas de niveau 6</v>
      </c>
      <c r="O101" s="6" t="str">
        <f t="shared" si="13"/>
        <v>Pas de niveau 7</v>
      </c>
    </row>
    <row r="102" spans="1:15">
      <c r="A102" s="15">
        <f>'Balance N'!A103</f>
        <v>622300</v>
      </c>
      <c r="B102" s="4" t="str">
        <f t="shared" si="7"/>
        <v>6</v>
      </c>
      <c r="C102" s="4" t="str">
        <f t="shared" si="8"/>
        <v>62</v>
      </c>
      <c r="D102" s="4" t="str">
        <f t="shared" si="9"/>
        <v>622</v>
      </c>
      <c r="E102" s="8" t="str">
        <f>'Balance N'!B103</f>
        <v>Location véhicules et parking</v>
      </c>
      <c r="F102" s="9">
        <f>'Balance N'!C103</f>
        <v>0</v>
      </c>
      <c r="G102" s="9">
        <f>'Balance N'!D103</f>
        <v>0</v>
      </c>
      <c r="H102" s="9">
        <f>'Balance N'!E103</f>
        <v>15080000</v>
      </c>
      <c r="I102" s="9">
        <f>'Balance N'!F103</f>
        <v>2955000</v>
      </c>
      <c r="J102" s="11">
        <f>'Balance N'!G103</f>
        <v>12125000</v>
      </c>
      <c r="K102" s="11">
        <f>'Balance N'!H103</f>
        <v>0</v>
      </c>
      <c r="L102" s="12" t="str">
        <f t="shared" si="10"/>
        <v>6</v>
      </c>
      <c r="M102" s="5" t="str">
        <f t="shared" si="11"/>
        <v>Pas de niveau 5</v>
      </c>
      <c r="N102" s="4" t="str">
        <f t="shared" si="12"/>
        <v>Pas de niveau 6</v>
      </c>
      <c r="O102" s="6" t="str">
        <f t="shared" si="13"/>
        <v>Pas de niveau 7</v>
      </c>
    </row>
    <row r="103" spans="1:15">
      <c r="A103" s="15">
        <f>'Balance N'!A104</f>
        <v>622800</v>
      </c>
      <c r="B103" s="4" t="str">
        <f t="shared" si="7"/>
        <v>6</v>
      </c>
      <c r="C103" s="4" t="str">
        <f t="shared" si="8"/>
        <v>62</v>
      </c>
      <c r="D103" s="4" t="str">
        <f t="shared" si="9"/>
        <v>622</v>
      </c>
      <c r="E103" s="8" t="str">
        <f>'Balance N'!B104</f>
        <v>Location de machines</v>
      </c>
      <c r="F103" s="9">
        <f>'Balance N'!C104</f>
        <v>0</v>
      </c>
      <c r="G103" s="9">
        <f>'Balance N'!D104</f>
        <v>0</v>
      </c>
      <c r="H103" s="9">
        <f>'Balance N'!E104</f>
        <v>682298</v>
      </c>
      <c r="I103" s="9">
        <f>'Balance N'!F104</f>
        <v>399400</v>
      </c>
      <c r="J103" s="11">
        <f>'Balance N'!G104</f>
        <v>282898</v>
      </c>
      <c r="K103" s="11">
        <f>'Balance N'!H104</f>
        <v>0</v>
      </c>
      <c r="L103" s="12" t="str">
        <f t="shared" si="10"/>
        <v>6</v>
      </c>
      <c r="M103" s="5" t="str">
        <f t="shared" si="11"/>
        <v>Pas de niveau 5</v>
      </c>
      <c r="N103" s="4" t="str">
        <f t="shared" si="12"/>
        <v>Pas de niveau 6</v>
      </c>
      <c r="O103" s="6" t="str">
        <f t="shared" si="13"/>
        <v>Pas de niveau 7</v>
      </c>
    </row>
    <row r="104" spans="1:15">
      <c r="A104" s="15">
        <f>'Balance N'!A105</f>
        <v>624100</v>
      </c>
      <c r="B104" s="4" t="str">
        <f t="shared" si="7"/>
        <v>6</v>
      </c>
      <c r="C104" s="4" t="str">
        <f t="shared" si="8"/>
        <v>62</v>
      </c>
      <c r="D104" s="4" t="str">
        <f t="shared" si="9"/>
        <v>624</v>
      </c>
      <c r="E104" s="8" t="str">
        <f>'Balance N'!B105</f>
        <v>Entretiens &amp; réparations biens immobiliers</v>
      </c>
      <c r="F104" s="9">
        <f>'Balance N'!C105</f>
        <v>0</v>
      </c>
      <c r="G104" s="9">
        <f>'Balance N'!D105</f>
        <v>0</v>
      </c>
      <c r="H104" s="9">
        <f>'Balance N'!E105</f>
        <v>1951316</v>
      </c>
      <c r="I104" s="9">
        <f>'Balance N'!F105</f>
        <v>0</v>
      </c>
      <c r="J104" s="11">
        <f>'Balance N'!G105</f>
        <v>1951316</v>
      </c>
      <c r="K104" s="11">
        <f>'Balance N'!H105</f>
        <v>0</v>
      </c>
      <c r="L104" s="12" t="str">
        <f t="shared" si="10"/>
        <v>6</v>
      </c>
      <c r="M104" s="5" t="str">
        <f t="shared" si="11"/>
        <v>Pas de niveau 5</v>
      </c>
      <c r="N104" s="4" t="str">
        <f t="shared" si="12"/>
        <v>Pas de niveau 6</v>
      </c>
      <c r="O104" s="6" t="str">
        <f t="shared" si="13"/>
        <v>Pas de niveau 7</v>
      </c>
    </row>
    <row r="105" spans="1:15">
      <c r="A105" s="15">
        <f>'Balance N'!A106</f>
        <v>624200</v>
      </c>
      <c r="B105" s="4" t="str">
        <f t="shared" si="7"/>
        <v>6</v>
      </c>
      <c r="C105" s="4" t="str">
        <f t="shared" si="8"/>
        <v>62</v>
      </c>
      <c r="D105" s="4" t="str">
        <f t="shared" si="9"/>
        <v>624</v>
      </c>
      <c r="E105" s="8" t="str">
        <f>'Balance N'!B106</f>
        <v>Entretiens &amp; réparations biens mobiliers</v>
      </c>
      <c r="F105" s="9">
        <f>'Balance N'!C106</f>
        <v>0</v>
      </c>
      <c r="G105" s="9">
        <f>'Balance N'!D106</f>
        <v>0</v>
      </c>
      <c r="H105" s="9">
        <f>'Balance N'!E106</f>
        <v>4392302</v>
      </c>
      <c r="I105" s="9">
        <f>'Balance N'!F106</f>
        <v>720054</v>
      </c>
      <c r="J105" s="11">
        <f>'Balance N'!G106</f>
        <v>3672248</v>
      </c>
      <c r="K105" s="11">
        <f>'Balance N'!H106</f>
        <v>0</v>
      </c>
      <c r="L105" s="12" t="str">
        <f t="shared" si="10"/>
        <v>6</v>
      </c>
      <c r="M105" s="5" t="str">
        <f t="shared" si="11"/>
        <v>Pas de niveau 5</v>
      </c>
      <c r="N105" s="4" t="str">
        <f t="shared" si="12"/>
        <v>Pas de niveau 6</v>
      </c>
      <c r="O105" s="6" t="str">
        <f t="shared" si="13"/>
        <v>Pas de niveau 7</v>
      </c>
    </row>
    <row r="106" spans="1:15">
      <c r="A106" s="15">
        <f>'Balance N'!A107</f>
        <v>624300</v>
      </c>
      <c r="B106" s="4" t="str">
        <f t="shared" si="7"/>
        <v>6</v>
      </c>
      <c r="C106" s="4" t="str">
        <f t="shared" si="8"/>
        <v>62</v>
      </c>
      <c r="D106" s="4" t="str">
        <f t="shared" si="9"/>
        <v>624</v>
      </c>
      <c r="E106" s="8" t="str">
        <f>'Balance N'!B107</f>
        <v>Maintenance</v>
      </c>
      <c r="F106" s="9">
        <f>'Balance N'!C107</f>
        <v>0</v>
      </c>
      <c r="G106" s="9">
        <f>'Balance N'!D107</f>
        <v>0</v>
      </c>
      <c r="H106" s="9">
        <f>'Balance N'!E107</f>
        <v>6460000</v>
      </c>
      <c r="I106" s="9">
        <f>'Balance N'!F107</f>
        <v>650000</v>
      </c>
      <c r="J106" s="11">
        <f>'Balance N'!G107</f>
        <v>5810000</v>
      </c>
      <c r="K106" s="11">
        <f>'Balance N'!H107</f>
        <v>0</v>
      </c>
      <c r="L106" s="12" t="str">
        <f t="shared" si="10"/>
        <v>6</v>
      </c>
      <c r="M106" s="5" t="str">
        <f t="shared" si="11"/>
        <v>Pas de niveau 5</v>
      </c>
      <c r="N106" s="4" t="str">
        <f t="shared" si="12"/>
        <v>Pas de niveau 6</v>
      </c>
      <c r="O106" s="6" t="str">
        <f t="shared" si="13"/>
        <v>Pas de niveau 7</v>
      </c>
    </row>
    <row r="107" spans="1:15">
      <c r="A107" s="15">
        <f>'Balance N'!A108</f>
        <v>624330</v>
      </c>
      <c r="B107" s="4" t="str">
        <f t="shared" si="7"/>
        <v>6</v>
      </c>
      <c r="C107" s="4" t="str">
        <f t="shared" si="8"/>
        <v>62</v>
      </c>
      <c r="D107" s="4" t="str">
        <f t="shared" si="9"/>
        <v>624</v>
      </c>
      <c r="E107" s="8" t="str">
        <f>'Balance N'!B108</f>
        <v>Hygiène et services assimilés</v>
      </c>
      <c r="F107" s="9">
        <f>'Balance N'!C108</f>
        <v>0</v>
      </c>
      <c r="G107" s="9">
        <f>'Balance N'!D108</f>
        <v>0</v>
      </c>
      <c r="H107" s="9">
        <f>'Balance N'!E108</f>
        <v>585000</v>
      </c>
      <c r="I107" s="9">
        <f>'Balance N'!F108</f>
        <v>0</v>
      </c>
      <c r="J107" s="11">
        <f>'Balance N'!G108</f>
        <v>585000</v>
      </c>
      <c r="K107" s="11">
        <f>'Balance N'!H108</f>
        <v>0</v>
      </c>
      <c r="L107" s="12" t="str">
        <f t="shared" si="10"/>
        <v>6</v>
      </c>
      <c r="M107" s="5" t="str">
        <f t="shared" si="11"/>
        <v>62433</v>
      </c>
      <c r="N107" s="4" t="str">
        <f t="shared" si="12"/>
        <v>Pas de niveau 6</v>
      </c>
      <c r="O107" s="6" t="str">
        <f t="shared" si="13"/>
        <v>Pas de niveau 7</v>
      </c>
    </row>
    <row r="108" spans="1:15">
      <c r="A108" s="15">
        <f>'Balance N'!A109</f>
        <v>625100</v>
      </c>
      <c r="B108" s="4" t="str">
        <f t="shared" si="7"/>
        <v>6</v>
      </c>
      <c r="C108" s="4" t="str">
        <f t="shared" si="8"/>
        <v>62</v>
      </c>
      <c r="D108" s="4" t="str">
        <f t="shared" si="9"/>
        <v>625</v>
      </c>
      <c r="E108" s="8" t="str">
        <f>'Balance N'!B109</f>
        <v>Assurances  multirisques</v>
      </c>
      <c r="F108" s="9">
        <f>'Balance N'!C109</f>
        <v>0</v>
      </c>
      <c r="G108" s="9">
        <f>'Balance N'!D109</f>
        <v>0</v>
      </c>
      <c r="H108" s="9">
        <f>'Balance N'!E109</f>
        <v>2796869</v>
      </c>
      <c r="I108" s="9">
        <f>'Balance N'!F109</f>
        <v>1378167</v>
      </c>
      <c r="J108" s="11">
        <f>'Balance N'!G109</f>
        <v>1418702</v>
      </c>
      <c r="K108" s="11">
        <f>'Balance N'!H109</f>
        <v>0</v>
      </c>
      <c r="L108" s="12" t="str">
        <f t="shared" si="10"/>
        <v>6</v>
      </c>
      <c r="M108" s="5" t="str">
        <f t="shared" si="11"/>
        <v>Pas de niveau 5</v>
      </c>
      <c r="N108" s="4" t="str">
        <f t="shared" si="12"/>
        <v>Pas de niveau 6</v>
      </c>
      <c r="O108" s="6" t="str">
        <f t="shared" si="13"/>
        <v>Pas de niveau 7</v>
      </c>
    </row>
    <row r="109" spans="1:15">
      <c r="A109" s="15">
        <f>'Balance N'!A110</f>
        <v>625200</v>
      </c>
      <c r="B109" s="4" t="str">
        <f t="shared" si="7"/>
        <v>6</v>
      </c>
      <c r="C109" s="4" t="str">
        <f t="shared" si="8"/>
        <v>62</v>
      </c>
      <c r="D109" s="4" t="str">
        <f t="shared" si="9"/>
        <v>625</v>
      </c>
      <c r="E109" s="8" t="str">
        <f>'Balance N'!B110</f>
        <v>Assurances matériel de transport</v>
      </c>
      <c r="F109" s="9">
        <f>'Balance N'!C110</f>
        <v>0</v>
      </c>
      <c r="G109" s="9">
        <f>'Balance N'!D110</f>
        <v>0</v>
      </c>
      <c r="H109" s="9">
        <f>'Balance N'!E110</f>
        <v>2660291</v>
      </c>
      <c r="I109" s="9">
        <f>'Balance N'!F110</f>
        <v>1617217</v>
      </c>
      <c r="J109" s="11">
        <f>'Balance N'!G110</f>
        <v>1043074</v>
      </c>
      <c r="K109" s="11">
        <f>'Balance N'!H110</f>
        <v>0</v>
      </c>
      <c r="L109" s="12" t="str">
        <f t="shared" si="10"/>
        <v>6</v>
      </c>
      <c r="M109" s="5" t="str">
        <f t="shared" si="11"/>
        <v>Pas de niveau 5</v>
      </c>
      <c r="N109" s="4" t="str">
        <f t="shared" si="12"/>
        <v>Pas de niveau 6</v>
      </c>
      <c r="O109" s="6" t="str">
        <f t="shared" si="13"/>
        <v>Pas de niveau 7</v>
      </c>
    </row>
    <row r="110" spans="1:15">
      <c r="A110" s="15">
        <f>'Balance N'!A111</f>
        <v>628100</v>
      </c>
      <c r="B110" s="4" t="str">
        <f t="shared" si="7"/>
        <v>6</v>
      </c>
      <c r="C110" s="4" t="str">
        <f t="shared" si="8"/>
        <v>62</v>
      </c>
      <c r="D110" s="4" t="str">
        <f t="shared" si="9"/>
        <v>628</v>
      </c>
      <c r="E110" s="8" t="str">
        <f>'Balance N'!B111</f>
        <v>Frais de téléphone</v>
      </c>
      <c r="F110" s="9">
        <f>'Balance N'!C111</f>
        <v>0</v>
      </c>
      <c r="G110" s="9">
        <f>'Balance N'!D111</f>
        <v>0</v>
      </c>
      <c r="H110" s="9">
        <f>'Balance N'!E111</f>
        <v>10693350</v>
      </c>
      <c r="I110" s="9">
        <f>'Balance N'!F111</f>
        <v>4187100</v>
      </c>
      <c r="J110" s="11">
        <f>'Balance N'!G111</f>
        <v>6506250</v>
      </c>
      <c r="K110" s="11">
        <f>'Balance N'!H111</f>
        <v>0</v>
      </c>
      <c r="L110" s="12" t="str">
        <f t="shared" si="10"/>
        <v>6</v>
      </c>
      <c r="M110" s="5" t="str">
        <f t="shared" si="11"/>
        <v>Pas de niveau 5</v>
      </c>
      <c r="N110" s="4" t="str">
        <f t="shared" si="12"/>
        <v>Pas de niveau 6</v>
      </c>
      <c r="O110" s="6" t="str">
        <f t="shared" si="13"/>
        <v>Pas de niveau 7</v>
      </c>
    </row>
    <row r="111" spans="1:15">
      <c r="A111" s="15">
        <f>'Balance N'!A112</f>
        <v>628800</v>
      </c>
      <c r="B111" s="4" t="str">
        <f t="shared" si="7"/>
        <v>6</v>
      </c>
      <c r="C111" s="4" t="str">
        <f t="shared" si="8"/>
        <v>62</v>
      </c>
      <c r="D111" s="4" t="str">
        <f t="shared" si="9"/>
        <v>628</v>
      </c>
      <c r="E111" s="8" t="str">
        <f>'Balance N'!B112</f>
        <v>Autres frais télécommunications</v>
      </c>
      <c r="F111" s="9">
        <f>'Balance N'!C112</f>
        <v>0</v>
      </c>
      <c r="G111" s="9">
        <f>'Balance N'!D112</f>
        <v>0</v>
      </c>
      <c r="H111" s="9">
        <f>'Balance N'!E112</f>
        <v>1207400</v>
      </c>
      <c r="I111" s="9">
        <f>'Balance N'!F112</f>
        <v>397000</v>
      </c>
      <c r="J111" s="11">
        <f>'Balance N'!G112</f>
        <v>810400</v>
      </c>
      <c r="K111" s="11">
        <f>'Balance N'!H112</f>
        <v>0</v>
      </c>
      <c r="L111" s="12" t="str">
        <f t="shared" si="10"/>
        <v>6</v>
      </c>
      <c r="M111" s="5" t="str">
        <f t="shared" si="11"/>
        <v>Pas de niveau 5</v>
      </c>
      <c r="N111" s="4" t="str">
        <f t="shared" si="12"/>
        <v>Pas de niveau 6</v>
      </c>
      <c r="O111" s="6" t="str">
        <f t="shared" si="13"/>
        <v>Pas de niveau 7</v>
      </c>
    </row>
    <row r="112" spans="1:15">
      <c r="A112" s="15">
        <f>'Balance N'!A113</f>
        <v>631800</v>
      </c>
      <c r="B112" s="4" t="str">
        <f t="shared" si="7"/>
        <v>6</v>
      </c>
      <c r="C112" s="4" t="str">
        <f t="shared" si="8"/>
        <v>63</v>
      </c>
      <c r="D112" s="4" t="str">
        <f t="shared" si="9"/>
        <v>631</v>
      </c>
      <c r="E112" s="8" t="str">
        <f>'Balance N'!B113</f>
        <v>Frais bancaires</v>
      </c>
      <c r="F112" s="9">
        <f>'Balance N'!C113</f>
        <v>0</v>
      </c>
      <c r="G112" s="9">
        <f>'Balance N'!D113</f>
        <v>0</v>
      </c>
      <c r="H112" s="9">
        <f>'Balance N'!E113</f>
        <v>2012656</v>
      </c>
      <c r="I112" s="9">
        <f>'Balance N'!F113</f>
        <v>0</v>
      </c>
      <c r="J112" s="11">
        <f>'Balance N'!G113</f>
        <v>2012656</v>
      </c>
      <c r="K112" s="11">
        <f>'Balance N'!H113</f>
        <v>0</v>
      </c>
      <c r="L112" s="12" t="str">
        <f t="shared" si="10"/>
        <v>6</v>
      </c>
      <c r="M112" s="5" t="str">
        <f t="shared" si="11"/>
        <v>Pas de niveau 5</v>
      </c>
      <c r="N112" s="4" t="str">
        <f t="shared" si="12"/>
        <v>Pas de niveau 6</v>
      </c>
      <c r="O112" s="6" t="str">
        <f t="shared" si="13"/>
        <v>Pas de niveau 7</v>
      </c>
    </row>
    <row r="113" spans="1:15">
      <c r="A113" s="15">
        <f>'Balance N'!A114</f>
        <v>631810</v>
      </c>
      <c r="B113" s="4" t="str">
        <f t="shared" si="7"/>
        <v>6</v>
      </c>
      <c r="C113" s="4" t="str">
        <f t="shared" si="8"/>
        <v>63</v>
      </c>
      <c r="D113" s="4" t="str">
        <f t="shared" si="9"/>
        <v>631</v>
      </c>
      <c r="E113" s="8" t="str">
        <f>'Balance N'!B114</f>
        <v>Frais virements/règlement clients</v>
      </c>
      <c r="F113" s="9">
        <f>'Balance N'!C114</f>
        <v>0</v>
      </c>
      <c r="G113" s="9">
        <f>'Balance N'!D114</f>
        <v>0</v>
      </c>
      <c r="H113" s="9">
        <f>'Balance N'!E114</f>
        <v>6417410</v>
      </c>
      <c r="I113" s="9">
        <f>'Balance N'!F114</f>
        <v>0</v>
      </c>
      <c r="J113" s="11">
        <f>'Balance N'!G114</f>
        <v>6417410</v>
      </c>
      <c r="K113" s="11">
        <f>'Balance N'!H114</f>
        <v>0</v>
      </c>
      <c r="L113" s="12" t="str">
        <f t="shared" si="10"/>
        <v>6</v>
      </c>
      <c r="M113" s="5" t="str">
        <f t="shared" si="11"/>
        <v>63181</v>
      </c>
      <c r="N113" s="4" t="str">
        <f t="shared" si="12"/>
        <v>Pas de niveau 6</v>
      </c>
      <c r="O113" s="6" t="str">
        <f t="shared" si="13"/>
        <v>Pas de niveau 7</v>
      </c>
    </row>
    <row r="114" spans="1:15">
      <c r="A114" s="15">
        <f>'Balance N'!A115</f>
        <v>632400</v>
      </c>
      <c r="B114" s="4" t="str">
        <f t="shared" si="7"/>
        <v>6</v>
      </c>
      <c r="C114" s="4" t="str">
        <f t="shared" si="8"/>
        <v>63</v>
      </c>
      <c r="D114" s="4" t="str">
        <f t="shared" si="9"/>
        <v>632</v>
      </c>
      <c r="E114" s="8" t="str">
        <f>'Balance N'!B115</f>
        <v>Honoraires  expert-comptable</v>
      </c>
      <c r="F114" s="9">
        <f>'Balance N'!C115</f>
        <v>0</v>
      </c>
      <c r="G114" s="9">
        <f>'Balance N'!D115</f>
        <v>0</v>
      </c>
      <c r="H114" s="9">
        <f>'Balance N'!E115</f>
        <v>22500000</v>
      </c>
      <c r="I114" s="9">
        <f>'Balance N'!F115</f>
        <v>6600000</v>
      </c>
      <c r="J114" s="11">
        <f>'Balance N'!G115</f>
        <v>15900000</v>
      </c>
      <c r="K114" s="11">
        <f>'Balance N'!H115</f>
        <v>0</v>
      </c>
      <c r="L114" s="12" t="str">
        <f t="shared" si="10"/>
        <v>6</v>
      </c>
      <c r="M114" s="5" t="str">
        <f t="shared" si="11"/>
        <v>Pas de niveau 5</v>
      </c>
      <c r="N114" s="4" t="str">
        <f t="shared" si="12"/>
        <v>Pas de niveau 6</v>
      </c>
      <c r="O114" s="6" t="str">
        <f t="shared" si="13"/>
        <v>Pas de niveau 7</v>
      </c>
    </row>
    <row r="115" spans="1:15">
      <c r="A115" s="15">
        <f>'Balance N'!A116</f>
        <v>632401</v>
      </c>
      <c r="B115" s="4" t="str">
        <f t="shared" si="7"/>
        <v>6</v>
      </c>
      <c r="C115" s="4" t="str">
        <f t="shared" si="8"/>
        <v>63</v>
      </c>
      <c r="D115" s="4" t="str">
        <f t="shared" si="9"/>
        <v>632</v>
      </c>
      <c r="E115" s="8" t="str">
        <f>'Balance N'!B116</f>
        <v>Honoraires notaires</v>
      </c>
      <c r="F115" s="9">
        <f>'Balance N'!C116</f>
        <v>0</v>
      </c>
      <c r="G115" s="9">
        <f>'Balance N'!D116</f>
        <v>0</v>
      </c>
      <c r="H115" s="9">
        <f>'Balance N'!E116</f>
        <v>1500000</v>
      </c>
      <c r="I115" s="9">
        <f>'Balance N'!F116</f>
        <v>0</v>
      </c>
      <c r="J115" s="11">
        <f>'Balance N'!G116</f>
        <v>1500000</v>
      </c>
      <c r="K115" s="11">
        <f>'Balance N'!H116</f>
        <v>0</v>
      </c>
      <c r="L115" s="12" t="str">
        <f t="shared" si="10"/>
        <v>6</v>
      </c>
      <c r="M115" s="5" t="str">
        <f t="shared" si="11"/>
        <v>Pas de niveau 5</v>
      </c>
      <c r="N115" s="4" t="str">
        <f t="shared" si="12"/>
        <v>632401</v>
      </c>
      <c r="O115" s="6" t="str">
        <f t="shared" si="13"/>
        <v>Pas de niveau 7</v>
      </c>
    </row>
    <row r="116" spans="1:15">
      <c r="A116" s="15">
        <f>'Balance N'!A117</f>
        <v>632410</v>
      </c>
      <c r="B116" s="4" t="str">
        <f t="shared" si="7"/>
        <v>6</v>
      </c>
      <c r="C116" s="4" t="str">
        <f t="shared" si="8"/>
        <v>63</v>
      </c>
      <c r="D116" s="4" t="str">
        <f t="shared" si="9"/>
        <v>632</v>
      </c>
      <c r="E116" s="8" t="str">
        <f>'Balance N'!B117</f>
        <v>Honoraires analyses</v>
      </c>
      <c r="F116" s="9">
        <f>'Balance N'!C117</f>
        <v>0</v>
      </c>
      <c r="G116" s="9">
        <f>'Balance N'!D117</f>
        <v>0</v>
      </c>
      <c r="H116" s="9">
        <f>'Balance N'!E117</f>
        <v>2049080</v>
      </c>
      <c r="I116" s="9">
        <f>'Balance N'!F117</f>
        <v>647560</v>
      </c>
      <c r="J116" s="11">
        <f>'Balance N'!G117</f>
        <v>1401520</v>
      </c>
      <c r="K116" s="11">
        <f>'Balance N'!H117</f>
        <v>0</v>
      </c>
      <c r="L116" s="12" t="str">
        <f t="shared" si="10"/>
        <v>6</v>
      </c>
      <c r="M116" s="5" t="str">
        <f t="shared" si="11"/>
        <v>63241</v>
      </c>
      <c r="N116" s="4" t="str">
        <f t="shared" si="12"/>
        <v>Pas de niveau 6</v>
      </c>
      <c r="O116" s="6" t="str">
        <f t="shared" si="13"/>
        <v>Pas de niveau 7</v>
      </c>
    </row>
    <row r="117" spans="1:15">
      <c r="A117" s="15">
        <f>'Balance N'!A118</f>
        <v>632500</v>
      </c>
      <c r="B117" s="4" t="str">
        <f t="shared" si="7"/>
        <v>6</v>
      </c>
      <c r="C117" s="4" t="str">
        <f t="shared" si="8"/>
        <v>63</v>
      </c>
      <c r="D117" s="4" t="str">
        <f t="shared" si="9"/>
        <v>632</v>
      </c>
      <c r="E117" s="8" t="str">
        <f>'Balance N'!B118</f>
        <v>Frais d'acte et de contentieux</v>
      </c>
      <c r="F117" s="9">
        <f>'Balance N'!C118</f>
        <v>0</v>
      </c>
      <c r="G117" s="9">
        <f>'Balance N'!D118</f>
        <v>0</v>
      </c>
      <c r="H117" s="9">
        <f>'Balance N'!E118</f>
        <v>46680</v>
      </c>
      <c r="I117" s="9">
        <f>'Balance N'!F118</f>
        <v>0</v>
      </c>
      <c r="J117" s="11">
        <f>'Balance N'!G118</f>
        <v>46680</v>
      </c>
      <c r="K117" s="11">
        <f>'Balance N'!H118</f>
        <v>0</v>
      </c>
      <c r="L117" s="12" t="str">
        <f t="shared" si="10"/>
        <v>6</v>
      </c>
      <c r="M117" s="5" t="str">
        <f t="shared" si="11"/>
        <v>Pas de niveau 5</v>
      </c>
      <c r="N117" s="4" t="str">
        <f t="shared" si="12"/>
        <v>Pas de niveau 6</v>
      </c>
      <c r="O117" s="6" t="str">
        <f t="shared" si="13"/>
        <v>Pas de niveau 7</v>
      </c>
    </row>
    <row r="118" spans="1:15">
      <c r="A118" s="15">
        <f>'Balance N'!A119</f>
        <v>632800</v>
      </c>
      <c r="B118" s="4" t="str">
        <f t="shared" si="7"/>
        <v>6</v>
      </c>
      <c r="C118" s="4" t="str">
        <f t="shared" si="8"/>
        <v>63</v>
      </c>
      <c r="D118" s="4" t="str">
        <f t="shared" si="9"/>
        <v>632</v>
      </c>
      <c r="E118" s="8" t="str">
        <f>'Balance N'!B119</f>
        <v>Certificat de salubrité</v>
      </c>
      <c r="F118" s="9">
        <f>'Balance N'!C119</f>
        <v>0</v>
      </c>
      <c r="G118" s="9">
        <f>'Balance N'!D119</f>
        <v>0</v>
      </c>
      <c r="H118" s="9">
        <f>'Balance N'!E119</f>
        <v>2277000</v>
      </c>
      <c r="I118" s="9">
        <f>'Balance N'!F119</f>
        <v>0</v>
      </c>
      <c r="J118" s="11">
        <f>'Balance N'!G119</f>
        <v>2277000</v>
      </c>
      <c r="K118" s="11">
        <f>'Balance N'!H119</f>
        <v>0</v>
      </c>
      <c r="L118" s="12" t="str">
        <f t="shared" si="10"/>
        <v>6</v>
      </c>
      <c r="M118" s="5" t="str">
        <f t="shared" si="11"/>
        <v>Pas de niveau 5</v>
      </c>
      <c r="N118" s="4" t="str">
        <f t="shared" si="12"/>
        <v>Pas de niveau 6</v>
      </c>
      <c r="O118" s="6" t="str">
        <f t="shared" si="13"/>
        <v>Pas de niveau 7</v>
      </c>
    </row>
    <row r="119" spans="1:15">
      <c r="A119" s="15">
        <f>'Balance N'!A120</f>
        <v>632801</v>
      </c>
      <c r="B119" s="4" t="str">
        <f t="shared" si="7"/>
        <v>6</v>
      </c>
      <c r="C119" s="4" t="str">
        <f t="shared" si="8"/>
        <v>63</v>
      </c>
      <c r="D119" s="4" t="str">
        <f t="shared" si="9"/>
        <v>632</v>
      </c>
      <c r="E119" s="8" t="str">
        <f>'Balance N'!B120</f>
        <v>Droit d’entrée port</v>
      </c>
      <c r="F119" s="9">
        <f>'Balance N'!C120</f>
        <v>0</v>
      </c>
      <c r="G119" s="9">
        <f>'Balance N'!D120</f>
        <v>0</v>
      </c>
      <c r="H119" s="9">
        <f>'Balance N'!E120</f>
        <v>129375</v>
      </c>
      <c r="I119" s="9">
        <f>'Balance N'!F120</f>
        <v>0</v>
      </c>
      <c r="J119" s="11">
        <f>'Balance N'!G120</f>
        <v>129375</v>
      </c>
      <c r="K119" s="11">
        <f>'Balance N'!H120</f>
        <v>0</v>
      </c>
      <c r="L119" s="12" t="str">
        <f t="shared" si="10"/>
        <v>6</v>
      </c>
      <c r="M119" s="5" t="str">
        <f t="shared" si="11"/>
        <v>Pas de niveau 5</v>
      </c>
      <c r="N119" s="4" t="str">
        <f t="shared" si="12"/>
        <v>632801</v>
      </c>
      <c r="O119" s="6" t="str">
        <f t="shared" si="13"/>
        <v>Pas de niveau 7</v>
      </c>
    </row>
    <row r="120" spans="1:15">
      <c r="A120" s="15">
        <f>'Balance N'!A121</f>
        <v>634800</v>
      </c>
      <c r="B120" s="4" t="str">
        <f t="shared" si="7"/>
        <v>6</v>
      </c>
      <c r="C120" s="4" t="str">
        <f t="shared" si="8"/>
        <v>63</v>
      </c>
      <c r="D120" s="4" t="str">
        <f t="shared" si="9"/>
        <v>634</v>
      </c>
      <c r="E120" s="8" t="str">
        <f>'Balance N'!B121</f>
        <v>Autres redevances</v>
      </c>
      <c r="F120" s="9">
        <f>'Balance N'!C121</f>
        <v>0</v>
      </c>
      <c r="G120" s="9">
        <f>'Balance N'!D121</f>
        <v>0</v>
      </c>
      <c r="H120" s="9">
        <f>'Balance N'!E121</f>
        <v>48000</v>
      </c>
      <c r="I120" s="9">
        <f>'Balance N'!F121</f>
        <v>0</v>
      </c>
      <c r="J120" s="11">
        <f>'Balance N'!G121</f>
        <v>48000</v>
      </c>
      <c r="K120" s="11">
        <f>'Balance N'!H121</f>
        <v>0</v>
      </c>
      <c r="L120" s="12" t="str">
        <f t="shared" si="10"/>
        <v>6</v>
      </c>
      <c r="M120" s="5" t="str">
        <f t="shared" si="11"/>
        <v>Pas de niveau 5</v>
      </c>
      <c r="N120" s="4" t="str">
        <f t="shared" si="12"/>
        <v>Pas de niveau 6</v>
      </c>
      <c r="O120" s="6" t="str">
        <f t="shared" si="13"/>
        <v>Pas de niveau 7</v>
      </c>
    </row>
    <row r="121" spans="1:15">
      <c r="A121" s="15">
        <f>'Balance N'!A122</f>
        <v>635101</v>
      </c>
      <c r="B121" s="4" t="str">
        <f t="shared" si="7"/>
        <v>6</v>
      </c>
      <c r="C121" s="4" t="str">
        <f t="shared" si="8"/>
        <v>63</v>
      </c>
      <c r="D121" s="4" t="str">
        <f t="shared" si="9"/>
        <v>635</v>
      </c>
      <c r="E121" s="8" t="str">
        <f>'Balance N'!B122</f>
        <v>Cotisation syndicale patronale</v>
      </c>
      <c r="F121" s="9">
        <f>'Balance N'!C122</f>
        <v>0</v>
      </c>
      <c r="G121" s="9">
        <f>'Balance N'!D122</f>
        <v>0</v>
      </c>
      <c r="H121" s="9">
        <f>'Balance N'!E122</f>
        <v>400000</v>
      </c>
      <c r="I121" s="9">
        <f>'Balance N'!F122</f>
        <v>200000</v>
      </c>
      <c r="J121" s="11">
        <f>'Balance N'!G122</f>
        <v>200000</v>
      </c>
      <c r="K121" s="11">
        <f>'Balance N'!H122</f>
        <v>0</v>
      </c>
      <c r="L121" s="12" t="str">
        <f t="shared" si="10"/>
        <v>6</v>
      </c>
      <c r="M121" s="5" t="str">
        <f t="shared" si="11"/>
        <v>Pas de niveau 5</v>
      </c>
      <c r="N121" s="4" t="str">
        <f t="shared" si="12"/>
        <v>635101</v>
      </c>
      <c r="O121" s="6" t="str">
        <f t="shared" si="13"/>
        <v>Pas de niveau 7</v>
      </c>
    </row>
    <row r="122" spans="1:15">
      <c r="A122" s="15">
        <f>'Balance N'!A123</f>
        <v>638300</v>
      </c>
      <c r="B122" s="4" t="str">
        <f t="shared" si="7"/>
        <v>6</v>
      </c>
      <c r="C122" s="4" t="str">
        <f t="shared" si="8"/>
        <v>63</v>
      </c>
      <c r="D122" s="4" t="str">
        <f t="shared" si="9"/>
        <v>638</v>
      </c>
      <c r="E122" s="8" t="str">
        <f>'Balance N'!B123</f>
        <v>Réceptions</v>
      </c>
      <c r="F122" s="9">
        <f>'Balance N'!C123</f>
        <v>0</v>
      </c>
      <c r="G122" s="9">
        <f>'Balance N'!D123</f>
        <v>0</v>
      </c>
      <c r="H122" s="9">
        <f>'Balance N'!E123</f>
        <v>31500</v>
      </c>
      <c r="I122" s="9">
        <f>'Balance N'!F123</f>
        <v>0</v>
      </c>
      <c r="J122" s="11">
        <f>'Balance N'!G123</f>
        <v>31500</v>
      </c>
      <c r="K122" s="11">
        <f>'Balance N'!H123</f>
        <v>0</v>
      </c>
      <c r="L122" s="12" t="str">
        <f t="shared" si="10"/>
        <v>6</v>
      </c>
      <c r="M122" s="5" t="str">
        <f t="shared" si="11"/>
        <v>Pas de niveau 5</v>
      </c>
      <c r="N122" s="4" t="str">
        <f t="shared" si="12"/>
        <v>Pas de niveau 6</v>
      </c>
      <c r="O122" s="6" t="str">
        <f t="shared" si="13"/>
        <v>Pas de niveau 7</v>
      </c>
    </row>
    <row r="123" spans="1:15">
      <c r="A123" s="15">
        <f>'Balance N'!A124</f>
        <v>638900</v>
      </c>
      <c r="B123" s="4" t="str">
        <f t="shared" si="7"/>
        <v>6</v>
      </c>
      <c r="C123" s="4" t="str">
        <f t="shared" si="8"/>
        <v>63</v>
      </c>
      <c r="D123" s="4" t="str">
        <f t="shared" si="9"/>
        <v>638</v>
      </c>
      <c r="E123" s="8" t="str">
        <f>'Balance N'!B124</f>
        <v>Prestations diverses</v>
      </c>
      <c r="F123" s="9">
        <f>'Balance N'!C124</f>
        <v>0</v>
      </c>
      <c r="G123" s="9">
        <f>'Balance N'!D124</f>
        <v>0</v>
      </c>
      <c r="H123" s="9">
        <f>'Balance N'!E124</f>
        <v>30300</v>
      </c>
      <c r="I123" s="9">
        <f>'Balance N'!F124</f>
        <v>0</v>
      </c>
      <c r="J123" s="11">
        <f>'Balance N'!G124</f>
        <v>30300</v>
      </c>
      <c r="K123" s="11">
        <f>'Balance N'!H124</f>
        <v>0</v>
      </c>
      <c r="L123" s="12" t="str">
        <f t="shared" si="10"/>
        <v>6</v>
      </c>
      <c r="M123" s="5" t="str">
        <f t="shared" si="11"/>
        <v>Pas de niveau 5</v>
      </c>
      <c r="N123" s="4" t="str">
        <f t="shared" si="12"/>
        <v>Pas de niveau 6</v>
      </c>
      <c r="O123" s="6" t="str">
        <f t="shared" si="13"/>
        <v>Pas de niveau 7</v>
      </c>
    </row>
    <row r="124" spans="1:15">
      <c r="A124" s="15">
        <f>'Balance N'!A125</f>
        <v>646100</v>
      </c>
      <c r="B124" s="4" t="str">
        <f t="shared" si="7"/>
        <v>6</v>
      </c>
      <c r="C124" s="4" t="str">
        <f t="shared" si="8"/>
        <v>64</v>
      </c>
      <c r="D124" s="4" t="str">
        <f t="shared" si="9"/>
        <v>646</v>
      </c>
      <c r="E124" s="8" t="str">
        <f>'Balance N'!B125</f>
        <v>Droits enregistrement aug. Capital</v>
      </c>
      <c r="F124" s="9">
        <f>'Balance N'!C125</f>
        <v>0</v>
      </c>
      <c r="G124" s="9">
        <f>'Balance N'!D125</f>
        <v>0</v>
      </c>
      <c r="H124" s="9">
        <f>'Balance N'!E125</f>
        <v>3000000</v>
      </c>
      <c r="I124" s="9">
        <f>'Balance N'!F125</f>
        <v>0</v>
      </c>
      <c r="J124" s="11">
        <f>'Balance N'!G125</f>
        <v>3000000</v>
      </c>
      <c r="K124" s="11">
        <f>'Balance N'!H125</f>
        <v>0</v>
      </c>
      <c r="L124" s="12" t="str">
        <f t="shared" si="10"/>
        <v>6</v>
      </c>
      <c r="M124" s="5" t="str">
        <f t="shared" si="11"/>
        <v>Pas de niveau 5</v>
      </c>
      <c r="N124" s="4" t="str">
        <f t="shared" si="12"/>
        <v>Pas de niveau 6</v>
      </c>
      <c r="O124" s="6" t="str">
        <f t="shared" si="13"/>
        <v>Pas de niveau 7</v>
      </c>
    </row>
    <row r="125" spans="1:15">
      <c r="A125" s="15">
        <f>'Balance N'!A126</f>
        <v>646200</v>
      </c>
      <c r="B125" s="4" t="str">
        <f t="shared" si="7"/>
        <v>6</v>
      </c>
      <c r="C125" s="4" t="str">
        <f t="shared" si="8"/>
        <v>64</v>
      </c>
      <c r="D125" s="4" t="str">
        <f t="shared" si="9"/>
        <v>646</v>
      </c>
      <c r="E125" s="8" t="str">
        <f>'Balance N'!B126</f>
        <v>Droits de timbres</v>
      </c>
      <c r="F125" s="9">
        <f>'Balance N'!C126</f>
        <v>0</v>
      </c>
      <c r="G125" s="9">
        <f>'Balance N'!D126</f>
        <v>0</v>
      </c>
      <c r="H125" s="9">
        <f>'Balance N'!E126</f>
        <v>10200</v>
      </c>
      <c r="I125" s="9">
        <f>'Balance N'!F126</f>
        <v>0</v>
      </c>
      <c r="J125" s="11">
        <f>'Balance N'!G126</f>
        <v>10200</v>
      </c>
      <c r="K125" s="11">
        <f>'Balance N'!H126</f>
        <v>0</v>
      </c>
      <c r="L125" s="12" t="str">
        <f t="shared" si="10"/>
        <v>6</v>
      </c>
      <c r="M125" s="5" t="str">
        <f t="shared" si="11"/>
        <v>Pas de niveau 5</v>
      </c>
      <c r="N125" s="4" t="str">
        <f t="shared" si="12"/>
        <v>Pas de niveau 6</v>
      </c>
      <c r="O125" s="6" t="str">
        <f t="shared" si="13"/>
        <v>Pas de niveau 7</v>
      </c>
    </row>
    <row r="126" spans="1:15">
      <c r="A126" s="15">
        <f>'Balance N'!A127</f>
        <v>646400</v>
      </c>
      <c r="B126" s="4" t="str">
        <f t="shared" si="7"/>
        <v>6</v>
      </c>
      <c r="C126" s="4" t="str">
        <f t="shared" si="8"/>
        <v>64</v>
      </c>
      <c r="D126" s="4" t="str">
        <f t="shared" si="9"/>
        <v>646</v>
      </c>
      <c r="E126" s="8" t="str">
        <f>'Balance N'!B127</f>
        <v>Vignettes</v>
      </c>
      <c r="F126" s="9">
        <f>'Balance N'!C127</f>
        <v>0</v>
      </c>
      <c r="G126" s="9">
        <f>'Balance N'!D127</f>
        <v>0</v>
      </c>
      <c r="H126" s="9">
        <f>'Balance N'!E127</f>
        <v>35000</v>
      </c>
      <c r="I126" s="9">
        <f>'Balance N'!F127</f>
        <v>0</v>
      </c>
      <c r="J126" s="11">
        <f>'Balance N'!G127</f>
        <v>35000</v>
      </c>
      <c r="K126" s="11">
        <f>'Balance N'!H127</f>
        <v>0</v>
      </c>
      <c r="L126" s="12" t="str">
        <f t="shared" si="10"/>
        <v>6</v>
      </c>
      <c r="M126" s="5" t="str">
        <f t="shared" si="11"/>
        <v>Pas de niveau 5</v>
      </c>
      <c r="N126" s="4" t="str">
        <f t="shared" si="12"/>
        <v>Pas de niveau 6</v>
      </c>
      <c r="O126" s="6" t="str">
        <f t="shared" si="13"/>
        <v>Pas de niveau 7</v>
      </c>
    </row>
    <row r="127" spans="1:15">
      <c r="A127" s="15">
        <f>'Balance N'!A128</f>
        <v>647200</v>
      </c>
      <c r="B127" s="4" t="str">
        <f t="shared" si="7"/>
        <v>6</v>
      </c>
      <c r="C127" s="4" t="str">
        <f t="shared" si="8"/>
        <v>64</v>
      </c>
      <c r="D127" s="4" t="str">
        <f t="shared" si="9"/>
        <v>647</v>
      </c>
      <c r="E127" s="8" t="str">
        <f>'Balance N'!B128</f>
        <v>Pénalités TVA</v>
      </c>
      <c r="F127" s="9">
        <f>'Balance N'!C128</f>
        <v>0</v>
      </c>
      <c r="G127" s="9">
        <f>'Balance N'!D128</f>
        <v>0</v>
      </c>
      <c r="H127" s="9">
        <f>'Balance N'!E128</f>
        <v>90000</v>
      </c>
      <c r="I127" s="9">
        <f>'Balance N'!F128</f>
        <v>0</v>
      </c>
      <c r="J127" s="11">
        <f>'Balance N'!G128</f>
        <v>90000</v>
      </c>
      <c r="K127" s="11">
        <f>'Balance N'!H128</f>
        <v>0</v>
      </c>
      <c r="L127" s="12" t="str">
        <f t="shared" si="10"/>
        <v>6</v>
      </c>
      <c r="M127" s="5" t="str">
        <f t="shared" si="11"/>
        <v>Pas de niveau 5</v>
      </c>
      <c r="N127" s="4" t="str">
        <f t="shared" si="12"/>
        <v>Pas de niveau 6</v>
      </c>
      <c r="O127" s="6" t="str">
        <f t="shared" si="13"/>
        <v>Pas de niveau 7</v>
      </c>
    </row>
    <row r="128" spans="1:15">
      <c r="A128" s="15">
        <f>'Balance N'!A129</f>
        <v>651100</v>
      </c>
      <c r="B128" s="4" t="str">
        <f t="shared" si="7"/>
        <v>6</v>
      </c>
      <c r="C128" s="4" t="str">
        <f t="shared" si="8"/>
        <v>65</v>
      </c>
      <c r="D128" s="4" t="str">
        <f t="shared" si="9"/>
        <v>651</v>
      </c>
      <c r="E128" s="8" t="str">
        <f>'Balance N'!B129</f>
        <v>Pertes sur créances clients</v>
      </c>
      <c r="F128" s="9">
        <f>'Balance N'!C129</f>
        <v>0</v>
      </c>
      <c r="G128" s="9">
        <f>'Balance N'!D129</f>
        <v>0</v>
      </c>
      <c r="H128" s="9">
        <f>'Balance N'!E129</f>
        <v>4150956</v>
      </c>
      <c r="I128" s="9">
        <f>'Balance N'!F129</f>
        <v>0</v>
      </c>
      <c r="J128" s="11">
        <f>'Balance N'!G129</f>
        <v>4150956</v>
      </c>
      <c r="K128" s="11">
        <f>'Balance N'!H129</f>
        <v>0</v>
      </c>
      <c r="L128" s="12" t="str">
        <f t="shared" si="10"/>
        <v>6</v>
      </c>
      <c r="M128" s="5" t="str">
        <f t="shared" si="11"/>
        <v>Pas de niveau 5</v>
      </c>
      <c r="N128" s="4" t="str">
        <f t="shared" si="12"/>
        <v>Pas de niveau 6</v>
      </c>
      <c r="O128" s="6" t="str">
        <f t="shared" si="13"/>
        <v>Pas de niveau 7</v>
      </c>
    </row>
    <row r="129" spans="1:15">
      <c r="A129" s="15">
        <f>'Balance N'!A130</f>
        <v>658200</v>
      </c>
      <c r="B129" s="4" t="str">
        <f t="shared" si="7"/>
        <v>6</v>
      </c>
      <c r="C129" s="4" t="str">
        <f t="shared" si="8"/>
        <v>65</v>
      </c>
      <c r="D129" s="4" t="str">
        <f t="shared" si="9"/>
        <v>658</v>
      </c>
      <c r="E129" s="8" t="str">
        <f>'Balance N'!B130</f>
        <v>Dons</v>
      </c>
      <c r="F129" s="9">
        <f>'Balance N'!C130</f>
        <v>0</v>
      </c>
      <c r="G129" s="9">
        <f>'Balance N'!D130</f>
        <v>0</v>
      </c>
      <c r="H129" s="9">
        <f>'Balance N'!E130</f>
        <v>100000</v>
      </c>
      <c r="I129" s="9">
        <f>'Balance N'!F130</f>
        <v>0</v>
      </c>
      <c r="J129" s="11">
        <f>'Balance N'!G130</f>
        <v>100000</v>
      </c>
      <c r="K129" s="11">
        <f>'Balance N'!H130</f>
        <v>0</v>
      </c>
      <c r="L129" s="12" t="str">
        <f t="shared" si="10"/>
        <v>6</v>
      </c>
      <c r="M129" s="5" t="str">
        <f t="shared" si="11"/>
        <v>Pas de niveau 5</v>
      </c>
      <c r="N129" s="4" t="str">
        <f t="shared" si="12"/>
        <v>Pas de niveau 6</v>
      </c>
      <c r="O129" s="6" t="str">
        <f t="shared" si="13"/>
        <v>Pas de niveau 7</v>
      </c>
    </row>
    <row r="130" spans="1:15">
      <c r="A130" s="15">
        <f>'Balance N'!A131</f>
        <v>658800</v>
      </c>
      <c r="B130" s="4" t="str">
        <f t="shared" si="7"/>
        <v>6</v>
      </c>
      <c r="C130" s="4" t="str">
        <f t="shared" si="8"/>
        <v>65</v>
      </c>
      <c r="D130" s="4" t="str">
        <f t="shared" si="9"/>
        <v>658</v>
      </c>
      <c r="E130" s="8" t="str">
        <f>'Balance N'!B131</f>
        <v>Autres charges diverses</v>
      </c>
      <c r="F130" s="9">
        <f>'Balance N'!C131</f>
        <v>0</v>
      </c>
      <c r="G130" s="9">
        <f>'Balance N'!D131</f>
        <v>0</v>
      </c>
      <c r="H130" s="9">
        <f>'Balance N'!E131</f>
        <v>12973</v>
      </c>
      <c r="I130" s="9">
        <f>'Balance N'!F131</f>
        <v>0</v>
      </c>
      <c r="J130" s="11">
        <f>'Balance N'!G131</f>
        <v>12973</v>
      </c>
      <c r="K130" s="11">
        <f>'Balance N'!H131</f>
        <v>0</v>
      </c>
      <c r="L130" s="12" t="str">
        <f t="shared" si="10"/>
        <v>6</v>
      </c>
      <c r="M130" s="5" t="str">
        <f t="shared" si="11"/>
        <v>Pas de niveau 5</v>
      </c>
      <c r="N130" s="4" t="str">
        <f t="shared" si="12"/>
        <v>Pas de niveau 6</v>
      </c>
      <c r="O130" s="6" t="str">
        <f t="shared" si="13"/>
        <v>Pas de niveau 7</v>
      </c>
    </row>
    <row r="131" spans="1:15">
      <c r="A131" s="15">
        <f>'Balance N'!A132</f>
        <v>661100</v>
      </c>
      <c r="B131" s="4" t="str">
        <f t="shared" si="7"/>
        <v>6</v>
      </c>
      <c r="C131" s="4" t="str">
        <f t="shared" si="8"/>
        <v>66</v>
      </c>
      <c r="D131" s="4" t="str">
        <f t="shared" si="9"/>
        <v>661</v>
      </c>
      <c r="E131" s="8" t="str">
        <f>'Balance N'!B132</f>
        <v>Salaires bruts nationaux</v>
      </c>
      <c r="F131" s="9">
        <f>'Balance N'!C132</f>
        <v>0</v>
      </c>
      <c r="G131" s="9">
        <f>'Balance N'!D132</f>
        <v>0</v>
      </c>
      <c r="H131" s="9">
        <f>'Balance N'!E132</f>
        <v>101601787</v>
      </c>
      <c r="I131" s="9">
        <f>'Balance N'!F132</f>
        <v>0</v>
      </c>
      <c r="J131" s="11">
        <f>'Balance N'!G132</f>
        <v>101601787</v>
      </c>
      <c r="K131" s="11">
        <f>'Balance N'!H132</f>
        <v>0</v>
      </c>
      <c r="L131" s="12" t="str">
        <f t="shared" si="10"/>
        <v>6</v>
      </c>
      <c r="M131" s="5" t="str">
        <f t="shared" si="11"/>
        <v>Pas de niveau 5</v>
      </c>
      <c r="N131" s="4" t="str">
        <f t="shared" si="12"/>
        <v>Pas de niveau 6</v>
      </c>
      <c r="O131" s="6" t="str">
        <f t="shared" si="13"/>
        <v>Pas de niveau 7</v>
      </c>
    </row>
    <row r="132" spans="1:15">
      <c r="A132" s="15">
        <f>'Balance N'!A133</f>
        <v>661300</v>
      </c>
      <c r="B132" s="4" t="str">
        <f t="shared" ref="B132:B195" si="14">LEFT(A132,$W$1)</f>
        <v>6</v>
      </c>
      <c r="C132" s="4" t="str">
        <f t="shared" ref="C132:C195" si="15">LEFT(A132,$X$1)</f>
        <v>66</v>
      </c>
      <c r="D132" s="4" t="str">
        <f t="shared" ref="D132:D195" si="16">LEFT(A132,$Y$1)</f>
        <v>661</v>
      </c>
      <c r="E132" s="8" t="str">
        <f>'Balance N'!B133</f>
        <v>Congés payés au personnel national.</v>
      </c>
      <c r="F132" s="9">
        <f>'Balance N'!C133</f>
        <v>0</v>
      </c>
      <c r="G132" s="9">
        <f>'Balance N'!D133</f>
        <v>0</v>
      </c>
      <c r="H132" s="9">
        <f>'Balance N'!E133</f>
        <v>7690099</v>
      </c>
      <c r="I132" s="9">
        <f>'Balance N'!F133</f>
        <v>3057458</v>
      </c>
      <c r="J132" s="11">
        <f>'Balance N'!G133</f>
        <v>4632641</v>
      </c>
      <c r="K132" s="11">
        <f>'Balance N'!H133</f>
        <v>0</v>
      </c>
      <c r="L132" s="12" t="str">
        <f t="shared" ref="L132:L195" si="17">LEFT(A132,1)</f>
        <v>6</v>
      </c>
      <c r="M132" s="5" t="str">
        <f t="shared" ref="M132:M195" si="18">IF(MID(A132,5,1)&lt;&gt;"0",LEFT(A132,5),"Pas de niveau 5")</f>
        <v>Pas de niveau 5</v>
      </c>
      <c r="N132" s="4" t="str">
        <f t="shared" ref="N132:N195" si="19">IF(MID(A132,6,1)&lt;&gt;"0",LEFT(A132,6),"Pas de niveau 6")</f>
        <v>Pas de niveau 6</v>
      </c>
      <c r="O132" s="6" t="str">
        <f t="shared" ref="O132:O195" si="20">IF(MID(A132,7,1)&lt;&gt;"",LEFT(A132,7),"Pas de niveau 7")</f>
        <v>Pas de niveau 7</v>
      </c>
    </row>
    <row r="133" spans="1:15">
      <c r="A133" s="15">
        <f>'Balance N'!A134</f>
        <v>661800</v>
      </c>
      <c r="B133" s="4" t="str">
        <f t="shared" si="14"/>
        <v>6</v>
      </c>
      <c r="C133" s="4" t="str">
        <f t="shared" si="15"/>
        <v>66</v>
      </c>
      <c r="D133" s="4" t="str">
        <f t="shared" si="16"/>
        <v>661</v>
      </c>
      <c r="E133" s="8" t="str">
        <f>'Balance N'!B134</f>
        <v>Autres rémunérations directes</v>
      </c>
      <c r="F133" s="9">
        <f>'Balance N'!C134</f>
        <v>0</v>
      </c>
      <c r="G133" s="9">
        <f>'Balance N'!D134</f>
        <v>0</v>
      </c>
      <c r="H133" s="9">
        <f>'Balance N'!E134</f>
        <v>45353580</v>
      </c>
      <c r="I133" s="9">
        <f>'Balance N'!F134</f>
        <v>0</v>
      </c>
      <c r="J133" s="11">
        <f>'Balance N'!G134</f>
        <v>45353580</v>
      </c>
      <c r="K133" s="11">
        <f>'Balance N'!H134</f>
        <v>0</v>
      </c>
      <c r="L133" s="12" t="str">
        <f t="shared" si="17"/>
        <v>6</v>
      </c>
      <c r="M133" s="5" t="str">
        <f t="shared" si="18"/>
        <v>Pas de niveau 5</v>
      </c>
      <c r="N133" s="4" t="str">
        <f t="shared" si="19"/>
        <v>Pas de niveau 6</v>
      </c>
      <c r="O133" s="6" t="str">
        <f t="shared" si="20"/>
        <v>Pas de niveau 7</v>
      </c>
    </row>
    <row r="134" spans="1:15">
      <c r="A134" s="15">
        <f>'Balance N'!A135</f>
        <v>662100</v>
      </c>
      <c r="B134" s="4" t="str">
        <f t="shared" si="14"/>
        <v>6</v>
      </c>
      <c r="C134" s="4" t="str">
        <f t="shared" si="15"/>
        <v>66</v>
      </c>
      <c r="D134" s="4" t="str">
        <f t="shared" si="16"/>
        <v>662</v>
      </c>
      <c r="E134" s="8" t="str">
        <f>'Balance N'!B135</f>
        <v>Salaires bruts non nationaux</v>
      </c>
      <c r="F134" s="9">
        <f>'Balance N'!C135</f>
        <v>0</v>
      </c>
      <c r="G134" s="9">
        <f>'Balance N'!D135</f>
        <v>0</v>
      </c>
      <c r="H134" s="9">
        <f>'Balance N'!E135</f>
        <v>26964127</v>
      </c>
      <c r="I134" s="9">
        <f>'Balance N'!F135</f>
        <v>0</v>
      </c>
      <c r="J134" s="11">
        <f>'Balance N'!G135</f>
        <v>26964127</v>
      </c>
      <c r="K134" s="11">
        <f>'Balance N'!H135</f>
        <v>0</v>
      </c>
      <c r="L134" s="12" t="str">
        <f t="shared" si="17"/>
        <v>6</v>
      </c>
      <c r="M134" s="5" t="str">
        <f t="shared" si="18"/>
        <v>Pas de niveau 5</v>
      </c>
      <c r="N134" s="4" t="str">
        <f t="shared" si="19"/>
        <v>Pas de niveau 6</v>
      </c>
      <c r="O134" s="6" t="str">
        <f t="shared" si="20"/>
        <v>Pas de niveau 7</v>
      </c>
    </row>
    <row r="135" spans="1:15">
      <c r="A135" s="15">
        <f>'Balance N'!A136</f>
        <v>662300</v>
      </c>
      <c r="B135" s="4" t="str">
        <f t="shared" si="14"/>
        <v>6</v>
      </c>
      <c r="C135" s="4" t="str">
        <f t="shared" si="15"/>
        <v>66</v>
      </c>
      <c r="D135" s="4" t="str">
        <f t="shared" si="16"/>
        <v>662</v>
      </c>
      <c r="E135" s="8" t="str">
        <f>'Balance N'!B136</f>
        <v>Congés payés au personnel .non national</v>
      </c>
      <c r="F135" s="9">
        <f>'Balance N'!C136</f>
        <v>0</v>
      </c>
      <c r="G135" s="9">
        <f>'Balance N'!D136</f>
        <v>0</v>
      </c>
      <c r="H135" s="9">
        <f>'Balance N'!E136</f>
        <v>956541</v>
      </c>
      <c r="I135" s="9">
        <f>'Balance N'!F136</f>
        <v>955634</v>
      </c>
      <c r="J135" s="11">
        <f>'Balance N'!G136</f>
        <v>907</v>
      </c>
      <c r="K135" s="11">
        <f>'Balance N'!H136</f>
        <v>0</v>
      </c>
      <c r="L135" s="12" t="str">
        <f t="shared" si="17"/>
        <v>6</v>
      </c>
      <c r="M135" s="5" t="str">
        <f t="shared" si="18"/>
        <v>Pas de niveau 5</v>
      </c>
      <c r="N135" s="4" t="str">
        <f t="shared" si="19"/>
        <v>Pas de niveau 6</v>
      </c>
      <c r="O135" s="6" t="str">
        <f t="shared" si="20"/>
        <v>Pas de niveau 7</v>
      </c>
    </row>
    <row r="136" spans="1:15">
      <c r="A136" s="15">
        <f>'Balance N'!A137</f>
        <v>663100</v>
      </c>
      <c r="B136" s="4" t="str">
        <f t="shared" si="14"/>
        <v>6</v>
      </c>
      <c r="C136" s="4" t="str">
        <f t="shared" si="15"/>
        <v>66</v>
      </c>
      <c r="D136" s="4" t="str">
        <f t="shared" si="16"/>
        <v>663</v>
      </c>
      <c r="E136" s="8" t="str">
        <f>'Balance N'!B137</f>
        <v>Indemnités de logement</v>
      </c>
      <c r="F136" s="9">
        <f>'Balance N'!C137</f>
        <v>0</v>
      </c>
      <c r="G136" s="9">
        <f>'Balance N'!D137</f>
        <v>0</v>
      </c>
      <c r="H136" s="9">
        <f>'Balance N'!E137</f>
        <v>3216000</v>
      </c>
      <c r="I136" s="9">
        <f>'Balance N'!F137</f>
        <v>0</v>
      </c>
      <c r="J136" s="11">
        <f>'Balance N'!G137</f>
        <v>3216000</v>
      </c>
      <c r="K136" s="11">
        <f>'Balance N'!H137</f>
        <v>0</v>
      </c>
      <c r="L136" s="12" t="str">
        <f t="shared" si="17"/>
        <v>6</v>
      </c>
      <c r="M136" s="5" t="str">
        <f t="shared" si="18"/>
        <v>Pas de niveau 5</v>
      </c>
      <c r="N136" s="4" t="str">
        <f t="shared" si="19"/>
        <v>Pas de niveau 6</v>
      </c>
      <c r="O136" s="6" t="str">
        <f t="shared" si="20"/>
        <v>Pas de niveau 7</v>
      </c>
    </row>
    <row r="137" spans="1:15">
      <c r="A137" s="15">
        <f>'Balance N'!A138</f>
        <v>663400</v>
      </c>
      <c r="B137" s="4" t="str">
        <f t="shared" si="14"/>
        <v>6</v>
      </c>
      <c r="C137" s="4" t="str">
        <f t="shared" si="15"/>
        <v>66</v>
      </c>
      <c r="D137" s="4" t="str">
        <f t="shared" si="16"/>
        <v>663</v>
      </c>
      <c r="E137" s="8" t="str">
        <f>'Balance N'!B138</f>
        <v>Primes de transport</v>
      </c>
      <c r="F137" s="9">
        <f>'Balance N'!C138</f>
        <v>0</v>
      </c>
      <c r="G137" s="9">
        <f>'Balance N'!D138</f>
        <v>0</v>
      </c>
      <c r="H137" s="9">
        <f>'Balance N'!E138</f>
        <v>5407994</v>
      </c>
      <c r="I137" s="9">
        <f>'Balance N'!F138</f>
        <v>0</v>
      </c>
      <c r="J137" s="11">
        <f>'Balance N'!G138</f>
        <v>5407994</v>
      </c>
      <c r="K137" s="11">
        <f>'Balance N'!H138</f>
        <v>0</v>
      </c>
      <c r="L137" s="12" t="str">
        <f t="shared" si="17"/>
        <v>6</v>
      </c>
      <c r="M137" s="5" t="str">
        <f t="shared" si="18"/>
        <v>Pas de niveau 5</v>
      </c>
      <c r="N137" s="4" t="str">
        <f t="shared" si="19"/>
        <v>Pas de niveau 6</v>
      </c>
      <c r="O137" s="6" t="str">
        <f t="shared" si="20"/>
        <v>Pas de niveau 7</v>
      </c>
    </row>
    <row r="138" spans="1:15">
      <c r="A138" s="15">
        <f>'Balance N'!A139</f>
        <v>663800</v>
      </c>
      <c r="B138" s="4" t="str">
        <f t="shared" si="14"/>
        <v>6</v>
      </c>
      <c r="C138" s="4" t="str">
        <f t="shared" si="15"/>
        <v>66</v>
      </c>
      <c r="D138" s="4" t="str">
        <f t="shared" si="16"/>
        <v>663</v>
      </c>
      <c r="E138" s="8" t="str">
        <f>'Balance N'!B139</f>
        <v>Autres indemnités &amp; avantages divers</v>
      </c>
      <c r="F138" s="9">
        <f>'Balance N'!C139</f>
        <v>0</v>
      </c>
      <c r="G138" s="9">
        <f>'Balance N'!D139</f>
        <v>0</v>
      </c>
      <c r="H138" s="9">
        <f>'Balance N'!E139</f>
        <v>4651183</v>
      </c>
      <c r="I138" s="9">
        <f>'Balance N'!F139</f>
        <v>0</v>
      </c>
      <c r="J138" s="11">
        <f>'Balance N'!G139</f>
        <v>4651183</v>
      </c>
      <c r="K138" s="11">
        <f>'Balance N'!H139</f>
        <v>0</v>
      </c>
      <c r="L138" s="12" t="str">
        <f t="shared" si="17"/>
        <v>6</v>
      </c>
      <c r="M138" s="5" t="str">
        <f t="shared" si="18"/>
        <v>Pas de niveau 5</v>
      </c>
      <c r="N138" s="4" t="str">
        <f t="shared" si="19"/>
        <v>Pas de niveau 6</v>
      </c>
      <c r="O138" s="6" t="str">
        <f t="shared" si="20"/>
        <v>Pas de niveau 7</v>
      </c>
    </row>
    <row r="139" spans="1:15">
      <c r="A139" s="15">
        <f>'Balance N'!A140</f>
        <v>664120</v>
      </c>
      <c r="B139" s="4" t="str">
        <f t="shared" si="14"/>
        <v>6</v>
      </c>
      <c r="C139" s="4" t="str">
        <f t="shared" si="15"/>
        <v>66</v>
      </c>
      <c r="D139" s="4" t="str">
        <f t="shared" si="16"/>
        <v>664</v>
      </c>
      <c r="E139" s="8" t="str">
        <f>'Balance N'!B140</f>
        <v>Charges de sécurité sociale - permanents</v>
      </c>
      <c r="F139" s="9">
        <f>'Balance N'!C140</f>
        <v>0</v>
      </c>
      <c r="G139" s="9">
        <f>'Balance N'!D140</f>
        <v>0</v>
      </c>
      <c r="H139" s="9">
        <f>'Balance N'!E140</f>
        <v>2588506</v>
      </c>
      <c r="I139" s="9">
        <f>'Balance N'!F140</f>
        <v>171878</v>
      </c>
      <c r="J139" s="11">
        <f>'Balance N'!G140</f>
        <v>2416628</v>
      </c>
      <c r="K139" s="11">
        <f>'Balance N'!H140</f>
        <v>0</v>
      </c>
      <c r="L139" s="12" t="str">
        <f t="shared" si="17"/>
        <v>6</v>
      </c>
      <c r="M139" s="5" t="str">
        <f t="shared" si="18"/>
        <v>66412</v>
      </c>
      <c r="N139" s="4" t="str">
        <f t="shared" si="19"/>
        <v>Pas de niveau 6</v>
      </c>
      <c r="O139" s="6" t="str">
        <f t="shared" si="20"/>
        <v>Pas de niveau 7</v>
      </c>
    </row>
    <row r="140" spans="1:15">
      <c r="A140" s="15">
        <f>'Balance N'!A141</f>
        <v>664121</v>
      </c>
      <c r="B140" s="4" t="str">
        <f t="shared" si="14"/>
        <v>6</v>
      </c>
      <c r="C140" s="4" t="str">
        <f t="shared" si="15"/>
        <v>66</v>
      </c>
      <c r="D140" s="4" t="str">
        <f t="shared" si="16"/>
        <v>664</v>
      </c>
      <c r="E140" s="8" t="str">
        <f>'Balance N'!B141</f>
        <v>Charge de sécurité sociale - journaliers</v>
      </c>
      <c r="F140" s="9">
        <f>'Balance N'!C141</f>
        <v>0</v>
      </c>
      <c r="G140" s="9">
        <f>'Balance N'!D141</f>
        <v>0</v>
      </c>
      <c r="H140" s="9">
        <f>'Balance N'!E141</f>
        <v>4728850</v>
      </c>
      <c r="I140" s="9">
        <f>'Balance N'!F141</f>
        <v>0</v>
      </c>
      <c r="J140" s="11">
        <f>'Balance N'!G141</f>
        <v>4728850</v>
      </c>
      <c r="K140" s="11">
        <f>'Balance N'!H141</f>
        <v>0</v>
      </c>
      <c r="L140" s="12" t="str">
        <f t="shared" si="17"/>
        <v>6</v>
      </c>
      <c r="M140" s="5" t="str">
        <f t="shared" si="18"/>
        <v>66412</v>
      </c>
      <c r="N140" s="4" t="str">
        <f t="shared" si="19"/>
        <v>664121</v>
      </c>
      <c r="O140" s="6" t="str">
        <f t="shared" si="20"/>
        <v>Pas de niveau 7</v>
      </c>
    </row>
    <row r="141" spans="1:15">
      <c r="A141" s="15">
        <f>'Balance N'!A142</f>
        <v>664130</v>
      </c>
      <c r="B141" s="4" t="str">
        <f t="shared" si="14"/>
        <v>6</v>
      </c>
      <c r="C141" s="4" t="str">
        <f t="shared" si="15"/>
        <v>66</v>
      </c>
      <c r="D141" s="4" t="str">
        <f t="shared" si="16"/>
        <v>664</v>
      </c>
      <c r="E141" s="8" t="str">
        <f>'Balance N'!B142</f>
        <v>Charges sociales - caisse retraite</v>
      </c>
      <c r="F141" s="9">
        <f>'Balance N'!C142</f>
        <v>0</v>
      </c>
      <c r="G141" s="9">
        <f>'Balance N'!D142</f>
        <v>0</v>
      </c>
      <c r="H141" s="9">
        <f>'Balance N'!E142</f>
        <v>8662975</v>
      </c>
      <c r="I141" s="9">
        <f>'Balance N'!F142</f>
        <v>336707</v>
      </c>
      <c r="J141" s="11">
        <f>'Balance N'!G142</f>
        <v>8326268</v>
      </c>
      <c r="K141" s="11">
        <f>'Balance N'!H142</f>
        <v>0</v>
      </c>
      <c r="L141" s="12" t="str">
        <f t="shared" si="17"/>
        <v>6</v>
      </c>
      <c r="M141" s="5" t="str">
        <f t="shared" si="18"/>
        <v>66413</v>
      </c>
      <c r="N141" s="4" t="str">
        <f t="shared" si="19"/>
        <v>Pas de niveau 6</v>
      </c>
      <c r="O141" s="6" t="str">
        <f t="shared" si="20"/>
        <v>Pas de niveau 7</v>
      </c>
    </row>
    <row r="142" spans="1:15">
      <c r="A142" s="15">
        <f>'Balance N'!A143</f>
        <v>664140</v>
      </c>
      <c r="B142" s="4" t="str">
        <f t="shared" si="14"/>
        <v>6</v>
      </c>
      <c r="C142" s="4" t="str">
        <f t="shared" si="15"/>
        <v>66</v>
      </c>
      <c r="D142" s="4" t="str">
        <f t="shared" si="16"/>
        <v>664</v>
      </c>
      <c r="E142" s="8" t="str">
        <f>'Balance N'!B143</f>
        <v>Charges sociales - mutuelle</v>
      </c>
      <c r="F142" s="9">
        <f>'Balance N'!C143</f>
        <v>0</v>
      </c>
      <c r="G142" s="9">
        <f>'Balance N'!D143</f>
        <v>0</v>
      </c>
      <c r="H142" s="9">
        <f>'Balance N'!E143</f>
        <v>1739939</v>
      </c>
      <c r="I142" s="9">
        <f>'Balance N'!F143</f>
        <v>0</v>
      </c>
      <c r="J142" s="11">
        <f>'Balance N'!G143</f>
        <v>1739939</v>
      </c>
      <c r="K142" s="11">
        <f>'Balance N'!H143</f>
        <v>0</v>
      </c>
      <c r="L142" s="12" t="str">
        <f t="shared" si="17"/>
        <v>6</v>
      </c>
      <c r="M142" s="5" t="str">
        <f t="shared" si="18"/>
        <v>66414</v>
      </c>
      <c r="N142" s="4" t="str">
        <f t="shared" si="19"/>
        <v>Pas de niveau 6</v>
      </c>
      <c r="O142" s="6" t="str">
        <f t="shared" si="20"/>
        <v>Pas de niveau 7</v>
      </c>
    </row>
    <row r="143" spans="1:15">
      <c r="A143" s="15">
        <f>'Balance N'!A144</f>
        <v>664200</v>
      </c>
      <c r="B143" s="4" t="str">
        <f t="shared" si="14"/>
        <v>6</v>
      </c>
      <c r="C143" s="4" t="str">
        <f t="shared" si="15"/>
        <v>66</v>
      </c>
      <c r="D143" s="4" t="str">
        <f t="shared" si="16"/>
        <v>664</v>
      </c>
      <c r="E143" s="8" t="str">
        <f>'Balance N'!B144</f>
        <v>Charges sociales - caisse retraite complémentaire</v>
      </c>
      <c r="F143" s="9">
        <f>'Balance N'!C144</f>
        <v>0</v>
      </c>
      <c r="G143" s="9">
        <f>'Balance N'!D144</f>
        <v>0</v>
      </c>
      <c r="H143" s="9">
        <f>'Balance N'!E144</f>
        <v>9164992</v>
      </c>
      <c r="I143" s="9">
        <f>'Balance N'!F144</f>
        <v>2893292</v>
      </c>
      <c r="J143" s="11">
        <f>'Balance N'!G144</f>
        <v>6271700</v>
      </c>
      <c r="K143" s="11">
        <f>'Balance N'!H144</f>
        <v>0</v>
      </c>
      <c r="L143" s="12" t="str">
        <f t="shared" si="17"/>
        <v>6</v>
      </c>
      <c r="M143" s="5" t="str">
        <f t="shared" si="18"/>
        <v>Pas de niveau 5</v>
      </c>
      <c r="N143" s="4" t="str">
        <f t="shared" si="19"/>
        <v>Pas de niveau 6</v>
      </c>
      <c r="O143" s="6" t="str">
        <f t="shared" si="20"/>
        <v>Pas de niveau 7</v>
      </c>
    </row>
    <row r="144" spans="1:15">
      <c r="A144" s="15">
        <f>'Balance N'!A145</f>
        <v>664800</v>
      </c>
      <c r="B144" s="4" t="str">
        <f t="shared" si="14"/>
        <v>6</v>
      </c>
      <c r="C144" s="4" t="str">
        <f t="shared" si="15"/>
        <v>66</v>
      </c>
      <c r="D144" s="4" t="str">
        <f t="shared" si="16"/>
        <v>664</v>
      </c>
      <c r="E144" s="8" t="str">
        <f>'Balance N'!B145</f>
        <v>Autres charges sociales</v>
      </c>
      <c r="F144" s="9">
        <f>'Balance N'!C145</f>
        <v>0</v>
      </c>
      <c r="G144" s="9">
        <f>'Balance N'!D145</f>
        <v>0</v>
      </c>
      <c r="H144" s="9">
        <f>'Balance N'!E145</f>
        <v>800000</v>
      </c>
      <c r="I144" s="9">
        <f>'Balance N'!F145</f>
        <v>0</v>
      </c>
      <c r="J144" s="11">
        <f>'Balance N'!G145</f>
        <v>800000</v>
      </c>
      <c r="K144" s="11">
        <f>'Balance N'!H145</f>
        <v>0</v>
      </c>
      <c r="L144" s="12" t="str">
        <f t="shared" si="17"/>
        <v>6</v>
      </c>
      <c r="M144" s="5" t="str">
        <f t="shared" si="18"/>
        <v>Pas de niveau 5</v>
      </c>
      <c r="N144" s="4" t="str">
        <f t="shared" si="19"/>
        <v>Pas de niveau 6</v>
      </c>
      <c r="O144" s="6" t="str">
        <f t="shared" si="20"/>
        <v>Pas de niveau 7</v>
      </c>
    </row>
    <row r="145" spans="1:15">
      <c r="A145" s="15">
        <f>'Balance N'!A146</f>
        <v>668400</v>
      </c>
      <c r="B145" s="4" t="str">
        <f t="shared" si="14"/>
        <v>6</v>
      </c>
      <c r="C145" s="4" t="str">
        <f t="shared" si="15"/>
        <v>66</v>
      </c>
      <c r="D145" s="4" t="str">
        <f t="shared" si="16"/>
        <v>668</v>
      </c>
      <c r="E145" s="8" t="str">
        <f>'Balance N'!B146</f>
        <v>Médecine du travail et pharmacie</v>
      </c>
      <c r="F145" s="9">
        <f>'Balance N'!C146</f>
        <v>0</v>
      </c>
      <c r="G145" s="9">
        <f>'Balance N'!D146</f>
        <v>0</v>
      </c>
      <c r="H145" s="9">
        <f>'Balance N'!E146</f>
        <v>2929779</v>
      </c>
      <c r="I145" s="9">
        <f>'Balance N'!F146</f>
        <v>1241500</v>
      </c>
      <c r="J145" s="11">
        <f>'Balance N'!G146</f>
        <v>1688279</v>
      </c>
      <c r="K145" s="11">
        <f>'Balance N'!H146</f>
        <v>0</v>
      </c>
      <c r="L145" s="12" t="str">
        <f t="shared" si="17"/>
        <v>6</v>
      </c>
      <c r="M145" s="5" t="str">
        <f t="shared" si="18"/>
        <v>Pas de niveau 5</v>
      </c>
      <c r="N145" s="4" t="str">
        <f t="shared" si="19"/>
        <v>Pas de niveau 6</v>
      </c>
      <c r="O145" s="6" t="str">
        <f t="shared" si="20"/>
        <v>Pas de niveau 7</v>
      </c>
    </row>
    <row r="146" spans="1:15">
      <c r="A146" s="15">
        <f>'Balance N'!A147</f>
        <v>668500</v>
      </c>
      <c r="B146" s="4" t="str">
        <f t="shared" si="14"/>
        <v>6</v>
      </c>
      <c r="C146" s="4" t="str">
        <f t="shared" si="15"/>
        <v>66</v>
      </c>
      <c r="D146" s="4" t="str">
        <f t="shared" si="16"/>
        <v>668</v>
      </c>
      <c r="E146" s="8" t="str">
        <f>'Balance N'!B147</f>
        <v>Equipements  personnel</v>
      </c>
      <c r="F146" s="9">
        <f>'Balance N'!C147</f>
        <v>0</v>
      </c>
      <c r="G146" s="9">
        <f>'Balance N'!D147</f>
        <v>0</v>
      </c>
      <c r="H146" s="9">
        <f>'Balance N'!E147</f>
        <v>417210</v>
      </c>
      <c r="I146" s="9">
        <f>'Balance N'!F147</f>
        <v>0</v>
      </c>
      <c r="J146" s="11">
        <f>'Balance N'!G147</f>
        <v>417210</v>
      </c>
      <c r="K146" s="11">
        <f>'Balance N'!H147</f>
        <v>0</v>
      </c>
      <c r="L146" s="12" t="str">
        <f t="shared" si="17"/>
        <v>6</v>
      </c>
      <c r="M146" s="5" t="str">
        <f t="shared" si="18"/>
        <v>Pas de niveau 5</v>
      </c>
      <c r="N146" s="4" t="str">
        <f t="shared" si="19"/>
        <v>Pas de niveau 6</v>
      </c>
      <c r="O146" s="6" t="str">
        <f t="shared" si="20"/>
        <v>Pas de niveau 7</v>
      </c>
    </row>
    <row r="147" spans="1:15">
      <c r="A147" s="15">
        <f>'Balance N'!A148</f>
        <v>671200</v>
      </c>
      <c r="B147" s="4" t="str">
        <f t="shared" si="14"/>
        <v>6</v>
      </c>
      <c r="C147" s="4" t="str">
        <f t="shared" si="15"/>
        <v>67</v>
      </c>
      <c r="D147" s="4" t="str">
        <f t="shared" si="16"/>
        <v>671</v>
      </c>
      <c r="E147" s="8" t="str">
        <f>'Balance N'!B148</f>
        <v>Intérêt emprunts</v>
      </c>
      <c r="F147" s="9">
        <f>'Balance N'!C148</f>
        <v>0</v>
      </c>
      <c r="G147" s="9">
        <f>'Balance N'!D148</f>
        <v>0</v>
      </c>
      <c r="H147" s="9">
        <f>'Balance N'!E148</f>
        <v>3500000</v>
      </c>
      <c r="I147" s="9">
        <f>'Balance N'!F148</f>
        <v>0</v>
      </c>
      <c r="J147" s="11">
        <f>'Balance N'!G148</f>
        <v>3500000</v>
      </c>
      <c r="K147" s="11">
        <f>'Balance N'!H148</f>
        <v>0</v>
      </c>
      <c r="L147" s="12" t="str">
        <f t="shared" si="17"/>
        <v>6</v>
      </c>
      <c r="M147" s="5" t="str">
        <f t="shared" si="18"/>
        <v>Pas de niveau 5</v>
      </c>
      <c r="N147" s="4" t="str">
        <f t="shared" si="19"/>
        <v>Pas de niveau 6</v>
      </c>
      <c r="O147" s="6" t="str">
        <f t="shared" si="20"/>
        <v>Pas de niveau 7</v>
      </c>
    </row>
    <row r="148" spans="1:15">
      <c r="A148" s="15">
        <f>'Balance N'!A149</f>
        <v>681300</v>
      </c>
      <c r="B148" s="4" t="str">
        <f t="shared" si="14"/>
        <v>6</v>
      </c>
      <c r="C148" s="4" t="str">
        <f t="shared" si="15"/>
        <v>68</v>
      </c>
      <c r="D148" s="4" t="str">
        <f t="shared" si="16"/>
        <v>681</v>
      </c>
      <c r="E148" s="8" t="str">
        <f>'Balance N'!B149</f>
        <v>Dotations aux amortissements biens corporels</v>
      </c>
      <c r="F148" s="9">
        <f>'Balance N'!C149</f>
        <v>0</v>
      </c>
      <c r="G148" s="9">
        <f>'Balance N'!D149</f>
        <v>0</v>
      </c>
      <c r="H148" s="9">
        <f>'Balance N'!E149</f>
        <v>41555720</v>
      </c>
      <c r="I148" s="9">
        <f>'Balance N'!F149</f>
        <v>22296076</v>
      </c>
      <c r="J148" s="11">
        <f>'Balance N'!G149</f>
        <v>19259644</v>
      </c>
      <c r="K148" s="11">
        <f>'Balance N'!H149</f>
        <v>0</v>
      </c>
      <c r="L148" s="12" t="str">
        <f t="shared" si="17"/>
        <v>6</v>
      </c>
      <c r="M148" s="5" t="str">
        <f t="shared" si="18"/>
        <v>Pas de niveau 5</v>
      </c>
      <c r="N148" s="4" t="str">
        <f t="shared" si="19"/>
        <v>Pas de niveau 6</v>
      </c>
      <c r="O148" s="6" t="str">
        <f t="shared" si="20"/>
        <v>Pas de niveau 7</v>
      </c>
    </row>
    <row r="149" spans="1:15">
      <c r="A149" s="15">
        <f>'Balance N'!A150</f>
        <v>691100</v>
      </c>
      <c r="B149" s="4" t="str">
        <f t="shared" si="14"/>
        <v>6</v>
      </c>
      <c r="C149" s="4" t="str">
        <f t="shared" si="15"/>
        <v>69</v>
      </c>
      <c r="D149" s="4" t="str">
        <f t="shared" si="16"/>
        <v>691</v>
      </c>
      <c r="E149" s="8" t="str">
        <f>'Balance N'!B150</f>
        <v>Dotations aux provisions pour risques</v>
      </c>
      <c r="F149" s="9">
        <f>'Balance N'!C150</f>
        <v>0</v>
      </c>
      <c r="G149" s="9">
        <f>'Balance N'!D150</f>
        <v>0</v>
      </c>
      <c r="H149" s="9">
        <f>'Balance N'!E150</f>
        <v>13953199</v>
      </c>
      <c r="I149" s="9">
        <f>'Balance N'!F150</f>
        <v>6701530</v>
      </c>
      <c r="J149" s="11">
        <f>'Balance N'!G150</f>
        <v>7251669</v>
      </c>
      <c r="K149" s="11">
        <f>'Balance N'!H150</f>
        <v>0</v>
      </c>
      <c r="L149" s="12" t="str">
        <f t="shared" si="17"/>
        <v>6</v>
      </c>
      <c r="M149" s="5" t="str">
        <f t="shared" si="18"/>
        <v>Pas de niveau 5</v>
      </c>
      <c r="N149" s="4" t="str">
        <f t="shared" si="19"/>
        <v>Pas de niveau 6</v>
      </c>
      <c r="O149" s="6" t="str">
        <f t="shared" si="20"/>
        <v>Pas de niveau 7</v>
      </c>
    </row>
    <row r="150" spans="1:15">
      <c r="A150" s="15">
        <f>'Balance N'!A151</f>
        <v>701100</v>
      </c>
      <c r="B150" s="4" t="str">
        <f t="shared" si="14"/>
        <v>7</v>
      </c>
      <c r="C150" s="4" t="str">
        <f t="shared" si="15"/>
        <v>70</v>
      </c>
      <c r="D150" s="4" t="str">
        <f t="shared" si="16"/>
        <v>701</v>
      </c>
      <c r="E150" s="8" t="str">
        <f>'Balance N'!B151</f>
        <v>Ventes marchandises</v>
      </c>
      <c r="F150" s="9">
        <f>'Balance N'!C151</f>
        <v>0</v>
      </c>
      <c r="G150" s="9">
        <f>'Balance N'!D151</f>
        <v>0</v>
      </c>
      <c r="H150" s="9">
        <f>'Balance N'!E151</f>
        <v>0</v>
      </c>
      <c r="I150" s="9">
        <f>'Balance N'!F151</f>
        <v>110000000</v>
      </c>
      <c r="J150" s="11">
        <f>'Balance N'!G151</f>
        <v>0</v>
      </c>
      <c r="K150" s="11">
        <f>'Balance N'!H151</f>
        <v>110000000</v>
      </c>
      <c r="L150" s="12" t="str">
        <f t="shared" si="17"/>
        <v>7</v>
      </c>
      <c r="M150" s="5" t="str">
        <f t="shared" si="18"/>
        <v>Pas de niveau 5</v>
      </c>
      <c r="N150" s="4" t="str">
        <f t="shared" si="19"/>
        <v>Pas de niveau 6</v>
      </c>
      <c r="O150" s="6" t="str">
        <f t="shared" si="20"/>
        <v>Pas de niveau 7</v>
      </c>
    </row>
    <row r="151" spans="1:15">
      <c r="A151" s="15">
        <f>'Balance N'!A152</f>
        <v>702200</v>
      </c>
      <c r="B151" s="4" t="str">
        <f t="shared" si="14"/>
        <v>7</v>
      </c>
      <c r="C151" s="4" t="str">
        <f t="shared" si="15"/>
        <v>70</v>
      </c>
      <c r="D151" s="4" t="str">
        <f t="shared" si="16"/>
        <v>702</v>
      </c>
      <c r="E151" s="8" t="str">
        <f>'Balance N'!B152</f>
        <v>Ventes produits finis</v>
      </c>
      <c r="F151" s="9">
        <f>'Balance N'!C152</f>
        <v>0</v>
      </c>
      <c r="G151" s="9">
        <f>'Balance N'!D152</f>
        <v>0</v>
      </c>
      <c r="H151" s="9">
        <f>'Balance N'!E152</f>
        <v>0</v>
      </c>
      <c r="I151" s="9">
        <f>'Balance N'!F152</f>
        <v>1941053121</v>
      </c>
      <c r="J151" s="11">
        <f>'Balance N'!G152</f>
        <v>0</v>
      </c>
      <c r="K151" s="11">
        <f>'Balance N'!H152</f>
        <v>1941053121</v>
      </c>
      <c r="L151" s="12" t="str">
        <f t="shared" si="17"/>
        <v>7</v>
      </c>
      <c r="M151" s="5" t="str">
        <f t="shared" si="18"/>
        <v>Pas de niveau 5</v>
      </c>
      <c r="N151" s="4" t="str">
        <f t="shared" si="19"/>
        <v>Pas de niveau 6</v>
      </c>
      <c r="O151" s="6" t="str">
        <f t="shared" si="20"/>
        <v>Pas de niveau 7</v>
      </c>
    </row>
    <row r="152" spans="1:15">
      <c r="A152" s="15">
        <f>'Balance N'!A153</f>
        <v>702600</v>
      </c>
      <c r="B152" s="4" t="str">
        <f t="shared" si="14"/>
        <v>7</v>
      </c>
      <c r="C152" s="4" t="str">
        <f t="shared" si="15"/>
        <v>70</v>
      </c>
      <c r="D152" s="4" t="str">
        <f t="shared" si="16"/>
        <v>702</v>
      </c>
      <c r="E152" s="8" t="str">
        <f>'Balance N'!B153</f>
        <v>Retour produits finis</v>
      </c>
      <c r="F152" s="9">
        <f>'Balance N'!C153</f>
        <v>0</v>
      </c>
      <c r="G152" s="9">
        <f>'Balance N'!D153</f>
        <v>0</v>
      </c>
      <c r="H152" s="9">
        <f>'Balance N'!E153</f>
        <v>0</v>
      </c>
      <c r="I152" s="9">
        <f>'Balance N'!F153</f>
        <v>-1112590</v>
      </c>
      <c r="J152" s="11">
        <f>'Balance N'!G153</f>
        <v>0</v>
      </c>
      <c r="K152" s="11">
        <f>'Balance N'!H153</f>
        <v>-1112590</v>
      </c>
      <c r="L152" s="12" t="str">
        <f t="shared" si="17"/>
        <v>7</v>
      </c>
      <c r="M152" s="5" t="str">
        <f t="shared" si="18"/>
        <v>Pas de niveau 5</v>
      </c>
      <c r="N152" s="4" t="str">
        <f t="shared" si="19"/>
        <v>Pas de niveau 6</v>
      </c>
      <c r="O152" s="6" t="str">
        <f t="shared" si="20"/>
        <v>Pas de niveau 7</v>
      </c>
    </row>
    <row r="153" spans="1:15">
      <c r="A153" s="15">
        <f>'Balance N'!A154</f>
        <v>702901</v>
      </c>
      <c r="B153" s="4" t="str">
        <f t="shared" si="14"/>
        <v>7</v>
      </c>
      <c r="C153" s="4" t="str">
        <f t="shared" si="15"/>
        <v>70</v>
      </c>
      <c r="D153" s="4" t="str">
        <f t="shared" si="16"/>
        <v>702</v>
      </c>
      <c r="E153" s="8" t="str">
        <f>'Balance N'!B154</f>
        <v>Remises et ristournes / ventes produits finis</v>
      </c>
      <c r="F153" s="9">
        <f>'Balance N'!C154</f>
        <v>0</v>
      </c>
      <c r="G153" s="9">
        <f>'Balance N'!D154</f>
        <v>0</v>
      </c>
      <c r="H153" s="9">
        <f>'Balance N'!E154</f>
        <v>21795786</v>
      </c>
      <c r="I153" s="9">
        <f>'Balance N'!F154</f>
        <v>0</v>
      </c>
      <c r="J153" s="11">
        <f>'Balance N'!G154</f>
        <v>21795786</v>
      </c>
      <c r="K153" s="11">
        <f>'Balance N'!H154</f>
        <v>0</v>
      </c>
      <c r="L153" s="12" t="str">
        <f t="shared" si="17"/>
        <v>7</v>
      </c>
      <c r="M153" s="5" t="str">
        <f t="shared" si="18"/>
        <v>Pas de niveau 5</v>
      </c>
      <c r="N153" s="4" t="str">
        <f t="shared" si="19"/>
        <v>702901</v>
      </c>
      <c r="O153" s="6" t="str">
        <f t="shared" si="20"/>
        <v>Pas de niveau 7</v>
      </c>
    </row>
    <row r="154" spans="1:15">
      <c r="A154" s="15">
        <f>'Balance N'!A155</f>
        <v>706100</v>
      </c>
      <c r="B154" s="4" t="str">
        <f t="shared" si="14"/>
        <v>7</v>
      </c>
      <c r="C154" s="4" t="str">
        <f t="shared" si="15"/>
        <v>70</v>
      </c>
      <c r="D154" s="4" t="str">
        <f t="shared" si="16"/>
        <v>706</v>
      </c>
      <c r="E154" s="8" t="str">
        <f>'Balance N'!B155</f>
        <v>Location villa</v>
      </c>
      <c r="F154" s="9">
        <f>'Balance N'!C155</f>
        <v>0</v>
      </c>
      <c r="G154" s="9">
        <f>'Balance N'!D155</f>
        <v>0</v>
      </c>
      <c r="H154" s="9">
        <f>'Balance N'!E155</f>
        <v>0</v>
      </c>
      <c r="I154" s="9">
        <f>'Balance N'!F155</f>
        <v>12672000</v>
      </c>
      <c r="J154" s="11">
        <f>'Balance N'!G155</f>
        <v>0</v>
      </c>
      <c r="K154" s="11">
        <f>'Balance N'!H155</f>
        <v>12672000</v>
      </c>
      <c r="L154" s="12" t="str">
        <f t="shared" si="17"/>
        <v>7</v>
      </c>
      <c r="M154" s="5" t="str">
        <f t="shared" si="18"/>
        <v>Pas de niveau 5</v>
      </c>
      <c r="N154" s="4" t="str">
        <f t="shared" si="19"/>
        <v>Pas de niveau 6</v>
      </c>
      <c r="O154" s="6" t="str">
        <f t="shared" si="20"/>
        <v>Pas de niveau 7</v>
      </c>
    </row>
    <row r="155" spans="1:15">
      <c r="A155" s="15">
        <f>'Balance N'!A156</f>
        <v>707800</v>
      </c>
      <c r="B155" s="4" t="str">
        <f t="shared" si="14"/>
        <v>7</v>
      </c>
      <c r="C155" s="4" t="str">
        <f t="shared" si="15"/>
        <v>70</v>
      </c>
      <c r="D155" s="4" t="str">
        <f t="shared" si="16"/>
        <v>707</v>
      </c>
      <c r="E155" s="8" t="str">
        <f>'Balance N'!B156</f>
        <v>Locations groupe électrogène</v>
      </c>
      <c r="F155" s="9">
        <f>'Balance N'!C156</f>
        <v>0</v>
      </c>
      <c r="G155" s="9">
        <f>'Balance N'!D156</f>
        <v>0</v>
      </c>
      <c r="H155" s="9">
        <f>'Balance N'!E156</f>
        <v>0</v>
      </c>
      <c r="I155" s="9">
        <f>'Balance N'!F156</f>
        <v>1130000</v>
      </c>
      <c r="J155" s="11">
        <f>'Balance N'!G156</f>
        <v>0</v>
      </c>
      <c r="K155" s="11">
        <f>'Balance N'!H156</f>
        <v>1130000</v>
      </c>
      <c r="L155" s="12" t="str">
        <f t="shared" si="17"/>
        <v>7</v>
      </c>
      <c r="M155" s="5" t="str">
        <f t="shared" si="18"/>
        <v>Pas de niveau 5</v>
      </c>
      <c r="N155" s="4" t="str">
        <f t="shared" si="19"/>
        <v>Pas de niveau 6</v>
      </c>
      <c r="O155" s="6" t="str">
        <f t="shared" si="20"/>
        <v>Pas de niveau 7</v>
      </c>
    </row>
    <row r="156" spans="1:15">
      <c r="A156" s="15">
        <f>'Balance N'!A157</f>
        <v>722100</v>
      </c>
      <c r="B156" s="4" t="str">
        <f t="shared" si="14"/>
        <v>7</v>
      </c>
      <c r="C156" s="4" t="str">
        <f t="shared" si="15"/>
        <v>72</v>
      </c>
      <c r="D156" s="4" t="str">
        <f t="shared" si="16"/>
        <v>722</v>
      </c>
      <c r="E156" s="8" t="str">
        <f>'Balance N'!B157</f>
        <v>Production  immobilisée</v>
      </c>
      <c r="F156" s="9">
        <f>'Balance N'!C157</f>
        <v>0</v>
      </c>
      <c r="G156" s="9">
        <f>'Balance N'!D157</f>
        <v>0</v>
      </c>
      <c r="H156" s="9">
        <f>'Balance N'!E157</f>
        <v>0</v>
      </c>
      <c r="I156" s="9">
        <f>'Balance N'!F157</f>
        <v>4500000</v>
      </c>
      <c r="J156" s="11">
        <f>'Balance N'!G157</f>
        <v>0</v>
      </c>
      <c r="K156" s="11">
        <f>'Balance N'!H157</f>
        <v>4500000</v>
      </c>
      <c r="L156" s="12" t="str">
        <f t="shared" si="17"/>
        <v>7</v>
      </c>
      <c r="M156" s="5" t="str">
        <f t="shared" si="18"/>
        <v>Pas de niveau 5</v>
      </c>
      <c r="N156" s="4" t="str">
        <f t="shared" si="19"/>
        <v>Pas de niveau 6</v>
      </c>
      <c r="O156" s="6" t="str">
        <f t="shared" si="20"/>
        <v>Pas de niveau 7</v>
      </c>
    </row>
    <row r="157" spans="1:15">
      <c r="A157" s="15">
        <f>'Balance N'!A158</f>
        <v>756000</v>
      </c>
      <c r="B157" s="4" t="str">
        <f t="shared" si="14"/>
        <v>7</v>
      </c>
      <c r="C157" s="4" t="str">
        <f t="shared" si="15"/>
        <v>75</v>
      </c>
      <c r="D157" s="4" t="str">
        <f t="shared" si="16"/>
        <v>756</v>
      </c>
      <c r="E157" s="8" t="str">
        <f>'Balance N'!B158</f>
        <v>Gains de change sur créances commerciales</v>
      </c>
      <c r="F157" s="9">
        <f>'Balance N'!C158</f>
        <v>0</v>
      </c>
      <c r="G157" s="9">
        <f>'Balance N'!D158</f>
        <v>0</v>
      </c>
      <c r="H157" s="9">
        <f>'Balance N'!E158</f>
        <v>0</v>
      </c>
      <c r="I157" s="9">
        <f>'Balance N'!F158</f>
        <v>1081031</v>
      </c>
      <c r="J157" s="11">
        <f>'Balance N'!G158</f>
        <v>0</v>
      </c>
      <c r="K157" s="11">
        <f>'Balance N'!H158</f>
        <v>1081031</v>
      </c>
      <c r="L157" s="12" t="str">
        <f t="shared" si="17"/>
        <v>7</v>
      </c>
      <c r="M157" s="5" t="str">
        <f t="shared" si="18"/>
        <v>Pas de niveau 5</v>
      </c>
      <c r="N157" s="4" t="str">
        <f t="shared" si="19"/>
        <v>Pas de niveau 6</v>
      </c>
      <c r="O157" s="6" t="str">
        <f t="shared" si="20"/>
        <v>Pas de niveau 7</v>
      </c>
    </row>
    <row r="158" spans="1:15">
      <c r="A158" s="15">
        <f>'Balance N'!A159</f>
        <v>758000</v>
      </c>
      <c r="B158" s="4" t="str">
        <f t="shared" si="14"/>
        <v>7</v>
      </c>
      <c r="C158" s="4" t="str">
        <f t="shared" si="15"/>
        <v>75</v>
      </c>
      <c r="D158" s="4" t="str">
        <f t="shared" si="16"/>
        <v>758</v>
      </c>
      <c r="E158" s="8" t="str">
        <f>'Balance N'!B159</f>
        <v>Indemnités  assurances</v>
      </c>
      <c r="F158" s="9">
        <f>'Balance N'!C159</f>
        <v>0</v>
      </c>
      <c r="G158" s="9">
        <f>'Balance N'!D159</f>
        <v>0</v>
      </c>
      <c r="H158" s="9">
        <f>'Balance N'!E159</f>
        <v>0</v>
      </c>
      <c r="I158" s="9">
        <f>'Balance N'!F159</f>
        <v>2355947</v>
      </c>
      <c r="J158" s="11">
        <f>'Balance N'!G159</f>
        <v>0</v>
      </c>
      <c r="K158" s="11">
        <f>'Balance N'!H159</f>
        <v>2355947</v>
      </c>
      <c r="L158" s="12" t="str">
        <f t="shared" si="17"/>
        <v>7</v>
      </c>
      <c r="M158" s="5" t="str">
        <f t="shared" si="18"/>
        <v>Pas de niveau 5</v>
      </c>
      <c r="N158" s="4" t="str">
        <f t="shared" si="19"/>
        <v>Pas de niveau 6</v>
      </c>
      <c r="O158" s="6" t="str">
        <f t="shared" si="20"/>
        <v>Pas de niveau 7</v>
      </c>
    </row>
    <row r="159" spans="1:15">
      <c r="A159" s="15">
        <f>'Balance N'!A160</f>
        <v>773000</v>
      </c>
      <c r="B159" s="4" t="str">
        <f t="shared" si="14"/>
        <v>7</v>
      </c>
      <c r="C159" s="4" t="str">
        <f t="shared" si="15"/>
        <v>77</v>
      </c>
      <c r="D159" s="4" t="str">
        <f t="shared" si="16"/>
        <v>773</v>
      </c>
      <c r="E159" s="8" t="str">
        <f>'Balance N'!B160</f>
        <v>Escomptes obtenus</v>
      </c>
      <c r="F159" s="9">
        <f>'Balance N'!C160</f>
        <v>0</v>
      </c>
      <c r="G159" s="9">
        <f>'Balance N'!D160</f>
        <v>0</v>
      </c>
      <c r="H159" s="9">
        <f>'Balance N'!E160</f>
        <v>0</v>
      </c>
      <c r="I159" s="9">
        <f>'Balance N'!F160</f>
        <v>7500000</v>
      </c>
      <c r="J159" s="11">
        <f>'Balance N'!G160</f>
        <v>0</v>
      </c>
      <c r="K159" s="11">
        <f>'Balance N'!H160</f>
        <v>7500000</v>
      </c>
      <c r="L159" s="12" t="str">
        <f t="shared" si="17"/>
        <v>7</v>
      </c>
      <c r="M159" s="5" t="str">
        <f t="shared" si="18"/>
        <v>Pas de niveau 5</v>
      </c>
      <c r="N159" s="4" t="str">
        <f t="shared" si="19"/>
        <v>Pas de niveau 6</v>
      </c>
      <c r="O159" s="6" t="str">
        <f t="shared" si="20"/>
        <v>Pas de niveau 7</v>
      </c>
    </row>
    <row r="160" spans="1:15">
      <c r="A160" s="15">
        <f>'Balance N'!A161</f>
        <v>781000</v>
      </c>
      <c r="B160" s="4" t="str">
        <f t="shared" si="14"/>
        <v>7</v>
      </c>
      <c r="C160" s="4" t="str">
        <f t="shared" si="15"/>
        <v>78</v>
      </c>
      <c r="D160" s="4" t="str">
        <f t="shared" si="16"/>
        <v>781</v>
      </c>
      <c r="E160" s="8" t="str">
        <f>'Balance N'!B161</f>
        <v>Transfert de charges</v>
      </c>
      <c r="F160" s="9">
        <f>'Balance N'!C161</f>
        <v>0</v>
      </c>
      <c r="G160" s="9">
        <f>'Balance N'!D161</f>
        <v>0</v>
      </c>
      <c r="H160" s="9">
        <f>'Balance N'!E161</f>
        <v>0</v>
      </c>
      <c r="I160" s="9">
        <f>'Balance N'!F161</f>
        <v>3233550</v>
      </c>
      <c r="J160" s="11">
        <f>'Balance N'!G161</f>
        <v>0</v>
      </c>
      <c r="K160" s="11">
        <f>'Balance N'!H161</f>
        <v>3233550</v>
      </c>
      <c r="L160" s="12" t="str">
        <f t="shared" si="17"/>
        <v>7</v>
      </c>
      <c r="M160" s="5" t="str">
        <f t="shared" si="18"/>
        <v>Pas de niveau 5</v>
      </c>
      <c r="N160" s="4" t="str">
        <f t="shared" si="19"/>
        <v>Pas de niveau 6</v>
      </c>
      <c r="O160" s="6" t="str">
        <f t="shared" si="20"/>
        <v>Pas de niveau 7</v>
      </c>
    </row>
    <row r="161" spans="1:15">
      <c r="A161" s="15">
        <f>'Balance N'!A162</f>
        <v>812000</v>
      </c>
      <c r="B161" s="4" t="str">
        <f t="shared" si="14"/>
        <v>8</v>
      </c>
      <c r="C161" s="4" t="str">
        <f t="shared" si="15"/>
        <v>81</v>
      </c>
      <c r="D161" s="4" t="str">
        <f t="shared" si="16"/>
        <v>812</v>
      </c>
      <c r="E161" s="8" t="str">
        <f>'Balance N'!B162</f>
        <v>Valeur comptable des cessions d'imm</v>
      </c>
      <c r="F161" s="9">
        <f>'Balance N'!C162</f>
        <v>0</v>
      </c>
      <c r="G161" s="9">
        <f>'Balance N'!D162</f>
        <v>0</v>
      </c>
      <c r="H161" s="9">
        <f>'Balance N'!E162</f>
        <v>45992979</v>
      </c>
      <c r="I161" s="9">
        <f>'Balance N'!F162</f>
        <v>45992979</v>
      </c>
      <c r="J161" s="11">
        <f>'Balance N'!G162</f>
        <v>0</v>
      </c>
      <c r="K161" s="11">
        <f>'Balance N'!H162</f>
        <v>0</v>
      </c>
      <c r="L161" s="12" t="str">
        <f t="shared" si="17"/>
        <v>8</v>
      </c>
      <c r="M161" s="5" t="str">
        <f t="shared" si="18"/>
        <v>Pas de niveau 5</v>
      </c>
      <c r="N161" s="4" t="str">
        <f t="shared" si="19"/>
        <v>Pas de niveau 6</v>
      </c>
      <c r="O161" s="6" t="str">
        <f t="shared" si="20"/>
        <v>Pas de niveau 7</v>
      </c>
    </row>
    <row r="162" spans="1:15">
      <c r="A162" s="15">
        <f>'Balance N'!A163</f>
        <v>822000</v>
      </c>
      <c r="B162" s="4" t="str">
        <f t="shared" si="14"/>
        <v>8</v>
      </c>
      <c r="C162" s="4" t="str">
        <f t="shared" si="15"/>
        <v>82</v>
      </c>
      <c r="D162" s="4" t="str">
        <f t="shared" si="16"/>
        <v>822</v>
      </c>
      <c r="E162" s="8" t="str">
        <f>'Balance N'!B163</f>
        <v>Produits de cession immob corporelles</v>
      </c>
      <c r="F162" s="9">
        <f>'Balance N'!C163</f>
        <v>0</v>
      </c>
      <c r="G162" s="9">
        <f>'Balance N'!D163</f>
        <v>0</v>
      </c>
      <c r="H162" s="9">
        <f>'Balance N'!E163</f>
        <v>0</v>
      </c>
      <c r="I162" s="9">
        <f>'Balance N'!F163</f>
        <v>127119</v>
      </c>
      <c r="J162" s="11">
        <f>'Balance N'!G163</f>
        <v>0</v>
      </c>
      <c r="K162" s="11">
        <f>'Balance N'!H163</f>
        <v>127119</v>
      </c>
      <c r="L162" s="12" t="str">
        <f t="shared" si="17"/>
        <v>8</v>
      </c>
      <c r="M162" s="5" t="str">
        <f t="shared" si="18"/>
        <v>Pas de niveau 5</v>
      </c>
      <c r="N162" s="4" t="str">
        <f t="shared" si="19"/>
        <v>Pas de niveau 6</v>
      </c>
      <c r="O162" s="6" t="str">
        <f t="shared" si="20"/>
        <v>Pas de niveau 7</v>
      </c>
    </row>
    <row r="163" spans="1:15">
      <c r="A163" s="15">
        <f>'Balance N'!A164</f>
        <v>845000</v>
      </c>
      <c r="B163" s="4" t="str">
        <f t="shared" si="14"/>
        <v>8</v>
      </c>
      <c r="C163" s="4" t="str">
        <f t="shared" si="15"/>
        <v>84</v>
      </c>
      <c r="D163" s="4" t="str">
        <f t="shared" si="16"/>
        <v>845</v>
      </c>
      <c r="E163" s="8" t="str">
        <f>'Balance N'!B164</f>
        <v>Dons et libéralités obtenus</v>
      </c>
      <c r="F163" s="9">
        <f>'Balance N'!C164</f>
        <v>0</v>
      </c>
      <c r="G163" s="9">
        <f>'Balance N'!D164</f>
        <v>0</v>
      </c>
      <c r="H163" s="9">
        <f>'Balance N'!E164</f>
        <v>0</v>
      </c>
      <c r="I163" s="9">
        <f>'Balance N'!F164</f>
        <v>2000000</v>
      </c>
      <c r="J163" s="11">
        <f>'Balance N'!G164</f>
        <v>0</v>
      </c>
      <c r="K163" s="11">
        <f>'Balance N'!H164</f>
        <v>2000000</v>
      </c>
      <c r="L163" s="12" t="str">
        <f t="shared" si="17"/>
        <v>8</v>
      </c>
      <c r="M163" s="5" t="str">
        <f t="shared" si="18"/>
        <v>Pas de niveau 5</v>
      </c>
      <c r="N163" s="4" t="str">
        <f t="shared" si="19"/>
        <v>Pas de niveau 6</v>
      </c>
      <c r="O163" s="6" t="str">
        <f t="shared" si="20"/>
        <v>Pas de niveau 7</v>
      </c>
    </row>
    <row r="164" spans="1:15">
      <c r="A164" s="15">
        <f>'Balance N'!A165</f>
        <v>891000</v>
      </c>
      <c r="B164" s="4" t="str">
        <f t="shared" si="14"/>
        <v>8</v>
      </c>
      <c r="C164" s="4" t="str">
        <f t="shared" si="15"/>
        <v>89</v>
      </c>
      <c r="D164" s="4" t="str">
        <f t="shared" si="16"/>
        <v>891</v>
      </c>
      <c r="E164" s="8" t="str">
        <f>'Balance N'!B165</f>
        <v>Impôt / bénéfices</v>
      </c>
      <c r="F164" s="9">
        <f>'Balance N'!C165</f>
        <v>0</v>
      </c>
      <c r="G164" s="9">
        <f>'Balance N'!D165</f>
        <v>0</v>
      </c>
      <c r="H164" s="9">
        <f>'Balance N'!E165</f>
        <v>31102200</v>
      </c>
      <c r="I164" s="9">
        <f>'Balance N'!F165</f>
        <v>0</v>
      </c>
      <c r="J164" s="11">
        <f>'Balance N'!G165</f>
        <v>31102200</v>
      </c>
      <c r="K164" s="11">
        <f>'Balance N'!H165</f>
        <v>0</v>
      </c>
      <c r="L164" s="12" t="str">
        <f t="shared" si="17"/>
        <v>8</v>
      </c>
      <c r="M164" s="5" t="str">
        <f t="shared" si="18"/>
        <v>Pas de niveau 5</v>
      </c>
      <c r="N164" s="4" t="str">
        <f t="shared" si="19"/>
        <v>Pas de niveau 6</v>
      </c>
      <c r="O164" s="6" t="str">
        <f t="shared" si="20"/>
        <v>Pas de niveau 7</v>
      </c>
    </row>
    <row r="165" spans="1:15">
      <c r="A165" s="15">
        <f>'Balance N'!A166</f>
        <v>0</v>
      </c>
      <c r="B165" s="4" t="str">
        <f t="shared" si="14"/>
        <v>0</v>
      </c>
      <c r="C165" s="4" t="str">
        <f t="shared" si="15"/>
        <v>0</v>
      </c>
      <c r="D165" s="4" t="str">
        <f t="shared" si="16"/>
        <v>0</v>
      </c>
      <c r="E165" s="8">
        <f>'Balance N'!B166</f>
        <v>0</v>
      </c>
      <c r="F165" s="9">
        <f>'Balance N'!C166</f>
        <v>0</v>
      </c>
      <c r="G165" s="9">
        <f>'Balance N'!D166</f>
        <v>0</v>
      </c>
      <c r="H165" s="9">
        <f>'Balance N'!E166</f>
        <v>0</v>
      </c>
      <c r="I165" s="9">
        <f>'Balance N'!F166</f>
        <v>0</v>
      </c>
      <c r="J165" s="11">
        <f>'Balance N'!G166</f>
        <v>0</v>
      </c>
      <c r="K165" s="11">
        <f>'Balance N'!H166</f>
        <v>0</v>
      </c>
      <c r="L165" s="12" t="str">
        <f t="shared" si="17"/>
        <v>0</v>
      </c>
      <c r="M165" s="5" t="str">
        <f t="shared" si="18"/>
        <v>0</v>
      </c>
      <c r="N165" s="4" t="str">
        <f t="shared" si="19"/>
        <v>0</v>
      </c>
      <c r="O165" s="6" t="str">
        <f t="shared" si="20"/>
        <v>Pas de niveau 7</v>
      </c>
    </row>
    <row r="166" spans="1:15">
      <c r="A166" s="15">
        <f>'Balance N'!A167</f>
        <v>0</v>
      </c>
      <c r="B166" s="4" t="str">
        <f t="shared" si="14"/>
        <v>0</v>
      </c>
      <c r="C166" s="4" t="str">
        <f t="shared" si="15"/>
        <v>0</v>
      </c>
      <c r="D166" s="4" t="str">
        <f t="shared" si="16"/>
        <v>0</v>
      </c>
      <c r="E166" s="8">
        <f>'Balance N'!B167</f>
        <v>0</v>
      </c>
      <c r="F166" s="9">
        <f>'Balance N'!C167</f>
        <v>0</v>
      </c>
      <c r="G166" s="9">
        <f>'Balance N'!D167</f>
        <v>0</v>
      </c>
      <c r="H166" s="9">
        <f>'Balance N'!E167</f>
        <v>0</v>
      </c>
      <c r="I166" s="9">
        <f>'Balance N'!F167</f>
        <v>0</v>
      </c>
      <c r="J166" s="11">
        <f>'Balance N'!G167</f>
        <v>0</v>
      </c>
      <c r="K166" s="11">
        <f>'Balance N'!H167</f>
        <v>0</v>
      </c>
      <c r="L166" s="12" t="str">
        <f t="shared" si="17"/>
        <v>0</v>
      </c>
      <c r="M166" s="5" t="str">
        <f t="shared" si="18"/>
        <v>0</v>
      </c>
      <c r="N166" s="4" t="str">
        <f t="shared" si="19"/>
        <v>0</v>
      </c>
      <c r="O166" s="6" t="str">
        <f t="shared" si="20"/>
        <v>Pas de niveau 7</v>
      </c>
    </row>
    <row r="167" spans="1:15">
      <c r="A167" s="15">
        <f>'Balance N'!A168</f>
        <v>0</v>
      </c>
      <c r="B167" s="4" t="str">
        <f t="shared" si="14"/>
        <v>0</v>
      </c>
      <c r="C167" s="4" t="str">
        <f t="shared" si="15"/>
        <v>0</v>
      </c>
      <c r="D167" s="4" t="str">
        <f t="shared" si="16"/>
        <v>0</v>
      </c>
      <c r="E167" s="8">
        <f>'Balance N'!B168</f>
        <v>0</v>
      </c>
      <c r="F167" s="9">
        <f>'Balance N'!C168</f>
        <v>0</v>
      </c>
      <c r="G167" s="9">
        <f>'Balance N'!D168</f>
        <v>0</v>
      </c>
      <c r="H167" s="9">
        <f>'Balance N'!E168</f>
        <v>0</v>
      </c>
      <c r="I167" s="9">
        <f>'Balance N'!F168</f>
        <v>0</v>
      </c>
      <c r="J167" s="11">
        <f>'Balance N'!G168</f>
        <v>0</v>
      </c>
      <c r="K167" s="11">
        <f>'Balance N'!H168</f>
        <v>0</v>
      </c>
      <c r="L167" s="12" t="str">
        <f t="shared" si="17"/>
        <v>0</v>
      </c>
      <c r="M167" s="5" t="str">
        <f t="shared" si="18"/>
        <v>0</v>
      </c>
      <c r="N167" s="4" t="str">
        <f t="shared" si="19"/>
        <v>0</v>
      </c>
      <c r="O167" s="6" t="str">
        <f t="shared" si="20"/>
        <v>Pas de niveau 7</v>
      </c>
    </row>
    <row r="168" spans="1:15">
      <c r="A168" s="15">
        <f>'Balance N'!A169</f>
        <v>0</v>
      </c>
      <c r="B168" s="4" t="str">
        <f t="shared" si="14"/>
        <v>0</v>
      </c>
      <c r="C168" s="4" t="str">
        <f t="shared" si="15"/>
        <v>0</v>
      </c>
      <c r="D168" s="4" t="str">
        <f t="shared" si="16"/>
        <v>0</v>
      </c>
      <c r="E168" s="8">
        <f>'Balance N'!B169</f>
        <v>0</v>
      </c>
      <c r="F168" s="9">
        <f>'Balance N'!C169</f>
        <v>0</v>
      </c>
      <c r="G168" s="9">
        <f>'Balance N'!D169</f>
        <v>0</v>
      </c>
      <c r="H168" s="9">
        <f>'Balance N'!E169</f>
        <v>0</v>
      </c>
      <c r="I168" s="9">
        <f>'Balance N'!F169</f>
        <v>0</v>
      </c>
      <c r="J168" s="11">
        <f>'Balance N'!G169</f>
        <v>0</v>
      </c>
      <c r="K168" s="11">
        <f>'Balance N'!H169</f>
        <v>0</v>
      </c>
      <c r="L168" s="12" t="str">
        <f t="shared" si="17"/>
        <v>0</v>
      </c>
      <c r="M168" s="5" t="str">
        <f t="shared" si="18"/>
        <v>0</v>
      </c>
      <c r="N168" s="4" t="str">
        <f t="shared" si="19"/>
        <v>0</v>
      </c>
      <c r="O168" s="6" t="str">
        <f t="shared" si="20"/>
        <v>Pas de niveau 7</v>
      </c>
    </row>
    <row r="169" spans="1:15">
      <c r="A169" s="15">
        <f>'Balance N'!A170</f>
        <v>0</v>
      </c>
      <c r="B169" s="4" t="str">
        <f t="shared" si="14"/>
        <v>0</v>
      </c>
      <c r="C169" s="4" t="str">
        <f t="shared" si="15"/>
        <v>0</v>
      </c>
      <c r="D169" s="4" t="str">
        <f t="shared" si="16"/>
        <v>0</v>
      </c>
      <c r="E169" s="8">
        <f>'Balance N'!B170</f>
        <v>0</v>
      </c>
      <c r="F169" s="9">
        <f>'Balance N'!C170</f>
        <v>0</v>
      </c>
      <c r="G169" s="9">
        <f>'Balance N'!D170</f>
        <v>0</v>
      </c>
      <c r="H169" s="9">
        <f>'Balance N'!E170</f>
        <v>0</v>
      </c>
      <c r="I169" s="9">
        <f>'Balance N'!F170</f>
        <v>0</v>
      </c>
      <c r="J169" s="11">
        <f>'Balance N'!G170</f>
        <v>0</v>
      </c>
      <c r="K169" s="11">
        <f>'Balance N'!H170</f>
        <v>0</v>
      </c>
      <c r="L169" s="12" t="str">
        <f t="shared" si="17"/>
        <v>0</v>
      </c>
      <c r="M169" s="5" t="str">
        <f t="shared" si="18"/>
        <v>0</v>
      </c>
      <c r="N169" s="4" t="str">
        <f t="shared" si="19"/>
        <v>0</v>
      </c>
      <c r="O169" s="6" t="str">
        <f t="shared" si="20"/>
        <v>Pas de niveau 7</v>
      </c>
    </row>
    <row r="170" spans="1:15">
      <c r="A170" s="15">
        <f>'Balance N'!A171</f>
        <v>0</v>
      </c>
      <c r="B170" s="4" t="str">
        <f t="shared" si="14"/>
        <v>0</v>
      </c>
      <c r="C170" s="4" t="str">
        <f t="shared" si="15"/>
        <v>0</v>
      </c>
      <c r="D170" s="4" t="str">
        <f t="shared" si="16"/>
        <v>0</v>
      </c>
      <c r="E170" s="8">
        <f>'Balance N'!B171</f>
        <v>0</v>
      </c>
      <c r="F170" s="9">
        <f>'Balance N'!C171</f>
        <v>0</v>
      </c>
      <c r="G170" s="9">
        <f>'Balance N'!D171</f>
        <v>0</v>
      </c>
      <c r="H170" s="9">
        <f>'Balance N'!E171</f>
        <v>0</v>
      </c>
      <c r="I170" s="9">
        <f>'Balance N'!F171</f>
        <v>0</v>
      </c>
      <c r="J170" s="11">
        <f>'Balance N'!G171</f>
        <v>0</v>
      </c>
      <c r="K170" s="11">
        <f>'Balance N'!H171</f>
        <v>0</v>
      </c>
      <c r="L170" s="12" t="str">
        <f t="shared" si="17"/>
        <v>0</v>
      </c>
      <c r="M170" s="5" t="str">
        <f t="shared" si="18"/>
        <v>0</v>
      </c>
      <c r="N170" s="4" t="str">
        <f t="shared" si="19"/>
        <v>0</v>
      </c>
      <c r="O170" s="6" t="str">
        <f t="shared" si="20"/>
        <v>Pas de niveau 7</v>
      </c>
    </row>
    <row r="171" spans="1:15">
      <c r="A171" s="15">
        <f>'Balance N'!A172</f>
        <v>0</v>
      </c>
      <c r="B171" s="4" t="str">
        <f t="shared" si="14"/>
        <v>0</v>
      </c>
      <c r="C171" s="4" t="str">
        <f t="shared" si="15"/>
        <v>0</v>
      </c>
      <c r="D171" s="4" t="str">
        <f t="shared" si="16"/>
        <v>0</v>
      </c>
      <c r="E171" s="8">
        <f>'Balance N'!B172</f>
        <v>0</v>
      </c>
      <c r="F171" s="9">
        <f>'Balance N'!C172</f>
        <v>0</v>
      </c>
      <c r="G171" s="9">
        <f>'Balance N'!D172</f>
        <v>0</v>
      </c>
      <c r="H171" s="9">
        <f>'Balance N'!E172</f>
        <v>0</v>
      </c>
      <c r="I171" s="9">
        <f>'Balance N'!F172</f>
        <v>0</v>
      </c>
      <c r="J171" s="11">
        <f>'Balance N'!G172</f>
        <v>0</v>
      </c>
      <c r="K171" s="11">
        <f>'Balance N'!H172</f>
        <v>0</v>
      </c>
      <c r="L171" s="12" t="str">
        <f t="shared" si="17"/>
        <v>0</v>
      </c>
      <c r="M171" s="5" t="str">
        <f t="shared" si="18"/>
        <v>0</v>
      </c>
      <c r="N171" s="4" t="str">
        <f t="shared" si="19"/>
        <v>0</v>
      </c>
      <c r="O171" s="6" t="str">
        <f t="shared" si="20"/>
        <v>Pas de niveau 7</v>
      </c>
    </row>
    <row r="172" spans="1:15">
      <c r="A172" s="15">
        <f>'Balance N'!A173</f>
        <v>0</v>
      </c>
      <c r="B172" s="4" t="str">
        <f t="shared" si="14"/>
        <v>0</v>
      </c>
      <c r="C172" s="4" t="str">
        <f t="shared" si="15"/>
        <v>0</v>
      </c>
      <c r="D172" s="4" t="str">
        <f t="shared" si="16"/>
        <v>0</v>
      </c>
      <c r="E172" s="8">
        <f>'Balance N'!B173</f>
        <v>0</v>
      </c>
      <c r="F172" s="9">
        <f>'Balance N'!C173</f>
        <v>0</v>
      </c>
      <c r="G172" s="9">
        <f>'Balance N'!D173</f>
        <v>0</v>
      </c>
      <c r="H172" s="9">
        <f>'Balance N'!E173</f>
        <v>0</v>
      </c>
      <c r="I172" s="9">
        <f>'Balance N'!F173</f>
        <v>0</v>
      </c>
      <c r="J172" s="11">
        <f>'Balance N'!G173</f>
        <v>0</v>
      </c>
      <c r="K172" s="11">
        <f>'Balance N'!H173</f>
        <v>0</v>
      </c>
      <c r="L172" s="12" t="str">
        <f t="shared" si="17"/>
        <v>0</v>
      </c>
      <c r="M172" s="5" t="str">
        <f t="shared" si="18"/>
        <v>0</v>
      </c>
      <c r="N172" s="4" t="str">
        <f t="shared" si="19"/>
        <v>0</v>
      </c>
      <c r="O172" s="6" t="str">
        <f t="shared" si="20"/>
        <v>Pas de niveau 7</v>
      </c>
    </row>
    <row r="173" spans="1:15">
      <c r="A173" s="15">
        <f>'Balance N'!A174</f>
        <v>0</v>
      </c>
      <c r="B173" s="4" t="str">
        <f t="shared" si="14"/>
        <v>0</v>
      </c>
      <c r="C173" s="4" t="str">
        <f t="shared" si="15"/>
        <v>0</v>
      </c>
      <c r="D173" s="4" t="str">
        <f t="shared" si="16"/>
        <v>0</v>
      </c>
      <c r="E173" s="8">
        <f>'Balance N'!B174</f>
        <v>0</v>
      </c>
      <c r="F173" s="9">
        <f>'Balance N'!C174</f>
        <v>0</v>
      </c>
      <c r="G173" s="9">
        <f>'Balance N'!D174</f>
        <v>0</v>
      </c>
      <c r="H173" s="9">
        <f>'Balance N'!E174</f>
        <v>0</v>
      </c>
      <c r="I173" s="9">
        <f>'Balance N'!F174</f>
        <v>0</v>
      </c>
      <c r="J173" s="11">
        <f>'Balance N'!G174</f>
        <v>0</v>
      </c>
      <c r="K173" s="11">
        <f>'Balance N'!H174</f>
        <v>0</v>
      </c>
      <c r="L173" s="12" t="str">
        <f t="shared" si="17"/>
        <v>0</v>
      </c>
      <c r="M173" s="5" t="str">
        <f t="shared" si="18"/>
        <v>0</v>
      </c>
      <c r="N173" s="4" t="str">
        <f t="shared" si="19"/>
        <v>0</v>
      </c>
      <c r="O173" s="6" t="str">
        <f t="shared" si="20"/>
        <v>Pas de niveau 7</v>
      </c>
    </row>
    <row r="174" spans="1:15">
      <c r="A174" s="15">
        <f>'Balance N'!A175</f>
        <v>0</v>
      </c>
      <c r="B174" s="4" t="str">
        <f t="shared" si="14"/>
        <v>0</v>
      </c>
      <c r="C174" s="4" t="str">
        <f t="shared" si="15"/>
        <v>0</v>
      </c>
      <c r="D174" s="4" t="str">
        <f t="shared" si="16"/>
        <v>0</v>
      </c>
      <c r="E174" s="8">
        <f>'Balance N'!B175</f>
        <v>0</v>
      </c>
      <c r="F174" s="9">
        <f>'Balance N'!C175</f>
        <v>0</v>
      </c>
      <c r="G174" s="9">
        <f>'Balance N'!D175</f>
        <v>0</v>
      </c>
      <c r="H174" s="9">
        <f>'Balance N'!E175</f>
        <v>0</v>
      </c>
      <c r="I174" s="9">
        <f>'Balance N'!F175</f>
        <v>0</v>
      </c>
      <c r="J174" s="11">
        <f>'Balance N'!G175</f>
        <v>0</v>
      </c>
      <c r="K174" s="11">
        <f>'Balance N'!H175</f>
        <v>0</v>
      </c>
      <c r="L174" s="12" t="str">
        <f t="shared" si="17"/>
        <v>0</v>
      </c>
      <c r="M174" s="5" t="str">
        <f t="shared" si="18"/>
        <v>0</v>
      </c>
      <c r="N174" s="4" t="str">
        <f t="shared" si="19"/>
        <v>0</v>
      </c>
      <c r="O174" s="6" t="str">
        <f t="shared" si="20"/>
        <v>Pas de niveau 7</v>
      </c>
    </row>
    <row r="175" spans="1:15">
      <c r="A175" s="15">
        <f>'Balance N'!A176</f>
        <v>0</v>
      </c>
      <c r="B175" s="4" t="str">
        <f t="shared" si="14"/>
        <v>0</v>
      </c>
      <c r="C175" s="4" t="str">
        <f t="shared" si="15"/>
        <v>0</v>
      </c>
      <c r="D175" s="4" t="str">
        <f t="shared" si="16"/>
        <v>0</v>
      </c>
      <c r="E175" s="8">
        <f>'Balance N'!B176</f>
        <v>0</v>
      </c>
      <c r="F175" s="9">
        <f>'Balance N'!C176</f>
        <v>0</v>
      </c>
      <c r="G175" s="9">
        <f>'Balance N'!D176</f>
        <v>0</v>
      </c>
      <c r="H175" s="9">
        <f>'Balance N'!E176</f>
        <v>0</v>
      </c>
      <c r="I175" s="9">
        <f>'Balance N'!F176</f>
        <v>0</v>
      </c>
      <c r="J175" s="11">
        <f>'Balance N'!G176</f>
        <v>0</v>
      </c>
      <c r="K175" s="11">
        <f>'Balance N'!H176</f>
        <v>0</v>
      </c>
      <c r="L175" s="12" t="str">
        <f t="shared" si="17"/>
        <v>0</v>
      </c>
      <c r="M175" s="5" t="str">
        <f t="shared" si="18"/>
        <v>0</v>
      </c>
      <c r="N175" s="4" t="str">
        <f t="shared" si="19"/>
        <v>0</v>
      </c>
      <c r="O175" s="6" t="str">
        <f t="shared" si="20"/>
        <v>Pas de niveau 7</v>
      </c>
    </row>
    <row r="176" spans="1:15">
      <c r="A176" s="15">
        <f>'Balance N'!A177</f>
        <v>0</v>
      </c>
      <c r="B176" s="4" t="str">
        <f t="shared" si="14"/>
        <v>0</v>
      </c>
      <c r="C176" s="4" t="str">
        <f t="shared" si="15"/>
        <v>0</v>
      </c>
      <c r="D176" s="4" t="str">
        <f t="shared" si="16"/>
        <v>0</v>
      </c>
      <c r="E176" s="8">
        <f>'Balance N'!B177</f>
        <v>0</v>
      </c>
      <c r="F176" s="9">
        <f>'Balance N'!C177</f>
        <v>0</v>
      </c>
      <c r="G176" s="9">
        <f>'Balance N'!D177</f>
        <v>0</v>
      </c>
      <c r="H176" s="9">
        <f>'Balance N'!E177</f>
        <v>0</v>
      </c>
      <c r="I176" s="9">
        <f>'Balance N'!F177</f>
        <v>0</v>
      </c>
      <c r="J176" s="11">
        <f>'Balance N'!G177</f>
        <v>0</v>
      </c>
      <c r="K176" s="11">
        <f>'Balance N'!H177</f>
        <v>0</v>
      </c>
      <c r="L176" s="12" t="str">
        <f t="shared" si="17"/>
        <v>0</v>
      </c>
      <c r="M176" s="5" t="str">
        <f t="shared" si="18"/>
        <v>0</v>
      </c>
      <c r="N176" s="4" t="str">
        <f t="shared" si="19"/>
        <v>0</v>
      </c>
      <c r="O176" s="6" t="str">
        <f t="shared" si="20"/>
        <v>Pas de niveau 7</v>
      </c>
    </row>
    <row r="177" spans="1:15">
      <c r="A177" s="15">
        <f>'Balance N'!A178</f>
        <v>0</v>
      </c>
      <c r="B177" s="4" t="str">
        <f t="shared" si="14"/>
        <v>0</v>
      </c>
      <c r="C177" s="4" t="str">
        <f t="shared" si="15"/>
        <v>0</v>
      </c>
      <c r="D177" s="4" t="str">
        <f t="shared" si="16"/>
        <v>0</v>
      </c>
      <c r="E177" s="8">
        <f>'Balance N'!B178</f>
        <v>0</v>
      </c>
      <c r="F177" s="9">
        <f>'Balance N'!C178</f>
        <v>0</v>
      </c>
      <c r="G177" s="9">
        <f>'Balance N'!D178</f>
        <v>0</v>
      </c>
      <c r="H177" s="9">
        <f>'Balance N'!E178</f>
        <v>0</v>
      </c>
      <c r="I177" s="9">
        <f>'Balance N'!F178</f>
        <v>0</v>
      </c>
      <c r="J177" s="11">
        <f>'Balance N'!G178</f>
        <v>0</v>
      </c>
      <c r="K177" s="11">
        <f>'Balance N'!H178</f>
        <v>0</v>
      </c>
      <c r="L177" s="12" t="str">
        <f t="shared" si="17"/>
        <v>0</v>
      </c>
      <c r="M177" s="5" t="str">
        <f t="shared" si="18"/>
        <v>0</v>
      </c>
      <c r="N177" s="4" t="str">
        <f t="shared" si="19"/>
        <v>0</v>
      </c>
      <c r="O177" s="6" t="str">
        <f t="shared" si="20"/>
        <v>Pas de niveau 7</v>
      </c>
    </row>
    <row r="178" spans="1:15">
      <c r="A178" s="15">
        <f>'Balance N'!A179</f>
        <v>0</v>
      </c>
      <c r="B178" s="4" t="str">
        <f t="shared" si="14"/>
        <v>0</v>
      </c>
      <c r="C178" s="4" t="str">
        <f t="shared" si="15"/>
        <v>0</v>
      </c>
      <c r="D178" s="4" t="str">
        <f t="shared" si="16"/>
        <v>0</v>
      </c>
      <c r="E178" s="8">
        <f>'Balance N'!B179</f>
        <v>0</v>
      </c>
      <c r="F178" s="9">
        <f>'Balance N'!C179</f>
        <v>0</v>
      </c>
      <c r="G178" s="9">
        <f>'Balance N'!D179</f>
        <v>0</v>
      </c>
      <c r="H178" s="9">
        <f>'Balance N'!E179</f>
        <v>0</v>
      </c>
      <c r="I178" s="9">
        <f>'Balance N'!F179</f>
        <v>0</v>
      </c>
      <c r="J178" s="11">
        <f>'Balance N'!G179</f>
        <v>0</v>
      </c>
      <c r="K178" s="11">
        <f>'Balance N'!H179</f>
        <v>0</v>
      </c>
      <c r="L178" s="12" t="str">
        <f t="shared" si="17"/>
        <v>0</v>
      </c>
      <c r="M178" s="5" t="str">
        <f t="shared" si="18"/>
        <v>0</v>
      </c>
      <c r="N178" s="4" t="str">
        <f t="shared" si="19"/>
        <v>0</v>
      </c>
      <c r="O178" s="6" t="str">
        <f t="shared" si="20"/>
        <v>Pas de niveau 7</v>
      </c>
    </row>
    <row r="179" spans="1:15">
      <c r="A179" s="15">
        <f>'Balance N'!A180</f>
        <v>0</v>
      </c>
      <c r="B179" s="4" t="str">
        <f t="shared" si="14"/>
        <v>0</v>
      </c>
      <c r="C179" s="4" t="str">
        <f t="shared" si="15"/>
        <v>0</v>
      </c>
      <c r="D179" s="4" t="str">
        <f t="shared" si="16"/>
        <v>0</v>
      </c>
      <c r="E179" s="8">
        <f>'Balance N'!B180</f>
        <v>0</v>
      </c>
      <c r="F179" s="9">
        <f>'Balance N'!C180</f>
        <v>0</v>
      </c>
      <c r="G179" s="9">
        <f>'Balance N'!D180</f>
        <v>0</v>
      </c>
      <c r="H179" s="9">
        <f>'Balance N'!E180</f>
        <v>0</v>
      </c>
      <c r="I179" s="9">
        <f>'Balance N'!F180</f>
        <v>0</v>
      </c>
      <c r="J179" s="11">
        <f>'Balance N'!G180</f>
        <v>0</v>
      </c>
      <c r="K179" s="11">
        <f>'Balance N'!H180</f>
        <v>0</v>
      </c>
      <c r="L179" s="12" t="str">
        <f t="shared" si="17"/>
        <v>0</v>
      </c>
      <c r="M179" s="5" t="str">
        <f t="shared" si="18"/>
        <v>0</v>
      </c>
      <c r="N179" s="4" t="str">
        <f t="shared" si="19"/>
        <v>0</v>
      </c>
      <c r="O179" s="6" t="str">
        <f t="shared" si="20"/>
        <v>Pas de niveau 7</v>
      </c>
    </row>
    <row r="180" spans="1:15">
      <c r="A180" s="15">
        <f>'Balance N'!A181</f>
        <v>0</v>
      </c>
      <c r="B180" s="4" t="str">
        <f t="shared" si="14"/>
        <v>0</v>
      </c>
      <c r="C180" s="4" t="str">
        <f t="shared" si="15"/>
        <v>0</v>
      </c>
      <c r="D180" s="4" t="str">
        <f t="shared" si="16"/>
        <v>0</v>
      </c>
      <c r="E180" s="8">
        <f>'Balance N'!B181</f>
        <v>0</v>
      </c>
      <c r="F180" s="9">
        <f>'Balance N'!C181</f>
        <v>0</v>
      </c>
      <c r="G180" s="9">
        <f>'Balance N'!D181</f>
        <v>0</v>
      </c>
      <c r="H180" s="9">
        <f>'Balance N'!E181</f>
        <v>0</v>
      </c>
      <c r="I180" s="9">
        <f>'Balance N'!F181</f>
        <v>0</v>
      </c>
      <c r="J180" s="11">
        <f>'Balance N'!G181</f>
        <v>0</v>
      </c>
      <c r="K180" s="11">
        <f>'Balance N'!H181</f>
        <v>0</v>
      </c>
      <c r="L180" s="12" t="str">
        <f t="shared" si="17"/>
        <v>0</v>
      </c>
      <c r="M180" s="5" t="str">
        <f t="shared" si="18"/>
        <v>0</v>
      </c>
      <c r="N180" s="4" t="str">
        <f t="shared" si="19"/>
        <v>0</v>
      </c>
      <c r="O180" s="6" t="str">
        <f t="shared" si="20"/>
        <v>Pas de niveau 7</v>
      </c>
    </row>
    <row r="181" spans="1:15">
      <c r="A181" s="15">
        <f>'Balance N'!A182</f>
        <v>0</v>
      </c>
      <c r="B181" s="4" t="str">
        <f t="shared" si="14"/>
        <v>0</v>
      </c>
      <c r="C181" s="4" t="str">
        <f t="shared" si="15"/>
        <v>0</v>
      </c>
      <c r="D181" s="4" t="str">
        <f t="shared" si="16"/>
        <v>0</v>
      </c>
      <c r="E181" s="8">
        <f>'Balance N'!B182</f>
        <v>0</v>
      </c>
      <c r="F181" s="9">
        <f>'Balance N'!C182</f>
        <v>0</v>
      </c>
      <c r="G181" s="9">
        <f>'Balance N'!D182</f>
        <v>0</v>
      </c>
      <c r="H181" s="9">
        <f>'Balance N'!E182</f>
        <v>0</v>
      </c>
      <c r="I181" s="9">
        <f>'Balance N'!F182</f>
        <v>0</v>
      </c>
      <c r="J181" s="11">
        <f>'Balance N'!G182</f>
        <v>0</v>
      </c>
      <c r="K181" s="11">
        <f>'Balance N'!H182</f>
        <v>0</v>
      </c>
      <c r="L181" s="12" t="str">
        <f t="shared" si="17"/>
        <v>0</v>
      </c>
      <c r="M181" s="5" t="str">
        <f t="shared" si="18"/>
        <v>0</v>
      </c>
      <c r="N181" s="4" t="str">
        <f t="shared" si="19"/>
        <v>0</v>
      </c>
      <c r="O181" s="6" t="str">
        <f t="shared" si="20"/>
        <v>Pas de niveau 7</v>
      </c>
    </row>
    <row r="182" spans="1:15">
      <c r="A182" s="15">
        <f>'Balance N'!A183</f>
        <v>0</v>
      </c>
      <c r="B182" s="4" t="str">
        <f t="shared" si="14"/>
        <v>0</v>
      </c>
      <c r="C182" s="4" t="str">
        <f t="shared" si="15"/>
        <v>0</v>
      </c>
      <c r="D182" s="4" t="str">
        <f t="shared" si="16"/>
        <v>0</v>
      </c>
      <c r="E182" s="8">
        <f>'Balance N'!B183</f>
        <v>0</v>
      </c>
      <c r="F182" s="9">
        <f>'Balance N'!C183</f>
        <v>0</v>
      </c>
      <c r="G182" s="9">
        <f>'Balance N'!D183</f>
        <v>0</v>
      </c>
      <c r="H182" s="9">
        <f>'Balance N'!E183</f>
        <v>0</v>
      </c>
      <c r="I182" s="9">
        <f>'Balance N'!F183</f>
        <v>0</v>
      </c>
      <c r="J182" s="11">
        <f>'Balance N'!G183</f>
        <v>0</v>
      </c>
      <c r="K182" s="11">
        <f>'Balance N'!H183</f>
        <v>0</v>
      </c>
      <c r="L182" s="12" t="str">
        <f t="shared" si="17"/>
        <v>0</v>
      </c>
      <c r="M182" s="5" t="str">
        <f t="shared" si="18"/>
        <v>0</v>
      </c>
      <c r="N182" s="4" t="str">
        <f t="shared" si="19"/>
        <v>0</v>
      </c>
      <c r="O182" s="6" t="str">
        <f t="shared" si="20"/>
        <v>Pas de niveau 7</v>
      </c>
    </row>
    <row r="183" spans="1:15">
      <c r="A183" s="15">
        <f>'Balance N'!A184</f>
        <v>0</v>
      </c>
      <c r="B183" s="4" t="str">
        <f t="shared" si="14"/>
        <v>0</v>
      </c>
      <c r="C183" s="4" t="str">
        <f t="shared" si="15"/>
        <v>0</v>
      </c>
      <c r="D183" s="4" t="str">
        <f t="shared" si="16"/>
        <v>0</v>
      </c>
      <c r="E183" s="8">
        <f>'Balance N'!B184</f>
        <v>0</v>
      </c>
      <c r="F183" s="9">
        <f>'Balance N'!C184</f>
        <v>0</v>
      </c>
      <c r="G183" s="9">
        <f>'Balance N'!D184</f>
        <v>0</v>
      </c>
      <c r="H183" s="9">
        <f>'Balance N'!E184</f>
        <v>0</v>
      </c>
      <c r="I183" s="9">
        <f>'Balance N'!F184</f>
        <v>0</v>
      </c>
      <c r="J183" s="11">
        <f>'Balance N'!G184</f>
        <v>0</v>
      </c>
      <c r="K183" s="11">
        <f>'Balance N'!H184</f>
        <v>0</v>
      </c>
      <c r="L183" s="12" t="str">
        <f t="shared" si="17"/>
        <v>0</v>
      </c>
      <c r="M183" s="5" t="str">
        <f t="shared" si="18"/>
        <v>0</v>
      </c>
      <c r="N183" s="4" t="str">
        <f t="shared" si="19"/>
        <v>0</v>
      </c>
      <c r="O183" s="6" t="str">
        <f t="shared" si="20"/>
        <v>Pas de niveau 7</v>
      </c>
    </row>
    <row r="184" spans="1:15">
      <c r="A184" s="15">
        <f>'Balance N'!A185</f>
        <v>0</v>
      </c>
      <c r="B184" s="4" t="str">
        <f t="shared" si="14"/>
        <v>0</v>
      </c>
      <c r="C184" s="4" t="str">
        <f t="shared" si="15"/>
        <v>0</v>
      </c>
      <c r="D184" s="4" t="str">
        <f t="shared" si="16"/>
        <v>0</v>
      </c>
      <c r="E184" s="8">
        <f>'Balance N'!B185</f>
        <v>0</v>
      </c>
      <c r="F184" s="9">
        <f>'Balance N'!C185</f>
        <v>0</v>
      </c>
      <c r="G184" s="9">
        <f>'Balance N'!D185</f>
        <v>0</v>
      </c>
      <c r="H184" s="9">
        <f>'Balance N'!E185</f>
        <v>0</v>
      </c>
      <c r="I184" s="9">
        <f>'Balance N'!F185</f>
        <v>0</v>
      </c>
      <c r="J184" s="11">
        <f>'Balance N'!G185</f>
        <v>0</v>
      </c>
      <c r="K184" s="11">
        <f>'Balance N'!H185</f>
        <v>0</v>
      </c>
      <c r="L184" s="12" t="str">
        <f t="shared" si="17"/>
        <v>0</v>
      </c>
      <c r="M184" s="5" t="str">
        <f t="shared" si="18"/>
        <v>0</v>
      </c>
      <c r="N184" s="4" t="str">
        <f t="shared" si="19"/>
        <v>0</v>
      </c>
      <c r="O184" s="6" t="str">
        <f t="shared" si="20"/>
        <v>Pas de niveau 7</v>
      </c>
    </row>
    <row r="185" spans="1:15">
      <c r="A185" s="15">
        <f>'Balance N'!A186</f>
        <v>0</v>
      </c>
      <c r="B185" s="4" t="str">
        <f t="shared" si="14"/>
        <v>0</v>
      </c>
      <c r="C185" s="4" t="str">
        <f t="shared" si="15"/>
        <v>0</v>
      </c>
      <c r="D185" s="4" t="str">
        <f t="shared" si="16"/>
        <v>0</v>
      </c>
      <c r="E185" s="8">
        <f>'Balance N'!B186</f>
        <v>0</v>
      </c>
      <c r="F185" s="9">
        <f>'Balance N'!C186</f>
        <v>0</v>
      </c>
      <c r="G185" s="9">
        <f>'Balance N'!D186</f>
        <v>0</v>
      </c>
      <c r="H185" s="9">
        <f>'Balance N'!E186</f>
        <v>0</v>
      </c>
      <c r="I185" s="9">
        <f>'Balance N'!F186</f>
        <v>0</v>
      </c>
      <c r="J185" s="11">
        <f>'Balance N'!G186</f>
        <v>0</v>
      </c>
      <c r="K185" s="11">
        <f>'Balance N'!H186</f>
        <v>0</v>
      </c>
      <c r="L185" s="12" t="str">
        <f t="shared" si="17"/>
        <v>0</v>
      </c>
      <c r="M185" s="5" t="str">
        <f t="shared" si="18"/>
        <v>0</v>
      </c>
      <c r="N185" s="4" t="str">
        <f t="shared" si="19"/>
        <v>0</v>
      </c>
      <c r="O185" s="6" t="str">
        <f t="shared" si="20"/>
        <v>Pas de niveau 7</v>
      </c>
    </row>
    <row r="186" spans="1:15">
      <c r="A186" s="15">
        <f>'Balance N'!A187</f>
        <v>0</v>
      </c>
      <c r="B186" s="4" t="str">
        <f t="shared" si="14"/>
        <v>0</v>
      </c>
      <c r="C186" s="4" t="str">
        <f t="shared" si="15"/>
        <v>0</v>
      </c>
      <c r="D186" s="4" t="str">
        <f t="shared" si="16"/>
        <v>0</v>
      </c>
      <c r="E186" s="8">
        <f>'Balance N'!B187</f>
        <v>0</v>
      </c>
      <c r="F186" s="9">
        <f>'Balance N'!C187</f>
        <v>0</v>
      </c>
      <c r="G186" s="9">
        <f>'Balance N'!D187</f>
        <v>0</v>
      </c>
      <c r="H186" s="9">
        <f>'Balance N'!E187</f>
        <v>0</v>
      </c>
      <c r="I186" s="9">
        <f>'Balance N'!F187</f>
        <v>0</v>
      </c>
      <c r="J186" s="11">
        <f>'Balance N'!G187</f>
        <v>0</v>
      </c>
      <c r="K186" s="11">
        <f>'Balance N'!H187</f>
        <v>0</v>
      </c>
      <c r="L186" s="12" t="str">
        <f t="shared" si="17"/>
        <v>0</v>
      </c>
      <c r="M186" s="5" t="str">
        <f t="shared" si="18"/>
        <v>0</v>
      </c>
      <c r="N186" s="4" t="str">
        <f t="shared" si="19"/>
        <v>0</v>
      </c>
      <c r="O186" s="6" t="str">
        <f t="shared" si="20"/>
        <v>Pas de niveau 7</v>
      </c>
    </row>
    <row r="187" spans="1:15">
      <c r="A187" s="15">
        <f>'Balance N'!A188</f>
        <v>0</v>
      </c>
      <c r="B187" s="4" t="str">
        <f t="shared" si="14"/>
        <v>0</v>
      </c>
      <c r="C187" s="4" t="str">
        <f t="shared" si="15"/>
        <v>0</v>
      </c>
      <c r="D187" s="4" t="str">
        <f t="shared" si="16"/>
        <v>0</v>
      </c>
      <c r="E187" s="8">
        <f>'Balance N'!B188</f>
        <v>0</v>
      </c>
      <c r="F187" s="9">
        <f>'Balance N'!C188</f>
        <v>0</v>
      </c>
      <c r="G187" s="9">
        <f>'Balance N'!D188</f>
        <v>0</v>
      </c>
      <c r="H187" s="9">
        <f>'Balance N'!E188</f>
        <v>0</v>
      </c>
      <c r="I187" s="9">
        <f>'Balance N'!F188</f>
        <v>0</v>
      </c>
      <c r="J187" s="11">
        <f>'Balance N'!G188</f>
        <v>0</v>
      </c>
      <c r="K187" s="11">
        <f>'Balance N'!H188</f>
        <v>0</v>
      </c>
      <c r="L187" s="12" t="str">
        <f t="shared" si="17"/>
        <v>0</v>
      </c>
      <c r="M187" s="5" t="str">
        <f t="shared" si="18"/>
        <v>0</v>
      </c>
      <c r="N187" s="4" t="str">
        <f t="shared" si="19"/>
        <v>0</v>
      </c>
      <c r="O187" s="6" t="str">
        <f t="shared" si="20"/>
        <v>Pas de niveau 7</v>
      </c>
    </row>
    <row r="188" spans="1:15">
      <c r="A188" s="15">
        <f>'Balance N'!A189</f>
        <v>0</v>
      </c>
      <c r="B188" s="4" t="str">
        <f t="shared" si="14"/>
        <v>0</v>
      </c>
      <c r="C188" s="4" t="str">
        <f t="shared" si="15"/>
        <v>0</v>
      </c>
      <c r="D188" s="4" t="str">
        <f t="shared" si="16"/>
        <v>0</v>
      </c>
      <c r="E188" s="8">
        <f>'Balance N'!B189</f>
        <v>0</v>
      </c>
      <c r="F188" s="9">
        <f>'Balance N'!C189</f>
        <v>0</v>
      </c>
      <c r="G188" s="9">
        <f>'Balance N'!D189</f>
        <v>0</v>
      </c>
      <c r="H188" s="9">
        <f>'Balance N'!E189</f>
        <v>0</v>
      </c>
      <c r="I188" s="9">
        <f>'Balance N'!F189</f>
        <v>0</v>
      </c>
      <c r="J188" s="11">
        <f>'Balance N'!G189</f>
        <v>0</v>
      </c>
      <c r="K188" s="11">
        <f>'Balance N'!H189</f>
        <v>0</v>
      </c>
      <c r="L188" s="12" t="str">
        <f t="shared" si="17"/>
        <v>0</v>
      </c>
      <c r="M188" s="5" t="str">
        <f t="shared" si="18"/>
        <v>0</v>
      </c>
      <c r="N188" s="4" t="str">
        <f t="shared" si="19"/>
        <v>0</v>
      </c>
      <c r="O188" s="6" t="str">
        <f t="shared" si="20"/>
        <v>Pas de niveau 7</v>
      </c>
    </row>
    <row r="189" spans="1:15">
      <c r="A189" s="15">
        <f>'Balance N'!A190</f>
        <v>0</v>
      </c>
      <c r="B189" s="4" t="str">
        <f t="shared" si="14"/>
        <v>0</v>
      </c>
      <c r="C189" s="4" t="str">
        <f t="shared" si="15"/>
        <v>0</v>
      </c>
      <c r="D189" s="4" t="str">
        <f t="shared" si="16"/>
        <v>0</v>
      </c>
      <c r="E189" s="8">
        <f>'Balance N'!B190</f>
        <v>0</v>
      </c>
      <c r="F189" s="9">
        <f>'Balance N'!C190</f>
        <v>0</v>
      </c>
      <c r="G189" s="9">
        <f>'Balance N'!D190</f>
        <v>0</v>
      </c>
      <c r="H189" s="9">
        <f>'Balance N'!E190</f>
        <v>0</v>
      </c>
      <c r="I189" s="9">
        <f>'Balance N'!F190</f>
        <v>0</v>
      </c>
      <c r="J189" s="11">
        <f>'Balance N'!G190</f>
        <v>0</v>
      </c>
      <c r="K189" s="11">
        <f>'Balance N'!H190</f>
        <v>0</v>
      </c>
      <c r="L189" s="12" t="str">
        <f t="shared" si="17"/>
        <v>0</v>
      </c>
      <c r="M189" s="5" t="str">
        <f t="shared" si="18"/>
        <v>0</v>
      </c>
      <c r="N189" s="4" t="str">
        <f t="shared" si="19"/>
        <v>0</v>
      </c>
      <c r="O189" s="6" t="str">
        <f t="shared" si="20"/>
        <v>Pas de niveau 7</v>
      </c>
    </row>
    <row r="190" spans="1:15">
      <c r="A190" s="15">
        <f>'Balance N'!A191</f>
        <v>0</v>
      </c>
      <c r="B190" s="4" t="str">
        <f t="shared" si="14"/>
        <v>0</v>
      </c>
      <c r="C190" s="4" t="str">
        <f t="shared" si="15"/>
        <v>0</v>
      </c>
      <c r="D190" s="4" t="str">
        <f t="shared" si="16"/>
        <v>0</v>
      </c>
      <c r="E190" s="8">
        <f>'Balance N'!B191</f>
        <v>0</v>
      </c>
      <c r="F190" s="9">
        <f>'Balance N'!C191</f>
        <v>0</v>
      </c>
      <c r="G190" s="9">
        <f>'Balance N'!D191</f>
        <v>0</v>
      </c>
      <c r="H190" s="9">
        <f>'Balance N'!E191</f>
        <v>0</v>
      </c>
      <c r="I190" s="9">
        <f>'Balance N'!F191</f>
        <v>0</v>
      </c>
      <c r="J190" s="11">
        <f>'Balance N'!G191</f>
        <v>0</v>
      </c>
      <c r="K190" s="11">
        <f>'Balance N'!H191</f>
        <v>0</v>
      </c>
      <c r="L190" s="12" t="str">
        <f t="shared" si="17"/>
        <v>0</v>
      </c>
      <c r="M190" s="5" t="str">
        <f t="shared" si="18"/>
        <v>0</v>
      </c>
      <c r="N190" s="4" t="str">
        <f t="shared" si="19"/>
        <v>0</v>
      </c>
      <c r="O190" s="6" t="str">
        <f t="shared" si="20"/>
        <v>Pas de niveau 7</v>
      </c>
    </row>
    <row r="191" spans="1:15">
      <c r="A191" s="15">
        <f>'Balance N'!A192</f>
        <v>0</v>
      </c>
      <c r="B191" s="4" t="str">
        <f t="shared" si="14"/>
        <v>0</v>
      </c>
      <c r="C191" s="4" t="str">
        <f t="shared" si="15"/>
        <v>0</v>
      </c>
      <c r="D191" s="4" t="str">
        <f t="shared" si="16"/>
        <v>0</v>
      </c>
      <c r="E191" s="8">
        <f>'Balance N'!B192</f>
        <v>0</v>
      </c>
      <c r="F191" s="9">
        <f>'Balance N'!C192</f>
        <v>0</v>
      </c>
      <c r="G191" s="9">
        <f>'Balance N'!D192</f>
        <v>0</v>
      </c>
      <c r="H191" s="9">
        <f>'Balance N'!E192</f>
        <v>0</v>
      </c>
      <c r="I191" s="9">
        <f>'Balance N'!F192</f>
        <v>0</v>
      </c>
      <c r="J191" s="11">
        <f>'Balance N'!G192</f>
        <v>0</v>
      </c>
      <c r="K191" s="11">
        <f>'Balance N'!H192</f>
        <v>0</v>
      </c>
      <c r="L191" s="12" t="str">
        <f t="shared" si="17"/>
        <v>0</v>
      </c>
      <c r="M191" s="5" t="str">
        <f t="shared" si="18"/>
        <v>0</v>
      </c>
      <c r="N191" s="4" t="str">
        <f t="shared" si="19"/>
        <v>0</v>
      </c>
      <c r="O191" s="6" t="str">
        <f t="shared" si="20"/>
        <v>Pas de niveau 7</v>
      </c>
    </row>
    <row r="192" spans="1:15">
      <c r="A192" s="15">
        <f>'Balance N'!A193</f>
        <v>0</v>
      </c>
      <c r="B192" s="4" t="str">
        <f t="shared" si="14"/>
        <v>0</v>
      </c>
      <c r="C192" s="4" t="str">
        <f t="shared" si="15"/>
        <v>0</v>
      </c>
      <c r="D192" s="4" t="str">
        <f t="shared" si="16"/>
        <v>0</v>
      </c>
      <c r="E192" s="8">
        <f>'Balance N'!B193</f>
        <v>0</v>
      </c>
      <c r="F192" s="9">
        <f>'Balance N'!C193</f>
        <v>0</v>
      </c>
      <c r="G192" s="9">
        <f>'Balance N'!D193</f>
        <v>0</v>
      </c>
      <c r="H192" s="9">
        <f>'Balance N'!E193</f>
        <v>0</v>
      </c>
      <c r="I192" s="9">
        <f>'Balance N'!F193</f>
        <v>0</v>
      </c>
      <c r="J192" s="11">
        <f>'Balance N'!G193</f>
        <v>0</v>
      </c>
      <c r="K192" s="11">
        <f>'Balance N'!H193</f>
        <v>0</v>
      </c>
      <c r="L192" s="12" t="str">
        <f t="shared" si="17"/>
        <v>0</v>
      </c>
      <c r="M192" s="5" t="str">
        <f t="shared" si="18"/>
        <v>0</v>
      </c>
      <c r="N192" s="4" t="str">
        <f t="shared" si="19"/>
        <v>0</v>
      </c>
      <c r="O192" s="6" t="str">
        <f t="shared" si="20"/>
        <v>Pas de niveau 7</v>
      </c>
    </row>
    <row r="193" spans="1:15">
      <c r="A193" s="15">
        <f>'Balance N'!A194</f>
        <v>0</v>
      </c>
      <c r="B193" s="4" t="str">
        <f t="shared" si="14"/>
        <v>0</v>
      </c>
      <c r="C193" s="4" t="str">
        <f t="shared" si="15"/>
        <v>0</v>
      </c>
      <c r="D193" s="4" t="str">
        <f t="shared" si="16"/>
        <v>0</v>
      </c>
      <c r="E193" s="8">
        <f>'Balance N'!B194</f>
        <v>0</v>
      </c>
      <c r="F193" s="9">
        <f>'Balance N'!C194</f>
        <v>0</v>
      </c>
      <c r="G193" s="9">
        <f>'Balance N'!D194</f>
        <v>0</v>
      </c>
      <c r="H193" s="9">
        <f>'Balance N'!E194</f>
        <v>0</v>
      </c>
      <c r="I193" s="9">
        <f>'Balance N'!F194</f>
        <v>0</v>
      </c>
      <c r="J193" s="11">
        <f>'Balance N'!G194</f>
        <v>0</v>
      </c>
      <c r="K193" s="11">
        <f>'Balance N'!H194</f>
        <v>0</v>
      </c>
      <c r="L193" s="12" t="str">
        <f t="shared" si="17"/>
        <v>0</v>
      </c>
      <c r="M193" s="5" t="str">
        <f t="shared" si="18"/>
        <v>0</v>
      </c>
      <c r="N193" s="4" t="str">
        <f t="shared" si="19"/>
        <v>0</v>
      </c>
      <c r="O193" s="6" t="str">
        <f t="shared" si="20"/>
        <v>Pas de niveau 7</v>
      </c>
    </row>
    <row r="194" spans="1:15">
      <c r="A194" s="15">
        <f>'Balance N'!A195</f>
        <v>0</v>
      </c>
      <c r="B194" s="4" t="str">
        <f t="shared" si="14"/>
        <v>0</v>
      </c>
      <c r="C194" s="4" t="str">
        <f t="shared" si="15"/>
        <v>0</v>
      </c>
      <c r="D194" s="4" t="str">
        <f t="shared" si="16"/>
        <v>0</v>
      </c>
      <c r="E194" s="8">
        <f>'Balance N'!B195</f>
        <v>0</v>
      </c>
      <c r="F194" s="9">
        <f>'Balance N'!C195</f>
        <v>0</v>
      </c>
      <c r="G194" s="9">
        <f>'Balance N'!D195</f>
        <v>0</v>
      </c>
      <c r="H194" s="9">
        <f>'Balance N'!E195</f>
        <v>0</v>
      </c>
      <c r="I194" s="9">
        <f>'Balance N'!F195</f>
        <v>0</v>
      </c>
      <c r="J194" s="11">
        <f>'Balance N'!G195</f>
        <v>0</v>
      </c>
      <c r="K194" s="11">
        <f>'Balance N'!H195</f>
        <v>0</v>
      </c>
      <c r="L194" s="12" t="str">
        <f t="shared" si="17"/>
        <v>0</v>
      </c>
      <c r="M194" s="5" t="str">
        <f t="shared" si="18"/>
        <v>0</v>
      </c>
      <c r="N194" s="4" t="str">
        <f t="shared" si="19"/>
        <v>0</v>
      </c>
      <c r="O194" s="6" t="str">
        <f t="shared" si="20"/>
        <v>Pas de niveau 7</v>
      </c>
    </row>
    <row r="195" spans="1:15">
      <c r="A195" s="15">
        <f>'Balance N'!A196</f>
        <v>0</v>
      </c>
      <c r="B195" s="4" t="str">
        <f t="shared" si="14"/>
        <v>0</v>
      </c>
      <c r="C195" s="4" t="str">
        <f t="shared" si="15"/>
        <v>0</v>
      </c>
      <c r="D195" s="4" t="str">
        <f t="shared" si="16"/>
        <v>0</v>
      </c>
      <c r="E195" s="8">
        <f>'Balance N'!B196</f>
        <v>0</v>
      </c>
      <c r="F195" s="9">
        <f>'Balance N'!C196</f>
        <v>0</v>
      </c>
      <c r="G195" s="9">
        <f>'Balance N'!D196</f>
        <v>0</v>
      </c>
      <c r="H195" s="9">
        <f>'Balance N'!E196</f>
        <v>0</v>
      </c>
      <c r="I195" s="9">
        <f>'Balance N'!F196</f>
        <v>0</v>
      </c>
      <c r="J195" s="11">
        <f>'Balance N'!G196</f>
        <v>0</v>
      </c>
      <c r="K195" s="11">
        <f>'Balance N'!H196</f>
        <v>0</v>
      </c>
      <c r="L195" s="12" t="str">
        <f t="shared" si="17"/>
        <v>0</v>
      </c>
      <c r="M195" s="5" t="str">
        <f t="shared" si="18"/>
        <v>0</v>
      </c>
      <c r="N195" s="4" t="str">
        <f t="shared" si="19"/>
        <v>0</v>
      </c>
      <c r="O195" s="6" t="str">
        <f t="shared" si="20"/>
        <v>Pas de niveau 7</v>
      </c>
    </row>
    <row r="196" spans="1:15">
      <c r="A196" s="15">
        <f>'Balance N'!A197</f>
        <v>0</v>
      </c>
      <c r="B196" s="4" t="str">
        <f t="shared" ref="B196:B259" si="21">LEFT(A196,$W$1)</f>
        <v>0</v>
      </c>
      <c r="C196" s="4" t="str">
        <f t="shared" ref="C196:C259" si="22">LEFT(A196,$X$1)</f>
        <v>0</v>
      </c>
      <c r="D196" s="4" t="str">
        <f t="shared" ref="D196:D259" si="23">LEFT(A196,$Y$1)</f>
        <v>0</v>
      </c>
      <c r="E196" s="8">
        <f>'Balance N'!B197</f>
        <v>0</v>
      </c>
      <c r="F196" s="9">
        <f>'Balance N'!C197</f>
        <v>0</v>
      </c>
      <c r="G196" s="9">
        <f>'Balance N'!D197</f>
        <v>0</v>
      </c>
      <c r="H196" s="9">
        <f>'Balance N'!E197</f>
        <v>0</v>
      </c>
      <c r="I196" s="9">
        <f>'Balance N'!F197</f>
        <v>0</v>
      </c>
      <c r="J196" s="11">
        <f>'Balance N'!G197</f>
        <v>0</v>
      </c>
      <c r="K196" s="11">
        <f>'Balance N'!H197</f>
        <v>0</v>
      </c>
      <c r="L196" s="12" t="str">
        <f t="shared" ref="L196:L259" si="24">LEFT(A196,1)</f>
        <v>0</v>
      </c>
      <c r="M196" s="5" t="str">
        <f t="shared" ref="M196:M259" si="25">IF(MID(A196,5,1)&lt;&gt;"0",LEFT(A196,5),"Pas de niveau 5")</f>
        <v>0</v>
      </c>
      <c r="N196" s="4" t="str">
        <f t="shared" ref="N196:N259" si="26">IF(MID(A196,6,1)&lt;&gt;"0",LEFT(A196,6),"Pas de niveau 6")</f>
        <v>0</v>
      </c>
      <c r="O196" s="6" t="str">
        <f t="shared" ref="O196:O259" si="27">IF(MID(A196,7,1)&lt;&gt;"",LEFT(A196,7),"Pas de niveau 7")</f>
        <v>Pas de niveau 7</v>
      </c>
    </row>
    <row r="197" spans="1:15">
      <c r="A197" s="15">
        <f>'Balance N'!A198</f>
        <v>0</v>
      </c>
      <c r="B197" s="4" t="str">
        <f t="shared" si="21"/>
        <v>0</v>
      </c>
      <c r="C197" s="4" t="str">
        <f t="shared" si="22"/>
        <v>0</v>
      </c>
      <c r="D197" s="4" t="str">
        <f t="shared" si="23"/>
        <v>0</v>
      </c>
      <c r="E197" s="8">
        <f>'Balance N'!B198</f>
        <v>0</v>
      </c>
      <c r="F197" s="9">
        <f>'Balance N'!C198</f>
        <v>0</v>
      </c>
      <c r="G197" s="9">
        <f>'Balance N'!D198</f>
        <v>0</v>
      </c>
      <c r="H197" s="9">
        <f>'Balance N'!E198</f>
        <v>0</v>
      </c>
      <c r="I197" s="9">
        <f>'Balance N'!F198</f>
        <v>0</v>
      </c>
      <c r="J197" s="11">
        <f>'Balance N'!G198</f>
        <v>0</v>
      </c>
      <c r="K197" s="11">
        <f>'Balance N'!H198</f>
        <v>0</v>
      </c>
      <c r="L197" s="12" t="str">
        <f t="shared" si="24"/>
        <v>0</v>
      </c>
      <c r="M197" s="5" t="str">
        <f t="shared" si="25"/>
        <v>0</v>
      </c>
      <c r="N197" s="4" t="str">
        <f t="shared" si="26"/>
        <v>0</v>
      </c>
      <c r="O197" s="6" t="str">
        <f t="shared" si="27"/>
        <v>Pas de niveau 7</v>
      </c>
    </row>
    <row r="198" spans="1:15">
      <c r="A198" s="15">
        <f>'Balance N'!A199</f>
        <v>0</v>
      </c>
      <c r="B198" s="4" t="str">
        <f t="shared" si="21"/>
        <v>0</v>
      </c>
      <c r="C198" s="4" t="str">
        <f t="shared" si="22"/>
        <v>0</v>
      </c>
      <c r="D198" s="4" t="str">
        <f t="shared" si="23"/>
        <v>0</v>
      </c>
      <c r="E198" s="8">
        <f>'Balance N'!B199</f>
        <v>0</v>
      </c>
      <c r="F198" s="9">
        <f>'Balance N'!C199</f>
        <v>0</v>
      </c>
      <c r="G198" s="9">
        <f>'Balance N'!D199</f>
        <v>0</v>
      </c>
      <c r="H198" s="9">
        <f>'Balance N'!E199</f>
        <v>0</v>
      </c>
      <c r="I198" s="9">
        <f>'Balance N'!F199</f>
        <v>0</v>
      </c>
      <c r="J198" s="11">
        <f>'Balance N'!G199</f>
        <v>0</v>
      </c>
      <c r="K198" s="11">
        <f>'Balance N'!H199</f>
        <v>0</v>
      </c>
      <c r="L198" s="12" t="str">
        <f t="shared" si="24"/>
        <v>0</v>
      </c>
      <c r="M198" s="5" t="str">
        <f t="shared" si="25"/>
        <v>0</v>
      </c>
      <c r="N198" s="4" t="str">
        <f t="shared" si="26"/>
        <v>0</v>
      </c>
      <c r="O198" s="6" t="str">
        <f t="shared" si="27"/>
        <v>Pas de niveau 7</v>
      </c>
    </row>
    <row r="199" spans="1:15">
      <c r="A199" s="15">
        <f>'Balance N'!A200</f>
        <v>0</v>
      </c>
      <c r="B199" s="4" t="str">
        <f t="shared" si="21"/>
        <v>0</v>
      </c>
      <c r="C199" s="4" t="str">
        <f t="shared" si="22"/>
        <v>0</v>
      </c>
      <c r="D199" s="4" t="str">
        <f t="shared" si="23"/>
        <v>0</v>
      </c>
      <c r="E199" s="8">
        <f>'Balance N'!B200</f>
        <v>0</v>
      </c>
      <c r="F199" s="9">
        <f>'Balance N'!C200</f>
        <v>0</v>
      </c>
      <c r="G199" s="9">
        <f>'Balance N'!D200</f>
        <v>0</v>
      </c>
      <c r="H199" s="9">
        <f>'Balance N'!E200</f>
        <v>0</v>
      </c>
      <c r="I199" s="9">
        <f>'Balance N'!F200</f>
        <v>0</v>
      </c>
      <c r="J199" s="11">
        <f>'Balance N'!G200</f>
        <v>0</v>
      </c>
      <c r="K199" s="11">
        <f>'Balance N'!H200</f>
        <v>0</v>
      </c>
      <c r="L199" s="12" t="str">
        <f t="shared" si="24"/>
        <v>0</v>
      </c>
      <c r="M199" s="5" t="str">
        <f t="shared" si="25"/>
        <v>0</v>
      </c>
      <c r="N199" s="4" t="str">
        <f t="shared" si="26"/>
        <v>0</v>
      </c>
      <c r="O199" s="6" t="str">
        <f t="shared" si="27"/>
        <v>Pas de niveau 7</v>
      </c>
    </row>
    <row r="200" spans="1:15">
      <c r="A200" s="15">
        <f>'Balance N'!A201</f>
        <v>0</v>
      </c>
      <c r="B200" s="4" t="str">
        <f t="shared" si="21"/>
        <v>0</v>
      </c>
      <c r="C200" s="4" t="str">
        <f t="shared" si="22"/>
        <v>0</v>
      </c>
      <c r="D200" s="4" t="str">
        <f t="shared" si="23"/>
        <v>0</v>
      </c>
      <c r="E200" s="8">
        <f>'Balance N'!B201</f>
        <v>0</v>
      </c>
      <c r="F200" s="9">
        <f>'Balance N'!C201</f>
        <v>0</v>
      </c>
      <c r="G200" s="9">
        <f>'Balance N'!D201</f>
        <v>0</v>
      </c>
      <c r="H200" s="9">
        <f>'Balance N'!E201</f>
        <v>0</v>
      </c>
      <c r="I200" s="9">
        <f>'Balance N'!F201</f>
        <v>0</v>
      </c>
      <c r="J200" s="11">
        <f>'Balance N'!G201</f>
        <v>0</v>
      </c>
      <c r="K200" s="11">
        <f>'Balance N'!H201</f>
        <v>0</v>
      </c>
      <c r="L200" s="12" t="str">
        <f t="shared" si="24"/>
        <v>0</v>
      </c>
      <c r="M200" s="5" t="str">
        <f t="shared" si="25"/>
        <v>0</v>
      </c>
      <c r="N200" s="4" t="str">
        <f t="shared" si="26"/>
        <v>0</v>
      </c>
      <c r="O200" s="6" t="str">
        <f t="shared" si="27"/>
        <v>Pas de niveau 7</v>
      </c>
    </row>
    <row r="201" spans="1:15">
      <c r="A201" s="15">
        <f>'Balance N'!A202</f>
        <v>0</v>
      </c>
      <c r="B201" s="4" t="str">
        <f t="shared" si="21"/>
        <v>0</v>
      </c>
      <c r="C201" s="4" t="str">
        <f t="shared" si="22"/>
        <v>0</v>
      </c>
      <c r="D201" s="4" t="str">
        <f t="shared" si="23"/>
        <v>0</v>
      </c>
      <c r="E201" s="8">
        <f>'Balance N'!B202</f>
        <v>0</v>
      </c>
      <c r="F201" s="9">
        <f>'Balance N'!C202</f>
        <v>0</v>
      </c>
      <c r="G201" s="9">
        <f>'Balance N'!D202</f>
        <v>0</v>
      </c>
      <c r="H201" s="9">
        <f>'Balance N'!E202</f>
        <v>0</v>
      </c>
      <c r="I201" s="9">
        <f>'Balance N'!F202</f>
        <v>0</v>
      </c>
      <c r="J201" s="11">
        <f>'Balance N'!G202</f>
        <v>0</v>
      </c>
      <c r="K201" s="11">
        <f>'Balance N'!H202</f>
        <v>0</v>
      </c>
      <c r="L201" s="12" t="str">
        <f t="shared" si="24"/>
        <v>0</v>
      </c>
      <c r="M201" s="5" t="str">
        <f t="shared" si="25"/>
        <v>0</v>
      </c>
      <c r="N201" s="4" t="str">
        <f t="shared" si="26"/>
        <v>0</v>
      </c>
      <c r="O201" s="6" t="str">
        <f t="shared" si="27"/>
        <v>Pas de niveau 7</v>
      </c>
    </row>
    <row r="202" spans="1:15">
      <c r="A202" s="15">
        <f>'Balance N'!A203</f>
        <v>0</v>
      </c>
      <c r="B202" s="4" t="str">
        <f t="shared" si="21"/>
        <v>0</v>
      </c>
      <c r="C202" s="4" t="str">
        <f t="shared" si="22"/>
        <v>0</v>
      </c>
      <c r="D202" s="4" t="str">
        <f t="shared" si="23"/>
        <v>0</v>
      </c>
      <c r="E202" s="8">
        <f>'Balance N'!B203</f>
        <v>0</v>
      </c>
      <c r="F202" s="9">
        <f>'Balance N'!C203</f>
        <v>0</v>
      </c>
      <c r="G202" s="9">
        <f>'Balance N'!D203</f>
        <v>0</v>
      </c>
      <c r="H202" s="9">
        <f>'Balance N'!E203</f>
        <v>0</v>
      </c>
      <c r="I202" s="9">
        <f>'Balance N'!F203</f>
        <v>0</v>
      </c>
      <c r="J202" s="11">
        <f>'Balance N'!G203</f>
        <v>0</v>
      </c>
      <c r="K202" s="11">
        <f>'Balance N'!H203</f>
        <v>0</v>
      </c>
      <c r="L202" s="12" t="str">
        <f t="shared" si="24"/>
        <v>0</v>
      </c>
      <c r="M202" s="5" t="str">
        <f t="shared" si="25"/>
        <v>0</v>
      </c>
      <c r="N202" s="4" t="str">
        <f t="shared" si="26"/>
        <v>0</v>
      </c>
      <c r="O202" s="6" t="str">
        <f t="shared" si="27"/>
        <v>Pas de niveau 7</v>
      </c>
    </row>
    <row r="203" spans="1:15">
      <c r="A203" s="15">
        <f>'Balance N'!A204</f>
        <v>0</v>
      </c>
      <c r="B203" s="4" t="str">
        <f t="shared" si="21"/>
        <v>0</v>
      </c>
      <c r="C203" s="4" t="str">
        <f t="shared" si="22"/>
        <v>0</v>
      </c>
      <c r="D203" s="4" t="str">
        <f t="shared" si="23"/>
        <v>0</v>
      </c>
      <c r="E203" s="8">
        <f>'Balance N'!B204</f>
        <v>0</v>
      </c>
      <c r="F203" s="9">
        <f>'Balance N'!C204</f>
        <v>0</v>
      </c>
      <c r="G203" s="9">
        <f>'Balance N'!D204</f>
        <v>0</v>
      </c>
      <c r="H203" s="9">
        <f>'Balance N'!E204</f>
        <v>0</v>
      </c>
      <c r="I203" s="9">
        <f>'Balance N'!F204</f>
        <v>0</v>
      </c>
      <c r="J203" s="11">
        <f>'Balance N'!G204</f>
        <v>0</v>
      </c>
      <c r="K203" s="11">
        <f>'Balance N'!H204</f>
        <v>0</v>
      </c>
      <c r="L203" s="12" t="str">
        <f t="shared" si="24"/>
        <v>0</v>
      </c>
      <c r="M203" s="5" t="str">
        <f t="shared" si="25"/>
        <v>0</v>
      </c>
      <c r="N203" s="4" t="str">
        <f t="shared" si="26"/>
        <v>0</v>
      </c>
      <c r="O203" s="6" t="str">
        <f t="shared" si="27"/>
        <v>Pas de niveau 7</v>
      </c>
    </row>
    <row r="204" spans="1:15">
      <c r="A204" s="15">
        <f>'Balance N'!A205</f>
        <v>0</v>
      </c>
      <c r="B204" s="4" t="str">
        <f t="shared" si="21"/>
        <v>0</v>
      </c>
      <c r="C204" s="4" t="str">
        <f t="shared" si="22"/>
        <v>0</v>
      </c>
      <c r="D204" s="4" t="str">
        <f t="shared" si="23"/>
        <v>0</v>
      </c>
      <c r="E204" s="8">
        <f>'Balance N'!B205</f>
        <v>0</v>
      </c>
      <c r="F204" s="9">
        <f>'Balance N'!C205</f>
        <v>0</v>
      </c>
      <c r="G204" s="9">
        <f>'Balance N'!D205</f>
        <v>0</v>
      </c>
      <c r="H204" s="9">
        <f>'Balance N'!E205</f>
        <v>0</v>
      </c>
      <c r="I204" s="9">
        <f>'Balance N'!F205</f>
        <v>0</v>
      </c>
      <c r="J204" s="11">
        <f>'Balance N'!G205</f>
        <v>0</v>
      </c>
      <c r="K204" s="11">
        <f>'Balance N'!H205</f>
        <v>0</v>
      </c>
      <c r="L204" s="12" t="str">
        <f t="shared" si="24"/>
        <v>0</v>
      </c>
      <c r="M204" s="5" t="str">
        <f t="shared" si="25"/>
        <v>0</v>
      </c>
      <c r="N204" s="4" t="str">
        <f t="shared" si="26"/>
        <v>0</v>
      </c>
      <c r="O204" s="6" t="str">
        <f t="shared" si="27"/>
        <v>Pas de niveau 7</v>
      </c>
    </row>
    <row r="205" spans="1:15">
      <c r="A205" s="15">
        <f>'Balance N'!A206</f>
        <v>0</v>
      </c>
      <c r="B205" s="4" t="str">
        <f t="shared" si="21"/>
        <v>0</v>
      </c>
      <c r="C205" s="4" t="str">
        <f t="shared" si="22"/>
        <v>0</v>
      </c>
      <c r="D205" s="4" t="str">
        <f t="shared" si="23"/>
        <v>0</v>
      </c>
      <c r="E205" s="8">
        <f>'Balance N'!B206</f>
        <v>0</v>
      </c>
      <c r="F205" s="9">
        <f>'Balance N'!C206</f>
        <v>0</v>
      </c>
      <c r="G205" s="9">
        <f>'Balance N'!D206</f>
        <v>0</v>
      </c>
      <c r="H205" s="9">
        <f>'Balance N'!E206</f>
        <v>0</v>
      </c>
      <c r="I205" s="9">
        <f>'Balance N'!F206</f>
        <v>0</v>
      </c>
      <c r="J205" s="11">
        <f>'Balance N'!G206</f>
        <v>0</v>
      </c>
      <c r="K205" s="11">
        <f>'Balance N'!H206</f>
        <v>0</v>
      </c>
      <c r="L205" s="12" t="str">
        <f t="shared" si="24"/>
        <v>0</v>
      </c>
      <c r="M205" s="5" t="str">
        <f t="shared" si="25"/>
        <v>0</v>
      </c>
      <c r="N205" s="4" t="str">
        <f t="shared" si="26"/>
        <v>0</v>
      </c>
      <c r="O205" s="6" t="str">
        <f t="shared" si="27"/>
        <v>Pas de niveau 7</v>
      </c>
    </row>
    <row r="206" spans="1:15">
      <c r="A206" s="15">
        <f>'Balance N'!A207</f>
        <v>0</v>
      </c>
      <c r="B206" s="4" t="str">
        <f t="shared" si="21"/>
        <v>0</v>
      </c>
      <c r="C206" s="4" t="str">
        <f t="shared" si="22"/>
        <v>0</v>
      </c>
      <c r="D206" s="4" t="str">
        <f t="shared" si="23"/>
        <v>0</v>
      </c>
      <c r="E206" s="8">
        <f>'Balance N'!B207</f>
        <v>0</v>
      </c>
      <c r="F206" s="9">
        <f>'Balance N'!C207</f>
        <v>0</v>
      </c>
      <c r="G206" s="9">
        <f>'Balance N'!D207</f>
        <v>0</v>
      </c>
      <c r="H206" s="9">
        <f>'Balance N'!E207</f>
        <v>0</v>
      </c>
      <c r="I206" s="9">
        <f>'Balance N'!F207</f>
        <v>0</v>
      </c>
      <c r="J206" s="11">
        <f>'Balance N'!G207</f>
        <v>0</v>
      </c>
      <c r="K206" s="11">
        <f>'Balance N'!H207</f>
        <v>0</v>
      </c>
      <c r="L206" s="12" t="str">
        <f t="shared" si="24"/>
        <v>0</v>
      </c>
      <c r="M206" s="5" t="str">
        <f t="shared" si="25"/>
        <v>0</v>
      </c>
      <c r="N206" s="4" t="str">
        <f t="shared" si="26"/>
        <v>0</v>
      </c>
      <c r="O206" s="6" t="str">
        <f t="shared" si="27"/>
        <v>Pas de niveau 7</v>
      </c>
    </row>
    <row r="207" spans="1:15">
      <c r="A207" s="15">
        <f>'Balance N'!A208</f>
        <v>0</v>
      </c>
      <c r="B207" s="4" t="str">
        <f t="shared" si="21"/>
        <v>0</v>
      </c>
      <c r="C207" s="4" t="str">
        <f t="shared" si="22"/>
        <v>0</v>
      </c>
      <c r="D207" s="4" t="str">
        <f t="shared" si="23"/>
        <v>0</v>
      </c>
      <c r="E207" s="8">
        <f>'Balance N'!B208</f>
        <v>0</v>
      </c>
      <c r="F207" s="9">
        <f>'Balance N'!C208</f>
        <v>0</v>
      </c>
      <c r="G207" s="9">
        <f>'Balance N'!D208</f>
        <v>0</v>
      </c>
      <c r="H207" s="9">
        <f>'Balance N'!E208</f>
        <v>0</v>
      </c>
      <c r="I207" s="9">
        <f>'Balance N'!F208</f>
        <v>0</v>
      </c>
      <c r="J207" s="11">
        <f>'Balance N'!G208</f>
        <v>0</v>
      </c>
      <c r="K207" s="11">
        <f>'Balance N'!H208</f>
        <v>0</v>
      </c>
      <c r="L207" s="12" t="str">
        <f t="shared" si="24"/>
        <v>0</v>
      </c>
      <c r="M207" s="5" t="str">
        <f t="shared" si="25"/>
        <v>0</v>
      </c>
      <c r="N207" s="4" t="str">
        <f t="shared" si="26"/>
        <v>0</v>
      </c>
      <c r="O207" s="6" t="str">
        <f t="shared" si="27"/>
        <v>Pas de niveau 7</v>
      </c>
    </row>
    <row r="208" spans="1:15">
      <c r="A208" s="15">
        <f>'Balance N'!A209</f>
        <v>0</v>
      </c>
      <c r="B208" s="4" t="str">
        <f t="shared" si="21"/>
        <v>0</v>
      </c>
      <c r="C208" s="4" t="str">
        <f t="shared" si="22"/>
        <v>0</v>
      </c>
      <c r="D208" s="4" t="str">
        <f t="shared" si="23"/>
        <v>0</v>
      </c>
      <c r="E208" s="8">
        <f>'Balance N'!B209</f>
        <v>0</v>
      </c>
      <c r="F208" s="9">
        <f>'Balance N'!C209</f>
        <v>0</v>
      </c>
      <c r="G208" s="9">
        <f>'Balance N'!D209</f>
        <v>0</v>
      </c>
      <c r="H208" s="9">
        <f>'Balance N'!E209</f>
        <v>0</v>
      </c>
      <c r="I208" s="9">
        <f>'Balance N'!F209</f>
        <v>0</v>
      </c>
      <c r="J208" s="11">
        <f>'Balance N'!G209</f>
        <v>0</v>
      </c>
      <c r="K208" s="11">
        <f>'Balance N'!H209</f>
        <v>0</v>
      </c>
      <c r="L208" s="12" t="str">
        <f t="shared" si="24"/>
        <v>0</v>
      </c>
      <c r="M208" s="5" t="str">
        <f t="shared" si="25"/>
        <v>0</v>
      </c>
      <c r="N208" s="4" t="str">
        <f t="shared" si="26"/>
        <v>0</v>
      </c>
      <c r="O208" s="6" t="str">
        <f t="shared" si="27"/>
        <v>Pas de niveau 7</v>
      </c>
    </row>
    <row r="209" spans="1:15">
      <c r="A209" s="15">
        <f>'Balance N'!A210</f>
        <v>0</v>
      </c>
      <c r="B209" s="4" t="str">
        <f t="shared" si="21"/>
        <v>0</v>
      </c>
      <c r="C209" s="4" t="str">
        <f t="shared" si="22"/>
        <v>0</v>
      </c>
      <c r="D209" s="4" t="str">
        <f t="shared" si="23"/>
        <v>0</v>
      </c>
      <c r="E209" s="8">
        <f>'Balance N'!B210</f>
        <v>0</v>
      </c>
      <c r="F209" s="9">
        <f>'Balance N'!C210</f>
        <v>0</v>
      </c>
      <c r="G209" s="9">
        <f>'Balance N'!D210</f>
        <v>0</v>
      </c>
      <c r="H209" s="9">
        <f>'Balance N'!E210</f>
        <v>0</v>
      </c>
      <c r="I209" s="9">
        <f>'Balance N'!F210</f>
        <v>0</v>
      </c>
      <c r="J209" s="11">
        <f>'Balance N'!G210</f>
        <v>0</v>
      </c>
      <c r="K209" s="11">
        <f>'Balance N'!H210</f>
        <v>0</v>
      </c>
      <c r="L209" s="12" t="str">
        <f t="shared" si="24"/>
        <v>0</v>
      </c>
      <c r="M209" s="5" t="str">
        <f t="shared" si="25"/>
        <v>0</v>
      </c>
      <c r="N209" s="4" t="str">
        <f t="shared" si="26"/>
        <v>0</v>
      </c>
      <c r="O209" s="6" t="str">
        <f t="shared" si="27"/>
        <v>Pas de niveau 7</v>
      </c>
    </row>
    <row r="210" spans="1:15">
      <c r="A210" s="15">
        <f>'Balance N'!A211</f>
        <v>0</v>
      </c>
      <c r="B210" s="4" t="str">
        <f t="shared" si="21"/>
        <v>0</v>
      </c>
      <c r="C210" s="4" t="str">
        <f t="shared" si="22"/>
        <v>0</v>
      </c>
      <c r="D210" s="4" t="str">
        <f t="shared" si="23"/>
        <v>0</v>
      </c>
      <c r="E210" s="8">
        <f>'Balance N'!B211</f>
        <v>0</v>
      </c>
      <c r="F210" s="9">
        <f>'Balance N'!C211</f>
        <v>0</v>
      </c>
      <c r="G210" s="9">
        <f>'Balance N'!D211</f>
        <v>0</v>
      </c>
      <c r="H210" s="9">
        <f>'Balance N'!E211</f>
        <v>0</v>
      </c>
      <c r="I210" s="9">
        <f>'Balance N'!F211</f>
        <v>0</v>
      </c>
      <c r="J210" s="11">
        <f>'Balance N'!G211</f>
        <v>0</v>
      </c>
      <c r="K210" s="11">
        <f>'Balance N'!H211</f>
        <v>0</v>
      </c>
      <c r="L210" s="12" t="str">
        <f t="shared" si="24"/>
        <v>0</v>
      </c>
      <c r="M210" s="5" t="str">
        <f t="shared" si="25"/>
        <v>0</v>
      </c>
      <c r="N210" s="4" t="str">
        <f t="shared" si="26"/>
        <v>0</v>
      </c>
      <c r="O210" s="6" t="str">
        <f t="shared" si="27"/>
        <v>Pas de niveau 7</v>
      </c>
    </row>
    <row r="211" spans="1:15">
      <c r="A211" s="15">
        <f>'Balance N'!A212</f>
        <v>0</v>
      </c>
      <c r="B211" s="4" t="str">
        <f t="shared" si="21"/>
        <v>0</v>
      </c>
      <c r="C211" s="4" t="str">
        <f t="shared" si="22"/>
        <v>0</v>
      </c>
      <c r="D211" s="4" t="str">
        <f t="shared" si="23"/>
        <v>0</v>
      </c>
      <c r="E211" s="8">
        <f>'Balance N'!B212</f>
        <v>0</v>
      </c>
      <c r="F211" s="9">
        <f>'Balance N'!C212</f>
        <v>0</v>
      </c>
      <c r="G211" s="9">
        <f>'Balance N'!D212</f>
        <v>0</v>
      </c>
      <c r="H211" s="9">
        <f>'Balance N'!E212</f>
        <v>0</v>
      </c>
      <c r="I211" s="9">
        <f>'Balance N'!F212</f>
        <v>0</v>
      </c>
      <c r="J211" s="11">
        <f>'Balance N'!G212</f>
        <v>0</v>
      </c>
      <c r="K211" s="11">
        <f>'Balance N'!H212</f>
        <v>0</v>
      </c>
      <c r="L211" s="12" t="str">
        <f t="shared" si="24"/>
        <v>0</v>
      </c>
      <c r="M211" s="5" t="str">
        <f t="shared" si="25"/>
        <v>0</v>
      </c>
      <c r="N211" s="4" t="str">
        <f t="shared" si="26"/>
        <v>0</v>
      </c>
      <c r="O211" s="6" t="str">
        <f t="shared" si="27"/>
        <v>Pas de niveau 7</v>
      </c>
    </row>
    <row r="212" spans="1:15">
      <c r="A212" s="15">
        <f>'Balance N'!A213</f>
        <v>0</v>
      </c>
      <c r="B212" s="4" t="str">
        <f t="shared" si="21"/>
        <v>0</v>
      </c>
      <c r="C212" s="4" t="str">
        <f t="shared" si="22"/>
        <v>0</v>
      </c>
      <c r="D212" s="4" t="str">
        <f t="shared" si="23"/>
        <v>0</v>
      </c>
      <c r="E212" s="8">
        <f>'Balance N'!B213</f>
        <v>0</v>
      </c>
      <c r="F212" s="9">
        <f>'Balance N'!C213</f>
        <v>0</v>
      </c>
      <c r="G212" s="9">
        <f>'Balance N'!D213</f>
        <v>0</v>
      </c>
      <c r="H212" s="9">
        <f>'Balance N'!E213</f>
        <v>0</v>
      </c>
      <c r="I212" s="9">
        <f>'Balance N'!F213</f>
        <v>0</v>
      </c>
      <c r="J212" s="11">
        <f>'Balance N'!G213</f>
        <v>0</v>
      </c>
      <c r="K212" s="11">
        <f>'Balance N'!H213</f>
        <v>0</v>
      </c>
      <c r="L212" s="12" t="str">
        <f t="shared" si="24"/>
        <v>0</v>
      </c>
      <c r="M212" s="5" t="str">
        <f t="shared" si="25"/>
        <v>0</v>
      </c>
      <c r="N212" s="4" t="str">
        <f t="shared" si="26"/>
        <v>0</v>
      </c>
      <c r="O212" s="6" t="str">
        <f t="shared" si="27"/>
        <v>Pas de niveau 7</v>
      </c>
    </row>
    <row r="213" spans="1:15">
      <c r="A213" s="15">
        <f>'Balance N'!A214</f>
        <v>0</v>
      </c>
      <c r="B213" s="4" t="str">
        <f t="shared" si="21"/>
        <v>0</v>
      </c>
      <c r="C213" s="4" t="str">
        <f t="shared" si="22"/>
        <v>0</v>
      </c>
      <c r="D213" s="4" t="str">
        <f t="shared" si="23"/>
        <v>0</v>
      </c>
      <c r="E213" s="8">
        <f>'Balance N'!B214</f>
        <v>0</v>
      </c>
      <c r="F213" s="9">
        <f>'Balance N'!C214</f>
        <v>0</v>
      </c>
      <c r="G213" s="9">
        <f>'Balance N'!D214</f>
        <v>0</v>
      </c>
      <c r="H213" s="9">
        <f>'Balance N'!E214</f>
        <v>0</v>
      </c>
      <c r="I213" s="9">
        <f>'Balance N'!F214</f>
        <v>0</v>
      </c>
      <c r="J213" s="11">
        <f>'Balance N'!G214</f>
        <v>0</v>
      </c>
      <c r="K213" s="11">
        <f>'Balance N'!H214</f>
        <v>0</v>
      </c>
      <c r="L213" s="12" t="str">
        <f t="shared" si="24"/>
        <v>0</v>
      </c>
      <c r="M213" s="5" t="str">
        <f t="shared" si="25"/>
        <v>0</v>
      </c>
      <c r="N213" s="4" t="str">
        <f t="shared" si="26"/>
        <v>0</v>
      </c>
      <c r="O213" s="6" t="str">
        <f t="shared" si="27"/>
        <v>Pas de niveau 7</v>
      </c>
    </row>
    <row r="214" spans="1:15">
      <c r="A214" s="15">
        <f>'Balance N'!A215</f>
        <v>0</v>
      </c>
      <c r="B214" s="4" t="str">
        <f t="shared" si="21"/>
        <v>0</v>
      </c>
      <c r="C214" s="4" t="str">
        <f t="shared" si="22"/>
        <v>0</v>
      </c>
      <c r="D214" s="4" t="str">
        <f t="shared" si="23"/>
        <v>0</v>
      </c>
      <c r="E214" s="8">
        <f>'Balance N'!B215</f>
        <v>0</v>
      </c>
      <c r="F214" s="9">
        <f>'Balance N'!C215</f>
        <v>0</v>
      </c>
      <c r="G214" s="9">
        <f>'Balance N'!D215</f>
        <v>0</v>
      </c>
      <c r="H214" s="9">
        <f>'Balance N'!E215</f>
        <v>0</v>
      </c>
      <c r="I214" s="9">
        <f>'Balance N'!F215</f>
        <v>0</v>
      </c>
      <c r="J214" s="11">
        <f>'Balance N'!G215</f>
        <v>0</v>
      </c>
      <c r="K214" s="11">
        <f>'Balance N'!H215</f>
        <v>0</v>
      </c>
      <c r="L214" s="12" t="str">
        <f t="shared" si="24"/>
        <v>0</v>
      </c>
      <c r="M214" s="5" t="str">
        <f t="shared" si="25"/>
        <v>0</v>
      </c>
      <c r="N214" s="4" t="str">
        <f t="shared" si="26"/>
        <v>0</v>
      </c>
      <c r="O214" s="6" t="str">
        <f t="shared" si="27"/>
        <v>Pas de niveau 7</v>
      </c>
    </row>
    <row r="215" spans="1:15">
      <c r="A215" s="15">
        <f>'Balance N'!A216</f>
        <v>0</v>
      </c>
      <c r="B215" s="4" t="str">
        <f t="shared" si="21"/>
        <v>0</v>
      </c>
      <c r="C215" s="4" t="str">
        <f t="shared" si="22"/>
        <v>0</v>
      </c>
      <c r="D215" s="4" t="str">
        <f t="shared" si="23"/>
        <v>0</v>
      </c>
      <c r="E215" s="8">
        <f>'Balance N'!B216</f>
        <v>0</v>
      </c>
      <c r="F215" s="9">
        <f>'Balance N'!C216</f>
        <v>0</v>
      </c>
      <c r="G215" s="9">
        <f>'Balance N'!D216</f>
        <v>0</v>
      </c>
      <c r="H215" s="9">
        <f>'Balance N'!E216</f>
        <v>0</v>
      </c>
      <c r="I215" s="9">
        <f>'Balance N'!F216</f>
        <v>0</v>
      </c>
      <c r="J215" s="11">
        <f>'Balance N'!G216</f>
        <v>0</v>
      </c>
      <c r="K215" s="11">
        <f>'Balance N'!H216</f>
        <v>0</v>
      </c>
      <c r="L215" s="12" t="str">
        <f t="shared" si="24"/>
        <v>0</v>
      </c>
      <c r="M215" s="5" t="str">
        <f t="shared" si="25"/>
        <v>0</v>
      </c>
      <c r="N215" s="4" t="str">
        <f t="shared" si="26"/>
        <v>0</v>
      </c>
      <c r="O215" s="6" t="str">
        <f t="shared" si="27"/>
        <v>Pas de niveau 7</v>
      </c>
    </row>
    <row r="216" spans="1:15">
      <c r="A216" s="15">
        <f>'Balance N'!A217</f>
        <v>0</v>
      </c>
      <c r="B216" s="4" t="str">
        <f t="shared" si="21"/>
        <v>0</v>
      </c>
      <c r="C216" s="4" t="str">
        <f t="shared" si="22"/>
        <v>0</v>
      </c>
      <c r="D216" s="4" t="str">
        <f t="shared" si="23"/>
        <v>0</v>
      </c>
      <c r="E216" s="8">
        <f>'Balance N'!B217</f>
        <v>0</v>
      </c>
      <c r="F216" s="9">
        <f>'Balance N'!C217</f>
        <v>0</v>
      </c>
      <c r="G216" s="9">
        <f>'Balance N'!D217</f>
        <v>0</v>
      </c>
      <c r="H216" s="9">
        <f>'Balance N'!E217</f>
        <v>0</v>
      </c>
      <c r="I216" s="9">
        <f>'Balance N'!F217</f>
        <v>0</v>
      </c>
      <c r="J216" s="11">
        <f>'Balance N'!G217</f>
        <v>0</v>
      </c>
      <c r="K216" s="11">
        <f>'Balance N'!H217</f>
        <v>0</v>
      </c>
      <c r="L216" s="12" t="str">
        <f t="shared" si="24"/>
        <v>0</v>
      </c>
      <c r="M216" s="5" t="str">
        <f t="shared" si="25"/>
        <v>0</v>
      </c>
      <c r="N216" s="4" t="str">
        <f t="shared" si="26"/>
        <v>0</v>
      </c>
      <c r="O216" s="6" t="str">
        <f t="shared" si="27"/>
        <v>Pas de niveau 7</v>
      </c>
    </row>
    <row r="217" spans="1:15">
      <c r="A217" s="15">
        <f>'Balance N'!A218</f>
        <v>0</v>
      </c>
      <c r="B217" s="4" t="str">
        <f t="shared" si="21"/>
        <v>0</v>
      </c>
      <c r="C217" s="4" t="str">
        <f t="shared" si="22"/>
        <v>0</v>
      </c>
      <c r="D217" s="4" t="str">
        <f t="shared" si="23"/>
        <v>0</v>
      </c>
      <c r="E217" s="8">
        <f>'Balance N'!B218</f>
        <v>0</v>
      </c>
      <c r="F217" s="9">
        <f>'Balance N'!C218</f>
        <v>0</v>
      </c>
      <c r="G217" s="9">
        <f>'Balance N'!D218</f>
        <v>0</v>
      </c>
      <c r="H217" s="9">
        <f>'Balance N'!E218</f>
        <v>0</v>
      </c>
      <c r="I217" s="9">
        <f>'Balance N'!F218</f>
        <v>0</v>
      </c>
      <c r="J217" s="11">
        <f>'Balance N'!G218</f>
        <v>0</v>
      </c>
      <c r="K217" s="11">
        <f>'Balance N'!H218</f>
        <v>0</v>
      </c>
      <c r="L217" s="12" t="str">
        <f t="shared" si="24"/>
        <v>0</v>
      </c>
      <c r="M217" s="5" t="str">
        <f t="shared" si="25"/>
        <v>0</v>
      </c>
      <c r="N217" s="4" t="str">
        <f t="shared" si="26"/>
        <v>0</v>
      </c>
      <c r="O217" s="6" t="str">
        <f t="shared" si="27"/>
        <v>Pas de niveau 7</v>
      </c>
    </row>
    <row r="218" spans="1:15">
      <c r="A218" s="15">
        <f>'Balance N'!A219</f>
        <v>0</v>
      </c>
      <c r="B218" s="4" t="str">
        <f t="shared" si="21"/>
        <v>0</v>
      </c>
      <c r="C218" s="4" t="str">
        <f t="shared" si="22"/>
        <v>0</v>
      </c>
      <c r="D218" s="4" t="str">
        <f t="shared" si="23"/>
        <v>0</v>
      </c>
      <c r="E218" s="8">
        <f>'Balance N'!B219</f>
        <v>0</v>
      </c>
      <c r="F218" s="9">
        <f>'Balance N'!C219</f>
        <v>0</v>
      </c>
      <c r="G218" s="9">
        <f>'Balance N'!D219</f>
        <v>0</v>
      </c>
      <c r="H218" s="9">
        <f>'Balance N'!E219</f>
        <v>0</v>
      </c>
      <c r="I218" s="9">
        <f>'Balance N'!F219</f>
        <v>0</v>
      </c>
      <c r="J218" s="11">
        <f>'Balance N'!G219</f>
        <v>0</v>
      </c>
      <c r="K218" s="11">
        <f>'Balance N'!H219</f>
        <v>0</v>
      </c>
      <c r="L218" s="12" t="str">
        <f t="shared" si="24"/>
        <v>0</v>
      </c>
      <c r="M218" s="5" t="str">
        <f t="shared" si="25"/>
        <v>0</v>
      </c>
      <c r="N218" s="4" t="str">
        <f t="shared" si="26"/>
        <v>0</v>
      </c>
      <c r="O218" s="6" t="str">
        <f t="shared" si="27"/>
        <v>Pas de niveau 7</v>
      </c>
    </row>
    <row r="219" spans="1:15">
      <c r="A219" s="15">
        <f>'Balance N'!A220</f>
        <v>0</v>
      </c>
      <c r="B219" s="4" t="str">
        <f t="shared" si="21"/>
        <v>0</v>
      </c>
      <c r="C219" s="4" t="str">
        <f t="shared" si="22"/>
        <v>0</v>
      </c>
      <c r="D219" s="4" t="str">
        <f t="shared" si="23"/>
        <v>0</v>
      </c>
      <c r="E219" s="8">
        <f>'Balance N'!B220</f>
        <v>0</v>
      </c>
      <c r="F219" s="9">
        <f>'Balance N'!C220</f>
        <v>0</v>
      </c>
      <c r="G219" s="9">
        <f>'Balance N'!D220</f>
        <v>0</v>
      </c>
      <c r="H219" s="9">
        <f>'Balance N'!E220</f>
        <v>0</v>
      </c>
      <c r="I219" s="9">
        <f>'Balance N'!F220</f>
        <v>0</v>
      </c>
      <c r="J219" s="11">
        <f>'Balance N'!G220</f>
        <v>0</v>
      </c>
      <c r="K219" s="11">
        <f>'Balance N'!H220</f>
        <v>0</v>
      </c>
      <c r="L219" s="12" t="str">
        <f t="shared" si="24"/>
        <v>0</v>
      </c>
      <c r="M219" s="5" t="str">
        <f t="shared" si="25"/>
        <v>0</v>
      </c>
      <c r="N219" s="4" t="str">
        <f t="shared" si="26"/>
        <v>0</v>
      </c>
      <c r="O219" s="6" t="str">
        <f t="shared" si="27"/>
        <v>Pas de niveau 7</v>
      </c>
    </row>
    <row r="220" spans="1:15">
      <c r="A220" s="15">
        <f>'Balance N'!A221</f>
        <v>0</v>
      </c>
      <c r="B220" s="4" t="str">
        <f t="shared" si="21"/>
        <v>0</v>
      </c>
      <c r="C220" s="4" t="str">
        <f t="shared" si="22"/>
        <v>0</v>
      </c>
      <c r="D220" s="4" t="str">
        <f t="shared" si="23"/>
        <v>0</v>
      </c>
      <c r="E220" s="8">
        <f>'Balance N'!B221</f>
        <v>0</v>
      </c>
      <c r="F220" s="9">
        <f>'Balance N'!C221</f>
        <v>0</v>
      </c>
      <c r="G220" s="9">
        <f>'Balance N'!D221</f>
        <v>0</v>
      </c>
      <c r="H220" s="9">
        <f>'Balance N'!E221</f>
        <v>0</v>
      </c>
      <c r="I220" s="9">
        <f>'Balance N'!F221</f>
        <v>0</v>
      </c>
      <c r="J220" s="11">
        <f>'Balance N'!G221</f>
        <v>0</v>
      </c>
      <c r="K220" s="11">
        <f>'Balance N'!H221</f>
        <v>0</v>
      </c>
      <c r="L220" s="12" t="str">
        <f t="shared" si="24"/>
        <v>0</v>
      </c>
      <c r="M220" s="5" t="str">
        <f t="shared" si="25"/>
        <v>0</v>
      </c>
      <c r="N220" s="4" t="str">
        <f t="shared" si="26"/>
        <v>0</v>
      </c>
      <c r="O220" s="6" t="str">
        <f t="shared" si="27"/>
        <v>Pas de niveau 7</v>
      </c>
    </row>
    <row r="221" spans="1:15">
      <c r="A221" s="15">
        <f>'Balance N'!A222</f>
        <v>0</v>
      </c>
      <c r="B221" s="4" t="str">
        <f t="shared" si="21"/>
        <v>0</v>
      </c>
      <c r="C221" s="4" t="str">
        <f t="shared" si="22"/>
        <v>0</v>
      </c>
      <c r="D221" s="4" t="str">
        <f t="shared" si="23"/>
        <v>0</v>
      </c>
      <c r="E221" s="8">
        <f>'Balance N'!B222</f>
        <v>0</v>
      </c>
      <c r="F221" s="9">
        <f>'Balance N'!C222</f>
        <v>0</v>
      </c>
      <c r="G221" s="9">
        <f>'Balance N'!D222</f>
        <v>0</v>
      </c>
      <c r="H221" s="9">
        <f>'Balance N'!E222</f>
        <v>0</v>
      </c>
      <c r="I221" s="9">
        <f>'Balance N'!F222</f>
        <v>0</v>
      </c>
      <c r="J221" s="11">
        <f>'Balance N'!G222</f>
        <v>0</v>
      </c>
      <c r="K221" s="11">
        <f>'Balance N'!H222</f>
        <v>0</v>
      </c>
      <c r="L221" s="12" t="str">
        <f t="shared" si="24"/>
        <v>0</v>
      </c>
      <c r="M221" s="5" t="str">
        <f t="shared" si="25"/>
        <v>0</v>
      </c>
      <c r="N221" s="4" t="str">
        <f t="shared" si="26"/>
        <v>0</v>
      </c>
      <c r="O221" s="6" t="str">
        <f t="shared" si="27"/>
        <v>Pas de niveau 7</v>
      </c>
    </row>
    <row r="222" spans="1:15">
      <c r="A222" s="15">
        <f>'Balance N'!A223</f>
        <v>0</v>
      </c>
      <c r="B222" s="4" t="str">
        <f t="shared" si="21"/>
        <v>0</v>
      </c>
      <c r="C222" s="4" t="str">
        <f t="shared" si="22"/>
        <v>0</v>
      </c>
      <c r="D222" s="4" t="str">
        <f t="shared" si="23"/>
        <v>0</v>
      </c>
      <c r="E222" s="8">
        <f>'Balance N'!B223</f>
        <v>0</v>
      </c>
      <c r="F222" s="9">
        <f>'Balance N'!C223</f>
        <v>0</v>
      </c>
      <c r="G222" s="9">
        <f>'Balance N'!D223</f>
        <v>0</v>
      </c>
      <c r="H222" s="9">
        <f>'Balance N'!E223</f>
        <v>0</v>
      </c>
      <c r="I222" s="9">
        <f>'Balance N'!F223</f>
        <v>0</v>
      </c>
      <c r="J222" s="11">
        <f>'Balance N'!G223</f>
        <v>0</v>
      </c>
      <c r="K222" s="11">
        <f>'Balance N'!H223</f>
        <v>0</v>
      </c>
      <c r="L222" s="12" t="str">
        <f t="shared" si="24"/>
        <v>0</v>
      </c>
      <c r="M222" s="5" t="str">
        <f t="shared" si="25"/>
        <v>0</v>
      </c>
      <c r="N222" s="4" t="str">
        <f t="shared" si="26"/>
        <v>0</v>
      </c>
      <c r="O222" s="6" t="str">
        <f t="shared" si="27"/>
        <v>Pas de niveau 7</v>
      </c>
    </row>
    <row r="223" spans="1:15">
      <c r="A223" s="15">
        <f>'Balance N'!A224</f>
        <v>0</v>
      </c>
      <c r="B223" s="4" t="str">
        <f t="shared" si="21"/>
        <v>0</v>
      </c>
      <c r="C223" s="4" t="str">
        <f t="shared" si="22"/>
        <v>0</v>
      </c>
      <c r="D223" s="4" t="str">
        <f t="shared" si="23"/>
        <v>0</v>
      </c>
      <c r="E223" s="8">
        <f>'Balance N'!B224</f>
        <v>0</v>
      </c>
      <c r="F223" s="9">
        <f>'Balance N'!C224</f>
        <v>0</v>
      </c>
      <c r="G223" s="9">
        <f>'Balance N'!D224</f>
        <v>0</v>
      </c>
      <c r="H223" s="9">
        <f>'Balance N'!E224</f>
        <v>0</v>
      </c>
      <c r="I223" s="9">
        <f>'Balance N'!F224</f>
        <v>0</v>
      </c>
      <c r="J223" s="11">
        <f>'Balance N'!G224</f>
        <v>0</v>
      </c>
      <c r="K223" s="11">
        <f>'Balance N'!H224</f>
        <v>0</v>
      </c>
      <c r="L223" s="12" t="str">
        <f t="shared" si="24"/>
        <v>0</v>
      </c>
      <c r="M223" s="5" t="str">
        <f t="shared" si="25"/>
        <v>0</v>
      </c>
      <c r="N223" s="4" t="str">
        <f t="shared" si="26"/>
        <v>0</v>
      </c>
      <c r="O223" s="6" t="str">
        <f t="shared" si="27"/>
        <v>Pas de niveau 7</v>
      </c>
    </row>
    <row r="224" spans="1:15">
      <c r="A224" s="15">
        <f>'Balance N'!A225</f>
        <v>0</v>
      </c>
      <c r="B224" s="4" t="str">
        <f t="shared" si="21"/>
        <v>0</v>
      </c>
      <c r="C224" s="4" t="str">
        <f t="shared" si="22"/>
        <v>0</v>
      </c>
      <c r="D224" s="4" t="str">
        <f t="shared" si="23"/>
        <v>0</v>
      </c>
      <c r="E224" s="8">
        <f>'Balance N'!B225</f>
        <v>0</v>
      </c>
      <c r="F224" s="9">
        <f>'Balance N'!C225</f>
        <v>0</v>
      </c>
      <c r="G224" s="9">
        <f>'Balance N'!D225</f>
        <v>0</v>
      </c>
      <c r="H224" s="9">
        <f>'Balance N'!E225</f>
        <v>0</v>
      </c>
      <c r="I224" s="9">
        <f>'Balance N'!F225</f>
        <v>0</v>
      </c>
      <c r="J224" s="11">
        <f>'Balance N'!G225</f>
        <v>0</v>
      </c>
      <c r="K224" s="11">
        <f>'Balance N'!H225</f>
        <v>0</v>
      </c>
      <c r="L224" s="12" t="str">
        <f t="shared" si="24"/>
        <v>0</v>
      </c>
      <c r="M224" s="5" t="str">
        <f t="shared" si="25"/>
        <v>0</v>
      </c>
      <c r="N224" s="4" t="str">
        <f t="shared" si="26"/>
        <v>0</v>
      </c>
      <c r="O224" s="6" t="str">
        <f t="shared" si="27"/>
        <v>Pas de niveau 7</v>
      </c>
    </row>
    <row r="225" spans="1:15">
      <c r="A225" s="15">
        <f>'Balance N'!A226</f>
        <v>0</v>
      </c>
      <c r="B225" s="4" t="str">
        <f t="shared" si="21"/>
        <v>0</v>
      </c>
      <c r="C225" s="4" t="str">
        <f t="shared" si="22"/>
        <v>0</v>
      </c>
      <c r="D225" s="4" t="str">
        <f t="shared" si="23"/>
        <v>0</v>
      </c>
      <c r="E225" s="8">
        <f>'Balance N'!B226</f>
        <v>0</v>
      </c>
      <c r="F225" s="9">
        <f>'Balance N'!C226</f>
        <v>0</v>
      </c>
      <c r="G225" s="9">
        <f>'Balance N'!D226</f>
        <v>0</v>
      </c>
      <c r="H225" s="9">
        <f>'Balance N'!E226</f>
        <v>0</v>
      </c>
      <c r="I225" s="9">
        <f>'Balance N'!F226</f>
        <v>0</v>
      </c>
      <c r="J225" s="11">
        <f>'Balance N'!G226</f>
        <v>0</v>
      </c>
      <c r="K225" s="11">
        <f>'Balance N'!H226</f>
        <v>0</v>
      </c>
      <c r="L225" s="12" t="str">
        <f t="shared" si="24"/>
        <v>0</v>
      </c>
      <c r="M225" s="5" t="str">
        <f t="shared" si="25"/>
        <v>0</v>
      </c>
      <c r="N225" s="4" t="str">
        <f t="shared" si="26"/>
        <v>0</v>
      </c>
      <c r="O225" s="6" t="str">
        <f t="shared" si="27"/>
        <v>Pas de niveau 7</v>
      </c>
    </row>
    <row r="226" spans="1:15">
      <c r="A226" s="15">
        <f>'Balance N'!A227</f>
        <v>0</v>
      </c>
      <c r="B226" s="4" t="str">
        <f t="shared" si="21"/>
        <v>0</v>
      </c>
      <c r="C226" s="4" t="str">
        <f t="shared" si="22"/>
        <v>0</v>
      </c>
      <c r="D226" s="4" t="str">
        <f t="shared" si="23"/>
        <v>0</v>
      </c>
      <c r="E226" s="8">
        <f>'Balance N'!B227</f>
        <v>0</v>
      </c>
      <c r="F226" s="9">
        <f>'Balance N'!C227</f>
        <v>0</v>
      </c>
      <c r="G226" s="9">
        <f>'Balance N'!D227</f>
        <v>0</v>
      </c>
      <c r="H226" s="9">
        <f>'Balance N'!E227</f>
        <v>0</v>
      </c>
      <c r="I226" s="9">
        <f>'Balance N'!F227</f>
        <v>0</v>
      </c>
      <c r="J226" s="11">
        <f>'Balance N'!G227</f>
        <v>0</v>
      </c>
      <c r="K226" s="11">
        <f>'Balance N'!H227</f>
        <v>0</v>
      </c>
      <c r="L226" s="12" t="str">
        <f t="shared" si="24"/>
        <v>0</v>
      </c>
      <c r="M226" s="5" t="str">
        <f t="shared" si="25"/>
        <v>0</v>
      </c>
      <c r="N226" s="4" t="str">
        <f t="shared" si="26"/>
        <v>0</v>
      </c>
      <c r="O226" s="6" t="str">
        <f t="shared" si="27"/>
        <v>Pas de niveau 7</v>
      </c>
    </row>
    <row r="227" spans="1:15">
      <c r="A227" s="15">
        <f>'Balance N'!A228</f>
        <v>0</v>
      </c>
      <c r="B227" s="4" t="str">
        <f t="shared" si="21"/>
        <v>0</v>
      </c>
      <c r="C227" s="4" t="str">
        <f t="shared" si="22"/>
        <v>0</v>
      </c>
      <c r="D227" s="4" t="str">
        <f t="shared" si="23"/>
        <v>0</v>
      </c>
      <c r="E227" s="8">
        <f>'Balance N'!B228</f>
        <v>0</v>
      </c>
      <c r="F227" s="9">
        <f>'Balance N'!C228</f>
        <v>0</v>
      </c>
      <c r="G227" s="9">
        <f>'Balance N'!D228</f>
        <v>0</v>
      </c>
      <c r="H227" s="9">
        <f>'Balance N'!E228</f>
        <v>0</v>
      </c>
      <c r="I227" s="9">
        <f>'Balance N'!F228</f>
        <v>0</v>
      </c>
      <c r="J227" s="11">
        <f>'Balance N'!G228</f>
        <v>0</v>
      </c>
      <c r="K227" s="11">
        <f>'Balance N'!H228</f>
        <v>0</v>
      </c>
      <c r="L227" s="12" t="str">
        <f t="shared" si="24"/>
        <v>0</v>
      </c>
      <c r="M227" s="5" t="str">
        <f t="shared" si="25"/>
        <v>0</v>
      </c>
      <c r="N227" s="4" t="str">
        <f t="shared" si="26"/>
        <v>0</v>
      </c>
      <c r="O227" s="6" t="str">
        <f t="shared" si="27"/>
        <v>Pas de niveau 7</v>
      </c>
    </row>
    <row r="228" spans="1:15">
      <c r="A228" s="15">
        <f>'Balance N'!A229</f>
        <v>0</v>
      </c>
      <c r="B228" s="4" t="str">
        <f t="shared" si="21"/>
        <v>0</v>
      </c>
      <c r="C228" s="4" t="str">
        <f t="shared" si="22"/>
        <v>0</v>
      </c>
      <c r="D228" s="4" t="str">
        <f t="shared" si="23"/>
        <v>0</v>
      </c>
      <c r="E228" s="8">
        <f>'Balance N'!B229</f>
        <v>0</v>
      </c>
      <c r="F228" s="9">
        <f>'Balance N'!C229</f>
        <v>0</v>
      </c>
      <c r="G228" s="9">
        <f>'Balance N'!D229</f>
        <v>0</v>
      </c>
      <c r="H228" s="9">
        <f>'Balance N'!E229</f>
        <v>0</v>
      </c>
      <c r="I228" s="9">
        <f>'Balance N'!F229</f>
        <v>0</v>
      </c>
      <c r="J228" s="11">
        <f>'Balance N'!G229</f>
        <v>0</v>
      </c>
      <c r="K228" s="11">
        <f>'Balance N'!H229</f>
        <v>0</v>
      </c>
      <c r="L228" s="12" t="str">
        <f t="shared" si="24"/>
        <v>0</v>
      </c>
      <c r="M228" s="5" t="str">
        <f t="shared" si="25"/>
        <v>0</v>
      </c>
      <c r="N228" s="4" t="str">
        <f t="shared" si="26"/>
        <v>0</v>
      </c>
      <c r="O228" s="6" t="str">
        <f t="shared" si="27"/>
        <v>Pas de niveau 7</v>
      </c>
    </row>
    <row r="229" spans="1:15">
      <c r="A229" s="15">
        <f>'Balance N'!A230</f>
        <v>0</v>
      </c>
      <c r="B229" s="4" t="str">
        <f t="shared" si="21"/>
        <v>0</v>
      </c>
      <c r="C229" s="4" t="str">
        <f t="shared" si="22"/>
        <v>0</v>
      </c>
      <c r="D229" s="4" t="str">
        <f t="shared" si="23"/>
        <v>0</v>
      </c>
      <c r="E229" s="8">
        <f>'Balance N'!B230</f>
        <v>0</v>
      </c>
      <c r="F229" s="9">
        <f>'Balance N'!C230</f>
        <v>0</v>
      </c>
      <c r="G229" s="9">
        <f>'Balance N'!D230</f>
        <v>0</v>
      </c>
      <c r="H229" s="9">
        <f>'Balance N'!E230</f>
        <v>0</v>
      </c>
      <c r="I229" s="9">
        <f>'Balance N'!F230</f>
        <v>0</v>
      </c>
      <c r="J229" s="11">
        <f>'Balance N'!G230</f>
        <v>0</v>
      </c>
      <c r="K229" s="11">
        <f>'Balance N'!H230</f>
        <v>0</v>
      </c>
      <c r="L229" s="12" t="str">
        <f t="shared" si="24"/>
        <v>0</v>
      </c>
      <c r="M229" s="5" t="str">
        <f t="shared" si="25"/>
        <v>0</v>
      </c>
      <c r="N229" s="4" t="str">
        <f t="shared" si="26"/>
        <v>0</v>
      </c>
      <c r="O229" s="6" t="str">
        <f t="shared" si="27"/>
        <v>Pas de niveau 7</v>
      </c>
    </row>
    <row r="230" spans="1:15">
      <c r="A230" s="15">
        <f>'Balance N'!A231</f>
        <v>0</v>
      </c>
      <c r="B230" s="4" t="str">
        <f t="shared" si="21"/>
        <v>0</v>
      </c>
      <c r="C230" s="4" t="str">
        <f t="shared" si="22"/>
        <v>0</v>
      </c>
      <c r="D230" s="4" t="str">
        <f t="shared" si="23"/>
        <v>0</v>
      </c>
      <c r="E230" s="8">
        <f>'Balance N'!B231</f>
        <v>0</v>
      </c>
      <c r="F230" s="9">
        <f>'Balance N'!C231</f>
        <v>0</v>
      </c>
      <c r="G230" s="9">
        <f>'Balance N'!D231</f>
        <v>0</v>
      </c>
      <c r="H230" s="9">
        <f>'Balance N'!E231</f>
        <v>0</v>
      </c>
      <c r="I230" s="9">
        <f>'Balance N'!F231</f>
        <v>0</v>
      </c>
      <c r="J230" s="11">
        <f>'Balance N'!G231</f>
        <v>0</v>
      </c>
      <c r="K230" s="11">
        <f>'Balance N'!H231</f>
        <v>0</v>
      </c>
      <c r="L230" s="12" t="str">
        <f t="shared" si="24"/>
        <v>0</v>
      </c>
      <c r="M230" s="5" t="str">
        <f t="shared" si="25"/>
        <v>0</v>
      </c>
      <c r="N230" s="4" t="str">
        <f t="shared" si="26"/>
        <v>0</v>
      </c>
      <c r="O230" s="6" t="str">
        <f t="shared" si="27"/>
        <v>Pas de niveau 7</v>
      </c>
    </row>
    <row r="231" spans="1:15">
      <c r="A231" s="15">
        <f>'Balance N'!A232</f>
        <v>0</v>
      </c>
      <c r="B231" s="4" t="str">
        <f t="shared" si="21"/>
        <v>0</v>
      </c>
      <c r="C231" s="4" t="str">
        <f t="shared" si="22"/>
        <v>0</v>
      </c>
      <c r="D231" s="4" t="str">
        <f t="shared" si="23"/>
        <v>0</v>
      </c>
      <c r="E231" s="8">
        <f>'Balance N'!B232</f>
        <v>0</v>
      </c>
      <c r="F231" s="9">
        <f>'Balance N'!C232</f>
        <v>0</v>
      </c>
      <c r="G231" s="9">
        <f>'Balance N'!D232</f>
        <v>0</v>
      </c>
      <c r="H231" s="9">
        <f>'Balance N'!E232</f>
        <v>0</v>
      </c>
      <c r="I231" s="9">
        <f>'Balance N'!F232</f>
        <v>0</v>
      </c>
      <c r="J231" s="11">
        <f>'Balance N'!G232</f>
        <v>0</v>
      </c>
      <c r="K231" s="11">
        <f>'Balance N'!H232</f>
        <v>0</v>
      </c>
      <c r="L231" s="12" t="str">
        <f t="shared" si="24"/>
        <v>0</v>
      </c>
      <c r="M231" s="5" t="str">
        <f t="shared" si="25"/>
        <v>0</v>
      </c>
      <c r="N231" s="4" t="str">
        <f t="shared" si="26"/>
        <v>0</v>
      </c>
      <c r="O231" s="6" t="str">
        <f t="shared" si="27"/>
        <v>Pas de niveau 7</v>
      </c>
    </row>
    <row r="232" spans="1:15">
      <c r="A232" s="15">
        <f>'Balance N'!A233</f>
        <v>0</v>
      </c>
      <c r="B232" s="4" t="str">
        <f t="shared" si="21"/>
        <v>0</v>
      </c>
      <c r="C232" s="4" t="str">
        <f t="shared" si="22"/>
        <v>0</v>
      </c>
      <c r="D232" s="4" t="str">
        <f t="shared" si="23"/>
        <v>0</v>
      </c>
      <c r="E232" s="8">
        <f>'Balance N'!B233</f>
        <v>0</v>
      </c>
      <c r="F232" s="9">
        <f>'Balance N'!C233</f>
        <v>0</v>
      </c>
      <c r="G232" s="9">
        <f>'Balance N'!D233</f>
        <v>0</v>
      </c>
      <c r="H232" s="9">
        <f>'Balance N'!E233</f>
        <v>0</v>
      </c>
      <c r="I232" s="9">
        <f>'Balance N'!F233</f>
        <v>0</v>
      </c>
      <c r="J232" s="11">
        <f>'Balance N'!G233</f>
        <v>0</v>
      </c>
      <c r="K232" s="11">
        <f>'Balance N'!H233</f>
        <v>0</v>
      </c>
      <c r="L232" s="12" t="str">
        <f t="shared" si="24"/>
        <v>0</v>
      </c>
      <c r="M232" s="5" t="str">
        <f t="shared" si="25"/>
        <v>0</v>
      </c>
      <c r="N232" s="4" t="str">
        <f t="shared" si="26"/>
        <v>0</v>
      </c>
      <c r="O232" s="6" t="str">
        <f t="shared" si="27"/>
        <v>Pas de niveau 7</v>
      </c>
    </row>
    <row r="233" spans="1:15">
      <c r="A233" s="15">
        <f>'Balance N'!A234</f>
        <v>0</v>
      </c>
      <c r="B233" s="4" t="str">
        <f t="shared" si="21"/>
        <v>0</v>
      </c>
      <c r="C233" s="4" t="str">
        <f t="shared" si="22"/>
        <v>0</v>
      </c>
      <c r="D233" s="4" t="str">
        <f t="shared" si="23"/>
        <v>0</v>
      </c>
      <c r="E233" s="8">
        <f>'Balance N'!B234</f>
        <v>0</v>
      </c>
      <c r="F233" s="9">
        <f>'Balance N'!C234</f>
        <v>0</v>
      </c>
      <c r="G233" s="9">
        <f>'Balance N'!D234</f>
        <v>0</v>
      </c>
      <c r="H233" s="9">
        <f>'Balance N'!E234</f>
        <v>0</v>
      </c>
      <c r="I233" s="9">
        <f>'Balance N'!F234</f>
        <v>0</v>
      </c>
      <c r="J233" s="11">
        <f>'Balance N'!G234</f>
        <v>0</v>
      </c>
      <c r="K233" s="11">
        <f>'Balance N'!H234</f>
        <v>0</v>
      </c>
      <c r="L233" s="12" t="str">
        <f t="shared" si="24"/>
        <v>0</v>
      </c>
      <c r="M233" s="5" t="str">
        <f t="shared" si="25"/>
        <v>0</v>
      </c>
      <c r="N233" s="4" t="str">
        <f t="shared" si="26"/>
        <v>0</v>
      </c>
      <c r="O233" s="6" t="str">
        <f t="shared" si="27"/>
        <v>Pas de niveau 7</v>
      </c>
    </row>
    <row r="234" spans="1:15">
      <c r="A234" s="15">
        <f>'Balance N'!A235</f>
        <v>0</v>
      </c>
      <c r="B234" s="4" t="str">
        <f t="shared" si="21"/>
        <v>0</v>
      </c>
      <c r="C234" s="4" t="str">
        <f t="shared" si="22"/>
        <v>0</v>
      </c>
      <c r="D234" s="4" t="str">
        <f t="shared" si="23"/>
        <v>0</v>
      </c>
      <c r="E234" s="8">
        <f>'Balance N'!B235</f>
        <v>0</v>
      </c>
      <c r="F234" s="9">
        <f>'Balance N'!C235</f>
        <v>0</v>
      </c>
      <c r="G234" s="9">
        <f>'Balance N'!D235</f>
        <v>0</v>
      </c>
      <c r="H234" s="9">
        <f>'Balance N'!E235</f>
        <v>0</v>
      </c>
      <c r="I234" s="9">
        <f>'Balance N'!F235</f>
        <v>0</v>
      </c>
      <c r="J234" s="11">
        <f>'Balance N'!G235</f>
        <v>0</v>
      </c>
      <c r="K234" s="11">
        <f>'Balance N'!H235</f>
        <v>0</v>
      </c>
      <c r="L234" s="12" t="str">
        <f t="shared" si="24"/>
        <v>0</v>
      </c>
      <c r="M234" s="5" t="str">
        <f t="shared" si="25"/>
        <v>0</v>
      </c>
      <c r="N234" s="4" t="str">
        <f t="shared" si="26"/>
        <v>0</v>
      </c>
      <c r="O234" s="6" t="str">
        <f t="shared" si="27"/>
        <v>Pas de niveau 7</v>
      </c>
    </row>
    <row r="235" spans="1:15">
      <c r="A235" s="15">
        <f>'Balance N'!A236</f>
        <v>0</v>
      </c>
      <c r="B235" s="4" t="str">
        <f t="shared" si="21"/>
        <v>0</v>
      </c>
      <c r="C235" s="4" t="str">
        <f t="shared" si="22"/>
        <v>0</v>
      </c>
      <c r="D235" s="4" t="str">
        <f t="shared" si="23"/>
        <v>0</v>
      </c>
      <c r="E235" s="8">
        <f>'Balance N'!B236</f>
        <v>0</v>
      </c>
      <c r="F235" s="9">
        <f>'Balance N'!C236</f>
        <v>0</v>
      </c>
      <c r="G235" s="9">
        <f>'Balance N'!D236</f>
        <v>0</v>
      </c>
      <c r="H235" s="9">
        <f>'Balance N'!E236</f>
        <v>0</v>
      </c>
      <c r="I235" s="9">
        <f>'Balance N'!F236</f>
        <v>0</v>
      </c>
      <c r="J235" s="11">
        <f>'Balance N'!G236</f>
        <v>0</v>
      </c>
      <c r="K235" s="11">
        <f>'Balance N'!H236</f>
        <v>0</v>
      </c>
      <c r="L235" s="12" t="str">
        <f t="shared" si="24"/>
        <v>0</v>
      </c>
      <c r="M235" s="5" t="str">
        <f t="shared" si="25"/>
        <v>0</v>
      </c>
      <c r="N235" s="4" t="str">
        <f t="shared" si="26"/>
        <v>0</v>
      </c>
      <c r="O235" s="6" t="str">
        <f t="shared" si="27"/>
        <v>Pas de niveau 7</v>
      </c>
    </row>
    <row r="236" spans="1:15">
      <c r="A236" s="15">
        <f>'Balance N'!A237</f>
        <v>0</v>
      </c>
      <c r="B236" s="4" t="str">
        <f t="shared" si="21"/>
        <v>0</v>
      </c>
      <c r="C236" s="4" t="str">
        <f t="shared" si="22"/>
        <v>0</v>
      </c>
      <c r="D236" s="4" t="str">
        <f t="shared" si="23"/>
        <v>0</v>
      </c>
      <c r="E236" s="8">
        <f>'Balance N'!B237</f>
        <v>0</v>
      </c>
      <c r="F236" s="9">
        <f>'Balance N'!C237</f>
        <v>0</v>
      </c>
      <c r="G236" s="9">
        <f>'Balance N'!D237</f>
        <v>0</v>
      </c>
      <c r="H236" s="9">
        <f>'Balance N'!E237</f>
        <v>0</v>
      </c>
      <c r="I236" s="9">
        <f>'Balance N'!F237</f>
        <v>0</v>
      </c>
      <c r="J236" s="11">
        <f>'Balance N'!G237</f>
        <v>0</v>
      </c>
      <c r="K236" s="11">
        <f>'Balance N'!H237</f>
        <v>0</v>
      </c>
      <c r="L236" s="12" t="str">
        <f t="shared" si="24"/>
        <v>0</v>
      </c>
      <c r="M236" s="5" t="str">
        <f t="shared" si="25"/>
        <v>0</v>
      </c>
      <c r="N236" s="4" t="str">
        <f t="shared" si="26"/>
        <v>0</v>
      </c>
      <c r="O236" s="6" t="str">
        <f t="shared" si="27"/>
        <v>Pas de niveau 7</v>
      </c>
    </row>
    <row r="237" spans="1:15">
      <c r="A237" s="15">
        <f>'Balance N'!A238</f>
        <v>0</v>
      </c>
      <c r="B237" s="4" t="str">
        <f t="shared" si="21"/>
        <v>0</v>
      </c>
      <c r="C237" s="4" t="str">
        <f t="shared" si="22"/>
        <v>0</v>
      </c>
      <c r="D237" s="4" t="str">
        <f t="shared" si="23"/>
        <v>0</v>
      </c>
      <c r="E237" s="8">
        <f>'Balance N'!B238</f>
        <v>0</v>
      </c>
      <c r="F237" s="9">
        <f>'Balance N'!C238</f>
        <v>0</v>
      </c>
      <c r="G237" s="9">
        <f>'Balance N'!D238</f>
        <v>0</v>
      </c>
      <c r="H237" s="9">
        <f>'Balance N'!E238</f>
        <v>0</v>
      </c>
      <c r="I237" s="9">
        <f>'Balance N'!F238</f>
        <v>0</v>
      </c>
      <c r="J237" s="11">
        <f>'Balance N'!G238</f>
        <v>0</v>
      </c>
      <c r="K237" s="11">
        <f>'Balance N'!H238</f>
        <v>0</v>
      </c>
      <c r="L237" s="12" t="str">
        <f t="shared" si="24"/>
        <v>0</v>
      </c>
      <c r="M237" s="5" t="str">
        <f t="shared" si="25"/>
        <v>0</v>
      </c>
      <c r="N237" s="4" t="str">
        <f t="shared" si="26"/>
        <v>0</v>
      </c>
      <c r="O237" s="6" t="str">
        <f t="shared" si="27"/>
        <v>Pas de niveau 7</v>
      </c>
    </row>
    <row r="238" spans="1:15">
      <c r="A238" s="15">
        <f>'Balance N'!A239</f>
        <v>0</v>
      </c>
      <c r="B238" s="4" t="str">
        <f t="shared" si="21"/>
        <v>0</v>
      </c>
      <c r="C238" s="4" t="str">
        <f t="shared" si="22"/>
        <v>0</v>
      </c>
      <c r="D238" s="4" t="str">
        <f t="shared" si="23"/>
        <v>0</v>
      </c>
      <c r="E238" s="8">
        <f>'Balance N'!B239</f>
        <v>0</v>
      </c>
      <c r="F238" s="9">
        <f>'Balance N'!C239</f>
        <v>0</v>
      </c>
      <c r="G238" s="9">
        <f>'Balance N'!D239</f>
        <v>0</v>
      </c>
      <c r="H238" s="9">
        <f>'Balance N'!E239</f>
        <v>0</v>
      </c>
      <c r="I238" s="9">
        <f>'Balance N'!F239</f>
        <v>0</v>
      </c>
      <c r="J238" s="11">
        <f>'Balance N'!G239</f>
        <v>0</v>
      </c>
      <c r="K238" s="11">
        <f>'Balance N'!H239</f>
        <v>0</v>
      </c>
      <c r="L238" s="12" t="str">
        <f t="shared" si="24"/>
        <v>0</v>
      </c>
      <c r="M238" s="5" t="str">
        <f t="shared" si="25"/>
        <v>0</v>
      </c>
      <c r="N238" s="4" t="str">
        <f t="shared" si="26"/>
        <v>0</v>
      </c>
      <c r="O238" s="6" t="str">
        <f t="shared" si="27"/>
        <v>Pas de niveau 7</v>
      </c>
    </row>
    <row r="239" spans="1:15">
      <c r="A239" s="15">
        <f>'Balance N'!A240</f>
        <v>0</v>
      </c>
      <c r="B239" s="4" t="str">
        <f t="shared" si="21"/>
        <v>0</v>
      </c>
      <c r="C239" s="4" t="str">
        <f t="shared" si="22"/>
        <v>0</v>
      </c>
      <c r="D239" s="4" t="str">
        <f t="shared" si="23"/>
        <v>0</v>
      </c>
      <c r="E239" s="8">
        <f>'Balance N'!B240</f>
        <v>0</v>
      </c>
      <c r="F239" s="9">
        <f>'Balance N'!C240</f>
        <v>0</v>
      </c>
      <c r="G239" s="9">
        <f>'Balance N'!D240</f>
        <v>0</v>
      </c>
      <c r="H239" s="9">
        <f>'Balance N'!E240</f>
        <v>0</v>
      </c>
      <c r="I239" s="9">
        <f>'Balance N'!F240</f>
        <v>0</v>
      </c>
      <c r="J239" s="11">
        <f>'Balance N'!G240</f>
        <v>0</v>
      </c>
      <c r="K239" s="11">
        <f>'Balance N'!H240</f>
        <v>0</v>
      </c>
      <c r="L239" s="12" t="str">
        <f t="shared" si="24"/>
        <v>0</v>
      </c>
      <c r="M239" s="5" t="str">
        <f t="shared" si="25"/>
        <v>0</v>
      </c>
      <c r="N239" s="4" t="str">
        <f t="shared" si="26"/>
        <v>0</v>
      </c>
      <c r="O239" s="6" t="str">
        <f t="shared" si="27"/>
        <v>Pas de niveau 7</v>
      </c>
    </row>
    <row r="240" spans="1:15">
      <c r="A240" s="15">
        <f>'Balance N'!A241</f>
        <v>0</v>
      </c>
      <c r="B240" s="4" t="str">
        <f t="shared" si="21"/>
        <v>0</v>
      </c>
      <c r="C240" s="4" t="str">
        <f t="shared" si="22"/>
        <v>0</v>
      </c>
      <c r="D240" s="4" t="str">
        <f t="shared" si="23"/>
        <v>0</v>
      </c>
      <c r="E240" s="8">
        <f>'Balance N'!B241</f>
        <v>0</v>
      </c>
      <c r="F240" s="9">
        <f>'Balance N'!C241</f>
        <v>0</v>
      </c>
      <c r="G240" s="9">
        <f>'Balance N'!D241</f>
        <v>0</v>
      </c>
      <c r="H240" s="9">
        <f>'Balance N'!E241</f>
        <v>0</v>
      </c>
      <c r="I240" s="9">
        <f>'Balance N'!F241</f>
        <v>0</v>
      </c>
      <c r="J240" s="11">
        <f>'Balance N'!G241</f>
        <v>0</v>
      </c>
      <c r="K240" s="11">
        <f>'Balance N'!H241</f>
        <v>0</v>
      </c>
      <c r="L240" s="12" t="str">
        <f t="shared" si="24"/>
        <v>0</v>
      </c>
      <c r="M240" s="5" t="str">
        <f t="shared" si="25"/>
        <v>0</v>
      </c>
      <c r="N240" s="4" t="str">
        <f t="shared" si="26"/>
        <v>0</v>
      </c>
      <c r="O240" s="6" t="str">
        <f t="shared" si="27"/>
        <v>Pas de niveau 7</v>
      </c>
    </row>
    <row r="241" spans="1:15">
      <c r="A241" s="15">
        <f>'Balance N'!A242</f>
        <v>0</v>
      </c>
      <c r="B241" s="4" t="str">
        <f t="shared" si="21"/>
        <v>0</v>
      </c>
      <c r="C241" s="4" t="str">
        <f t="shared" si="22"/>
        <v>0</v>
      </c>
      <c r="D241" s="4" t="str">
        <f t="shared" si="23"/>
        <v>0</v>
      </c>
      <c r="E241" s="8">
        <f>'Balance N'!B242</f>
        <v>0</v>
      </c>
      <c r="F241" s="9">
        <f>'Balance N'!C242</f>
        <v>0</v>
      </c>
      <c r="G241" s="9">
        <f>'Balance N'!D242</f>
        <v>0</v>
      </c>
      <c r="H241" s="9">
        <f>'Balance N'!E242</f>
        <v>0</v>
      </c>
      <c r="I241" s="9">
        <f>'Balance N'!F242</f>
        <v>0</v>
      </c>
      <c r="J241" s="11">
        <f>'Balance N'!G242</f>
        <v>0</v>
      </c>
      <c r="K241" s="11">
        <f>'Balance N'!H242</f>
        <v>0</v>
      </c>
      <c r="L241" s="12" t="str">
        <f t="shared" si="24"/>
        <v>0</v>
      </c>
      <c r="M241" s="5" t="str">
        <f t="shared" si="25"/>
        <v>0</v>
      </c>
      <c r="N241" s="4" t="str">
        <f t="shared" si="26"/>
        <v>0</v>
      </c>
      <c r="O241" s="6" t="str">
        <f t="shared" si="27"/>
        <v>Pas de niveau 7</v>
      </c>
    </row>
    <row r="242" spans="1:15">
      <c r="A242" s="15">
        <f>'Balance N'!A243</f>
        <v>0</v>
      </c>
      <c r="B242" s="4" t="str">
        <f t="shared" si="21"/>
        <v>0</v>
      </c>
      <c r="C242" s="4" t="str">
        <f t="shared" si="22"/>
        <v>0</v>
      </c>
      <c r="D242" s="4" t="str">
        <f t="shared" si="23"/>
        <v>0</v>
      </c>
      <c r="E242" s="8">
        <f>'Balance N'!B243</f>
        <v>0</v>
      </c>
      <c r="F242" s="9">
        <f>'Balance N'!C243</f>
        <v>0</v>
      </c>
      <c r="G242" s="9">
        <f>'Balance N'!D243</f>
        <v>0</v>
      </c>
      <c r="H242" s="9">
        <f>'Balance N'!E243</f>
        <v>0</v>
      </c>
      <c r="I242" s="9">
        <f>'Balance N'!F243</f>
        <v>0</v>
      </c>
      <c r="J242" s="11">
        <f>'Balance N'!G243</f>
        <v>0</v>
      </c>
      <c r="K242" s="11">
        <f>'Balance N'!H243</f>
        <v>0</v>
      </c>
      <c r="L242" s="12" t="str">
        <f t="shared" si="24"/>
        <v>0</v>
      </c>
      <c r="M242" s="5" t="str">
        <f t="shared" si="25"/>
        <v>0</v>
      </c>
      <c r="N242" s="4" t="str">
        <f t="shared" si="26"/>
        <v>0</v>
      </c>
      <c r="O242" s="6" t="str">
        <f t="shared" si="27"/>
        <v>Pas de niveau 7</v>
      </c>
    </row>
    <row r="243" spans="1:15">
      <c r="A243" s="15">
        <f>'Balance N'!A244</f>
        <v>0</v>
      </c>
      <c r="B243" s="4" t="str">
        <f t="shared" si="21"/>
        <v>0</v>
      </c>
      <c r="C243" s="4" t="str">
        <f t="shared" si="22"/>
        <v>0</v>
      </c>
      <c r="D243" s="4" t="str">
        <f t="shared" si="23"/>
        <v>0</v>
      </c>
      <c r="E243" s="8">
        <f>'Balance N'!B244</f>
        <v>0</v>
      </c>
      <c r="F243" s="9">
        <f>'Balance N'!C244</f>
        <v>0</v>
      </c>
      <c r="G243" s="9">
        <f>'Balance N'!D244</f>
        <v>0</v>
      </c>
      <c r="H243" s="9">
        <f>'Balance N'!E244</f>
        <v>0</v>
      </c>
      <c r="I243" s="9">
        <f>'Balance N'!F244</f>
        <v>0</v>
      </c>
      <c r="J243" s="11">
        <f>'Balance N'!G244</f>
        <v>0</v>
      </c>
      <c r="K243" s="11">
        <f>'Balance N'!H244</f>
        <v>0</v>
      </c>
      <c r="L243" s="12" t="str">
        <f t="shared" si="24"/>
        <v>0</v>
      </c>
      <c r="M243" s="5" t="str">
        <f t="shared" si="25"/>
        <v>0</v>
      </c>
      <c r="N243" s="4" t="str">
        <f t="shared" si="26"/>
        <v>0</v>
      </c>
      <c r="O243" s="6" t="str">
        <f t="shared" si="27"/>
        <v>Pas de niveau 7</v>
      </c>
    </row>
    <row r="244" spans="1:15">
      <c r="A244" s="15">
        <f>'Balance N'!A245</f>
        <v>0</v>
      </c>
      <c r="B244" s="4" t="str">
        <f t="shared" si="21"/>
        <v>0</v>
      </c>
      <c r="C244" s="4" t="str">
        <f t="shared" si="22"/>
        <v>0</v>
      </c>
      <c r="D244" s="4" t="str">
        <f t="shared" si="23"/>
        <v>0</v>
      </c>
      <c r="E244" s="8">
        <f>'Balance N'!B245</f>
        <v>0</v>
      </c>
      <c r="F244" s="9">
        <f>'Balance N'!C245</f>
        <v>0</v>
      </c>
      <c r="G244" s="9">
        <f>'Balance N'!D245</f>
        <v>0</v>
      </c>
      <c r="H244" s="9">
        <f>'Balance N'!E245</f>
        <v>0</v>
      </c>
      <c r="I244" s="9">
        <f>'Balance N'!F245</f>
        <v>0</v>
      </c>
      <c r="J244" s="11">
        <f>'Balance N'!G245</f>
        <v>0</v>
      </c>
      <c r="K244" s="11">
        <f>'Balance N'!H245</f>
        <v>0</v>
      </c>
      <c r="L244" s="12" t="str">
        <f t="shared" si="24"/>
        <v>0</v>
      </c>
      <c r="M244" s="5" t="str">
        <f t="shared" si="25"/>
        <v>0</v>
      </c>
      <c r="N244" s="4" t="str">
        <f t="shared" si="26"/>
        <v>0</v>
      </c>
      <c r="O244" s="6" t="str">
        <f t="shared" si="27"/>
        <v>Pas de niveau 7</v>
      </c>
    </row>
    <row r="245" spans="1:15">
      <c r="A245" s="15">
        <f>'Balance N'!A246</f>
        <v>0</v>
      </c>
      <c r="B245" s="4" t="str">
        <f t="shared" si="21"/>
        <v>0</v>
      </c>
      <c r="C245" s="4" t="str">
        <f t="shared" si="22"/>
        <v>0</v>
      </c>
      <c r="D245" s="4" t="str">
        <f t="shared" si="23"/>
        <v>0</v>
      </c>
      <c r="E245" s="8">
        <f>'Balance N'!B246</f>
        <v>0</v>
      </c>
      <c r="F245" s="9">
        <f>'Balance N'!C246</f>
        <v>0</v>
      </c>
      <c r="G245" s="9">
        <f>'Balance N'!D246</f>
        <v>0</v>
      </c>
      <c r="H245" s="9">
        <f>'Balance N'!E246</f>
        <v>0</v>
      </c>
      <c r="I245" s="9">
        <f>'Balance N'!F246</f>
        <v>0</v>
      </c>
      <c r="J245" s="11">
        <f>'Balance N'!G246</f>
        <v>0</v>
      </c>
      <c r="K245" s="11">
        <f>'Balance N'!H246</f>
        <v>0</v>
      </c>
      <c r="L245" s="12" t="str">
        <f t="shared" si="24"/>
        <v>0</v>
      </c>
      <c r="M245" s="5" t="str">
        <f t="shared" si="25"/>
        <v>0</v>
      </c>
      <c r="N245" s="4" t="str">
        <f t="shared" si="26"/>
        <v>0</v>
      </c>
      <c r="O245" s="6" t="str">
        <f t="shared" si="27"/>
        <v>Pas de niveau 7</v>
      </c>
    </row>
    <row r="246" spans="1:15">
      <c r="A246" s="15">
        <f>'Balance N'!A247</f>
        <v>0</v>
      </c>
      <c r="B246" s="4" t="str">
        <f t="shared" si="21"/>
        <v>0</v>
      </c>
      <c r="C246" s="4" t="str">
        <f t="shared" si="22"/>
        <v>0</v>
      </c>
      <c r="D246" s="4" t="str">
        <f t="shared" si="23"/>
        <v>0</v>
      </c>
      <c r="E246" s="8">
        <f>'Balance N'!B247</f>
        <v>0</v>
      </c>
      <c r="F246" s="9">
        <f>'Balance N'!C247</f>
        <v>0</v>
      </c>
      <c r="G246" s="9">
        <f>'Balance N'!D247</f>
        <v>0</v>
      </c>
      <c r="H246" s="9">
        <f>'Balance N'!E247</f>
        <v>0</v>
      </c>
      <c r="I246" s="9">
        <f>'Balance N'!F247</f>
        <v>0</v>
      </c>
      <c r="J246" s="11">
        <f>'Balance N'!G247</f>
        <v>0</v>
      </c>
      <c r="K246" s="11">
        <f>'Balance N'!H247</f>
        <v>0</v>
      </c>
      <c r="L246" s="12" t="str">
        <f t="shared" si="24"/>
        <v>0</v>
      </c>
      <c r="M246" s="5" t="str">
        <f t="shared" si="25"/>
        <v>0</v>
      </c>
      <c r="N246" s="4" t="str">
        <f t="shared" si="26"/>
        <v>0</v>
      </c>
      <c r="O246" s="6" t="str">
        <f t="shared" si="27"/>
        <v>Pas de niveau 7</v>
      </c>
    </row>
    <row r="247" spans="1:15">
      <c r="A247" s="15">
        <f>'Balance N'!A248</f>
        <v>0</v>
      </c>
      <c r="B247" s="4" t="str">
        <f t="shared" si="21"/>
        <v>0</v>
      </c>
      <c r="C247" s="4" t="str">
        <f t="shared" si="22"/>
        <v>0</v>
      </c>
      <c r="D247" s="4" t="str">
        <f t="shared" si="23"/>
        <v>0</v>
      </c>
      <c r="E247" s="8">
        <f>'Balance N'!B248</f>
        <v>0</v>
      </c>
      <c r="F247" s="9">
        <f>'Balance N'!C248</f>
        <v>0</v>
      </c>
      <c r="G247" s="9">
        <f>'Balance N'!D248</f>
        <v>0</v>
      </c>
      <c r="H247" s="9">
        <f>'Balance N'!E248</f>
        <v>0</v>
      </c>
      <c r="I247" s="9">
        <f>'Balance N'!F248</f>
        <v>0</v>
      </c>
      <c r="J247" s="11">
        <f>'Balance N'!G248</f>
        <v>0</v>
      </c>
      <c r="K247" s="11">
        <f>'Balance N'!H248</f>
        <v>0</v>
      </c>
      <c r="L247" s="12" t="str">
        <f t="shared" si="24"/>
        <v>0</v>
      </c>
      <c r="M247" s="5" t="str">
        <f t="shared" si="25"/>
        <v>0</v>
      </c>
      <c r="N247" s="4" t="str">
        <f t="shared" si="26"/>
        <v>0</v>
      </c>
      <c r="O247" s="6" t="str">
        <f t="shared" si="27"/>
        <v>Pas de niveau 7</v>
      </c>
    </row>
    <row r="248" spans="1:15">
      <c r="A248" s="15">
        <f>'Balance N'!A249</f>
        <v>0</v>
      </c>
      <c r="B248" s="4" t="str">
        <f t="shared" si="21"/>
        <v>0</v>
      </c>
      <c r="C248" s="4" t="str">
        <f t="shared" si="22"/>
        <v>0</v>
      </c>
      <c r="D248" s="4" t="str">
        <f t="shared" si="23"/>
        <v>0</v>
      </c>
      <c r="E248" s="8">
        <f>'Balance N'!B249</f>
        <v>0</v>
      </c>
      <c r="F248" s="9">
        <f>'Balance N'!C249</f>
        <v>0</v>
      </c>
      <c r="G248" s="9">
        <f>'Balance N'!D249</f>
        <v>0</v>
      </c>
      <c r="H248" s="9">
        <f>'Balance N'!E249</f>
        <v>0</v>
      </c>
      <c r="I248" s="9">
        <f>'Balance N'!F249</f>
        <v>0</v>
      </c>
      <c r="J248" s="11">
        <f>'Balance N'!G249</f>
        <v>0</v>
      </c>
      <c r="K248" s="11">
        <f>'Balance N'!H249</f>
        <v>0</v>
      </c>
      <c r="L248" s="12" t="str">
        <f t="shared" si="24"/>
        <v>0</v>
      </c>
      <c r="M248" s="5" t="str">
        <f t="shared" si="25"/>
        <v>0</v>
      </c>
      <c r="N248" s="4" t="str">
        <f t="shared" si="26"/>
        <v>0</v>
      </c>
      <c r="O248" s="6" t="str">
        <f t="shared" si="27"/>
        <v>Pas de niveau 7</v>
      </c>
    </row>
    <row r="249" spans="1:15">
      <c r="A249" s="15">
        <f>'Balance N'!A250</f>
        <v>0</v>
      </c>
      <c r="B249" s="4" t="str">
        <f t="shared" si="21"/>
        <v>0</v>
      </c>
      <c r="C249" s="4" t="str">
        <f t="shared" si="22"/>
        <v>0</v>
      </c>
      <c r="D249" s="4" t="str">
        <f t="shared" si="23"/>
        <v>0</v>
      </c>
      <c r="E249" s="8">
        <f>'Balance N'!B250</f>
        <v>0</v>
      </c>
      <c r="F249" s="9">
        <f>'Balance N'!C250</f>
        <v>0</v>
      </c>
      <c r="G249" s="9">
        <f>'Balance N'!D250</f>
        <v>0</v>
      </c>
      <c r="H249" s="9">
        <f>'Balance N'!E250</f>
        <v>0</v>
      </c>
      <c r="I249" s="9">
        <f>'Balance N'!F250</f>
        <v>0</v>
      </c>
      <c r="J249" s="11">
        <f>'Balance N'!G250</f>
        <v>0</v>
      </c>
      <c r="K249" s="11">
        <f>'Balance N'!H250</f>
        <v>0</v>
      </c>
      <c r="L249" s="12" t="str">
        <f t="shared" si="24"/>
        <v>0</v>
      </c>
      <c r="M249" s="5" t="str">
        <f t="shared" si="25"/>
        <v>0</v>
      </c>
      <c r="N249" s="4" t="str">
        <f t="shared" si="26"/>
        <v>0</v>
      </c>
      <c r="O249" s="6" t="str">
        <f t="shared" si="27"/>
        <v>Pas de niveau 7</v>
      </c>
    </row>
    <row r="250" spans="1:15">
      <c r="A250" s="15">
        <f>'Balance N'!A251</f>
        <v>0</v>
      </c>
      <c r="B250" s="4" t="str">
        <f t="shared" si="21"/>
        <v>0</v>
      </c>
      <c r="C250" s="4" t="str">
        <f t="shared" si="22"/>
        <v>0</v>
      </c>
      <c r="D250" s="4" t="str">
        <f t="shared" si="23"/>
        <v>0</v>
      </c>
      <c r="E250" s="8">
        <f>'Balance N'!B251</f>
        <v>0</v>
      </c>
      <c r="F250" s="9">
        <f>'Balance N'!C251</f>
        <v>0</v>
      </c>
      <c r="G250" s="9">
        <f>'Balance N'!D251</f>
        <v>0</v>
      </c>
      <c r="H250" s="9">
        <f>'Balance N'!E251</f>
        <v>0</v>
      </c>
      <c r="I250" s="9">
        <f>'Balance N'!F251</f>
        <v>0</v>
      </c>
      <c r="J250" s="11">
        <f>'Balance N'!G251</f>
        <v>0</v>
      </c>
      <c r="K250" s="11">
        <f>'Balance N'!H251</f>
        <v>0</v>
      </c>
      <c r="L250" s="12" t="str">
        <f t="shared" si="24"/>
        <v>0</v>
      </c>
      <c r="M250" s="5" t="str">
        <f t="shared" si="25"/>
        <v>0</v>
      </c>
      <c r="N250" s="4" t="str">
        <f t="shared" si="26"/>
        <v>0</v>
      </c>
      <c r="O250" s="6" t="str">
        <f t="shared" si="27"/>
        <v>Pas de niveau 7</v>
      </c>
    </row>
    <row r="251" spans="1:15">
      <c r="A251" s="15">
        <f>'Balance N'!A252</f>
        <v>0</v>
      </c>
      <c r="B251" s="4" t="str">
        <f t="shared" si="21"/>
        <v>0</v>
      </c>
      <c r="C251" s="4" t="str">
        <f t="shared" si="22"/>
        <v>0</v>
      </c>
      <c r="D251" s="4" t="str">
        <f t="shared" si="23"/>
        <v>0</v>
      </c>
      <c r="E251" s="8">
        <f>'Balance N'!B252</f>
        <v>0</v>
      </c>
      <c r="F251" s="9">
        <f>'Balance N'!C252</f>
        <v>0</v>
      </c>
      <c r="G251" s="9">
        <f>'Balance N'!D252</f>
        <v>0</v>
      </c>
      <c r="H251" s="9">
        <f>'Balance N'!E252</f>
        <v>0</v>
      </c>
      <c r="I251" s="9">
        <f>'Balance N'!F252</f>
        <v>0</v>
      </c>
      <c r="J251" s="11">
        <f>'Balance N'!G252</f>
        <v>0</v>
      </c>
      <c r="K251" s="11">
        <f>'Balance N'!H252</f>
        <v>0</v>
      </c>
      <c r="L251" s="12" t="str">
        <f t="shared" si="24"/>
        <v>0</v>
      </c>
      <c r="M251" s="5" t="str">
        <f t="shared" si="25"/>
        <v>0</v>
      </c>
      <c r="N251" s="4" t="str">
        <f t="shared" si="26"/>
        <v>0</v>
      </c>
      <c r="O251" s="6" t="str">
        <f t="shared" si="27"/>
        <v>Pas de niveau 7</v>
      </c>
    </row>
    <row r="252" spans="1:15">
      <c r="A252" s="15">
        <f>'Balance N'!A253</f>
        <v>0</v>
      </c>
      <c r="B252" s="4" t="str">
        <f t="shared" si="21"/>
        <v>0</v>
      </c>
      <c r="C252" s="4" t="str">
        <f t="shared" si="22"/>
        <v>0</v>
      </c>
      <c r="D252" s="4" t="str">
        <f t="shared" si="23"/>
        <v>0</v>
      </c>
      <c r="E252" s="8">
        <f>'Balance N'!B253</f>
        <v>0</v>
      </c>
      <c r="F252" s="9">
        <f>'Balance N'!C253</f>
        <v>0</v>
      </c>
      <c r="G252" s="9">
        <f>'Balance N'!D253</f>
        <v>0</v>
      </c>
      <c r="H252" s="9">
        <f>'Balance N'!E253</f>
        <v>0</v>
      </c>
      <c r="I252" s="9">
        <f>'Balance N'!F253</f>
        <v>0</v>
      </c>
      <c r="J252" s="11">
        <f>'Balance N'!G253</f>
        <v>0</v>
      </c>
      <c r="K252" s="11">
        <f>'Balance N'!H253</f>
        <v>0</v>
      </c>
      <c r="L252" s="12" t="str">
        <f t="shared" si="24"/>
        <v>0</v>
      </c>
      <c r="M252" s="5" t="str">
        <f t="shared" si="25"/>
        <v>0</v>
      </c>
      <c r="N252" s="4" t="str">
        <f t="shared" si="26"/>
        <v>0</v>
      </c>
      <c r="O252" s="6" t="str">
        <f t="shared" si="27"/>
        <v>Pas de niveau 7</v>
      </c>
    </row>
    <row r="253" spans="1:15">
      <c r="A253" s="15">
        <f>'Balance N'!A254</f>
        <v>0</v>
      </c>
      <c r="B253" s="4" t="str">
        <f t="shared" si="21"/>
        <v>0</v>
      </c>
      <c r="C253" s="4" t="str">
        <f t="shared" si="22"/>
        <v>0</v>
      </c>
      <c r="D253" s="4" t="str">
        <f t="shared" si="23"/>
        <v>0</v>
      </c>
      <c r="E253" s="8">
        <f>'Balance N'!B254</f>
        <v>0</v>
      </c>
      <c r="F253" s="9">
        <f>'Balance N'!C254</f>
        <v>0</v>
      </c>
      <c r="G253" s="9">
        <f>'Balance N'!D254</f>
        <v>0</v>
      </c>
      <c r="H253" s="9">
        <f>'Balance N'!E254</f>
        <v>0</v>
      </c>
      <c r="I253" s="9">
        <f>'Balance N'!F254</f>
        <v>0</v>
      </c>
      <c r="J253" s="11">
        <f>'Balance N'!G254</f>
        <v>0</v>
      </c>
      <c r="K253" s="11">
        <f>'Balance N'!H254</f>
        <v>0</v>
      </c>
      <c r="L253" s="12" t="str">
        <f t="shared" si="24"/>
        <v>0</v>
      </c>
      <c r="M253" s="5" t="str">
        <f t="shared" si="25"/>
        <v>0</v>
      </c>
      <c r="N253" s="4" t="str">
        <f t="shared" si="26"/>
        <v>0</v>
      </c>
      <c r="O253" s="6" t="str">
        <f t="shared" si="27"/>
        <v>Pas de niveau 7</v>
      </c>
    </row>
    <row r="254" spans="1:15">
      <c r="A254" s="15">
        <f>'Balance N'!A255</f>
        <v>0</v>
      </c>
      <c r="B254" s="4" t="str">
        <f t="shared" si="21"/>
        <v>0</v>
      </c>
      <c r="C254" s="4" t="str">
        <f t="shared" si="22"/>
        <v>0</v>
      </c>
      <c r="D254" s="4" t="str">
        <f t="shared" si="23"/>
        <v>0</v>
      </c>
      <c r="E254" s="8">
        <f>'Balance N'!B255</f>
        <v>0</v>
      </c>
      <c r="F254" s="9">
        <f>'Balance N'!C255</f>
        <v>0</v>
      </c>
      <c r="G254" s="9">
        <f>'Balance N'!D255</f>
        <v>0</v>
      </c>
      <c r="H254" s="9">
        <f>'Balance N'!E255</f>
        <v>0</v>
      </c>
      <c r="I254" s="9">
        <f>'Balance N'!F255</f>
        <v>0</v>
      </c>
      <c r="J254" s="11">
        <f>'Balance N'!G255</f>
        <v>0</v>
      </c>
      <c r="K254" s="11">
        <f>'Balance N'!H255</f>
        <v>0</v>
      </c>
      <c r="L254" s="12" t="str">
        <f t="shared" si="24"/>
        <v>0</v>
      </c>
      <c r="M254" s="5" t="str">
        <f t="shared" si="25"/>
        <v>0</v>
      </c>
      <c r="N254" s="4" t="str">
        <f t="shared" si="26"/>
        <v>0</v>
      </c>
      <c r="O254" s="6" t="str">
        <f t="shared" si="27"/>
        <v>Pas de niveau 7</v>
      </c>
    </row>
    <row r="255" spans="1:15">
      <c r="A255" s="15">
        <f>'Balance N'!A256</f>
        <v>0</v>
      </c>
      <c r="B255" s="4" t="str">
        <f t="shared" si="21"/>
        <v>0</v>
      </c>
      <c r="C255" s="4" t="str">
        <f t="shared" si="22"/>
        <v>0</v>
      </c>
      <c r="D255" s="4" t="str">
        <f t="shared" si="23"/>
        <v>0</v>
      </c>
      <c r="E255" s="8">
        <f>'Balance N'!B256</f>
        <v>0</v>
      </c>
      <c r="F255" s="9">
        <f>'Balance N'!C256</f>
        <v>0</v>
      </c>
      <c r="G255" s="9">
        <f>'Balance N'!D256</f>
        <v>0</v>
      </c>
      <c r="H255" s="9">
        <f>'Balance N'!E256</f>
        <v>0</v>
      </c>
      <c r="I255" s="9">
        <f>'Balance N'!F256</f>
        <v>0</v>
      </c>
      <c r="J255" s="11">
        <f>'Balance N'!G256</f>
        <v>0</v>
      </c>
      <c r="K255" s="11">
        <f>'Balance N'!H256</f>
        <v>0</v>
      </c>
      <c r="L255" s="12" t="str">
        <f t="shared" si="24"/>
        <v>0</v>
      </c>
      <c r="M255" s="5" t="str">
        <f t="shared" si="25"/>
        <v>0</v>
      </c>
      <c r="N255" s="4" t="str">
        <f t="shared" si="26"/>
        <v>0</v>
      </c>
      <c r="O255" s="6" t="str">
        <f t="shared" si="27"/>
        <v>Pas de niveau 7</v>
      </c>
    </row>
    <row r="256" spans="1:15">
      <c r="A256" s="15">
        <f>'Balance N'!A257</f>
        <v>0</v>
      </c>
      <c r="B256" s="4" t="str">
        <f t="shared" si="21"/>
        <v>0</v>
      </c>
      <c r="C256" s="4" t="str">
        <f t="shared" si="22"/>
        <v>0</v>
      </c>
      <c r="D256" s="4" t="str">
        <f t="shared" si="23"/>
        <v>0</v>
      </c>
      <c r="E256" s="8">
        <f>'Balance N'!B257</f>
        <v>0</v>
      </c>
      <c r="F256" s="9">
        <f>'Balance N'!C257</f>
        <v>0</v>
      </c>
      <c r="G256" s="9">
        <f>'Balance N'!D257</f>
        <v>0</v>
      </c>
      <c r="H256" s="9">
        <f>'Balance N'!E257</f>
        <v>0</v>
      </c>
      <c r="I256" s="9">
        <f>'Balance N'!F257</f>
        <v>0</v>
      </c>
      <c r="J256" s="11">
        <f>'Balance N'!G257</f>
        <v>0</v>
      </c>
      <c r="K256" s="11">
        <f>'Balance N'!H257</f>
        <v>0</v>
      </c>
      <c r="L256" s="12" t="str">
        <f t="shared" si="24"/>
        <v>0</v>
      </c>
      <c r="M256" s="5" t="str">
        <f t="shared" si="25"/>
        <v>0</v>
      </c>
      <c r="N256" s="4" t="str">
        <f t="shared" si="26"/>
        <v>0</v>
      </c>
      <c r="O256" s="6" t="str">
        <f t="shared" si="27"/>
        <v>Pas de niveau 7</v>
      </c>
    </row>
    <row r="257" spans="1:15">
      <c r="A257" s="15">
        <f>'Balance N'!A258</f>
        <v>0</v>
      </c>
      <c r="B257" s="4" t="str">
        <f t="shared" si="21"/>
        <v>0</v>
      </c>
      <c r="C257" s="4" t="str">
        <f t="shared" si="22"/>
        <v>0</v>
      </c>
      <c r="D257" s="4" t="str">
        <f t="shared" si="23"/>
        <v>0</v>
      </c>
      <c r="E257" s="8">
        <f>'Balance N'!B258</f>
        <v>0</v>
      </c>
      <c r="F257" s="9">
        <f>'Balance N'!C258</f>
        <v>0</v>
      </c>
      <c r="G257" s="9">
        <f>'Balance N'!D258</f>
        <v>0</v>
      </c>
      <c r="H257" s="9">
        <f>'Balance N'!E258</f>
        <v>0</v>
      </c>
      <c r="I257" s="9">
        <f>'Balance N'!F258</f>
        <v>0</v>
      </c>
      <c r="J257" s="11">
        <f>'Balance N'!G258</f>
        <v>0</v>
      </c>
      <c r="K257" s="11">
        <f>'Balance N'!H258</f>
        <v>0</v>
      </c>
      <c r="L257" s="12" t="str">
        <f t="shared" si="24"/>
        <v>0</v>
      </c>
      <c r="M257" s="5" t="str">
        <f t="shared" si="25"/>
        <v>0</v>
      </c>
      <c r="N257" s="4" t="str">
        <f t="shared" si="26"/>
        <v>0</v>
      </c>
      <c r="O257" s="6" t="str">
        <f t="shared" si="27"/>
        <v>Pas de niveau 7</v>
      </c>
    </row>
    <row r="258" spans="1:15">
      <c r="A258" s="15">
        <f>'Balance N'!A259</f>
        <v>0</v>
      </c>
      <c r="B258" s="4" t="str">
        <f t="shared" si="21"/>
        <v>0</v>
      </c>
      <c r="C258" s="4" t="str">
        <f t="shared" si="22"/>
        <v>0</v>
      </c>
      <c r="D258" s="4" t="str">
        <f t="shared" si="23"/>
        <v>0</v>
      </c>
      <c r="E258" s="8">
        <f>'Balance N'!B259</f>
        <v>0</v>
      </c>
      <c r="F258" s="9">
        <f>'Balance N'!C259</f>
        <v>0</v>
      </c>
      <c r="G258" s="9">
        <f>'Balance N'!D259</f>
        <v>0</v>
      </c>
      <c r="H258" s="9">
        <f>'Balance N'!E259</f>
        <v>0</v>
      </c>
      <c r="I258" s="9">
        <f>'Balance N'!F259</f>
        <v>0</v>
      </c>
      <c r="J258" s="11">
        <f>'Balance N'!G259</f>
        <v>0</v>
      </c>
      <c r="K258" s="11">
        <f>'Balance N'!H259</f>
        <v>0</v>
      </c>
      <c r="L258" s="12" t="str">
        <f t="shared" si="24"/>
        <v>0</v>
      </c>
      <c r="M258" s="5" t="str">
        <f t="shared" si="25"/>
        <v>0</v>
      </c>
      <c r="N258" s="4" t="str">
        <f t="shared" si="26"/>
        <v>0</v>
      </c>
      <c r="O258" s="6" t="str">
        <f t="shared" si="27"/>
        <v>Pas de niveau 7</v>
      </c>
    </row>
    <row r="259" spans="1:15">
      <c r="A259" s="15">
        <f>'Balance N'!A260</f>
        <v>0</v>
      </c>
      <c r="B259" s="4" t="str">
        <f t="shared" si="21"/>
        <v>0</v>
      </c>
      <c r="C259" s="4" t="str">
        <f t="shared" si="22"/>
        <v>0</v>
      </c>
      <c r="D259" s="4" t="str">
        <f t="shared" si="23"/>
        <v>0</v>
      </c>
      <c r="E259" s="8">
        <f>'Balance N'!B260</f>
        <v>0</v>
      </c>
      <c r="F259" s="9">
        <f>'Balance N'!C260</f>
        <v>0</v>
      </c>
      <c r="G259" s="9">
        <f>'Balance N'!D260</f>
        <v>0</v>
      </c>
      <c r="H259" s="9">
        <f>'Balance N'!E260</f>
        <v>0</v>
      </c>
      <c r="I259" s="9">
        <f>'Balance N'!F260</f>
        <v>0</v>
      </c>
      <c r="J259" s="11">
        <f>'Balance N'!G260</f>
        <v>0</v>
      </c>
      <c r="K259" s="11">
        <f>'Balance N'!H260</f>
        <v>0</v>
      </c>
      <c r="L259" s="12" t="str">
        <f t="shared" si="24"/>
        <v>0</v>
      </c>
      <c r="M259" s="5" t="str">
        <f t="shared" si="25"/>
        <v>0</v>
      </c>
      <c r="N259" s="4" t="str">
        <f t="shared" si="26"/>
        <v>0</v>
      </c>
      <c r="O259" s="6" t="str">
        <f t="shared" si="27"/>
        <v>Pas de niveau 7</v>
      </c>
    </row>
    <row r="260" spans="1:15">
      <c r="A260" s="15">
        <f>'Balance N'!A261</f>
        <v>0</v>
      </c>
      <c r="B260" s="4" t="str">
        <f t="shared" ref="B260:B323" si="28">LEFT(A260,$W$1)</f>
        <v>0</v>
      </c>
      <c r="C260" s="4" t="str">
        <f t="shared" ref="C260:C323" si="29">LEFT(A260,$X$1)</f>
        <v>0</v>
      </c>
      <c r="D260" s="4" t="str">
        <f t="shared" ref="D260:D323" si="30">LEFT(A260,$Y$1)</f>
        <v>0</v>
      </c>
      <c r="E260" s="8">
        <f>'Balance N'!B261</f>
        <v>0</v>
      </c>
      <c r="F260" s="9">
        <f>'Balance N'!C261</f>
        <v>0</v>
      </c>
      <c r="G260" s="9">
        <f>'Balance N'!D261</f>
        <v>0</v>
      </c>
      <c r="H260" s="9">
        <f>'Balance N'!E261</f>
        <v>0</v>
      </c>
      <c r="I260" s="9">
        <f>'Balance N'!F261</f>
        <v>0</v>
      </c>
      <c r="J260" s="11">
        <f>'Balance N'!G261</f>
        <v>0</v>
      </c>
      <c r="K260" s="11">
        <f>'Balance N'!H261</f>
        <v>0</v>
      </c>
      <c r="L260" s="12" t="str">
        <f t="shared" ref="L260:L323" si="31">LEFT(A260,1)</f>
        <v>0</v>
      </c>
      <c r="M260" s="5" t="str">
        <f t="shared" ref="M260:M323" si="32">IF(MID(A260,5,1)&lt;&gt;"0",LEFT(A260,5),"Pas de niveau 5")</f>
        <v>0</v>
      </c>
      <c r="N260" s="4" t="str">
        <f t="shared" ref="N260:N323" si="33">IF(MID(A260,6,1)&lt;&gt;"0",LEFT(A260,6),"Pas de niveau 6")</f>
        <v>0</v>
      </c>
      <c r="O260" s="6" t="str">
        <f t="shared" ref="O260:O323" si="34">IF(MID(A260,7,1)&lt;&gt;"",LEFT(A260,7),"Pas de niveau 7")</f>
        <v>Pas de niveau 7</v>
      </c>
    </row>
    <row r="261" spans="1:15">
      <c r="A261" s="15">
        <f>'Balance N'!A262</f>
        <v>0</v>
      </c>
      <c r="B261" s="4" t="str">
        <f t="shared" si="28"/>
        <v>0</v>
      </c>
      <c r="C261" s="4" t="str">
        <f t="shared" si="29"/>
        <v>0</v>
      </c>
      <c r="D261" s="4" t="str">
        <f t="shared" si="30"/>
        <v>0</v>
      </c>
      <c r="E261" s="8">
        <f>'Balance N'!B262</f>
        <v>0</v>
      </c>
      <c r="F261" s="9">
        <f>'Balance N'!C262</f>
        <v>0</v>
      </c>
      <c r="G261" s="9">
        <f>'Balance N'!D262</f>
        <v>0</v>
      </c>
      <c r="H261" s="9">
        <f>'Balance N'!E262</f>
        <v>0</v>
      </c>
      <c r="I261" s="9">
        <f>'Balance N'!F262</f>
        <v>0</v>
      </c>
      <c r="J261" s="11">
        <f>'Balance N'!G262</f>
        <v>0</v>
      </c>
      <c r="K261" s="11">
        <f>'Balance N'!H262</f>
        <v>0</v>
      </c>
      <c r="L261" s="12" t="str">
        <f t="shared" si="31"/>
        <v>0</v>
      </c>
      <c r="M261" s="5" t="str">
        <f t="shared" si="32"/>
        <v>0</v>
      </c>
      <c r="N261" s="4" t="str">
        <f t="shared" si="33"/>
        <v>0</v>
      </c>
      <c r="O261" s="6" t="str">
        <f t="shared" si="34"/>
        <v>Pas de niveau 7</v>
      </c>
    </row>
    <row r="262" spans="1:15">
      <c r="A262" s="15">
        <f>'Balance N'!A263</f>
        <v>0</v>
      </c>
      <c r="B262" s="4" t="str">
        <f t="shared" si="28"/>
        <v>0</v>
      </c>
      <c r="C262" s="4" t="str">
        <f t="shared" si="29"/>
        <v>0</v>
      </c>
      <c r="D262" s="4" t="str">
        <f t="shared" si="30"/>
        <v>0</v>
      </c>
      <c r="E262" s="8">
        <f>'Balance N'!B263</f>
        <v>0</v>
      </c>
      <c r="F262" s="9">
        <f>'Balance N'!C263</f>
        <v>0</v>
      </c>
      <c r="G262" s="9">
        <f>'Balance N'!D263</f>
        <v>0</v>
      </c>
      <c r="H262" s="9">
        <f>'Balance N'!E263</f>
        <v>0</v>
      </c>
      <c r="I262" s="9">
        <f>'Balance N'!F263</f>
        <v>0</v>
      </c>
      <c r="J262" s="11">
        <f>'Balance N'!G263</f>
        <v>0</v>
      </c>
      <c r="K262" s="11">
        <f>'Balance N'!H263</f>
        <v>0</v>
      </c>
      <c r="L262" s="12" t="str">
        <f t="shared" si="31"/>
        <v>0</v>
      </c>
      <c r="M262" s="5" t="str">
        <f t="shared" si="32"/>
        <v>0</v>
      </c>
      <c r="N262" s="4" t="str">
        <f t="shared" si="33"/>
        <v>0</v>
      </c>
      <c r="O262" s="6" t="str">
        <f t="shared" si="34"/>
        <v>Pas de niveau 7</v>
      </c>
    </row>
    <row r="263" spans="1:15">
      <c r="A263" s="15">
        <f>'Balance N'!A264</f>
        <v>0</v>
      </c>
      <c r="B263" s="4" t="str">
        <f t="shared" si="28"/>
        <v>0</v>
      </c>
      <c r="C263" s="4" t="str">
        <f t="shared" si="29"/>
        <v>0</v>
      </c>
      <c r="D263" s="4" t="str">
        <f t="shared" si="30"/>
        <v>0</v>
      </c>
      <c r="E263" s="8">
        <f>'Balance N'!B264</f>
        <v>0</v>
      </c>
      <c r="F263" s="9">
        <f>'Balance N'!C264</f>
        <v>0</v>
      </c>
      <c r="G263" s="9">
        <f>'Balance N'!D264</f>
        <v>0</v>
      </c>
      <c r="H263" s="9">
        <f>'Balance N'!E264</f>
        <v>0</v>
      </c>
      <c r="I263" s="9">
        <f>'Balance N'!F264</f>
        <v>0</v>
      </c>
      <c r="J263" s="11">
        <f>'Balance N'!G264</f>
        <v>0</v>
      </c>
      <c r="K263" s="11">
        <f>'Balance N'!H264</f>
        <v>0</v>
      </c>
      <c r="L263" s="12" t="str">
        <f t="shared" si="31"/>
        <v>0</v>
      </c>
      <c r="M263" s="5" t="str">
        <f t="shared" si="32"/>
        <v>0</v>
      </c>
      <c r="N263" s="4" t="str">
        <f t="shared" si="33"/>
        <v>0</v>
      </c>
      <c r="O263" s="6" t="str">
        <f t="shared" si="34"/>
        <v>Pas de niveau 7</v>
      </c>
    </row>
    <row r="264" spans="1:15">
      <c r="A264" s="15">
        <f>'Balance N'!A265</f>
        <v>0</v>
      </c>
      <c r="B264" s="4" t="str">
        <f t="shared" si="28"/>
        <v>0</v>
      </c>
      <c r="C264" s="4" t="str">
        <f t="shared" si="29"/>
        <v>0</v>
      </c>
      <c r="D264" s="4" t="str">
        <f t="shared" si="30"/>
        <v>0</v>
      </c>
      <c r="E264" s="8">
        <f>'Balance N'!B265</f>
        <v>0</v>
      </c>
      <c r="F264" s="9">
        <f>'Balance N'!C265</f>
        <v>0</v>
      </c>
      <c r="G264" s="9">
        <f>'Balance N'!D265</f>
        <v>0</v>
      </c>
      <c r="H264" s="9">
        <f>'Balance N'!E265</f>
        <v>0</v>
      </c>
      <c r="I264" s="9">
        <f>'Balance N'!F265</f>
        <v>0</v>
      </c>
      <c r="J264" s="11">
        <f>'Balance N'!G265</f>
        <v>0</v>
      </c>
      <c r="K264" s="11">
        <f>'Balance N'!H265</f>
        <v>0</v>
      </c>
      <c r="L264" s="12" t="str">
        <f t="shared" si="31"/>
        <v>0</v>
      </c>
      <c r="M264" s="5" t="str">
        <f t="shared" si="32"/>
        <v>0</v>
      </c>
      <c r="N264" s="4" t="str">
        <f t="shared" si="33"/>
        <v>0</v>
      </c>
      <c r="O264" s="6" t="str">
        <f t="shared" si="34"/>
        <v>Pas de niveau 7</v>
      </c>
    </row>
    <row r="265" spans="1:15">
      <c r="A265" s="15">
        <f>'Balance N'!A266</f>
        <v>0</v>
      </c>
      <c r="B265" s="4" t="str">
        <f t="shared" si="28"/>
        <v>0</v>
      </c>
      <c r="C265" s="4" t="str">
        <f t="shared" si="29"/>
        <v>0</v>
      </c>
      <c r="D265" s="4" t="str">
        <f t="shared" si="30"/>
        <v>0</v>
      </c>
      <c r="E265" s="8">
        <f>'Balance N'!B266</f>
        <v>0</v>
      </c>
      <c r="F265" s="9">
        <f>'Balance N'!C266</f>
        <v>0</v>
      </c>
      <c r="G265" s="9">
        <f>'Balance N'!D266</f>
        <v>0</v>
      </c>
      <c r="H265" s="9">
        <f>'Balance N'!E266</f>
        <v>0</v>
      </c>
      <c r="I265" s="9">
        <f>'Balance N'!F266</f>
        <v>0</v>
      </c>
      <c r="J265" s="11">
        <f>'Balance N'!G266</f>
        <v>0</v>
      </c>
      <c r="K265" s="11">
        <f>'Balance N'!H266</f>
        <v>0</v>
      </c>
      <c r="L265" s="12" t="str">
        <f t="shared" si="31"/>
        <v>0</v>
      </c>
      <c r="M265" s="5" t="str">
        <f t="shared" si="32"/>
        <v>0</v>
      </c>
      <c r="N265" s="4" t="str">
        <f t="shared" si="33"/>
        <v>0</v>
      </c>
      <c r="O265" s="6" t="str">
        <f t="shared" si="34"/>
        <v>Pas de niveau 7</v>
      </c>
    </row>
    <row r="266" spans="1:15">
      <c r="A266" s="15">
        <f>'Balance N'!A267</f>
        <v>0</v>
      </c>
      <c r="B266" s="4" t="str">
        <f t="shared" si="28"/>
        <v>0</v>
      </c>
      <c r="C266" s="4" t="str">
        <f t="shared" si="29"/>
        <v>0</v>
      </c>
      <c r="D266" s="4" t="str">
        <f t="shared" si="30"/>
        <v>0</v>
      </c>
      <c r="E266" s="8">
        <f>'Balance N'!B267</f>
        <v>0</v>
      </c>
      <c r="F266" s="9">
        <f>'Balance N'!C267</f>
        <v>0</v>
      </c>
      <c r="G266" s="9">
        <f>'Balance N'!D267</f>
        <v>0</v>
      </c>
      <c r="H266" s="9">
        <f>'Balance N'!E267</f>
        <v>0</v>
      </c>
      <c r="I266" s="9">
        <f>'Balance N'!F267</f>
        <v>0</v>
      </c>
      <c r="J266" s="11">
        <f>'Balance N'!G267</f>
        <v>0</v>
      </c>
      <c r="K266" s="11">
        <f>'Balance N'!H267</f>
        <v>0</v>
      </c>
      <c r="L266" s="12" t="str">
        <f t="shared" si="31"/>
        <v>0</v>
      </c>
      <c r="M266" s="5" t="str">
        <f t="shared" si="32"/>
        <v>0</v>
      </c>
      <c r="N266" s="4" t="str">
        <f t="shared" si="33"/>
        <v>0</v>
      </c>
      <c r="O266" s="6" t="str">
        <f t="shared" si="34"/>
        <v>Pas de niveau 7</v>
      </c>
    </row>
    <row r="267" spans="1:15">
      <c r="A267" s="15">
        <f>'Balance N'!A268</f>
        <v>0</v>
      </c>
      <c r="B267" s="4" t="str">
        <f t="shared" si="28"/>
        <v>0</v>
      </c>
      <c r="C267" s="4" t="str">
        <f t="shared" si="29"/>
        <v>0</v>
      </c>
      <c r="D267" s="4" t="str">
        <f t="shared" si="30"/>
        <v>0</v>
      </c>
      <c r="E267" s="8">
        <f>'Balance N'!B268</f>
        <v>0</v>
      </c>
      <c r="F267" s="9">
        <f>'Balance N'!C268</f>
        <v>0</v>
      </c>
      <c r="G267" s="9">
        <f>'Balance N'!D268</f>
        <v>0</v>
      </c>
      <c r="H267" s="9">
        <f>'Balance N'!E268</f>
        <v>0</v>
      </c>
      <c r="I267" s="9">
        <f>'Balance N'!F268</f>
        <v>0</v>
      </c>
      <c r="J267" s="11">
        <f>'Balance N'!G268</f>
        <v>0</v>
      </c>
      <c r="K267" s="11">
        <f>'Balance N'!H268</f>
        <v>0</v>
      </c>
      <c r="L267" s="12" t="str">
        <f t="shared" si="31"/>
        <v>0</v>
      </c>
      <c r="M267" s="5" t="str">
        <f t="shared" si="32"/>
        <v>0</v>
      </c>
      <c r="N267" s="4" t="str">
        <f t="shared" si="33"/>
        <v>0</v>
      </c>
      <c r="O267" s="6" t="str">
        <f t="shared" si="34"/>
        <v>Pas de niveau 7</v>
      </c>
    </row>
    <row r="268" spans="1:15">
      <c r="A268" s="15">
        <f>'Balance N'!A269</f>
        <v>0</v>
      </c>
      <c r="B268" s="4" t="str">
        <f t="shared" si="28"/>
        <v>0</v>
      </c>
      <c r="C268" s="4" t="str">
        <f t="shared" si="29"/>
        <v>0</v>
      </c>
      <c r="D268" s="4" t="str">
        <f t="shared" si="30"/>
        <v>0</v>
      </c>
      <c r="E268" s="8">
        <f>'Balance N'!B269</f>
        <v>0</v>
      </c>
      <c r="F268" s="9">
        <f>'Balance N'!C269</f>
        <v>0</v>
      </c>
      <c r="G268" s="9">
        <f>'Balance N'!D269</f>
        <v>0</v>
      </c>
      <c r="H268" s="9">
        <f>'Balance N'!E269</f>
        <v>0</v>
      </c>
      <c r="I268" s="9">
        <f>'Balance N'!F269</f>
        <v>0</v>
      </c>
      <c r="J268" s="11">
        <f>'Balance N'!G269</f>
        <v>0</v>
      </c>
      <c r="K268" s="11">
        <f>'Balance N'!H269</f>
        <v>0</v>
      </c>
      <c r="L268" s="12" t="str">
        <f t="shared" si="31"/>
        <v>0</v>
      </c>
      <c r="M268" s="5" t="str">
        <f t="shared" si="32"/>
        <v>0</v>
      </c>
      <c r="N268" s="4" t="str">
        <f t="shared" si="33"/>
        <v>0</v>
      </c>
      <c r="O268" s="6" t="str">
        <f t="shared" si="34"/>
        <v>Pas de niveau 7</v>
      </c>
    </row>
    <row r="269" spans="1:15">
      <c r="A269" s="15">
        <f>'Balance N'!A270</f>
        <v>0</v>
      </c>
      <c r="B269" s="4" t="str">
        <f t="shared" si="28"/>
        <v>0</v>
      </c>
      <c r="C269" s="4" t="str">
        <f t="shared" si="29"/>
        <v>0</v>
      </c>
      <c r="D269" s="4" t="str">
        <f t="shared" si="30"/>
        <v>0</v>
      </c>
      <c r="E269" s="8">
        <f>'Balance N'!B270</f>
        <v>0</v>
      </c>
      <c r="F269" s="9">
        <f>'Balance N'!C270</f>
        <v>0</v>
      </c>
      <c r="G269" s="9">
        <f>'Balance N'!D270</f>
        <v>0</v>
      </c>
      <c r="H269" s="9">
        <f>'Balance N'!E270</f>
        <v>0</v>
      </c>
      <c r="I269" s="9">
        <f>'Balance N'!F270</f>
        <v>0</v>
      </c>
      <c r="J269" s="11">
        <f>'Balance N'!G270</f>
        <v>0</v>
      </c>
      <c r="K269" s="11">
        <f>'Balance N'!H270</f>
        <v>0</v>
      </c>
      <c r="L269" s="12" t="str">
        <f t="shared" si="31"/>
        <v>0</v>
      </c>
      <c r="M269" s="5" t="str">
        <f t="shared" si="32"/>
        <v>0</v>
      </c>
      <c r="N269" s="4" t="str">
        <f t="shared" si="33"/>
        <v>0</v>
      </c>
      <c r="O269" s="6" t="str">
        <f t="shared" si="34"/>
        <v>Pas de niveau 7</v>
      </c>
    </row>
    <row r="270" spans="1:15">
      <c r="A270" s="15">
        <f>'Balance N'!A271</f>
        <v>0</v>
      </c>
      <c r="B270" s="4" t="str">
        <f t="shared" si="28"/>
        <v>0</v>
      </c>
      <c r="C270" s="4" t="str">
        <f t="shared" si="29"/>
        <v>0</v>
      </c>
      <c r="D270" s="4" t="str">
        <f t="shared" si="30"/>
        <v>0</v>
      </c>
      <c r="E270" s="8">
        <f>'Balance N'!B271</f>
        <v>0</v>
      </c>
      <c r="F270" s="9">
        <f>'Balance N'!C271</f>
        <v>0</v>
      </c>
      <c r="G270" s="9">
        <f>'Balance N'!D271</f>
        <v>0</v>
      </c>
      <c r="H270" s="9">
        <f>'Balance N'!E271</f>
        <v>0</v>
      </c>
      <c r="I270" s="9">
        <f>'Balance N'!F271</f>
        <v>0</v>
      </c>
      <c r="J270" s="11">
        <f>'Balance N'!G271</f>
        <v>0</v>
      </c>
      <c r="K270" s="11">
        <f>'Balance N'!H271</f>
        <v>0</v>
      </c>
      <c r="L270" s="12" t="str">
        <f t="shared" si="31"/>
        <v>0</v>
      </c>
      <c r="M270" s="5" t="str">
        <f t="shared" si="32"/>
        <v>0</v>
      </c>
      <c r="N270" s="4" t="str">
        <f t="shared" si="33"/>
        <v>0</v>
      </c>
      <c r="O270" s="6" t="str">
        <f t="shared" si="34"/>
        <v>Pas de niveau 7</v>
      </c>
    </row>
    <row r="271" spans="1:15">
      <c r="A271" s="15">
        <f>'Balance N'!A272</f>
        <v>0</v>
      </c>
      <c r="B271" s="4" t="str">
        <f t="shared" si="28"/>
        <v>0</v>
      </c>
      <c r="C271" s="4" t="str">
        <f t="shared" si="29"/>
        <v>0</v>
      </c>
      <c r="D271" s="4" t="str">
        <f t="shared" si="30"/>
        <v>0</v>
      </c>
      <c r="E271" s="8">
        <f>'Balance N'!B272</f>
        <v>0</v>
      </c>
      <c r="F271" s="9">
        <f>'Balance N'!C272</f>
        <v>0</v>
      </c>
      <c r="G271" s="9">
        <f>'Balance N'!D272</f>
        <v>0</v>
      </c>
      <c r="H271" s="9">
        <f>'Balance N'!E272</f>
        <v>0</v>
      </c>
      <c r="I271" s="9">
        <f>'Balance N'!F272</f>
        <v>0</v>
      </c>
      <c r="J271" s="11">
        <f>'Balance N'!G272</f>
        <v>0</v>
      </c>
      <c r="K271" s="11">
        <f>'Balance N'!H272</f>
        <v>0</v>
      </c>
      <c r="L271" s="12" t="str">
        <f t="shared" si="31"/>
        <v>0</v>
      </c>
      <c r="M271" s="5" t="str">
        <f t="shared" si="32"/>
        <v>0</v>
      </c>
      <c r="N271" s="4" t="str">
        <f t="shared" si="33"/>
        <v>0</v>
      </c>
      <c r="O271" s="6" t="str">
        <f t="shared" si="34"/>
        <v>Pas de niveau 7</v>
      </c>
    </row>
    <row r="272" spans="1:15">
      <c r="A272" s="15">
        <f>'Balance N'!A273</f>
        <v>0</v>
      </c>
      <c r="B272" s="4" t="str">
        <f t="shared" si="28"/>
        <v>0</v>
      </c>
      <c r="C272" s="4" t="str">
        <f t="shared" si="29"/>
        <v>0</v>
      </c>
      <c r="D272" s="4" t="str">
        <f t="shared" si="30"/>
        <v>0</v>
      </c>
      <c r="E272" s="8">
        <f>'Balance N'!B273</f>
        <v>0</v>
      </c>
      <c r="F272" s="9">
        <f>'Balance N'!C273</f>
        <v>0</v>
      </c>
      <c r="G272" s="9">
        <f>'Balance N'!D273</f>
        <v>0</v>
      </c>
      <c r="H272" s="9">
        <f>'Balance N'!E273</f>
        <v>0</v>
      </c>
      <c r="I272" s="9">
        <f>'Balance N'!F273</f>
        <v>0</v>
      </c>
      <c r="J272" s="11">
        <f>'Balance N'!G273</f>
        <v>0</v>
      </c>
      <c r="K272" s="11">
        <f>'Balance N'!H273</f>
        <v>0</v>
      </c>
      <c r="L272" s="12" t="str">
        <f t="shared" si="31"/>
        <v>0</v>
      </c>
      <c r="M272" s="5" t="str">
        <f t="shared" si="32"/>
        <v>0</v>
      </c>
      <c r="N272" s="4" t="str">
        <f t="shared" si="33"/>
        <v>0</v>
      </c>
      <c r="O272" s="6" t="str">
        <f t="shared" si="34"/>
        <v>Pas de niveau 7</v>
      </c>
    </row>
    <row r="273" spans="1:15">
      <c r="A273" s="15">
        <f>'Balance N'!A274</f>
        <v>0</v>
      </c>
      <c r="B273" s="4" t="str">
        <f t="shared" si="28"/>
        <v>0</v>
      </c>
      <c r="C273" s="4" t="str">
        <f t="shared" si="29"/>
        <v>0</v>
      </c>
      <c r="D273" s="4" t="str">
        <f t="shared" si="30"/>
        <v>0</v>
      </c>
      <c r="E273" s="8">
        <f>'Balance N'!B274</f>
        <v>0</v>
      </c>
      <c r="F273" s="9">
        <f>'Balance N'!C274</f>
        <v>0</v>
      </c>
      <c r="G273" s="9">
        <f>'Balance N'!D274</f>
        <v>0</v>
      </c>
      <c r="H273" s="9">
        <f>'Balance N'!E274</f>
        <v>0</v>
      </c>
      <c r="I273" s="9">
        <f>'Balance N'!F274</f>
        <v>0</v>
      </c>
      <c r="J273" s="11">
        <f>'Balance N'!G274</f>
        <v>0</v>
      </c>
      <c r="K273" s="11">
        <f>'Balance N'!H274</f>
        <v>0</v>
      </c>
      <c r="L273" s="12" t="str">
        <f t="shared" si="31"/>
        <v>0</v>
      </c>
      <c r="M273" s="5" t="str">
        <f t="shared" si="32"/>
        <v>0</v>
      </c>
      <c r="N273" s="4" t="str">
        <f t="shared" si="33"/>
        <v>0</v>
      </c>
      <c r="O273" s="6" t="str">
        <f t="shared" si="34"/>
        <v>Pas de niveau 7</v>
      </c>
    </row>
    <row r="274" spans="1:15">
      <c r="A274" s="15">
        <f>'Balance N'!A275</f>
        <v>0</v>
      </c>
      <c r="B274" s="4" t="str">
        <f t="shared" si="28"/>
        <v>0</v>
      </c>
      <c r="C274" s="4" t="str">
        <f t="shared" si="29"/>
        <v>0</v>
      </c>
      <c r="D274" s="4" t="str">
        <f t="shared" si="30"/>
        <v>0</v>
      </c>
      <c r="E274" s="8">
        <f>'Balance N'!B275</f>
        <v>0</v>
      </c>
      <c r="F274" s="9">
        <f>'Balance N'!C275</f>
        <v>0</v>
      </c>
      <c r="G274" s="9">
        <f>'Balance N'!D275</f>
        <v>0</v>
      </c>
      <c r="H274" s="9">
        <f>'Balance N'!E275</f>
        <v>0</v>
      </c>
      <c r="I274" s="9">
        <f>'Balance N'!F275</f>
        <v>0</v>
      </c>
      <c r="J274" s="11">
        <f>'Balance N'!G275</f>
        <v>0</v>
      </c>
      <c r="K274" s="11">
        <f>'Balance N'!H275</f>
        <v>0</v>
      </c>
      <c r="L274" s="12" t="str">
        <f t="shared" si="31"/>
        <v>0</v>
      </c>
      <c r="M274" s="5" t="str">
        <f t="shared" si="32"/>
        <v>0</v>
      </c>
      <c r="N274" s="4" t="str">
        <f t="shared" si="33"/>
        <v>0</v>
      </c>
      <c r="O274" s="6" t="str">
        <f t="shared" si="34"/>
        <v>Pas de niveau 7</v>
      </c>
    </row>
    <row r="275" spans="1:15">
      <c r="A275" s="15">
        <f>'Balance N'!A276</f>
        <v>0</v>
      </c>
      <c r="B275" s="4" t="str">
        <f t="shared" si="28"/>
        <v>0</v>
      </c>
      <c r="C275" s="4" t="str">
        <f t="shared" si="29"/>
        <v>0</v>
      </c>
      <c r="D275" s="4" t="str">
        <f t="shared" si="30"/>
        <v>0</v>
      </c>
      <c r="E275" s="8">
        <f>'Balance N'!B276</f>
        <v>0</v>
      </c>
      <c r="F275" s="9">
        <f>'Balance N'!C276</f>
        <v>0</v>
      </c>
      <c r="G275" s="9">
        <f>'Balance N'!D276</f>
        <v>0</v>
      </c>
      <c r="H275" s="9">
        <f>'Balance N'!E276</f>
        <v>0</v>
      </c>
      <c r="I275" s="9">
        <f>'Balance N'!F276</f>
        <v>0</v>
      </c>
      <c r="J275" s="11">
        <f>'Balance N'!G276</f>
        <v>0</v>
      </c>
      <c r="K275" s="11">
        <f>'Balance N'!H276</f>
        <v>0</v>
      </c>
      <c r="L275" s="12" t="str">
        <f t="shared" si="31"/>
        <v>0</v>
      </c>
      <c r="M275" s="5" t="str">
        <f t="shared" si="32"/>
        <v>0</v>
      </c>
      <c r="N275" s="4" t="str">
        <f t="shared" si="33"/>
        <v>0</v>
      </c>
      <c r="O275" s="6" t="str">
        <f t="shared" si="34"/>
        <v>Pas de niveau 7</v>
      </c>
    </row>
    <row r="276" spans="1:15">
      <c r="A276" s="15">
        <f>'Balance N'!A277</f>
        <v>0</v>
      </c>
      <c r="B276" s="4" t="str">
        <f t="shared" si="28"/>
        <v>0</v>
      </c>
      <c r="C276" s="4" t="str">
        <f t="shared" si="29"/>
        <v>0</v>
      </c>
      <c r="D276" s="4" t="str">
        <f t="shared" si="30"/>
        <v>0</v>
      </c>
      <c r="E276" s="8">
        <f>'Balance N'!B277</f>
        <v>0</v>
      </c>
      <c r="F276" s="9">
        <f>'Balance N'!C277</f>
        <v>0</v>
      </c>
      <c r="G276" s="9">
        <f>'Balance N'!D277</f>
        <v>0</v>
      </c>
      <c r="H276" s="9">
        <f>'Balance N'!E277</f>
        <v>0</v>
      </c>
      <c r="I276" s="9">
        <f>'Balance N'!F277</f>
        <v>0</v>
      </c>
      <c r="J276" s="11">
        <f>'Balance N'!G277</f>
        <v>0</v>
      </c>
      <c r="K276" s="11">
        <f>'Balance N'!H277</f>
        <v>0</v>
      </c>
      <c r="L276" s="12" t="str">
        <f t="shared" si="31"/>
        <v>0</v>
      </c>
      <c r="M276" s="5" t="str">
        <f t="shared" si="32"/>
        <v>0</v>
      </c>
      <c r="N276" s="4" t="str">
        <f t="shared" si="33"/>
        <v>0</v>
      </c>
      <c r="O276" s="6" t="str">
        <f t="shared" si="34"/>
        <v>Pas de niveau 7</v>
      </c>
    </row>
    <row r="277" spans="1:15">
      <c r="A277" s="15">
        <f>'Balance N'!A278</f>
        <v>0</v>
      </c>
      <c r="B277" s="4" t="str">
        <f t="shared" si="28"/>
        <v>0</v>
      </c>
      <c r="C277" s="4" t="str">
        <f t="shared" si="29"/>
        <v>0</v>
      </c>
      <c r="D277" s="4" t="str">
        <f t="shared" si="30"/>
        <v>0</v>
      </c>
      <c r="E277" s="8">
        <f>'Balance N'!B278</f>
        <v>0</v>
      </c>
      <c r="F277" s="9">
        <f>'Balance N'!C278</f>
        <v>0</v>
      </c>
      <c r="G277" s="9">
        <f>'Balance N'!D278</f>
        <v>0</v>
      </c>
      <c r="H277" s="9">
        <f>'Balance N'!E278</f>
        <v>0</v>
      </c>
      <c r="I277" s="9">
        <f>'Balance N'!F278</f>
        <v>0</v>
      </c>
      <c r="J277" s="11">
        <f>'Balance N'!G278</f>
        <v>0</v>
      </c>
      <c r="K277" s="11">
        <f>'Balance N'!H278</f>
        <v>0</v>
      </c>
      <c r="L277" s="12" t="str">
        <f t="shared" si="31"/>
        <v>0</v>
      </c>
      <c r="M277" s="5" t="str">
        <f t="shared" si="32"/>
        <v>0</v>
      </c>
      <c r="N277" s="4" t="str">
        <f t="shared" si="33"/>
        <v>0</v>
      </c>
      <c r="O277" s="6" t="str">
        <f t="shared" si="34"/>
        <v>Pas de niveau 7</v>
      </c>
    </row>
    <row r="278" spans="1:15">
      <c r="A278" s="15">
        <f>'Balance N'!A279</f>
        <v>0</v>
      </c>
      <c r="B278" s="4" t="str">
        <f t="shared" si="28"/>
        <v>0</v>
      </c>
      <c r="C278" s="4" t="str">
        <f t="shared" si="29"/>
        <v>0</v>
      </c>
      <c r="D278" s="4" t="str">
        <f t="shared" si="30"/>
        <v>0</v>
      </c>
      <c r="E278" s="8">
        <f>'Balance N'!B279</f>
        <v>0</v>
      </c>
      <c r="F278" s="9">
        <f>'Balance N'!C279</f>
        <v>0</v>
      </c>
      <c r="G278" s="9">
        <f>'Balance N'!D279</f>
        <v>0</v>
      </c>
      <c r="H278" s="9">
        <f>'Balance N'!E279</f>
        <v>0</v>
      </c>
      <c r="I278" s="9">
        <f>'Balance N'!F279</f>
        <v>0</v>
      </c>
      <c r="J278" s="11">
        <f>'Balance N'!G279</f>
        <v>0</v>
      </c>
      <c r="K278" s="11">
        <f>'Balance N'!H279</f>
        <v>0</v>
      </c>
      <c r="L278" s="12" t="str">
        <f t="shared" si="31"/>
        <v>0</v>
      </c>
      <c r="M278" s="5" t="str">
        <f t="shared" si="32"/>
        <v>0</v>
      </c>
      <c r="N278" s="4" t="str">
        <f t="shared" si="33"/>
        <v>0</v>
      </c>
      <c r="O278" s="6" t="str">
        <f t="shared" si="34"/>
        <v>Pas de niveau 7</v>
      </c>
    </row>
    <row r="279" spans="1:15">
      <c r="A279" s="15">
        <f>'Balance N'!A280</f>
        <v>0</v>
      </c>
      <c r="B279" s="4" t="str">
        <f t="shared" si="28"/>
        <v>0</v>
      </c>
      <c r="C279" s="4" t="str">
        <f t="shared" si="29"/>
        <v>0</v>
      </c>
      <c r="D279" s="4" t="str">
        <f t="shared" si="30"/>
        <v>0</v>
      </c>
      <c r="E279" s="8">
        <f>'Balance N'!B280</f>
        <v>0</v>
      </c>
      <c r="F279" s="9">
        <f>'Balance N'!C280</f>
        <v>0</v>
      </c>
      <c r="G279" s="9">
        <f>'Balance N'!D280</f>
        <v>0</v>
      </c>
      <c r="H279" s="9">
        <f>'Balance N'!E280</f>
        <v>0</v>
      </c>
      <c r="I279" s="9">
        <f>'Balance N'!F280</f>
        <v>0</v>
      </c>
      <c r="J279" s="11">
        <f>'Balance N'!G280</f>
        <v>0</v>
      </c>
      <c r="K279" s="11">
        <f>'Balance N'!H280</f>
        <v>0</v>
      </c>
      <c r="L279" s="12" t="str">
        <f t="shared" si="31"/>
        <v>0</v>
      </c>
      <c r="M279" s="5" t="str">
        <f t="shared" si="32"/>
        <v>0</v>
      </c>
      <c r="N279" s="4" t="str">
        <f t="shared" si="33"/>
        <v>0</v>
      </c>
      <c r="O279" s="6" t="str">
        <f t="shared" si="34"/>
        <v>Pas de niveau 7</v>
      </c>
    </row>
    <row r="280" spans="1:15">
      <c r="A280" s="15">
        <f>'Balance N'!A281</f>
        <v>0</v>
      </c>
      <c r="B280" s="4" t="str">
        <f t="shared" si="28"/>
        <v>0</v>
      </c>
      <c r="C280" s="4" t="str">
        <f t="shared" si="29"/>
        <v>0</v>
      </c>
      <c r="D280" s="4" t="str">
        <f t="shared" si="30"/>
        <v>0</v>
      </c>
      <c r="E280" s="8">
        <f>'Balance N'!B281</f>
        <v>0</v>
      </c>
      <c r="F280" s="9">
        <f>'Balance N'!C281</f>
        <v>0</v>
      </c>
      <c r="G280" s="9">
        <f>'Balance N'!D281</f>
        <v>0</v>
      </c>
      <c r="H280" s="9">
        <f>'Balance N'!E281</f>
        <v>0</v>
      </c>
      <c r="I280" s="9">
        <f>'Balance N'!F281</f>
        <v>0</v>
      </c>
      <c r="J280" s="11">
        <f>'Balance N'!G281</f>
        <v>0</v>
      </c>
      <c r="K280" s="11">
        <f>'Balance N'!H281</f>
        <v>0</v>
      </c>
      <c r="L280" s="12" t="str">
        <f t="shared" si="31"/>
        <v>0</v>
      </c>
      <c r="M280" s="5" t="str">
        <f t="shared" si="32"/>
        <v>0</v>
      </c>
      <c r="N280" s="4" t="str">
        <f t="shared" si="33"/>
        <v>0</v>
      </c>
      <c r="O280" s="6" t="str">
        <f t="shared" si="34"/>
        <v>Pas de niveau 7</v>
      </c>
    </row>
    <row r="281" spans="1:15">
      <c r="A281" s="15">
        <f>'Balance N'!A282</f>
        <v>0</v>
      </c>
      <c r="B281" s="4" t="str">
        <f t="shared" si="28"/>
        <v>0</v>
      </c>
      <c r="C281" s="4" t="str">
        <f t="shared" si="29"/>
        <v>0</v>
      </c>
      <c r="D281" s="4" t="str">
        <f t="shared" si="30"/>
        <v>0</v>
      </c>
      <c r="E281" s="8">
        <f>'Balance N'!B282</f>
        <v>0</v>
      </c>
      <c r="F281" s="9">
        <f>'Balance N'!C282</f>
        <v>0</v>
      </c>
      <c r="G281" s="9">
        <f>'Balance N'!D282</f>
        <v>0</v>
      </c>
      <c r="H281" s="9">
        <f>'Balance N'!E282</f>
        <v>0</v>
      </c>
      <c r="I281" s="9">
        <f>'Balance N'!F282</f>
        <v>0</v>
      </c>
      <c r="J281" s="11">
        <f>'Balance N'!G282</f>
        <v>0</v>
      </c>
      <c r="K281" s="11">
        <f>'Balance N'!H282</f>
        <v>0</v>
      </c>
      <c r="L281" s="12" t="str">
        <f t="shared" si="31"/>
        <v>0</v>
      </c>
      <c r="M281" s="5" t="str">
        <f t="shared" si="32"/>
        <v>0</v>
      </c>
      <c r="N281" s="4" t="str">
        <f t="shared" si="33"/>
        <v>0</v>
      </c>
      <c r="O281" s="6" t="str">
        <f t="shared" si="34"/>
        <v>Pas de niveau 7</v>
      </c>
    </row>
    <row r="282" spans="1:15">
      <c r="A282" s="15">
        <f>'Balance N'!A283</f>
        <v>0</v>
      </c>
      <c r="B282" s="4" t="str">
        <f t="shared" si="28"/>
        <v>0</v>
      </c>
      <c r="C282" s="4" t="str">
        <f t="shared" si="29"/>
        <v>0</v>
      </c>
      <c r="D282" s="4" t="str">
        <f t="shared" si="30"/>
        <v>0</v>
      </c>
      <c r="E282" s="8">
        <f>'Balance N'!B283</f>
        <v>0</v>
      </c>
      <c r="F282" s="9">
        <f>'Balance N'!C283</f>
        <v>0</v>
      </c>
      <c r="G282" s="9">
        <f>'Balance N'!D283</f>
        <v>0</v>
      </c>
      <c r="H282" s="9">
        <f>'Balance N'!E283</f>
        <v>0</v>
      </c>
      <c r="I282" s="9">
        <f>'Balance N'!F283</f>
        <v>0</v>
      </c>
      <c r="J282" s="11">
        <f>'Balance N'!G283</f>
        <v>0</v>
      </c>
      <c r="K282" s="11">
        <f>'Balance N'!H283</f>
        <v>0</v>
      </c>
      <c r="L282" s="12" t="str">
        <f t="shared" si="31"/>
        <v>0</v>
      </c>
      <c r="M282" s="5" t="str">
        <f t="shared" si="32"/>
        <v>0</v>
      </c>
      <c r="N282" s="4" t="str">
        <f t="shared" si="33"/>
        <v>0</v>
      </c>
      <c r="O282" s="6" t="str">
        <f t="shared" si="34"/>
        <v>Pas de niveau 7</v>
      </c>
    </row>
    <row r="283" spans="1:15">
      <c r="A283" s="15">
        <f>'Balance N'!A284</f>
        <v>0</v>
      </c>
      <c r="B283" s="4" t="str">
        <f t="shared" si="28"/>
        <v>0</v>
      </c>
      <c r="C283" s="4" t="str">
        <f t="shared" si="29"/>
        <v>0</v>
      </c>
      <c r="D283" s="4" t="str">
        <f t="shared" si="30"/>
        <v>0</v>
      </c>
      <c r="E283" s="8">
        <f>'Balance N'!B284</f>
        <v>0</v>
      </c>
      <c r="F283" s="9">
        <f>'Balance N'!C284</f>
        <v>0</v>
      </c>
      <c r="G283" s="9">
        <f>'Balance N'!D284</f>
        <v>0</v>
      </c>
      <c r="H283" s="9">
        <f>'Balance N'!E284</f>
        <v>0</v>
      </c>
      <c r="I283" s="9">
        <f>'Balance N'!F284</f>
        <v>0</v>
      </c>
      <c r="J283" s="11">
        <f>'Balance N'!G284</f>
        <v>0</v>
      </c>
      <c r="K283" s="11">
        <f>'Balance N'!H284</f>
        <v>0</v>
      </c>
      <c r="L283" s="12" t="str">
        <f t="shared" si="31"/>
        <v>0</v>
      </c>
      <c r="M283" s="5" t="str">
        <f t="shared" si="32"/>
        <v>0</v>
      </c>
      <c r="N283" s="4" t="str">
        <f t="shared" si="33"/>
        <v>0</v>
      </c>
      <c r="O283" s="6" t="str">
        <f t="shared" si="34"/>
        <v>Pas de niveau 7</v>
      </c>
    </row>
    <row r="284" spans="1:15">
      <c r="A284" s="15">
        <f>'Balance N'!A285</f>
        <v>0</v>
      </c>
      <c r="B284" s="4" t="str">
        <f t="shared" si="28"/>
        <v>0</v>
      </c>
      <c r="C284" s="4" t="str">
        <f t="shared" si="29"/>
        <v>0</v>
      </c>
      <c r="D284" s="4" t="str">
        <f t="shared" si="30"/>
        <v>0</v>
      </c>
      <c r="E284" s="8">
        <f>'Balance N'!B285</f>
        <v>0</v>
      </c>
      <c r="F284" s="9">
        <f>'Balance N'!C285</f>
        <v>0</v>
      </c>
      <c r="G284" s="9">
        <f>'Balance N'!D285</f>
        <v>0</v>
      </c>
      <c r="H284" s="9">
        <f>'Balance N'!E285</f>
        <v>0</v>
      </c>
      <c r="I284" s="9">
        <f>'Balance N'!F285</f>
        <v>0</v>
      </c>
      <c r="J284" s="11">
        <f>'Balance N'!G285</f>
        <v>0</v>
      </c>
      <c r="K284" s="11">
        <f>'Balance N'!H285</f>
        <v>0</v>
      </c>
      <c r="L284" s="12" t="str">
        <f t="shared" si="31"/>
        <v>0</v>
      </c>
      <c r="M284" s="5" t="str">
        <f t="shared" si="32"/>
        <v>0</v>
      </c>
      <c r="N284" s="4" t="str">
        <f t="shared" si="33"/>
        <v>0</v>
      </c>
      <c r="O284" s="6" t="str">
        <f t="shared" si="34"/>
        <v>Pas de niveau 7</v>
      </c>
    </row>
    <row r="285" spans="1:15">
      <c r="A285" s="15">
        <f>'Balance N'!A286</f>
        <v>0</v>
      </c>
      <c r="B285" s="4" t="str">
        <f t="shared" si="28"/>
        <v>0</v>
      </c>
      <c r="C285" s="4" t="str">
        <f t="shared" si="29"/>
        <v>0</v>
      </c>
      <c r="D285" s="4" t="str">
        <f t="shared" si="30"/>
        <v>0</v>
      </c>
      <c r="E285" s="8">
        <f>'Balance N'!B286</f>
        <v>0</v>
      </c>
      <c r="F285" s="9">
        <f>'Balance N'!C286</f>
        <v>0</v>
      </c>
      <c r="G285" s="9">
        <f>'Balance N'!D286</f>
        <v>0</v>
      </c>
      <c r="H285" s="9">
        <f>'Balance N'!E286</f>
        <v>0</v>
      </c>
      <c r="I285" s="9">
        <f>'Balance N'!F286</f>
        <v>0</v>
      </c>
      <c r="J285" s="11">
        <f>'Balance N'!G286</f>
        <v>0</v>
      </c>
      <c r="K285" s="11">
        <f>'Balance N'!H286</f>
        <v>0</v>
      </c>
      <c r="L285" s="12" t="str">
        <f t="shared" si="31"/>
        <v>0</v>
      </c>
      <c r="M285" s="5" t="str">
        <f t="shared" si="32"/>
        <v>0</v>
      </c>
      <c r="N285" s="4" t="str">
        <f t="shared" si="33"/>
        <v>0</v>
      </c>
      <c r="O285" s="6" t="str">
        <f t="shared" si="34"/>
        <v>Pas de niveau 7</v>
      </c>
    </row>
    <row r="286" spans="1:15">
      <c r="A286" s="15">
        <f>'Balance N'!A287</f>
        <v>0</v>
      </c>
      <c r="B286" s="4" t="str">
        <f t="shared" si="28"/>
        <v>0</v>
      </c>
      <c r="C286" s="4" t="str">
        <f t="shared" si="29"/>
        <v>0</v>
      </c>
      <c r="D286" s="4" t="str">
        <f t="shared" si="30"/>
        <v>0</v>
      </c>
      <c r="E286" s="8">
        <f>'Balance N'!B287</f>
        <v>0</v>
      </c>
      <c r="F286" s="9">
        <f>'Balance N'!C287</f>
        <v>0</v>
      </c>
      <c r="G286" s="9">
        <f>'Balance N'!D287</f>
        <v>0</v>
      </c>
      <c r="H286" s="9">
        <f>'Balance N'!E287</f>
        <v>0</v>
      </c>
      <c r="I286" s="9">
        <f>'Balance N'!F287</f>
        <v>0</v>
      </c>
      <c r="J286" s="11">
        <f>'Balance N'!G287</f>
        <v>0</v>
      </c>
      <c r="K286" s="11">
        <f>'Balance N'!H287</f>
        <v>0</v>
      </c>
      <c r="L286" s="12" t="str">
        <f t="shared" si="31"/>
        <v>0</v>
      </c>
      <c r="M286" s="5" t="str">
        <f t="shared" si="32"/>
        <v>0</v>
      </c>
      <c r="N286" s="4" t="str">
        <f t="shared" si="33"/>
        <v>0</v>
      </c>
      <c r="O286" s="6" t="str">
        <f t="shared" si="34"/>
        <v>Pas de niveau 7</v>
      </c>
    </row>
    <row r="287" spans="1:15">
      <c r="A287" s="15">
        <f>'Balance N'!A288</f>
        <v>0</v>
      </c>
      <c r="B287" s="4" t="str">
        <f t="shared" si="28"/>
        <v>0</v>
      </c>
      <c r="C287" s="4" t="str">
        <f t="shared" si="29"/>
        <v>0</v>
      </c>
      <c r="D287" s="4" t="str">
        <f t="shared" si="30"/>
        <v>0</v>
      </c>
      <c r="E287" s="8">
        <f>'Balance N'!B288</f>
        <v>0</v>
      </c>
      <c r="F287" s="9">
        <f>'Balance N'!C288</f>
        <v>0</v>
      </c>
      <c r="G287" s="9">
        <f>'Balance N'!D288</f>
        <v>0</v>
      </c>
      <c r="H287" s="9">
        <f>'Balance N'!E288</f>
        <v>0</v>
      </c>
      <c r="I287" s="9">
        <f>'Balance N'!F288</f>
        <v>0</v>
      </c>
      <c r="J287" s="11">
        <f>'Balance N'!G288</f>
        <v>0</v>
      </c>
      <c r="K287" s="11">
        <f>'Balance N'!H288</f>
        <v>0</v>
      </c>
      <c r="L287" s="12" t="str">
        <f t="shared" si="31"/>
        <v>0</v>
      </c>
      <c r="M287" s="5" t="str">
        <f t="shared" si="32"/>
        <v>0</v>
      </c>
      <c r="N287" s="4" t="str">
        <f t="shared" si="33"/>
        <v>0</v>
      </c>
      <c r="O287" s="6" t="str">
        <f t="shared" si="34"/>
        <v>Pas de niveau 7</v>
      </c>
    </row>
    <row r="288" spans="1:15">
      <c r="A288" s="15">
        <f>'Balance N'!A289</f>
        <v>0</v>
      </c>
      <c r="B288" s="4" t="str">
        <f t="shared" si="28"/>
        <v>0</v>
      </c>
      <c r="C288" s="4" t="str">
        <f t="shared" si="29"/>
        <v>0</v>
      </c>
      <c r="D288" s="4" t="str">
        <f t="shared" si="30"/>
        <v>0</v>
      </c>
      <c r="E288" s="8">
        <f>'Balance N'!B289</f>
        <v>0</v>
      </c>
      <c r="F288" s="9">
        <f>'Balance N'!C289</f>
        <v>0</v>
      </c>
      <c r="G288" s="9">
        <f>'Balance N'!D289</f>
        <v>0</v>
      </c>
      <c r="H288" s="9">
        <f>'Balance N'!E289</f>
        <v>0</v>
      </c>
      <c r="I288" s="9">
        <f>'Balance N'!F289</f>
        <v>0</v>
      </c>
      <c r="J288" s="11">
        <f>'Balance N'!G289</f>
        <v>0</v>
      </c>
      <c r="K288" s="11">
        <f>'Balance N'!H289</f>
        <v>0</v>
      </c>
      <c r="L288" s="12" t="str">
        <f t="shared" si="31"/>
        <v>0</v>
      </c>
      <c r="M288" s="5" t="str">
        <f t="shared" si="32"/>
        <v>0</v>
      </c>
      <c r="N288" s="4" t="str">
        <f t="shared" si="33"/>
        <v>0</v>
      </c>
      <c r="O288" s="6" t="str">
        <f t="shared" si="34"/>
        <v>Pas de niveau 7</v>
      </c>
    </row>
    <row r="289" spans="1:15">
      <c r="A289" s="15">
        <f>'Balance N'!A290</f>
        <v>0</v>
      </c>
      <c r="B289" s="4" t="str">
        <f t="shared" si="28"/>
        <v>0</v>
      </c>
      <c r="C289" s="4" t="str">
        <f t="shared" si="29"/>
        <v>0</v>
      </c>
      <c r="D289" s="4" t="str">
        <f t="shared" si="30"/>
        <v>0</v>
      </c>
      <c r="E289" s="8">
        <f>'Balance N'!B290</f>
        <v>0</v>
      </c>
      <c r="F289" s="9">
        <f>'Balance N'!C290</f>
        <v>0</v>
      </c>
      <c r="G289" s="9">
        <f>'Balance N'!D290</f>
        <v>0</v>
      </c>
      <c r="H289" s="9">
        <f>'Balance N'!E290</f>
        <v>0</v>
      </c>
      <c r="I289" s="9">
        <f>'Balance N'!F290</f>
        <v>0</v>
      </c>
      <c r="J289" s="11">
        <f>'Balance N'!G290</f>
        <v>0</v>
      </c>
      <c r="K289" s="11">
        <f>'Balance N'!H290</f>
        <v>0</v>
      </c>
      <c r="L289" s="12" t="str">
        <f t="shared" si="31"/>
        <v>0</v>
      </c>
      <c r="M289" s="5" t="str">
        <f t="shared" si="32"/>
        <v>0</v>
      </c>
      <c r="N289" s="4" t="str">
        <f t="shared" si="33"/>
        <v>0</v>
      </c>
      <c r="O289" s="6" t="str">
        <f t="shared" si="34"/>
        <v>Pas de niveau 7</v>
      </c>
    </row>
    <row r="290" spans="1:15">
      <c r="A290" s="15">
        <f>'Balance N'!A291</f>
        <v>0</v>
      </c>
      <c r="B290" s="4" t="str">
        <f t="shared" si="28"/>
        <v>0</v>
      </c>
      <c r="C290" s="4" t="str">
        <f t="shared" si="29"/>
        <v>0</v>
      </c>
      <c r="D290" s="4" t="str">
        <f t="shared" si="30"/>
        <v>0</v>
      </c>
      <c r="E290" s="8">
        <f>'Balance N'!B291</f>
        <v>0</v>
      </c>
      <c r="F290" s="9">
        <f>'Balance N'!C291</f>
        <v>0</v>
      </c>
      <c r="G290" s="9">
        <f>'Balance N'!D291</f>
        <v>0</v>
      </c>
      <c r="H290" s="9">
        <f>'Balance N'!E291</f>
        <v>0</v>
      </c>
      <c r="I290" s="9">
        <f>'Balance N'!F291</f>
        <v>0</v>
      </c>
      <c r="J290" s="11">
        <f>'Balance N'!G291</f>
        <v>0</v>
      </c>
      <c r="K290" s="11">
        <f>'Balance N'!H291</f>
        <v>0</v>
      </c>
      <c r="L290" s="12" t="str">
        <f t="shared" si="31"/>
        <v>0</v>
      </c>
      <c r="M290" s="5" t="str">
        <f t="shared" si="32"/>
        <v>0</v>
      </c>
      <c r="N290" s="4" t="str">
        <f t="shared" si="33"/>
        <v>0</v>
      </c>
      <c r="O290" s="6" t="str">
        <f t="shared" si="34"/>
        <v>Pas de niveau 7</v>
      </c>
    </row>
    <row r="291" spans="1:15">
      <c r="A291" s="15">
        <f>'Balance N'!A292</f>
        <v>0</v>
      </c>
      <c r="B291" s="4" t="str">
        <f t="shared" si="28"/>
        <v>0</v>
      </c>
      <c r="C291" s="4" t="str">
        <f t="shared" si="29"/>
        <v>0</v>
      </c>
      <c r="D291" s="4" t="str">
        <f t="shared" si="30"/>
        <v>0</v>
      </c>
      <c r="E291" s="8">
        <f>'Balance N'!B292</f>
        <v>0</v>
      </c>
      <c r="F291" s="9">
        <f>'Balance N'!C292</f>
        <v>0</v>
      </c>
      <c r="G291" s="9">
        <f>'Balance N'!D292</f>
        <v>0</v>
      </c>
      <c r="H291" s="9">
        <f>'Balance N'!E292</f>
        <v>0</v>
      </c>
      <c r="I291" s="9">
        <f>'Balance N'!F292</f>
        <v>0</v>
      </c>
      <c r="J291" s="11">
        <f>'Balance N'!G292</f>
        <v>0</v>
      </c>
      <c r="K291" s="11">
        <f>'Balance N'!H292</f>
        <v>0</v>
      </c>
      <c r="L291" s="12" t="str">
        <f t="shared" si="31"/>
        <v>0</v>
      </c>
      <c r="M291" s="5" t="str">
        <f t="shared" si="32"/>
        <v>0</v>
      </c>
      <c r="N291" s="4" t="str">
        <f t="shared" si="33"/>
        <v>0</v>
      </c>
      <c r="O291" s="6" t="str">
        <f t="shared" si="34"/>
        <v>Pas de niveau 7</v>
      </c>
    </row>
    <row r="292" spans="1:15">
      <c r="A292" s="15">
        <f>'Balance N'!A293</f>
        <v>0</v>
      </c>
      <c r="B292" s="4" t="str">
        <f t="shared" si="28"/>
        <v>0</v>
      </c>
      <c r="C292" s="4" t="str">
        <f t="shared" si="29"/>
        <v>0</v>
      </c>
      <c r="D292" s="4" t="str">
        <f t="shared" si="30"/>
        <v>0</v>
      </c>
      <c r="E292" s="8">
        <f>'Balance N'!B293</f>
        <v>0</v>
      </c>
      <c r="F292" s="9">
        <f>'Balance N'!C293</f>
        <v>0</v>
      </c>
      <c r="G292" s="9">
        <f>'Balance N'!D293</f>
        <v>0</v>
      </c>
      <c r="H292" s="9">
        <f>'Balance N'!E293</f>
        <v>0</v>
      </c>
      <c r="I292" s="9">
        <f>'Balance N'!F293</f>
        <v>0</v>
      </c>
      <c r="J292" s="11">
        <f>'Balance N'!G293</f>
        <v>0</v>
      </c>
      <c r="K292" s="11">
        <f>'Balance N'!H293</f>
        <v>0</v>
      </c>
      <c r="L292" s="12" t="str">
        <f t="shared" si="31"/>
        <v>0</v>
      </c>
      <c r="M292" s="5" t="str">
        <f t="shared" si="32"/>
        <v>0</v>
      </c>
      <c r="N292" s="4" t="str">
        <f t="shared" si="33"/>
        <v>0</v>
      </c>
      <c r="O292" s="6" t="str">
        <f t="shared" si="34"/>
        <v>Pas de niveau 7</v>
      </c>
    </row>
    <row r="293" spans="1:15">
      <c r="A293" s="15">
        <f>'Balance N'!A294</f>
        <v>0</v>
      </c>
      <c r="B293" s="4" t="str">
        <f t="shared" si="28"/>
        <v>0</v>
      </c>
      <c r="C293" s="4" t="str">
        <f t="shared" si="29"/>
        <v>0</v>
      </c>
      <c r="D293" s="4" t="str">
        <f t="shared" si="30"/>
        <v>0</v>
      </c>
      <c r="E293" s="8">
        <f>'Balance N'!B294</f>
        <v>0</v>
      </c>
      <c r="F293" s="9">
        <f>'Balance N'!C294</f>
        <v>0</v>
      </c>
      <c r="G293" s="9">
        <f>'Balance N'!D294</f>
        <v>0</v>
      </c>
      <c r="H293" s="9">
        <f>'Balance N'!E294</f>
        <v>0</v>
      </c>
      <c r="I293" s="9">
        <f>'Balance N'!F294</f>
        <v>0</v>
      </c>
      <c r="J293" s="11">
        <f>'Balance N'!G294</f>
        <v>0</v>
      </c>
      <c r="K293" s="11">
        <f>'Balance N'!H294</f>
        <v>0</v>
      </c>
      <c r="L293" s="12" t="str">
        <f t="shared" si="31"/>
        <v>0</v>
      </c>
      <c r="M293" s="5" t="str">
        <f t="shared" si="32"/>
        <v>0</v>
      </c>
      <c r="N293" s="4" t="str">
        <f t="shared" si="33"/>
        <v>0</v>
      </c>
      <c r="O293" s="6" t="str">
        <f t="shared" si="34"/>
        <v>Pas de niveau 7</v>
      </c>
    </row>
    <row r="294" spans="1:15">
      <c r="A294" s="15">
        <f>'Balance N'!A295</f>
        <v>0</v>
      </c>
      <c r="B294" s="4" t="str">
        <f t="shared" si="28"/>
        <v>0</v>
      </c>
      <c r="C294" s="4" t="str">
        <f t="shared" si="29"/>
        <v>0</v>
      </c>
      <c r="D294" s="4" t="str">
        <f t="shared" si="30"/>
        <v>0</v>
      </c>
      <c r="E294" s="8">
        <f>'Balance N'!B295</f>
        <v>0</v>
      </c>
      <c r="F294" s="9">
        <f>'Balance N'!C295</f>
        <v>0</v>
      </c>
      <c r="G294" s="9">
        <f>'Balance N'!D295</f>
        <v>0</v>
      </c>
      <c r="H294" s="9">
        <f>'Balance N'!E295</f>
        <v>0</v>
      </c>
      <c r="I294" s="9">
        <f>'Balance N'!F295</f>
        <v>0</v>
      </c>
      <c r="J294" s="11">
        <f>'Balance N'!G295</f>
        <v>0</v>
      </c>
      <c r="K294" s="11">
        <f>'Balance N'!H295</f>
        <v>0</v>
      </c>
      <c r="L294" s="12" t="str">
        <f t="shared" si="31"/>
        <v>0</v>
      </c>
      <c r="M294" s="5" t="str">
        <f t="shared" si="32"/>
        <v>0</v>
      </c>
      <c r="N294" s="4" t="str">
        <f t="shared" si="33"/>
        <v>0</v>
      </c>
      <c r="O294" s="6" t="str">
        <f t="shared" si="34"/>
        <v>Pas de niveau 7</v>
      </c>
    </row>
    <row r="295" spans="1:15">
      <c r="A295" s="15">
        <f>'Balance N'!A296</f>
        <v>0</v>
      </c>
      <c r="B295" s="4" t="str">
        <f t="shared" si="28"/>
        <v>0</v>
      </c>
      <c r="C295" s="4" t="str">
        <f t="shared" si="29"/>
        <v>0</v>
      </c>
      <c r="D295" s="4" t="str">
        <f t="shared" si="30"/>
        <v>0</v>
      </c>
      <c r="E295" s="8">
        <f>'Balance N'!B296</f>
        <v>0</v>
      </c>
      <c r="F295" s="9">
        <f>'Balance N'!C296</f>
        <v>0</v>
      </c>
      <c r="G295" s="9">
        <f>'Balance N'!D296</f>
        <v>0</v>
      </c>
      <c r="H295" s="9">
        <f>'Balance N'!E296</f>
        <v>0</v>
      </c>
      <c r="I295" s="9">
        <f>'Balance N'!F296</f>
        <v>0</v>
      </c>
      <c r="J295" s="11">
        <f>'Balance N'!G296</f>
        <v>0</v>
      </c>
      <c r="K295" s="11">
        <f>'Balance N'!H296</f>
        <v>0</v>
      </c>
      <c r="L295" s="12" t="str">
        <f t="shared" si="31"/>
        <v>0</v>
      </c>
      <c r="M295" s="5" t="str">
        <f t="shared" si="32"/>
        <v>0</v>
      </c>
      <c r="N295" s="4" t="str">
        <f t="shared" si="33"/>
        <v>0</v>
      </c>
      <c r="O295" s="6" t="str">
        <f t="shared" si="34"/>
        <v>Pas de niveau 7</v>
      </c>
    </row>
    <row r="296" spans="1:15">
      <c r="A296" s="15">
        <f>'Balance N'!A297</f>
        <v>0</v>
      </c>
      <c r="B296" s="4" t="str">
        <f t="shared" si="28"/>
        <v>0</v>
      </c>
      <c r="C296" s="4" t="str">
        <f t="shared" si="29"/>
        <v>0</v>
      </c>
      <c r="D296" s="4" t="str">
        <f t="shared" si="30"/>
        <v>0</v>
      </c>
      <c r="E296" s="8">
        <f>'Balance N'!B297</f>
        <v>0</v>
      </c>
      <c r="F296" s="9">
        <f>'Balance N'!C297</f>
        <v>0</v>
      </c>
      <c r="G296" s="9">
        <f>'Balance N'!D297</f>
        <v>0</v>
      </c>
      <c r="H296" s="9">
        <f>'Balance N'!E297</f>
        <v>0</v>
      </c>
      <c r="I296" s="9">
        <f>'Balance N'!F297</f>
        <v>0</v>
      </c>
      <c r="J296" s="11">
        <f>'Balance N'!G297</f>
        <v>0</v>
      </c>
      <c r="K296" s="11">
        <f>'Balance N'!H297</f>
        <v>0</v>
      </c>
      <c r="L296" s="12" t="str">
        <f t="shared" si="31"/>
        <v>0</v>
      </c>
      <c r="M296" s="5" t="str">
        <f t="shared" si="32"/>
        <v>0</v>
      </c>
      <c r="N296" s="4" t="str">
        <f t="shared" si="33"/>
        <v>0</v>
      </c>
      <c r="O296" s="6" t="str">
        <f t="shared" si="34"/>
        <v>Pas de niveau 7</v>
      </c>
    </row>
    <row r="297" spans="1:15">
      <c r="A297" s="15">
        <f>'Balance N'!A298</f>
        <v>0</v>
      </c>
      <c r="B297" s="4" t="str">
        <f t="shared" si="28"/>
        <v>0</v>
      </c>
      <c r="C297" s="4" t="str">
        <f t="shared" si="29"/>
        <v>0</v>
      </c>
      <c r="D297" s="4" t="str">
        <f t="shared" si="30"/>
        <v>0</v>
      </c>
      <c r="E297" s="8">
        <f>'Balance N'!B298</f>
        <v>0</v>
      </c>
      <c r="F297" s="9">
        <f>'Balance N'!C298</f>
        <v>0</v>
      </c>
      <c r="G297" s="9">
        <f>'Balance N'!D298</f>
        <v>0</v>
      </c>
      <c r="H297" s="9">
        <f>'Balance N'!E298</f>
        <v>0</v>
      </c>
      <c r="I297" s="9">
        <f>'Balance N'!F298</f>
        <v>0</v>
      </c>
      <c r="J297" s="11">
        <f>'Balance N'!G298</f>
        <v>0</v>
      </c>
      <c r="K297" s="11">
        <f>'Balance N'!H298</f>
        <v>0</v>
      </c>
      <c r="L297" s="12" t="str">
        <f t="shared" si="31"/>
        <v>0</v>
      </c>
      <c r="M297" s="5" t="str">
        <f t="shared" si="32"/>
        <v>0</v>
      </c>
      <c r="N297" s="4" t="str">
        <f t="shared" si="33"/>
        <v>0</v>
      </c>
      <c r="O297" s="6" t="str">
        <f t="shared" si="34"/>
        <v>Pas de niveau 7</v>
      </c>
    </row>
    <row r="298" spans="1:15">
      <c r="A298" s="15">
        <f>'Balance N'!A299</f>
        <v>0</v>
      </c>
      <c r="B298" s="4" t="str">
        <f t="shared" si="28"/>
        <v>0</v>
      </c>
      <c r="C298" s="4" t="str">
        <f t="shared" si="29"/>
        <v>0</v>
      </c>
      <c r="D298" s="4" t="str">
        <f t="shared" si="30"/>
        <v>0</v>
      </c>
      <c r="E298" s="8">
        <f>'Balance N'!B299</f>
        <v>0</v>
      </c>
      <c r="F298" s="9">
        <f>'Balance N'!C299</f>
        <v>0</v>
      </c>
      <c r="G298" s="9">
        <f>'Balance N'!D299</f>
        <v>0</v>
      </c>
      <c r="H298" s="9">
        <f>'Balance N'!E299</f>
        <v>0</v>
      </c>
      <c r="I298" s="9">
        <f>'Balance N'!F299</f>
        <v>0</v>
      </c>
      <c r="J298" s="11">
        <f>'Balance N'!G299</f>
        <v>0</v>
      </c>
      <c r="K298" s="11">
        <f>'Balance N'!H299</f>
        <v>0</v>
      </c>
      <c r="L298" s="12" t="str">
        <f t="shared" si="31"/>
        <v>0</v>
      </c>
      <c r="M298" s="5" t="str">
        <f t="shared" si="32"/>
        <v>0</v>
      </c>
      <c r="N298" s="4" t="str">
        <f t="shared" si="33"/>
        <v>0</v>
      </c>
      <c r="O298" s="6" t="str">
        <f t="shared" si="34"/>
        <v>Pas de niveau 7</v>
      </c>
    </row>
    <row r="299" spans="1:15">
      <c r="A299" s="15">
        <f>'Balance N'!A300</f>
        <v>0</v>
      </c>
      <c r="B299" s="4" t="str">
        <f t="shared" si="28"/>
        <v>0</v>
      </c>
      <c r="C299" s="4" t="str">
        <f t="shared" si="29"/>
        <v>0</v>
      </c>
      <c r="D299" s="4" t="str">
        <f t="shared" si="30"/>
        <v>0</v>
      </c>
      <c r="E299" s="8">
        <f>'Balance N'!B300</f>
        <v>0</v>
      </c>
      <c r="F299" s="9">
        <f>'Balance N'!C300</f>
        <v>0</v>
      </c>
      <c r="G299" s="9">
        <f>'Balance N'!D300</f>
        <v>0</v>
      </c>
      <c r="H299" s="9">
        <f>'Balance N'!E300</f>
        <v>0</v>
      </c>
      <c r="I299" s="9">
        <f>'Balance N'!F300</f>
        <v>0</v>
      </c>
      <c r="J299" s="11">
        <f>'Balance N'!G300</f>
        <v>0</v>
      </c>
      <c r="K299" s="11">
        <f>'Balance N'!H300</f>
        <v>0</v>
      </c>
      <c r="L299" s="12" t="str">
        <f t="shared" si="31"/>
        <v>0</v>
      </c>
      <c r="M299" s="5" t="str">
        <f t="shared" si="32"/>
        <v>0</v>
      </c>
      <c r="N299" s="4" t="str">
        <f t="shared" si="33"/>
        <v>0</v>
      </c>
      <c r="O299" s="6" t="str">
        <f t="shared" si="34"/>
        <v>Pas de niveau 7</v>
      </c>
    </row>
    <row r="300" spans="1:15">
      <c r="A300" s="15">
        <f>'Balance N'!A301</f>
        <v>0</v>
      </c>
      <c r="B300" s="4" t="str">
        <f t="shared" si="28"/>
        <v>0</v>
      </c>
      <c r="C300" s="4" t="str">
        <f t="shared" si="29"/>
        <v>0</v>
      </c>
      <c r="D300" s="4" t="str">
        <f t="shared" si="30"/>
        <v>0</v>
      </c>
      <c r="E300" s="8">
        <f>'Balance N'!B301</f>
        <v>0</v>
      </c>
      <c r="F300" s="9">
        <f>'Balance N'!C301</f>
        <v>0</v>
      </c>
      <c r="G300" s="9">
        <f>'Balance N'!D301</f>
        <v>0</v>
      </c>
      <c r="H300" s="9">
        <f>'Balance N'!E301</f>
        <v>0</v>
      </c>
      <c r="I300" s="9">
        <f>'Balance N'!F301</f>
        <v>0</v>
      </c>
      <c r="J300" s="11">
        <f>'Balance N'!G301</f>
        <v>0</v>
      </c>
      <c r="K300" s="11">
        <f>'Balance N'!H301</f>
        <v>0</v>
      </c>
      <c r="L300" s="12" t="str">
        <f t="shared" si="31"/>
        <v>0</v>
      </c>
      <c r="M300" s="5" t="str">
        <f t="shared" si="32"/>
        <v>0</v>
      </c>
      <c r="N300" s="4" t="str">
        <f t="shared" si="33"/>
        <v>0</v>
      </c>
      <c r="O300" s="6" t="str">
        <f t="shared" si="34"/>
        <v>Pas de niveau 7</v>
      </c>
    </row>
    <row r="301" spans="1:15">
      <c r="A301" s="15">
        <f>'Balance N'!A302</f>
        <v>0</v>
      </c>
      <c r="B301" s="4" t="str">
        <f t="shared" si="28"/>
        <v>0</v>
      </c>
      <c r="C301" s="4" t="str">
        <f t="shared" si="29"/>
        <v>0</v>
      </c>
      <c r="D301" s="4" t="str">
        <f t="shared" si="30"/>
        <v>0</v>
      </c>
      <c r="E301" s="8">
        <f>'Balance N'!B302</f>
        <v>0</v>
      </c>
      <c r="F301" s="9">
        <f>'Balance N'!C302</f>
        <v>0</v>
      </c>
      <c r="G301" s="9">
        <f>'Balance N'!D302</f>
        <v>0</v>
      </c>
      <c r="H301" s="9">
        <f>'Balance N'!E302</f>
        <v>0</v>
      </c>
      <c r="I301" s="9">
        <f>'Balance N'!F302</f>
        <v>0</v>
      </c>
      <c r="J301" s="11">
        <f>'Balance N'!G302</f>
        <v>0</v>
      </c>
      <c r="K301" s="11">
        <f>'Balance N'!H302</f>
        <v>0</v>
      </c>
      <c r="L301" s="12" t="str">
        <f t="shared" si="31"/>
        <v>0</v>
      </c>
      <c r="M301" s="5" t="str">
        <f t="shared" si="32"/>
        <v>0</v>
      </c>
      <c r="N301" s="4" t="str">
        <f t="shared" si="33"/>
        <v>0</v>
      </c>
      <c r="O301" s="6" t="str">
        <f t="shared" si="34"/>
        <v>Pas de niveau 7</v>
      </c>
    </row>
    <row r="302" spans="1:15">
      <c r="A302" s="15">
        <f>'Balance N'!A303</f>
        <v>0</v>
      </c>
      <c r="B302" s="4" t="str">
        <f t="shared" si="28"/>
        <v>0</v>
      </c>
      <c r="C302" s="4" t="str">
        <f t="shared" si="29"/>
        <v>0</v>
      </c>
      <c r="D302" s="4" t="str">
        <f t="shared" si="30"/>
        <v>0</v>
      </c>
      <c r="E302" s="8">
        <f>'Balance N'!B303</f>
        <v>0</v>
      </c>
      <c r="F302" s="9">
        <f>'Balance N'!C303</f>
        <v>0</v>
      </c>
      <c r="G302" s="9">
        <f>'Balance N'!D303</f>
        <v>0</v>
      </c>
      <c r="H302" s="9">
        <f>'Balance N'!E303</f>
        <v>0</v>
      </c>
      <c r="I302" s="9">
        <f>'Balance N'!F303</f>
        <v>0</v>
      </c>
      <c r="J302" s="11">
        <f>'Balance N'!G303</f>
        <v>0</v>
      </c>
      <c r="K302" s="11">
        <f>'Balance N'!H303</f>
        <v>0</v>
      </c>
      <c r="L302" s="12" t="str">
        <f t="shared" si="31"/>
        <v>0</v>
      </c>
      <c r="M302" s="5" t="str">
        <f t="shared" si="32"/>
        <v>0</v>
      </c>
      <c r="N302" s="4" t="str">
        <f t="shared" si="33"/>
        <v>0</v>
      </c>
      <c r="O302" s="6" t="str">
        <f t="shared" si="34"/>
        <v>Pas de niveau 7</v>
      </c>
    </row>
    <row r="303" spans="1:15">
      <c r="A303" s="15">
        <f>'Balance N'!A304</f>
        <v>0</v>
      </c>
      <c r="B303" s="4" t="str">
        <f t="shared" si="28"/>
        <v>0</v>
      </c>
      <c r="C303" s="4" t="str">
        <f t="shared" si="29"/>
        <v>0</v>
      </c>
      <c r="D303" s="4" t="str">
        <f t="shared" si="30"/>
        <v>0</v>
      </c>
      <c r="E303" s="8">
        <f>'Balance N'!B304</f>
        <v>0</v>
      </c>
      <c r="F303" s="9">
        <f>'Balance N'!C304</f>
        <v>0</v>
      </c>
      <c r="G303" s="9">
        <f>'Balance N'!D304</f>
        <v>0</v>
      </c>
      <c r="H303" s="9">
        <f>'Balance N'!E304</f>
        <v>0</v>
      </c>
      <c r="I303" s="9">
        <f>'Balance N'!F304</f>
        <v>0</v>
      </c>
      <c r="J303" s="11">
        <f>'Balance N'!G304</f>
        <v>0</v>
      </c>
      <c r="K303" s="11">
        <f>'Balance N'!H304</f>
        <v>0</v>
      </c>
      <c r="L303" s="12" t="str">
        <f t="shared" si="31"/>
        <v>0</v>
      </c>
      <c r="M303" s="5" t="str">
        <f t="shared" si="32"/>
        <v>0</v>
      </c>
      <c r="N303" s="4" t="str">
        <f t="shared" si="33"/>
        <v>0</v>
      </c>
      <c r="O303" s="6" t="str">
        <f t="shared" si="34"/>
        <v>Pas de niveau 7</v>
      </c>
    </row>
    <row r="304" spans="1:15">
      <c r="A304" s="15">
        <f>'Balance N'!A305</f>
        <v>0</v>
      </c>
      <c r="B304" s="4" t="str">
        <f t="shared" si="28"/>
        <v>0</v>
      </c>
      <c r="C304" s="4" t="str">
        <f t="shared" si="29"/>
        <v>0</v>
      </c>
      <c r="D304" s="4" t="str">
        <f t="shared" si="30"/>
        <v>0</v>
      </c>
      <c r="E304" s="8">
        <f>'Balance N'!B305</f>
        <v>0</v>
      </c>
      <c r="F304" s="9">
        <f>'Balance N'!C305</f>
        <v>0</v>
      </c>
      <c r="G304" s="9">
        <f>'Balance N'!D305</f>
        <v>0</v>
      </c>
      <c r="H304" s="9">
        <f>'Balance N'!E305</f>
        <v>0</v>
      </c>
      <c r="I304" s="9">
        <f>'Balance N'!F305</f>
        <v>0</v>
      </c>
      <c r="J304" s="11">
        <f>'Balance N'!G305</f>
        <v>0</v>
      </c>
      <c r="K304" s="11">
        <f>'Balance N'!H305</f>
        <v>0</v>
      </c>
      <c r="L304" s="12" t="str">
        <f t="shared" si="31"/>
        <v>0</v>
      </c>
      <c r="M304" s="5" t="str">
        <f t="shared" si="32"/>
        <v>0</v>
      </c>
      <c r="N304" s="4" t="str">
        <f t="shared" si="33"/>
        <v>0</v>
      </c>
      <c r="O304" s="6" t="str">
        <f t="shared" si="34"/>
        <v>Pas de niveau 7</v>
      </c>
    </row>
    <row r="305" spans="1:15">
      <c r="A305" s="15">
        <f>'Balance N'!A306</f>
        <v>0</v>
      </c>
      <c r="B305" s="4" t="str">
        <f t="shared" si="28"/>
        <v>0</v>
      </c>
      <c r="C305" s="4" t="str">
        <f t="shared" si="29"/>
        <v>0</v>
      </c>
      <c r="D305" s="4" t="str">
        <f t="shared" si="30"/>
        <v>0</v>
      </c>
      <c r="E305" s="8">
        <f>'Balance N'!B306</f>
        <v>0</v>
      </c>
      <c r="F305" s="9">
        <f>'Balance N'!C306</f>
        <v>0</v>
      </c>
      <c r="G305" s="9">
        <f>'Balance N'!D306</f>
        <v>0</v>
      </c>
      <c r="H305" s="9">
        <f>'Balance N'!E306</f>
        <v>0</v>
      </c>
      <c r="I305" s="9">
        <f>'Balance N'!F306</f>
        <v>0</v>
      </c>
      <c r="J305" s="11">
        <f>'Balance N'!G306</f>
        <v>0</v>
      </c>
      <c r="K305" s="11">
        <f>'Balance N'!H306</f>
        <v>0</v>
      </c>
      <c r="L305" s="12" t="str">
        <f t="shared" si="31"/>
        <v>0</v>
      </c>
      <c r="M305" s="5" t="str">
        <f t="shared" si="32"/>
        <v>0</v>
      </c>
      <c r="N305" s="4" t="str">
        <f t="shared" si="33"/>
        <v>0</v>
      </c>
      <c r="O305" s="6" t="str">
        <f t="shared" si="34"/>
        <v>Pas de niveau 7</v>
      </c>
    </row>
    <row r="306" spans="1:15">
      <c r="A306" s="15">
        <f>'Balance N'!A307</f>
        <v>0</v>
      </c>
      <c r="B306" s="4" t="str">
        <f t="shared" si="28"/>
        <v>0</v>
      </c>
      <c r="C306" s="4" t="str">
        <f t="shared" si="29"/>
        <v>0</v>
      </c>
      <c r="D306" s="4" t="str">
        <f t="shared" si="30"/>
        <v>0</v>
      </c>
      <c r="E306" s="8">
        <f>'Balance N'!B307</f>
        <v>0</v>
      </c>
      <c r="F306" s="9">
        <f>'Balance N'!C307</f>
        <v>0</v>
      </c>
      <c r="G306" s="9">
        <f>'Balance N'!D307</f>
        <v>0</v>
      </c>
      <c r="H306" s="9">
        <f>'Balance N'!E307</f>
        <v>0</v>
      </c>
      <c r="I306" s="9">
        <f>'Balance N'!F307</f>
        <v>0</v>
      </c>
      <c r="J306" s="11">
        <f>'Balance N'!G307</f>
        <v>0</v>
      </c>
      <c r="K306" s="11">
        <f>'Balance N'!H307</f>
        <v>0</v>
      </c>
      <c r="L306" s="12" t="str">
        <f t="shared" si="31"/>
        <v>0</v>
      </c>
      <c r="M306" s="5" t="str">
        <f t="shared" si="32"/>
        <v>0</v>
      </c>
      <c r="N306" s="4" t="str">
        <f t="shared" si="33"/>
        <v>0</v>
      </c>
      <c r="O306" s="6" t="str">
        <f t="shared" si="34"/>
        <v>Pas de niveau 7</v>
      </c>
    </row>
    <row r="307" spans="1:15">
      <c r="A307" s="15">
        <f>'Balance N'!A308</f>
        <v>0</v>
      </c>
      <c r="B307" s="4" t="str">
        <f t="shared" si="28"/>
        <v>0</v>
      </c>
      <c r="C307" s="4" t="str">
        <f t="shared" si="29"/>
        <v>0</v>
      </c>
      <c r="D307" s="4" t="str">
        <f t="shared" si="30"/>
        <v>0</v>
      </c>
      <c r="E307" s="8">
        <f>'Balance N'!B308</f>
        <v>0</v>
      </c>
      <c r="F307" s="9">
        <f>'Balance N'!C308</f>
        <v>0</v>
      </c>
      <c r="G307" s="9">
        <f>'Balance N'!D308</f>
        <v>0</v>
      </c>
      <c r="H307" s="9">
        <f>'Balance N'!E308</f>
        <v>0</v>
      </c>
      <c r="I307" s="9">
        <f>'Balance N'!F308</f>
        <v>0</v>
      </c>
      <c r="J307" s="11">
        <f>'Balance N'!G308</f>
        <v>0</v>
      </c>
      <c r="K307" s="11">
        <f>'Balance N'!H308</f>
        <v>0</v>
      </c>
      <c r="L307" s="12" t="str">
        <f t="shared" si="31"/>
        <v>0</v>
      </c>
      <c r="M307" s="5" t="str">
        <f t="shared" si="32"/>
        <v>0</v>
      </c>
      <c r="N307" s="4" t="str">
        <f t="shared" si="33"/>
        <v>0</v>
      </c>
      <c r="O307" s="6" t="str">
        <f t="shared" si="34"/>
        <v>Pas de niveau 7</v>
      </c>
    </row>
    <row r="308" spans="1:15">
      <c r="A308" s="15">
        <f>'Balance N'!A309</f>
        <v>0</v>
      </c>
      <c r="B308" s="4" t="str">
        <f t="shared" si="28"/>
        <v>0</v>
      </c>
      <c r="C308" s="4" t="str">
        <f t="shared" si="29"/>
        <v>0</v>
      </c>
      <c r="D308" s="4" t="str">
        <f t="shared" si="30"/>
        <v>0</v>
      </c>
      <c r="E308" s="8">
        <f>'Balance N'!B309</f>
        <v>0</v>
      </c>
      <c r="F308" s="9">
        <f>'Balance N'!C309</f>
        <v>0</v>
      </c>
      <c r="G308" s="9">
        <f>'Balance N'!D309</f>
        <v>0</v>
      </c>
      <c r="H308" s="9">
        <f>'Balance N'!E309</f>
        <v>0</v>
      </c>
      <c r="I308" s="9">
        <f>'Balance N'!F309</f>
        <v>0</v>
      </c>
      <c r="J308" s="11">
        <f>'Balance N'!G309</f>
        <v>0</v>
      </c>
      <c r="K308" s="11">
        <f>'Balance N'!H309</f>
        <v>0</v>
      </c>
      <c r="L308" s="12" t="str">
        <f t="shared" si="31"/>
        <v>0</v>
      </c>
      <c r="M308" s="5" t="str">
        <f t="shared" si="32"/>
        <v>0</v>
      </c>
      <c r="N308" s="4" t="str">
        <f t="shared" si="33"/>
        <v>0</v>
      </c>
      <c r="O308" s="6" t="str">
        <f t="shared" si="34"/>
        <v>Pas de niveau 7</v>
      </c>
    </row>
    <row r="309" spans="1:15">
      <c r="A309" s="15">
        <f>'Balance N'!A310</f>
        <v>0</v>
      </c>
      <c r="B309" s="4" t="str">
        <f t="shared" si="28"/>
        <v>0</v>
      </c>
      <c r="C309" s="4" t="str">
        <f t="shared" si="29"/>
        <v>0</v>
      </c>
      <c r="D309" s="4" t="str">
        <f t="shared" si="30"/>
        <v>0</v>
      </c>
      <c r="E309" s="8">
        <f>'Balance N'!B310</f>
        <v>0</v>
      </c>
      <c r="F309" s="9">
        <f>'Balance N'!C310</f>
        <v>0</v>
      </c>
      <c r="G309" s="9">
        <f>'Balance N'!D310</f>
        <v>0</v>
      </c>
      <c r="H309" s="9">
        <f>'Balance N'!E310</f>
        <v>0</v>
      </c>
      <c r="I309" s="9">
        <f>'Balance N'!F310</f>
        <v>0</v>
      </c>
      <c r="J309" s="11">
        <f>'Balance N'!G310</f>
        <v>0</v>
      </c>
      <c r="K309" s="11">
        <f>'Balance N'!H310</f>
        <v>0</v>
      </c>
      <c r="L309" s="12" t="str">
        <f t="shared" si="31"/>
        <v>0</v>
      </c>
      <c r="M309" s="5" t="str">
        <f t="shared" si="32"/>
        <v>0</v>
      </c>
      <c r="N309" s="4" t="str">
        <f t="shared" si="33"/>
        <v>0</v>
      </c>
      <c r="O309" s="6" t="str">
        <f t="shared" si="34"/>
        <v>Pas de niveau 7</v>
      </c>
    </row>
    <row r="310" spans="1:15">
      <c r="A310" s="15">
        <f>'Balance N'!A311</f>
        <v>0</v>
      </c>
      <c r="B310" s="4" t="str">
        <f t="shared" si="28"/>
        <v>0</v>
      </c>
      <c r="C310" s="4" t="str">
        <f t="shared" si="29"/>
        <v>0</v>
      </c>
      <c r="D310" s="4" t="str">
        <f t="shared" si="30"/>
        <v>0</v>
      </c>
      <c r="E310" s="8">
        <f>'Balance N'!B311</f>
        <v>0</v>
      </c>
      <c r="F310" s="9">
        <f>'Balance N'!C311</f>
        <v>0</v>
      </c>
      <c r="G310" s="9">
        <f>'Balance N'!D311</f>
        <v>0</v>
      </c>
      <c r="H310" s="9">
        <f>'Balance N'!E311</f>
        <v>0</v>
      </c>
      <c r="I310" s="9">
        <f>'Balance N'!F311</f>
        <v>0</v>
      </c>
      <c r="J310" s="11">
        <f>'Balance N'!G311</f>
        <v>0</v>
      </c>
      <c r="K310" s="11">
        <f>'Balance N'!H311</f>
        <v>0</v>
      </c>
      <c r="L310" s="12" t="str">
        <f t="shared" si="31"/>
        <v>0</v>
      </c>
      <c r="M310" s="5" t="str">
        <f t="shared" si="32"/>
        <v>0</v>
      </c>
      <c r="N310" s="4" t="str">
        <f t="shared" si="33"/>
        <v>0</v>
      </c>
      <c r="O310" s="6" t="str">
        <f t="shared" si="34"/>
        <v>Pas de niveau 7</v>
      </c>
    </row>
    <row r="311" spans="1:15">
      <c r="A311" s="15">
        <f>'Balance N'!A312</f>
        <v>0</v>
      </c>
      <c r="B311" s="4" t="str">
        <f t="shared" si="28"/>
        <v>0</v>
      </c>
      <c r="C311" s="4" t="str">
        <f t="shared" si="29"/>
        <v>0</v>
      </c>
      <c r="D311" s="4" t="str">
        <f t="shared" si="30"/>
        <v>0</v>
      </c>
      <c r="E311" s="8">
        <f>'Balance N'!B312</f>
        <v>0</v>
      </c>
      <c r="F311" s="9">
        <f>'Balance N'!C312</f>
        <v>0</v>
      </c>
      <c r="G311" s="9">
        <f>'Balance N'!D312</f>
        <v>0</v>
      </c>
      <c r="H311" s="9">
        <f>'Balance N'!E312</f>
        <v>0</v>
      </c>
      <c r="I311" s="9">
        <f>'Balance N'!F312</f>
        <v>0</v>
      </c>
      <c r="J311" s="11">
        <f>'Balance N'!G312</f>
        <v>0</v>
      </c>
      <c r="K311" s="11">
        <f>'Balance N'!H312</f>
        <v>0</v>
      </c>
      <c r="L311" s="12" t="str">
        <f t="shared" si="31"/>
        <v>0</v>
      </c>
      <c r="M311" s="5" t="str">
        <f t="shared" si="32"/>
        <v>0</v>
      </c>
      <c r="N311" s="4" t="str">
        <f t="shared" si="33"/>
        <v>0</v>
      </c>
      <c r="O311" s="6" t="str">
        <f t="shared" si="34"/>
        <v>Pas de niveau 7</v>
      </c>
    </row>
    <row r="312" spans="1:15">
      <c r="A312" s="15">
        <f>'Balance N'!A313</f>
        <v>0</v>
      </c>
      <c r="B312" s="4" t="str">
        <f t="shared" si="28"/>
        <v>0</v>
      </c>
      <c r="C312" s="4" t="str">
        <f t="shared" si="29"/>
        <v>0</v>
      </c>
      <c r="D312" s="4" t="str">
        <f t="shared" si="30"/>
        <v>0</v>
      </c>
      <c r="E312" s="8">
        <f>'Balance N'!B313</f>
        <v>0</v>
      </c>
      <c r="F312" s="9">
        <f>'Balance N'!C313</f>
        <v>0</v>
      </c>
      <c r="G312" s="9">
        <f>'Balance N'!D313</f>
        <v>0</v>
      </c>
      <c r="H312" s="9">
        <f>'Balance N'!E313</f>
        <v>0</v>
      </c>
      <c r="I312" s="9">
        <f>'Balance N'!F313</f>
        <v>0</v>
      </c>
      <c r="J312" s="11">
        <f>'Balance N'!G313</f>
        <v>0</v>
      </c>
      <c r="K312" s="11">
        <f>'Balance N'!H313</f>
        <v>0</v>
      </c>
      <c r="L312" s="12" t="str">
        <f t="shared" si="31"/>
        <v>0</v>
      </c>
      <c r="M312" s="5" t="str">
        <f t="shared" si="32"/>
        <v>0</v>
      </c>
      <c r="N312" s="4" t="str">
        <f t="shared" si="33"/>
        <v>0</v>
      </c>
      <c r="O312" s="6" t="str">
        <f t="shared" si="34"/>
        <v>Pas de niveau 7</v>
      </c>
    </row>
    <row r="313" spans="1:15">
      <c r="A313" s="15">
        <f>'Balance N'!A314</f>
        <v>0</v>
      </c>
      <c r="B313" s="4" t="str">
        <f t="shared" si="28"/>
        <v>0</v>
      </c>
      <c r="C313" s="4" t="str">
        <f t="shared" si="29"/>
        <v>0</v>
      </c>
      <c r="D313" s="4" t="str">
        <f t="shared" si="30"/>
        <v>0</v>
      </c>
      <c r="E313" s="8">
        <f>'Balance N'!B314</f>
        <v>0</v>
      </c>
      <c r="F313" s="9">
        <f>'Balance N'!C314</f>
        <v>0</v>
      </c>
      <c r="G313" s="9">
        <f>'Balance N'!D314</f>
        <v>0</v>
      </c>
      <c r="H313" s="9">
        <f>'Balance N'!E314</f>
        <v>0</v>
      </c>
      <c r="I313" s="9">
        <f>'Balance N'!F314</f>
        <v>0</v>
      </c>
      <c r="J313" s="11">
        <f>'Balance N'!G314</f>
        <v>0</v>
      </c>
      <c r="K313" s="11">
        <f>'Balance N'!H314</f>
        <v>0</v>
      </c>
      <c r="L313" s="12" t="str">
        <f t="shared" si="31"/>
        <v>0</v>
      </c>
      <c r="M313" s="5" t="str">
        <f t="shared" si="32"/>
        <v>0</v>
      </c>
      <c r="N313" s="4" t="str">
        <f t="shared" si="33"/>
        <v>0</v>
      </c>
      <c r="O313" s="6" t="str">
        <f t="shared" si="34"/>
        <v>Pas de niveau 7</v>
      </c>
    </row>
    <row r="314" spans="1:15">
      <c r="A314" s="15">
        <f>'Balance N'!A315</f>
        <v>0</v>
      </c>
      <c r="B314" s="4" t="str">
        <f t="shared" si="28"/>
        <v>0</v>
      </c>
      <c r="C314" s="4" t="str">
        <f t="shared" si="29"/>
        <v>0</v>
      </c>
      <c r="D314" s="4" t="str">
        <f t="shared" si="30"/>
        <v>0</v>
      </c>
      <c r="E314" s="8">
        <f>'Balance N'!B315</f>
        <v>0</v>
      </c>
      <c r="F314" s="9">
        <f>'Balance N'!C315</f>
        <v>0</v>
      </c>
      <c r="G314" s="9">
        <f>'Balance N'!D315</f>
        <v>0</v>
      </c>
      <c r="H314" s="9">
        <f>'Balance N'!E315</f>
        <v>0</v>
      </c>
      <c r="I314" s="9">
        <f>'Balance N'!F315</f>
        <v>0</v>
      </c>
      <c r="J314" s="11">
        <f>'Balance N'!G315</f>
        <v>0</v>
      </c>
      <c r="K314" s="11">
        <f>'Balance N'!H315</f>
        <v>0</v>
      </c>
      <c r="L314" s="12" t="str">
        <f t="shared" si="31"/>
        <v>0</v>
      </c>
      <c r="M314" s="5" t="str">
        <f t="shared" si="32"/>
        <v>0</v>
      </c>
      <c r="N314" s="4" t="str">
        <f t="shared" si="33"/>
        <v>0</v>
      </c>
      <c r="O314" s="6" t="str">
        <f t="shared" si="34"/>
        <v>Pas de niveau 7</v>
      </c>
    </row>
    <row r="315" spans="1:15">
      <c r="A315" s="15">
        <f>'Balance N'!A316</f>
        <v>0</v>
      </c>
      <c r="B315" s="4" t="str">
        <f t="shared" si="28"/>
        <v>0</v>
      </c>
      <c r="C315" s="4" t="str">
        <f t="shared" si="29"/>
        <v>0</v>
      </c>
      <c r="D315" s="4" t="str">
        <f t="shared" si="30"/>
        <v>0</v>
      </c>
      <c r="E315" s="8">
        <f>'Balance N'!B316</f>
        <v>0</v>
      </c>
      <c r="F315" s="9">
        <f>'Balance N'!C316</f>
        <v>0</v>
      </c>
      <c r="G315" s="9">
        <f>'Balance N'!D316</f>
        <v>0</v>
      </c>
      <c r="H315" s="9">
        <f>'Balance N'!E316</f>
        <v>0</v>
      </c>
      <c r="I315" s="9">
        <f>'Balance N'!F316</f>
        <v>0</v>
      </c>
      <c r="J315" s="11">
        <f>'Balance N'!G316</f>
        <v>0</v>
      </c>
      <c r="K315" s="11">
        <f>'Balance N'!H316</f>
        <v>0</v>
      </c>
      <c r="L315" s="12" t="str">
        <f t="shared" si="31"/>
        <v>0</v>
      </c>
      <c r="M315" s="5" t="str">
        <f t="shared" si="32"/>
        <v>0</v>
      </c>
      <c r="N315" s="4" t="str">
        <f t="shared" si="33"/>
        <v>0</v>
      </c>
      <c r="O315" s="6" t="str">
        <f t="shared" si="34"/>
        <v>Pas de niveau 7</v>
      </c>
    </row>
    <row r="316" spans="1:15">
      <c r="A316" s="15">
        <f>'Balance N'!A317</f>
        <v>0</v>
      </c>
      <c r="B316" s="4" t="str">
        <f t="shared" si="28"/>
        <v>0</v>
      </c>
      <c r="C316" s="4" t="str">
        <f t="shared" si="29"/>
        <v>0</v>
      </c>
      <c r="D316" s="4" t="str">
        <f t="shared" si="30"/>
        <v>0</v>
      </c>
      <c r="E316" s="8">
        <f>'Balance N'!B317</f>
        <v>0</v>
      </c>
      <c r="F316" s="9">
        <f>'Balance N'!C317</f>
        <v>0</v>
      </c>
      <c r="G316" s="9">
        <f>'Balance N'!D317</f>
        <v>0</v>
      </c>
      <c r="H316" s="9">
        <f>'Balance N'!E317</f>
        <v>0</v>
      </c>
      <c r="I316" s="9">
        <f>'Balance N'!F317</f>
        <v>0</v>
      </c>
      <c r="J316" s="11">
        <f>'Balance N'!G317</f>
        <v>0</v>
      </c>
      <c r="K316" s="11">
        <f>'Balance N'!H317</f>
        <v>0</v>
      </c>
      <c r="L316" s="12" t="str">
        <f t="shared" si="31"/>
        <v>0</v>
      </c>
      <c r="M316" s="5" t="str">
        <f t="shared" si="32"/>
        <v>0</v>
      </c>
      <c r="N316" s="4" t="str">
        <f t="shared" si="33"/>
        <v>0</v>
      </c>
      <c r="O316" s="6" t="str">
        <f t="shared" si="34"/>
        <v>Pas de niveau 7</v>
      </c>
    </row>
    <row r="317" spans="1:15">
      <c r="A317" s="15">
        <f>'Balance N'!A318</f>
        <v>0</v>
      </c>
      <c r="B317" s="4" t="str">
        <f t="shared" si="28"/>
        <v>0</v>
      </c>
      <c r="C317" s="4" t="str">
        <f t="shared" si="29"/>
        <v>0</v>
      </c>
      <c r="D317" s="4" t="str">
        <f t="shared" si="30"/>
        <v>0</v>
      </c>
      <c r="E317" s="8">
        <f>'Balance N'!B318</f>
        <v>0</v>
      </c>
      <c r="F317" s="9">
        <f>'Balance N'!C318</f>
        <v>0</v>
      </c>
      <c r="G317" s="9">
        <f>'Balance N'!D318</f>
        <v>0</v>
      </c>
      <c r="H317" s="9">
        <f>'Balance N'!E318</f>
        <v>0</v>
      </c>
      <c r="I317" s="9">
        <f>'Balance N'!F318</f>
        <v>0</v>
      </c>
      <c r="J317" s="11">
        <f>'Balance N'!G318</f>
        <v>0</v>
      </c>
      <c r="K317" s="11">
        <f>'Balance N'!H318</f>
        <v>0</v>
      </c>
      <c r="L317" s="12" t="str">
        <f t="shared" si="31"/>
        <v>0</v>
      </c>
      <c r="M317" s="5" t="str">
        <f t="shared" si="32"/>
        <v>0</v>
      </c>
      <c r="N317" s="4" t="str">
        <f t="shared" si="33"/>
        <v>0</v>
      </c>
      <c r="O317" s="6" t="str">
        <f t="shared" si="34"/>
        <v>Pas de niveau 7</v>
      </c>
    </row>
    <row r="318" spans="1:15">
      <c r="A318" s="15">
        <f>'Balance N'!A319</f>
        <v>0</v>
      </c>
      <c r="B318" s="4" t="str">
        <f t="shared" si="28"/>
        <v>0</v>
      </c>
      <c r="C318" s="4" t="str">
        <f t="shared" si="29"/>
        <v>0</v>
      </c>
      <c r="D318" s="4" t="str">
        <f t="shared" si="30"/>
        <v>0</v>
      </c>
      <c r="E318" s="8">
        <f>'Balance N'!B319</f>
        <v>0</v>
      </c>
      <c r="F318" s="9">
        <f>'Balance N'!C319</f>
        <v>0</v>
      </c>
      <c r="G318" s="9">
        <f>'Balance N'!D319</f>
        <v>0</v>
      </c>
      <c r="H318" s="9">
        <f>'Balance N'!E319</f>
        <v>0</v>
      </c>
      <c r="I318" s="9">
        <f>'Balance N'!F319</f>
        <v>0</v>
      </c>
      <c r="J318" s="11">
        <f>'Balance N'!G319</f>
        <v>0</v>
      </c>
      <c r="K318" s="11">
        <f>'Balance N'!H319</f>
        <v>0</v>
      </c>
      <c r="L318" s="12" t="str">
        <f t="shared" si="31"/>
        <v>0</v>
      </c>
      <c r="M318" s="5" t="str">
        <f t="shared" si="32"/>
        <v>0</v>
      </c>
      <c r="N318" s="4" t="str">
        <f t="shared" si="33"/>
        <v>0</v>
      </c>
      <c r="O318" s="6" t="str">
        <f t="shared" si="34"/>
        <v>Pas de niveau 7</v>
      </c>
    </row>
    <row r="319" spans="1:15">
      <c r="A319" s="15">
        <f>'Balance N'!A320</f>
        <v>0</v>
      </c>
      <c r="B319" s="4" t="str">
        <f t="shared" si="28"/>
        <v>0</v>
      </c>
      <c r="C319" s="4" t="str">
        <f t="shared" si="29"/>
        <v>0</v>
      </c>
      <c r="D319" s="4" t="str">
        <f t="shared" si="30"/>
        <v>0</v>
      </c>
      <c r="E319" s="8">
        <f>'Balance N'!B320</f>
        <v>0</v>
      </c>
      <c r="F319" s="9">
        <f>'Balance N'!C320</f>
        <v>0</v>
      </c>
      <c r="G319" s="9">
        <f>'Balance N'!D320</f>
        <v>0</v>
      </c>
      <c r="H319" s="9">
        <f>'Balance N'!E320</f>
        <v>0</v>
      </c>
      <c r="I319" s="9">
        <f>'Balance N'!F320</f>
        <v>0</v>
      </c>
      <c r="J319" s="11">
        <f>'Balance N'!G320</f>
        <v>0</v>
      </c>
      <c r="K319" s="11">
        <f>'Balance N'!H320</f>
        <v>0</v>
      </c>
      <c r="L319" s="12" t="str">
        <f t="shared" si="31"/>
        <v>0</v>
      </c>
      <c r="M319" s="5" t="str">
        <f t="shared" si="32"/>
        <v>0</v>
      </c>
      <c r="N319" s="4" t="str">
        <f t="shared" si="33"/>
        <v>0</v>
      </c>
      <c r="O319" s="6" t="str">
        <f t="shared" si="34"/>
        <v>Pas de niveau 7</v>
      </c>
    </row>
    <row r="320" spans="1:15">
      <c r="A320" s="15">
        <f>'Balance N'!A321</f>
        <v>0</v>
      </c>
      <c r="B320" s="4" t="str">
        <f t="shared" si="28"/>
        <v>0</v>
      </c>
      <c r="C320" s="4" t="str">
        <f t="shared" si="29"/>
        <v>0</v>
      </c>
      <c r="D320" s="4" t="str">
        <f t="shared" si="30"/>
        <v>0</v>
      </c>
      <c r="E320" s="8">
        <f>'Balance N'!B321</f>
        <v>0</v>
      </c>
      <c r="F320" s="9">
        <f>'Balance N'!C321</f>
        <v>0</v>
      </c>
      <c r="G320" s="9">
        <f>'Balance N'!D321</f>
        <v>0</v>
      </c>
      <c r="H320" s="9">
        <f>'Balance N'!E321</f>
        <v>0</v>
      </c>
      <c r="I320" s="9">
        <f>'Balance N'!F321</f>
        <v>0</v>
      </c>
      <c r="J320" s="11">
        <f>'Balance N'!G321</f>
        <v>0</v>
      </c>
      <c r="K320" s="11">
        <f>'Balance N'!H321</f>
        <v>0</v>
      </c>
      <c r="L320" s="12" t="str">
        <f t="shared" si="31"/>
        <v>0</v>
      </c>
      <c r="M320" s="5" t="str">
        <f t="shared" si="32"/>
        <v>0</v>
      </c>
      <c r="N320" s="4" t="str">
        <f t="shared" si="33"/>
        <v>0</v>
      </c>
      <c r="O320" s="6" t="str">
        <f t="shared" si="34"/>
        <v>Pas de niveau 7</v>
      </c>
    </row>
    <row r="321" spans="1:15">
      <c r="A321" s="15">
        <f>'Balance N'!A322</f>
        <v>0</v>
      </c>
      <c r="B321" s="4" t="str">
        <f t="shared" si="28"/>
        <v>0</v>
      </c>
      <c r="C321" s="4" t="str">
        <f t="shared" si="29"/>
        <v>0</v>
      </c>
      <c r="D321" s="4" t="str">
        <f t="shared" si="30"/>
        <v>0</v>
      </c>
      <c r="E321" s="8">
        <f>'Balance N'!B322</f>
        <v>0</v>
      </c>
      <c r="F321" s="9">
        <f>'Balance N'!C322</f>
        <v>0</v>
      </c>
      <c r="G321" s="9">
        <f>'Balance N'!D322</f>
        <v>0</v>
      </c>
      <c r="H321" s="9">
        <f>'Balance N'!E322</f>
        <v>0</v>
      </c>
      <c r="I321" s="9">
        <f>'Balance N'!F322</f>
        <v>0</v>
      </c>
      <c r="J321" s="11">
        <f>'Balance N'!G322</f>
        <v>0</v>
      </c>
      <c r="K321" s="11">
        <f>'Balance N'!H322</f>
        <v>0</v>
      </c>
      <c r="L321" s="12" t="str">
        <f t="shared" si="31"/>
        <v>0</v>
      </c>
      <c r="M321" s="5" t="str">
        <f t="shared" si="32"/>
        <v>0</v>
      </c>
      <c r="N321" s="4" t="str">
        <f t="shared" si="33"/>
        <v>0</v>
      </c>
      <c r="O321" s="6" t="str">
        <f t="shared" si="34"/>
        <v>Pas de niveau 7</v>
      </c>
    </row>
    <row r="322" spans="1:15">
      <c r="A322" s="15">
        <f>'Balance N'!A323</f>
        <v>0</v>
      </c>
      <c r="B322" s="4" t="str">
        <f t="shared" si="28"/>
        <v>0</v>
      </c>
      <c r="C322" s="4" t="str">
        <f t="shared" si="29"/>
        <v>0</v>
      </c>
      <c r="D322" s="4" t="str">
        <f t="shared" si="30"/>
        <v>0</v>
      </c>
      <c r="E322" s="8">
        <f>'Balance N'!B323</f>
        <v>0</v>
      </c>
      <c r="F322" s="9">
        <f>'Balance N'!C323</f>
        <v>0</v>
      </c>
      <c r="G322" s="9">
        <f>'Balance N'!D323</f>
        <v>0</v>
      </c>
      <c r="H322" s="9">
        <f>'Balance N'!E323</f>
        <v>0</v>
      </c>
      <c r="I322" s="9">
        <f>'Balance N'!F323</f>
        <v>0</v>
      </c>
      <c r="J322" s="11">
        <f>'Balance N'!G323</f>
        <v>0</v>
      </c>
      <c r="K322" s="11">
        <f>'Balance N'!H323</f>
        <v>0</v>
      </c>
      <c r="L322" s="12" t="str">
        <f t="shared" si="31"/>
        <v>0</v>
      </c>
      <c r="M322" s="5" t="str">
        <f t="shared" si="32"/>
        <v>0</v>
      </c>
      <c r="N322" s="4" t="str">
        <f t="shared" si="33"/>
        <v>0</v>
      </c>
      <c r="O322" s="6" t="str">
        <f t="shared" si="34"/>
        <v>Pas de niveau 7</v>
      </c>
    </row>
    <row r="323" spans="1:15">
      <c r="A323" s="15">
        <f>'Balance N'!A324</f>
        <v>0</v>
      </c>
      <c r="B323" s="4" t="str">
        <f t="shared" si="28"/>
        <v>0</v>
      </c>
      <c r="C323" s="4" t="str">
        <f t="shared" si="29"/>
        <v>0</v>
      </c>
      <c r="D323" s="4" t="str">
        <f t="shared" si="30"/>
        <v>0</v>
      </c>
      <c r="E323" s="8">
        <f>'Balance N'!B324</f>
        <v>0</v>
      </c>
      <c r="F323" s="9">
        <f>'Balance N'!C324</f>
        <v>0</v>
      </c>
      <c r="G323" s="9">
        <f>'Balance N'!D324</f>
        <v>0</v>
      </c>
      <c r="H323" s="9">
        <f>'Balance N'!E324</f>
        <v>0</v>
      </c>
      <c r="I323" s="9">
        <f>'Balance N'!F324</f>
        <v>0</v>
      </c>
      <c r="J323" s="11">
        <f>'Balance N'!G324</f>
        <v>0</v>
      </c>
      <c r="K323" s="11">
        <f>'Balance N'!H324</f>
        <v>0</v>
      </c>
      <c r="L323" s="12" t="str">
        <f t="shared" si="31"/>
        <v>0</v>
      </c>
      <c r="M323" s="5" t="str">
        <f t="shared" si="32"/>
        <v>0</v>
      </c>
      <c r="N323" s="4" t="str">
        <f t="shared" si="33"/>
        <v>0</v>
      </c>
      <c r="O323" s="6" t="str">
        <f t="shared" si="34"/>
        <v>Pas de niveau 7</v>
      </c>
    </row>
    <row r="324" spans="1:15">
      <c r="A324" s="15">
        <f>'Balance N'!A325</f>
        <v>0</v>
      </c>
      <c r="B324" s="4" t="str">
        <f t="shared" ref="B324:B387" si="35">LEFT(A324,$W$1)</f>
        <v>0</v>
      </c>
      <c r="C324" s="4" t="str">
        <f t="shared" ref="C324:C387" si="36">LEFT(A324,$X$1)</f>
        <v>0</v>
      </c>
      <c r="D324" s="4" t="str">
        <f t="shared" ref="D324:D387" si="37">LEFT(A324,$Y$1)</f>
        <v>0</v>
      </c>
      <c r="E324" s="8">
        <f>'Balance N'!B325</f>
        <v>0</v>
      </c>
      <c r="F324" s="9">
        <f>'Balance N'!C325</f>
        <v>0</v>
      </c>
      <c r="G324" s="9">
        <f>'Balance N'!D325</f>
        <v>0</v>
      </c>
      <c r="H324" s="9">
        <f>'Balance N'!E325</f>
        <v>0</v>
      </c>
      <c r="I324" s="9">
        <f>'Balance N'!F325</f>
        <v>0</v>
      </c>
      <c r="J324" s="11">
        <f>'Balance N'!G325</f>
        <v>0</v>
      </c>
      <c r="K324" s="11">
        <f>'Balance N'!H325</f>
        <v>0</v>
      </c>
      <c r="L324" s="12" t="str">
        <f t="shared" ref="L324:L387" si="38">LEFT(A324,1)</f>
        <v>0</v>
      </c>
      <c r="M324" s="5" t="str">
        <f t="shared" ref="M324:M387" si="39">IF(MID(A324,5,1)&lt;&gt;"0",LEFT(A324,5),"Pas de niveau 5")</f>
        <v>0</v>
      </c>
      <c r="N324" s="4" t="str">
        <f t="shared" ref="N324:N387" si="40">IF(MID(A324,6,1)&lt;&gt;"0",LEFT(A324,6),"Pas de niveau 6")</f>
        <v>0</v>
      </c>
      <c r="O324" s="6" t="str">
        <f t="shared" ref="O324:O387" si="41">IF(MID(A324,7,1)&lt;&gt;"",LEFT(A324,7),"Pas de niveau 7")</f>
        <v>Pas de niveau 7</v>
      </c>
    </row>
    <row r="325" spans="1:15">
      <c r="A325" s="15">
        <f>'Balance N'!A326</f>
        <v>0</v>
      </c>
      <c r="B325" s="4" t="str">
        <f t="shared" si="35"/>
        <v>0</v>
      </c>
      <c r="C325" s="4" t="str">
        <f t="shared" si="36"/>
        <v>0</v>
      </c>
      <c r="D325" s="4" t="str">
        <f t="shared" si="37"/>
        <v>0</v>
      </c>
      <c r="E325" s="8">
        <f>'Balance N'!B326</f>
        <v>0</v>
      </c>
      <c r="F325" s="9">
        <f>'Balance N'!C326</f>
        <v>0</v>
      </c>
      <c r="G325" s="9">
        <f>'Balance N'!D326</f>
        <v>0</v>
      </c>
      <c r="H325" s="9">
        <f>'Balance N'!E326</f>
        <v>0</v>
      </c>
      <c r="I325" s="9">
        <f>'Balance N'!F326</f>
        <v>0</v>
      </c>
      <c r="J325" s="11">
        <f>'Balance N'!G326</f>
        <v>0</v>
      </c>
      <c r="K325" s="11">
        <f>'Balance N'!H326</f>
        <v>0</v>
      </c>
      <c r="L325" s="12" t="str">
        <f t="shared" si="38"/>
        <v>0</v>
      </c>
      <c r="M325" s="5" t="str">
        <f t="shared" si="39"/>
        <v>0</v>
      </c>
      <c r="N325" s="4" t="str">
        <f t="shared" si="40"/>
        <v>0</v>
      </c>
      <c r="O325" s="6" t="str">
        <f t="shared" si="41"/>
        <v>Pas de niveau 7</v>
      </c>
    </row>
    <row r="326" spans="1:15">
      <c r="A326" s="15">
        <f>'Balance N'!A327</f>
        <v>0</v>
      </c>
      <c r="B326" s="4" t="str">
        <f t="shared" si="35"/>
        <v>0</v>
      </c>
      <c r="C326" s="4" t="str">
        <f t="shared" si="36"/>
        <v>0</v>
      </c>
      <c r="D326" s="4" t="str">
        <f t="shared" si="37"/>
        <v>0</v>
      </c>
      <c r="E326" s="8">
        <f>'Balance N'!B327</f>
        <v>0</v>
      </c>
      <c r="F326" s="9">
        <f>'Balance N'!C327</f>
        <v>0</v>
      </c>
      <c r="G326" s="9">
        <f>'Balance N'!D327</f>
        <v>0</v>
      </c>
      <c r="H326" s="9">
        <f>'Balance N'!E327</f>
        <v>0</v>
      </c>
      <c r="I326" s="9">
        <f>'Balance N'!F327</f>
        <v>0</v>
      </c>
      <c r="J326" s="11">
        <f>'Balance N'!G327</f>
        <v>0</v>
      </c>
      <c r="K326" s="11">
        <f>'Balance N'!H327</f>
        <v>0</v>
      </c>
      <c r="L326" s="12" t="str">
        <f t="shared" si="38"/>
        <v>0</v>
      </c>
      <c r="M326" s="5" t="str">
        <f t="shared" si="39"/>
        <v>0</v>
      </c>
      <c r="N326" s="4" t="str">
        <f t="shared" si="40"/>
        <v>0</v>
      </c>
      <c r="O326" s="6" t="str">
        <f t="shared" si="41"/>
        <v>Pas de niveau 7</v>
      </c>
    </row>
    <row r="327" spans="1:15">
      <c r="A327" s="15">
        <f>'Balance N'!A328</f>
        <v>0</v>
      </c>
      <c r="B327" s="4" t="str">
        <f t="shared" si="35"/>
        <v>0</v>
      </c>
      <c r="C327" s="4" t="str">
        <f t="shared" si="36"/>
        <v>0</v>
      </c>
      <c r="D327" s="4" t="str">
        <f t="shared" si="37"/>
        <v>0</v>
      </c>
      <c r="E327" s="8">
        <f>'Balance N'!B328</f>
        <v>0</v>
      </c>
      <c r="F327" s="9">
        <f>'Balance N'!C328</f>
        <v>0</v>
      </c>
      <c r="G327" s="9">
        <f>'Balance N'!D328</f>
        <v>0</v>
      </c>
      <c r="H327" s="9">
        <f>'Balance N'!E328</f>
        <v>0</v>
      </c>
      <c r="I327" s="9">
        <f>'Balance N'!F328</f>
        <v>0</v>
      </c>
      <c r="J327" s="11">
        <f>'Balance N'!G328</f>
        <v>0</v>
      </c>
      <c r="K327" s="11">
        <f>'Balance N'!H328</f>
        <v>0</v>
      </c>
      <c r="L327" s="12" t="str">
        <f t="shared" si="38"/>
        <v>0</v>
      </c>
      <c r="M327" s="5" t="str">
        <f t="shared" si="39"/>
        <v>0</v>
      </c>
      <c r="N327" s="4" t="str">
        <f t="shared" si="40"/>
        <v>0</v>
      </c>
      <c r="O327" s="6" t="str">
        <f t="shared" si="41"/>
        <v>Pas de niveau 7</v>
      </c>
    </row>
    <row r="328" spans="1:15">
      <c r="A328" s="15">
        <f>'Balance N'!A329</f>
        <v>0</v>
      </c>
      <c r="B328" s="4" t="str">
        <f t="shared" si="35"/>
        <v>0</v>
      </c>
      <c r="C328" s="4" t="str">
        <f t="shared" si="36"/>
        <v>0</v>
      </c>
      <c r="D328" s="4" t="str">
        <f t="shared" si="37"/>
        <v>0</v>
      </c>
      <c r="E328" s="8">
        <f>'Balance N'!B329</f>
        <v>0</v>
      </c>
      <c r="F328" s="9">
        <f>'Balance N'!C329</f>
        <v>0</v>
      </c>
      <c r="G328" s="9">
        <f>'Balance N'!D329</f>
        <v>0</v>
      </c>
      <c r="H328" s="9">
        <f>'Balance N'!E329</f>
        <v>0</v>
      </c>
      <c r="I328" s="9">
        <f>'Balance N'!F329</f>
        <v>0</v>
      </c>
      <c r="J328" s="11">
        <f>'Balance N'!G329</f>
        <v>0</v>
      </c>
      <c r="K328" s="11">
        <f>'Balance N'!H329</f>
        <v>0</v>
      </c>
      <c r="L328" s="12" t="str">
        <f t="shared" si="38"/>
        <v>0</v>
      </c>
      <c r="M328" s="5" t="str">
        <f t="shared" si="39"/>
        <v>0</v>
      </c>
      <c r="N328" s="4" t="str">
        <f t="shared" si="40"/>
        <v>0</v>
      </c>
      <c r="O328" s="6" t="str">
        <f t="shared" si="41"/>
        <v>Pas de niveau 7</v>
      </c>
    </row>
    <row r="329" spans="1:15">
      <c r="A329" s="15">
        <f>'Balance N'!A330</f>
        <v>0</v>
      </c>
      <c r="B329" s="4" t="str">
        <f t="shared" si="35"/>
        <v>0</v>
      </c>
      <c r="C329" s="4" t="str">
        <f t="shared" si="36"/>
        <v>0</v>
      </c>
      <c r="D329" s="4" t="str">
        <f t="shared" si="37"/>
        <v>0</v>
      </c>
      <c r="E329" s="8">
        <f>'Balance N'!B330</f>
        <v>0</v>
      </c>
      <c r="F329" s="9">
        <f>'Balance N'!C330</f>
        <v>0</v>
      </c>
      <c r="G329" s="9">
        <f>'Balance N'!D330</f>
        <v>0</v>
      </c>
      <c r="H329" s="9">
        <f>'Balance N'!E330</f>
        <v>0</v>
      </c>
      <c r="I329" s="9">
        <f>'Balance N'!F330</f>
        <v>0</v>
      </c>
      <c r="J329" s="11">
        <f>'Balance N'!G330</f>
        <v>0</v>
      </c>
      <c r="K329" s="11">
        <f>'Balance N'!H330</f>
        <v>0</v>
      </c>
      <c r="L329" s="12" t="str">
        <f t="shared" si="38"/>
        <v>0</v>
      </c>
      <c r="M329" s="5" t="str">
        <f t="shared" si="39"/>
        <v>0</v>
      </c>
      <c r="N329" s="4" t="str">
        <f t="shared" si="40"/>
        <v>0</v>
      </c>
      <c r="O329" s="6" t="str">
        <f t="shared" si="41"/>
        <v>Pas de niveau 7</v>
      </c>
    </row>
    <row r="330" spans="1:15">
      <c r="A330" s="15">
        <f>'Balance N'!A331</f>
        <v>0</v>
      </c>
      <c r="B330" s="4" t="str">
        <f t="shared" si="35"/>
        <v>0</v>
      </c>
      <c r="C330" s="4" t="str">
        <f t="shared" si="36"/>
        <v>0</v>
      </c>
      <c r="D330" s="4" t="str">
        <f t="shared" si="37"/>
        <v>0</v>
      </c>
      <c r="E330" s="8">
        <f>'Balance N'!B331</f>
        <v>0</v>
      </c>
      <c r="F330" s="9">
        <f>'Balance N'!C331</f>
        <v>0</v>
      </c>
      <c r="G330" s="9">
        <f>'Balance N'!D331</f>
        <v>0</v>
      </c>
      <c r="H330" s="9">
        <f>'Balance N'!E331</f>
        <v>0</v>
      </c>
      <c r="I330" s="9">
        <f>'Balance N'!F331</f>
        <v>0</v>
      </c>
      <c r="J330" s="11">
        <f>'Balance N'!G331</f>
        <v>0</v>
      </c>
      <c r="K330" s="11">
        <f>'Balance N'!H331</f>
        <v>0</v>
      </c>
      <c r="L330" s="12" t="str">
        <f t="shared" si="38"/>
        <v>0</v>
      </c>
      <c r="M330" s="5" t="str">
        <f t="shared" si="39"/>
        <v>0</v>
      </c>
      <c r="N330" s="4" t="str">
        <f t="shared" si="40"/>
        <v>0</v>
      </c>
      <c r="O330" s="6" t="str">
        <f t="shared" si="41"/>
        <v>Pas de niveau 7</v>
      </c>
    </row>
    <row r="331" spans="1:15">
      <c r="A331" s="15">
        <f>'Balance N'!A332</f>
        <v>0</v>
      </c>
      <c r="B331" s="4" t="str">
        <f t="shared" si="35"/>
        <v>0</v>
      </c>
      <c r="C331" s="4" t="str">
        <f t="shared" si="36"/>
        <v>0</v>
      </c>
      <c r="D331" s="4" t="str">
        <f t="shared" si="37"/>
        <v>0</v>
      </c>
      <c r="E331" s="8">
        <f>'Balance N'!B332</f>
        <v>0</v>
      </c>
      <c r="F331" s="9">
        <f>'Balance N'!C332</f>
        <v>0</v>
      </c>
      <c r="G331" s="9">
        <f>'Balance N'!D332</f>
        <v>0</v>
      </c>
      <c r="H331" s="9">
        <f>'Balance N'!E332</f>
        <v>0</v>
      </c>
      <c r="I331" s="9">
        <f>'Balance N'!F332</f>
        <v>0</v>
      </c>
      <c r="J331" s="11">
        <f>'Balance N'!G332</f>
        <v>0</v>
      </c>
      <c r="K331" s="11">
        <f>'Balance N'!H332</f>
        <v>0</v>
      </c>
      <c r="L331" s="12" t="str">
        <f t="shared" si="38"/>
        <v>0</v>
      </c>
      <c r="M331" s="5" t="str">
        <f t="shared" si="39"/>
        <v>0</v>
      </c>
      <c r="N331" s="4" t="str">
        <f t="shared" si="40"/>
        <v>0</v>
      </c>
      <c r="O331" s="6" t="str">
        <f t="shared" si="41"/>
        <v>Pas de niveau 7</v>
      </c>
    </row>
    <row r="332" spans="1:15">
      <c r="A332" s="15">
        <f>'Balance N'!A333</f>
        <v>0</v>
      </c>
      <c r="B332" s="4" t="str">
        <f t="shared" si="35"/>
        <v>0</v>
      </c>
      <c r="C332" s="4" t="str">
        <f t="shared" si="36"/>
        <v>0</v>
      </c>
      <c r="D332" s="4" t="str">
        <f t="shared" si="37"/>
        <v>0</v>
      </c>
      <c r="E332" s="8">
        <f>'Balance N'!B333</f>
        <v>0</v>
      </c>
      <c r="F332" s="9">
        <f>'Balance N'!C333</f>
        <v>0</v>
      </c>
      <c r="G332" s="9">
        <f>'Balance N'!D333</f>
        <v>0</v>
      </c>
      <c r="H332" s="9">
        <f>'Balance N'!E333</f>
        <v>0</v>
      </c>
      <c r="I332" s="9">
        <f>'Balance N'!F333</f>
        <v>0</v>
      </c>
      <c r="J332" s="11">
        <f>'Balance N'!G333</f>
        <v>0</v>
      </c>
      <c r="K332" s="11">
        <f>'Balance N'!H333</f>
        <v>0</v>
      </c>
      <c r="L332" s="12" t="str">
        <f t="shared" si="38"/>
        <v>0</v>
      </c>
      <c r="M332" s="5" t="str">
        <f t="shared" si="39"/>
        <v>0</v>
      </c>
      <c r="N332" s="4" t="str">
        <f t="shared" si="40"/>
        <v>0</v>
      </c>
      <c r="O332" s="6" t="str">
        <f t="shared" si="41"/>
        <v>Pas de niveau 7</v>
      </c>
    </row>
    <row r="333" spans="1:15">
      <c r="A333" s="15">
        <f>'Balance N'!A334</f>
        <v>0</v>
      </c>
      <c r="B333" s="4" t="str">
        <f t="shared" si="35"/>
        <v>0</v>
      </c>
      <c r="C333" s="4" t="str">
        <f t="shared" si="36"/>
        <v>0</v>
      </c>
      <c r="D333" s="4" t="str">
        <f t="shared" si="37"/>
        <v>0</v>
      </c>
      <c r="E333" s="8">
        <f>'Balance N'!B334</f>
        <v>0</v>
      </c>
      <c r="F333" s="9">
        <f>'Balance N'!C334</f>
        <v>0</v>
      </c>
      <c r="G333" s="9">
        <f>'Balance N'!D334</f>
        <v>0</v>
      </c>
      <c r="H333" s="9">
        <f>'Balance N'!E334</f>
        <v>0</v>
      </c>
      <c r="I333" s="9">
        <f>'Balance N'!F334</f>
        <v>0</v>
      </c>
      <c r="J333" s="11">
        <f>'Balance N'!G334</f>
        <v>0</v>
      </c>
      <c r="K333" s="11">
        <f>'Balance N'!H334</f>
        <v>0</v>
      </c>
      <c r="L333" s="12" t="str">
        <f t="shared" si="38"/>
        <v>0</v>
      </c>
      <c r="M333" s="5" t="str">
        <f t="shared" si="39"/>
        <v>0</v>
      </c>
      <c r="N333" s="4" t="str">
        <f t="shared" si="40"/>
        <v>0</v>
      </c>
      <c r="O333" s="6" t="str">
        <f t="shared" si="41"/>
        <v>Pas de niveau 7</v>
      </c>
    </row>
    <row r="334" spans="1:15">
      <c r="A334" s="15">
        <f>'Balance N'!A335</f>
        <v>0</v>
      </c>
      <c r="B334" s="4" t="str">
        <f t="shared" si="35"/>
        <v>0</v>
      </c>
      <c r="C334" s="4" t="str">
        <f t="shared" si="36"/>
        <v>0</v>
      </c>
      <c r="D334" s="4" t="str">
        <f t="shared" si="37"/>
        <v>0</v>
      </c>
      <c r="E334" s="8">
        <f>'Balance N'!B335</f>
        <v>0</v>
      </c>
      <c r="F334" s="9">
        <f>'Balance N'!C335</f>
        <v>0</v>
      </c>
      <c r="G334" s="9">
        <f>'Balance N'!D335</f>
        <v>0</v>
      </c>
      <c r="H334" s="9">
        <f>'Balance N'!E335</f>
        <v>0</v>
      </c>
      <c r="I334" s="9">
        <f>'Balance N'!F335</f>
        <v>0</v>
      </c>
      <c r="J334" s="11">
        <f>'Balance N'!G335</f>
        <v>0</v>
      </c>
      <c r="K334" s="11">
        <f>'Balance N'!H335</f>
        <v>0</v>
      </c>
      <c r="L334" s="12" t="str">
        <f t="shared" si="38"/>
        <v>0</v>
      </c>
      <c r="M334" s="5" t="str">
        <f t="shared" si="39"/>
        <v>0</v>
      </c>
      <c r="N334" s="4" t="str">
        <f t="shared" si="40"/>
        <v>0</v>
      </c>
      <c r="O334" s="6" t="str">
        <f t="shared" si="41"/>
        <v>Pas de niveau 7</v>
      </c>
    </row>
    <row r="335" spans="1:15">
      <c r="A335" s="15">
        <f>'Balance N'!A336</f>
        <v>0</v>
      </c>
      <c r="B335" s="4" t="str">
        <f t="shared" si="35"/>
        <v>0</v>
      </c>
      <c r="C335" s="4" t="str">
        <f t="shared" si="36"/>
        <v>0</v>
      </c>
      <c r="D335" s="4" t="str">
        <f t="shared" si="37"/>
        <v>0</v>
      </c>
      <c r="E335" s="8">
        <f>'Balance N'!B336</f>
        <v>0</v>
      </c>
      <c r="F335" s="9">
        <f>'Balance N'!C336</f>
        <v>0</v>
      </c>
      <c r="G335" s="9">
        <f>'Balance N'!D336</f>
        <v>0</v>
      </c>
      <c r="H335" s="9">
        <f>'Balance N'!E336</f>
        <v>0</v>
      </c>
      <c r="I335" s="9">
        <f>'Balance N'!F336</f>
        <v>0</v>
      </c>
      <c r="J335" s="11">
        <f>'Balance N'!G336</f>
        <v>0</v>
      </c>
      <c r="K335" s="11">
        <f>'Balance N'!H336</f>
        <v>0</v>
      </c>
      <c r="L335" s="12" t="str">
        <f t="shared" si="38"/>
        <v>0</v>
      </c>
      <c r="M335" s="5" t="str">
        <f t="shared" si="39"/>
        <v>0</v>
      </c>
      <c r="N335" s="4" t="str">
        <f t="shared" si="40"/>
        <v>0</v>
      </c>
      <c r="O335" s="6" t="str">
        <f t="shared" si="41"/>
        <v>Pas de niveau 7</v>
      </c>
    </row>
    <row r="336" spans="1:15">
      <c r="A336" s="15">
        <f>'Balance N'!A337</f>
        <v>0</v>
      </c>
      <c r="B336" s="4" t="str">
        <f t="shared" si="35"/>
        <v>0</v>
      </c>
      <c r="C336" s="4" t="str">
        <f t="shared" si="36"/>
        <v>0</v>
      </c>
      <c r="D336" s="4" t="str">
        <f t="shared" si="37"/>
        <v>0</v>
      </c>
      <c r="E336" s="8">
        <f>'Balance N'!B337</f>
        <v>0</v>
      </c>
      <c r="F336" s="9">
        <f>'Balance N'!C337</f>
        <v>0</v>
      </c>
      <c r="G336" s="9">
        <f>'Balance N'!D337</f>
        <v>0</v>
      </c>
      <c r="H336" s="9">
        <f>'Balance N'!E337</f>
        <v>0</v>
      </c>
      <c r="I336" s="9">
        <f>'Balance N'!F337</f>
        <v>0</v>
      </c>
      <c r="J336" s="11">
        <f>'Balance N'!G337</f>
        <v>0</v>
      </c>
      <c r="K336" s="11">
        <f>'Balance N'!H337</f>
        <v>0</v>
      </c>
      <c r="L336" s="12" t="str">
        <f t="shared" si="38"/>
        <v>0</v>
      </c>
      <c r="M336" s="5" t="str">
        <f t="shared" si="39"/>
        <v>0</v>
      </c>
      <c r="N336" s="4" t="str">
        <f t="shared" si="40"/>
        <v>0</v>
      </c>
      <c r="O336" s="6" t="str">
        <f t="shared" si="41"/>
        <v>Pas de niveau 7</v>
      </c>
    </row>
    <row r="337" spans="1:15">
      <c r="A337" s="15">
        <f>'Balance N'!A338</f>
        <v>0</v>
      </c>
      <c r="B337" s="4" t="str">
        <f t="shared" si="35"/>
        <v>0</v>
      </c>
      <c r="C337" s="4" t="str">
        <f t="shared" si="36"/>
        <v>0</v>
      </c>
      <c r="D337" s="4" t="str">
        <f t="shared" si="37"/>
        <v>0</v>
      </c>
      <c r="E337" s="8">
        <f>'Balance N'!B338</f>
        <v>0</v>
      </c>
      <c r="F337" s="9">
        <f>'Balance N'!C338</f>
        <v>0</v>
      </c>
      <c r="G337" s="9">
        <f>'Balance N'!D338</f>
        <v>0</v>
      </c>
      <c r="H337" s="9">
        <f>'Balance N'!E338</f>
        <v>0</v>
      </c>
      <c r="I337" s="9">
        <f>'Balance N'!F338</f>
        <v>0</v>
      </c>
      <c r="J337" s="11">
        <f>'Balance N'!G338</f>
        <v>0</v>
      </c>
      <c r="K337" s="11">
        <f>'Balance N'!H338</f>
        <v>0</v>
      </c>
      <c r="L337" s="12" t="str">
        <f t="shared" si="38"/>
        <v>0</v>
      </c>
      <c r="M337" s="5" t="str">
        <f t="shared" si="39"/>
        <v>0</v>
      </c>
      <c r="N337" s="4" t="str">
        <f t="shared" si="40"/>
        <v>0</v>
      </c>
      <c r="O337" s="6" t="str">
        <f t="shared" si="41"/>
        <v>Pas de niveau 7</v>
      </c>
    </row>
    <row r="338" spans="1:15">
      <c r="A338" s="15">
        <f>'Balance N'!A339</f>
        <v>0</v>
      </c>
      <c r="B338" s="4" t="str">
        <f t="shared" si="35"/>
        <v>0</v>
      </c>
      <c r="C338" s="4" t="str">
        <f t="shared" si="36"/>
        <v>0</v>
      </c>
      <c r="D338" s="4" t="str">
        <f t="shared" si="37"/>
        <v>0</v>
      </c>
      <c r="E338" s="8">
        <f>'Balance N'!B339</f>
        <v>0</v>
      </c>
      <c r="F338" s="9">
        <f>'Balance N'!C339</f>
        <v>0</v>
      </c>
      <c r="G338" s="9">
        <f>'Balance N'!D339</f>
        <v>0</v>
      </c>
      <c r="H338" s="9">
        <f>'Balance N'!E339</f>
        <v>0</v>
      </c>
      <c r="I338" s="9">
        <f>'Balance N'!F339</f>
        <v>0</v>
      </c>
      <c r="J338" s="11">
        <f>'Balance N'!G339</f>
        <v>0</v>
      </c>
      <c r="K338" s="11">
        <f>'Balance N'!H339</f>
        <v>0</v>
      </c>
      <c r="L338" s="12" t="str">
        <f t="shared" si="38"/>
        <v>0</v>
      </c>
      <c r="M338" s="5" t="str">
        <f t="shared" si="39"/>
        <v>0</v>
      </c>
      <c r="N338" s="4" t="str">
        <f t="shared" si="40"/>
        <v>0</v>
      </c>
      <c r="O338" s="6" t="str">
        <f t="shared" si="41"/>
        <v>Pas de niveau 7</v>
      </c>
    </row>
    <row r="339" spans="1:15">
      <c r="A339" s="15">
        <f>'Balance N'!A340</f>
        <v>0</v>
      </c>
      <c r="B339" s="4" t="str">
        <f t="shared" si="35"/>
        <v>0</v>
      </c>
      <c r="C339" s="4" t="str">
        <f t="shared" si="36"/>
        <v>0</v>
      </c>
      <c r="D339" s="4" t="str">
        <f t="shared" si="37"/>
        <v>0</v>
      </c>
      <c r="E339" s="8">
        <f>'Balance N'!B340</f>
        <v>0</v>
      </c>
      <c r="F339" s="9">
        <f>'Balance N'!C340</f>
        <v>0</v>
      </c>
      <c r="G339" s="9">
        <f>'Balance N'!D340</f>
        <v>0</v>
      </c>
      <c r="H339" s="9">
        <f>'Balance N'!E340</f>
        <v>0</v>
      </c>
      <c r="I339" s="9">
        <f>'Balance N'!F340</f>
        <v>0</v>
      </c>
      <c r="J339" s="11">
        <f>'Balance N'!G340</f>
        <v>0</v>
      </c>
      <c r="K339" s="11">
        <f>'Balance N'!H340</f>
        <v>0</v>
      </c>
      <c r="L339" s="12" t="str">
        <f t="shared" si="38"/>
        <v>0</v>
      </c>
      <c r="M339" s="5" t="str">
        <f t="shared" si="39"/>
        <v>0</v>
      </c>
      <c r="N339" s="4" t="str">
        <f t="shared" si="40"/>
        <v>0</v>
      </c>
      <c r="O339" s="6" t="str">
        <f t="shared" si="41"/>
        <v>Pas de niveau 7</v>
      </c>
    </row>
    <row r="340" spans="1:15">
      <c r="A340" s="15">
        <f>'Balance N'!A341</f>
        <v>0</v>
      </c>
      <c r="B340" s="4" t="str">
        <f t="shared" si="35"/>
        <v>0</v>
      </c>
      <c r="C340" s="4" t="str">
        <f t="shared" si="36"/>
        <v>0</v>
      </c>
      <c r="D340" s="4" t="str">
        <f t="shared" si="37"/>
        <v>0</v>
      </c>
      <c r="E340" s="8">
        <f>'Balance N'!B341</f>
        <v>0</v>
      </c>
      <c r="F340" s="9">
        <f>'Balance N'!C341</f>
        <v>0</v>
      </c>
      <c r="G340" s="9">
        <f>'Balance N'!D341</f>
        <v>0</v>
      </c>
      <c r="H340" s="9">
        <f>'Balance N'!E341</f>
        <v>0</v>
      </c>
      <c r="I340" s="9">
        <f>'Balance N'!F341</f>
        <v>0</v>
      </c>
      <c r="J340" s="11">
        <f>'Balance N'!G341</f>
        <v>0</v>
      </c>
      <c r="K340" s="11">
        <f>'Balance N'!H341</f>
        <v>0</v>
      </c>
      <c r="L340" s="12" t="str">
        <f t="shared" si="38"/>
        <v>0</v>
      </c>
      <c r="M340" s="5" t="str">
        <f t="shared" si="39"/>
        <v>0</v>
      </c>
      <c r="N340" s="4" t="str">
        <f t="shared" si="40"/>
        <v>0</v>
      </c>
      <c r="O340" s="6" t="str">
        <f t="shared" si="41"/>
        <v>Pas de niveau 7</v>
      </c>
    </row>
    <row r="341" spans="1:15">
      <c r="A341" s="15">
        <f>'Balance N'!A342</f>
        <v>0</v>
      </c>
      <c r="B341" s="4" t="str">
        <f t="shared" si="35"/>
        <v>0</v>
      </c>
      <c r="C341" s="4" t="str">
        <f t="shared" si="36"/>
        <v>0</v>
      </c>
      <c r="D341" s="4" t="str">
        <f t="shared" si="37"/>
        <v>0</v>
      </c>
      <c r="E341" s="8">
        <f>'Balance N'!B342</f>
        <v>0</v>
      </c>
      <c r="F341" s="9">
        <f>'Balance N'!C342</f>
        <v>0</v>
      </c>
      <c r="G341" s="9">
        <f>'Balance N'!D342</f>
        <v>0</v>
      </c>
      <c r="H341" s="9">
        <f>'Balance N'!E342</f>
        <v>0</v>
      </c>
      <c r="I341" s="9">
        <f>'Balance N'!F342</f>
        <v>0</v>
      </c>
      <c r="J341" s="11">
        <f>'Balance N'!G342</f>
        <v>0</v>
      </c>
      <c r="K341" s="11">
        <f>'Balance N'!H342</f>
        <v>0</v>
      </c>
      <c r="L341" s="12" t="str">
        <f t="shared" si="38"/>
        <v>0</v>
      </c>
      <c r="M341" s="5" t="str">
        <f t="shared" si="39"/>
        <v>0</v>
      </c>
      <c r="N341" s="4" t="str">
        <f t="shared" si="40"/>
        <v>0</v>
      </c>
      <c r="O341" s="6" t="str">
        <f t="shared" si="41"/>
        <v>Pas de niveau 7</v>
      </c>
    </row>
    <row r="342" spans="1:15">
      <c r="A342" s="15">
        <f>'Balance N'!A343</f>
        <v>0</v>
      </c>
      <c r="B342" s="4" t="str">
        <f t="shared" si="35"/>
        <v>0</v>
      </c>
      <c r="C342" s="4" t="str">
        <f t="shared" si="36"/>
        <v>0</v>
      </c>
      <c r="D342" s="4" t="str">
        <f t="shared" si="37"/>
        <v>0</v>
      </c>
      <c r="E342" s="8">
        <f>'Balance N'!B343</f>
        <v>0</v>
      </c>
      <c r="F342" s="9">
        <f>'Balance N'!C343</f>
        <v>0</v>
      </c>
      <c r="G342" s="9">
        <f>'Balance N'!D343</f>
        <v>0</v>
      </c>
      <c r="H342" s="9">
        <f>'Balance N'!E343</f>
        <v>0</v>
      </c>
      <c r="I342" s="9">
        <f>'Balance N'!F343</f>
        <v>0</v>
      </c>
      <c r="J342" s="11">
        <f>'Balance N'!G343</f>
        <v>0</v>
      </c>
      <c r="K342" s="11">
        <f>'Balance N'!H343</f>
        <v>0</v>
      </c>
      <c r="L342" s="12" t="str">
        <f t="shared" si="38"/>
        <v>0</v>
      </c>
      <c r="M342" s="5" t="str">
        <f t="shared" si="39"/>
        <v>0</v>
      </c>
      <c r="N342" s="4" t="str">
        <f t="shared" si="40"/>
        <v>0</v>
      </c>
      <c r="O342" s="6" t="str">
        <f t="shared" si="41"/>
        <v>Pas de niveau 7</v>
      </c>
    </row>
    <row r="343" spans="1:15">
      <c r="A343" s="15">
        <f>'Balance N'!A344</f>
        <v>0</v>
      </c>
      <c r="B343" s="4" t="str">
        <f t="shared" si="35"/>
        <v>0</v>
      </c>
      <c r="C343" s="4" t="str">
        <f t="shared" si="36"/>
        <v>0</v>
      </c>
      <c r="D343" s="4" t="str">
        <f t="shared" si="37"/>
        <v>0</v>
      </c>
      <c r="E343" s="8">
        <f>'Balance N'!B344</f>
        <v>0</v>
      </c>
      <c r="F343" s="9">
        <f>'Balance N'!C344</f>
        <v>0</v>
      </c>
      <c r="G343" s="9">
        <f>'Balance N'!D344</f>
        <v>0</v>
      </c>
      <c r="H343" s="9">
        <f>'Balance N'!E344</f>
        <v>0</v>
      </c>
      <c r="I343" s="9">
        <f>'Balance N'!F344</f>
        <v>0</v>
      </c>
      <c r="J343" s="11">
        <f>'Balance N'!G344</f>
        <v>0</v>
      </c>
      <c r="K343" s="11">
        <f>'Balance N'!H344</f>
        <v>0</v>
      </c>
      <c r="L343" s="12" t="str">
        <f t="shared" si="38"/>
        <v>0</v>
      </c>
      <c r="M343" s="5" t="str">
        <f t="shared" si="39"/>
        <v>0</v>
      </c>
      <c r="N343" s="4" t="str">
        <f t="shared" si="40"/>
        <v>0</v>
      </c>
      <c r="O343" s="6" t="str">
        <f t="shared" si="41"/>
        <v>Pas de niveau 7</v>
      </c>
    </row>
    <row r="344" spans="1:15">
      <c r="A344" s="15">
        <f>'Balance N'!A345</f>
        <v>0</v>
      </c>
      <c r="B344" s="4" t="str">
        <f t="shared" si="35"/>
        <v>0</v>
      </c>
      <c r="C344" s="4" t="str">
        <f t="shared" si="36"/>
        <v>0</v>
      </c>
      <c r="D344" s="4" t="str">
        <f t="shared" si="37"/>
        <v>0</v>
      </c>
      <c r="E344" s="8">
        <f>'Balance N'!B345</f>
        <v>0</v>
      </c>
      <c r="F344" s="9">
        <f>'Balance N'!C345</f>
        <v>0</v>
      </c>
      <c r="G344" s="9">
        <f>'Balance N'!D345</f>
        <v>0</v>
      </c>
      <c r="H344" s="9">
        <f>'Balance N'!E345</f>
        <v>0</v>
      </c>
      <c r="I344" s="9">
        <f>'Balance N'!F345</f>
        <v>0</v>
      </c>
      <c r="J344" s="11">
        <f>'Balance N'!G345</f>
        <v>0</v>
      </c>
      <c r="K344" s="11">
        <f>'Balance N'!H345</f>
        <v>0</v>
      </c>
      <c r="L344" s="12" t="str">
        <f t="shared" si="38"/>
        <v>0</v>
      </c>
      <c r="M344" s="5" t="str">
        <f t="shared" si="39"/>
        <v>0</v>
      </c>
      <c r="N344" s="4" t="str">
        <f t="shared" si="40"/>
        <v>0</v>
      </c>
      <c r="O344" s="6" t="str">
        <f t="shared" si="41"/>
        <v>Pas de niveau 7</v>
      </c>
    </row>
    <row r="345" spans="1:15">
      <c r="A345" s="15">
        <f>'Balance N'!A346</f>
        <v>0</v>
      </c>
      <c r="B345" s="4" t="str">
        <f t="shared" si="35"/>
        <v>0</v>
      </c>
      <c r="C345" s="4" t="str">
        <f t="shared" si="36"/>
        <v>0</v>
      </c>
      <c r="D345" s="4" t="str">
        <f t="shared" si="37"/>
        <v>0</v>
      </c>
      <c r="E345" s="8">
        <f>'Balance N'!B346</f>
        <v>0</v>
      </c>
      <c r="F345" s="9">
        <f>'Balance N'!C346</f>
        <v>0</v>
      </c>
      <c r="G345" s="9">
        <f>'Balance N'!D346</f>
        <v>0</v>
      </c>
      <c r="H345" s="9">
        <f>'Balance N'!E346</f>
        <v>0</v>
      </c>
      <c r="I345" s="9">
        <f>'Balance N'!F346</f>
        <v>0</v>
      </c>
      <c r="J345" s="11">
        <f>'Balance N'!G346</f>
        <v>0</v>
      </c>
      <c r="K345" s="11">
        <f>'Balance N'!H346</f>
        <v>0</v>
      </c>
      <c r="L345" s="12" t="str">
        <f t="shared" si="38"/>
        <v>0</v>
      </c>
      <c r="M345" s="5" t="str">
        <f t="shared" si="39"/>
        <v>0</v>
      </c>
      <c r="N345" s="4" t="str">
        <f t="shared" si="40"/>
        <v>0</v>
      </c>
      <c r="O345" s="6" t="str">
        <f t="shared" si="41"/>
        <v>Pas de niveau 7</v>
      </c>
    </row>
    <row r="346" spans="1:15">
      <c r="A346" s="15">
        <f>'Balance N'!A347</f>
        <v>0</v>
      </c>
      <c r="B346" s="4" t="str">
        <f t="shared" si="35"/>
        <v>0</v>
      </c>
      <c r="C346" s="4" t="str">
        <f t="shared" si="36"/>
        <v>0</v>
      </c>
      <c r="D346" s="4" t="str">
        <f t="shared" si="37"/>
        <v>0</v>
      </c>
      <c r="E346" s="8">
        <f>'Balance N'!B347</f>
        <v>0</v>
      </c>
      <c r="F346" s="9">
        <f>'Balance N'!C347</f>
        <v>0</v>
      </c>
      <c r="G346" s="9">
        <f>'Balance N'!D347</f>
        <v>0</v>
      </c>
      <c r="H346" s="9">
        <f>'Balance N'!E347</f>
        <v>0</v>
      </c>
      <c r="I346" s="9">
        <f>'Balance N'!F347</f>
        <v>0</v>
      </c>
      <c r="J346" s="11">
        <f>'Balance N'!G347</f>
        <v>0</v>
      </c>
      <c r="K346" s="11">
        <f>'Balance N'!H347</f>
        <v>0</v>
      </c>
      <c r="L346" s="12" t="str">
        <f t="shared" si="38"/>
        <v>0</v>
      </c>
      <c r="M346" s="5" t="str">
        <f t="shared" si="39"/>
        <v>0</v>
      </c>
      <c r="N346" s="4" t="str">
        <f t="shared" si="40"/>
        <v>0</v>
      </c>
      <c r="O346" s="6" t="str">
        <f t="shared" si="41"/>
        <v>Pas de niveau 7</v>
      </c>
    </row>
    <row r="347" spans="1:15">
      <c r="A347" s="15">
        <f>'Balance N'!A348</f>
        <v>0</v>
      </c>
      <c r="B347" s="4" t="str">
        <f t="shared" si="35"/>
        <v>0</v>
      </c>
      <c r="C347" s="4" t="str">
        <f t="shared" si="36"/>
        <v>0</v>
      </c>
      <c r="D347" s="4" t="str">
        <f t="shared" si="37"/>
        <v>0</v>
      </c>
      <c r="E347" s="8">
        <f>'Balance N'!B348</f>
        <v>0</v>
      </c>
      <c r="F347" s="9">
        <f>'Balance N'!C348</f>
        <v>0</v>
      </c>
      <c r="G347" s="9">
        <f>'Balance N'!D348</f>
        <v>0</v>
      </c>
      <c r="H347" s="9">
        <f>'Balance N'!E348</f>
        <v>0</v>
      </c>
      <c r="I347" s="9">
        <f>'Balance N'!F348</f>
        <v>0</v>
      </c>
      <c r="J347" s="11">
        <f>'Balance N'!G348</f>
        <v>0</v>
      </c>
      <c r="K347" s="11">
        <f>'Balance N'!H348</f>
        <v>0</v>
      </c>
      <c r="L347" s="12" t="str">
        <f t="shared" si="38"/>
        <v>0</v>
      </c>
      <c r="M347" s="5" t="str">
        <f t="shared" si="39"/>
        <v>0</v>
      </c>
      <c r="N347" s="4" t="str">
        <f t="shared" si="40"/>
        <v>0</v>
      </c>
      <c r="O347" s="6" t="str">
        <f t="shared" si="41"/>
        <v>Pas de niveau 7</v>
      </c>
    </row>
    <row r="348" spans="1:15">
      <c r="A348" s="15">
        <f>'Balance N'!A349</f>
        <v>0</v>
      </c>
      <c r="B348" s="4" t="str">
        <f t="shared" si="35"/>
        <v>0</v>
      </c>
      <c r="C348" s="4" t="str">
        <f t="shared" si="36"/>
        <v>0</v>
      </c>
      <c r="D348" s="4" t="str">
        <f t="shared" si="37"/>
        <v>0</v>
      </c>
      <c r="E348" s="8">
        <f>'Balance N'!B349</f>
        <v>0</v>
      </c>
      <c r="F348" s="9">
        <f>'Balance N'!C349</f>
        <v>0</v>
      </c>
      <c r="G348" s="9">
        <f>'Balance N'!D349</f>
        <v>0</v>
      </c>
      <c r="H348" s="9">
        <f>'Balance N'!E349</f>
        <v>0</v>
      </c>
      <c r="I348" s="9">
        <f>'Balance N'!F349</f>
        <v>0</v>
      </c>
      <c r="J348" s="11">
        <f>'Balance N'!G349</f>
        <v>0</v>
      </c>
      <c r="K348" s="11">
        <f>'Balance N'!H349</f>
        <v>0</v>
      </c>
      <c r="L348" s="12" t="str">
        <f t="shared" si="38"/>
        <v>0</v>
      </c>
      <c r="M348" s="5" t="str">
        <f t="shared" si="39"/>
        <v>0</v>
      </c>
      <c r="N348" s="4" t="str">
        <f t="shared" si="40"/>
        <v>0</v>
      </c>
      <c r="O348" s="6" t="str">
        <f t="shared" si="41"/>
        <v>Pas de niveau 7</v>
      </c>
    </row>
    <row r="349" spans="1:15">
      <c r="A349" s="15">
        <f>'Balance N'!A350</f>
        <v>0</v>
      </c>
      <c r="B349" s="4" t="str">
        <f t="shared" si="35"/>
        <v>0</v>
      </c>
      <c r="C349" s="4" t="str">
        <f t="shared" si="36"/>
        <v>0</v>
      </c>
      <c r="D349" s="4" t="str">
        <f t="shared" si="37"/>
        <v>0</v>
      </c>
      <c r="E349" s="8">
        <f>'Balance N'!B350</f>
        <v>0</v>
      </c>
      <c r="F349" s="9">
        <f>'Balance N'!C350</f>
        <v>0</v>
      </c>
      <c r="G349" s="9">
        <f>'Balance N'!D350</f>
        <v>0</v>
      </c>
      <c r="H349" s="9">
        <f>'Balance N'!E350</f>
        <v>0</v>
      </c>
      <c r="I349" s="9">
        <f>'Balance N'!F350</f>
        <v>0</v>
      </c>
      <c r="J349" s="11">
        <f>'Balance N'!G350</f>
        <v>0</v>
      </c>
      <c r="K349" s="11">
        <f>'Balance N'!H350</f>
        <v>0</v>
      </c>
      <c r="L349" s="12" t="str">
        <f t="shared" si="38"/>
        <v>0</v>
      </c>
      <c r="M349" s="5" t="str">
        <f t="shared" si="39"/>
        <v>0</v>
      </c>
      <c r="N349" s="4" t="str">
        <f t="shared" si="40"/>
        <v>0</v>
      </c>
      <c r="O349" s="6" t="str">
        <f t="shared" si="41"/>
        <v>Pas de niveau 7</v>
      </c>
    </row>
    <row r="350" spans="1:15">
      <c r="A350" s="15">
        <f>'Balance N'!A351</f>
        <v>0</v>
      </c>
      <c r="B350" s="4" t="str">
        <f t="shared" si="35"/>
        <v>0</v>
      </c>
      <c r="C350" s="4" t="str">
        <f t="shared" si="36"/>
        <v>0</v>
      </c>
      <c r="D350" s="4" t="str">
        <f t="shared" si="37"/>
        <v>0</v>
      </c>
      <c r="E350" s="8">
        <f>'Balance N'!B351</f>
        <v>0</v>
      </c>
      <c r="F350" s="9">
        <f>'Balance N'!C351</f>
        <v>0</v>
      </c>
      <c r="G350" s="9">
        <f>'Balance N'!D351</f>
        <v>0</v>
      </c>
      <c r="H350" s="9">
        <f>'Balance N'!E351</f>
        <v>0</v>
      </c>
      <c r="I350" s="9">
        <f>'Balance N'!F351</f>
        <v>0</v>
      </c>
      <c r="J350" s="11">
        <f>'Balance N'!G351</f>
        <v>0</v>
      </c>
      <c r="K350" s="11">
        <f>'Balance N'!H351</f>
        <v>0</v>
      </c>
      <c r="L350" s="12" t="str">
        <f t="shared" si="38"/>
        <v>0</v>
      </c>
      <c r="M350" s="5" t="str">
        <f t="shared" si="39"/>
        <v>0</v>
      </c>
      <c r="N350" s="4" t="str">
        <f t="shared" si="40"/>
        <v>0</v>
      </c>
      <c r="O350" s="6" t="str">
        <f t="shared" si="41"/>
        <v>Pas de niveau 7</v>
      </c>
    </row>
    <row r="351" spans="1:15">
      <c r="A351" s="15">
        <f>'Balance N'!A352</f>
        <v>0</v>
      </c>
      <c r="B351" s="4" t="str">
        <f t="shared" si="35"/>
        <v>0</v>
      </c>
      <c r="C351" s="4" t="str">
        <f t="shared" si="36"/>
        <v>0</v>
      </c>
      <c r="D351" s="4" t="str">
        <f t="shared" si="37"/>
        <v>0</v>
      </c>
      <c r="E351" s="8">
        <f>'Balance N'!B352</f>
        <v>0</v>
      </c>
      <c r="F351" s="9">
        <f>'Balance N'!C352</f>
        <v>0</v>
      </c>
      <c r="G351" s="9">
        <f>'Balance N'!D352</f>
        <v>0</v>
      </c>
      <c r="H351" s="9">
        <f>'Balance N'!E352</f>
        <v>0</v>
      </c>
      <c r="I351" s="9">
        <f>'Balance N'!F352</f>
        <v>0</v>
      </c>
      <c r="J351" s="11">
        <f>'Balance N'!G352</f>
        <v>0</v>
      </c>
      <c r="K351" s="11">
        <f>'Balance N'!H352</f>
        <v>0</v>
      </c>
      <c r="L351" s="12" t="str">
        <f t="shared" si="38"/>
        <v>0</v>
      </c>
      <c r="M351" s="5" t="str">
        <f t="shared" si="39"/>
        <v>0</v>
      </c>
      <c r="N351" s="4" t="str">
        <f t="shared" si="40"/>
        <v>0</v>
      </c>
      <c r="O351" s="6" t="str">
        <f t="shared" si="41"/>
        <v>Pas de niveau 7</v>
      </c>
    </row>
    <row r="352" spans="1:15">
      <c r="A352" s="15">
        <f>'Balance N'!A353</f>
        <v>0</v>
      </c>
      <c r="B352" s="4" t="str">
        <f t="shared" si="35"/>
        <v>0</v>
      </c>
      <c r="C352" s="4" t="str">
        <f t="shared" si="36"/>
        <v>0</v>
      </c>
      <c r="D352" s="4" t="str">
        <f t="shared" si="37"/>
        <v>0</v>
      </c>
      <c r="E352" s="8">
        <f>'Balance N'!B353</f>
        <v>0</v>
      </c>
      <c r="F352" s="9">
        <f>'Balance N'!C353</f>
        <v>0</v>
      </c>
      <c r="G352" s="9">
        <f>'Balance N'!D353</f>
        <v>0</v>
      </c>
      <c r="H352" s="9">
        <f>'Balance N'!E353</f>
        <v>0</v>
      </c>
      <c r="I352" s="9">
        <f>'Balance N'!F353</f>
        <v>0</v>
      </c>
      <c r="J352" s="11">
        <f>'Balance N'!G353</f>
        <v>0</v>
      </c>
      <c r="K352" s="11">
        <f>'Balance N'!H353</f>
        <v>0</v>
      </c>
      <c r="L352" s="12" t="str">
        <f t="shared" si="38"/>
        <v>0</v>
      </c>
      <c r="M352" s="5" t="str">
        <f t="shared" si="39"/>
        <v>0</v>
      </c>
      <c r="N352" s="4" t="str">
        <f t="shared" si="40"/>
        <v>0</v>
      </c>
      <c r="O352" s="6" t="str">
        <f t="shared" si="41"/>
        <v>Pas de niveau 7</v>
      </c>
    </row>
    <row r="353" spans="1:15">
      <c r="A353" s="15">
        <f>'Balance N'!A354</f>
        <v>0</v>
      </c>
      <c r="B353" s="4" t="str">
        <f t="shared" si="35"/>
        <v>0</v>
      </c>
      <c r="C353" s="4" t="str">
        <f t="shared" si="36"/>
        <v>0</v>
      </c>
      <c r="D353" s="4" t="str">
        <f t="shared" si="37"/>
        <v>0</v>
      </c>
      <c r="E353" s="8">
        <f>'Balance N'!B354</f>
        <v>0</v>
      </c>
      <c r="F353" s="9">
        <f>'Balance N'!C354</f>
        <v>0</v>
      </c>
      <c r="G353" s="9">
        <f>'Balance N'!D354</f>
        <v>0</v>
      </c>
      <c r="H353" s="9">
        <f>'Balance N'!E354</f>
        <v>0</v>
      </c>
      <c r="I353" s="9">
        <f>'Balance N'!F354</f>
        <v>0</v>
      </c>
      <c r="J353" s="11">
        <f>'Balance N'!G354</f>
        <v>0</v>
      </c>
      <c r="K353" s="11">
        <f>'Balance N'!H354</f>
        <v>0</v>
      </c>
      <c r="L353" s="12" t="str">
        <f t="shared" si="38"/>
        <v>0</v>
      </c>
      <c r="M353" s="5" t="str">
        <f t="shared" si="39"/>
        <v>0</v>
      </c>
      <c r="N353" s="4" t="str">
        <f t="shared" si="40"/>
        <v>0</v>
      </c>
      <c r="O353" s="6" t="str">
        <f t="shared" si="41"/>
        <v>Pas de niveau 7</v>
      </c>
    </row>
    <row r="354" spans="1:15">
      <c r="A354" s="15">
        <f>'Balance N'!A355</f>
        <v>0</v>
      </c>
      <c r="B354" s="4" t="str">
        <f t="shared" si="35"/>
        <v>0</v>
      </c>
      <c r="C354" s="4" t="str">
        <f t="shared" si="36"/>
        <v>0</v>
      </c>
      <c r="D354" s="4" t="str">
        <f t="shared" si="37"/>
        <v>0</v>
      </c>
      <c r="E354" s="8">
        <f>'Balance N'!B355</f>
        <v>0</v>
      </c>
      <c r="F354" s="9">
        <f>'Balance N'!C355</f>
        <v>0</v>
      </c>
      <c r="G354" s="9">
        <f>'Balance N'!D355</f>
        <v>0</v>
      </c>
      <c r="H354" s="9">
        <f>'Balance N'!E355</f>
        <v>0</v>
      </c>
      <c r="I354" s="9">
        <f>'Balance N'!F355</f>
        <v>0</v>
      </c>
      <c r="J354" s="11">
        <f>'Balance N'!G355</f>
        <v>0</v>
      </c>
      <c r="K354" s="11">
        <f>'Balance N'!H355</f>
        <v>0</v>
      </c>
      <c r="L354" s="12" t="str">
        <f t="shared" si="38"/>
        <v>0</v>
      </c>
      <c r="M354" s="5" t="str">
        <f t="shared" si="39"/>
        <v>0</v>
      </c>
      <c r="N354" s="4" t="str">
        <f t="shared" si="40"/>
        <v>0</v>
      </c>
      <c r="O354" s="6" t="str">
        <f t="shared" si="41"/>
        <v>Pas de niveau 7</v>
      </c>
    </row>
    <row r="355" spans="1:15">
      <c r="A355" s="15">
        <f>'Balance N'!A356</f>
        <v>0</v>
      </c>
      <c r="B355" s="4" t="str">
        <f t="shared" si="35"/>
        <v>0</v>
      </c>
      <c r="C355" s="4" t="str">
        <f t="shared" si="36"/>
        <v>0</v>
      </c>
      <c r="D355" s="4" t="str">
        <f t="shared" si="37"/>
        <v>0</v>
      </c>
      <c r="E355" s="8">
        <f>'Balance N'!B356</f>
        <v>0</v>
      </c>
      <c r="F355" s="9">
        <f>'Balance N'!C356</f>
        <v>0</v>
      </c>
      <c r="G355" s="9">
        <f>'Balance N'!D356</f>
        <v>0</v>
      </c>
      <c r="H355" s="9">
        <f>'Balance N'!E356</f>
        <v>0</v>
      </c>
      <c r="I355" s="9">
        <f>'Balance N'!F356</f>
        <v>0</v>
      </c>
      <c r="J355" s="11">
        <f>'Balance N'!G356</f>
        <v>0</v>
      </c>
      <c r="K355" s="11">
        <f>'Balance N'!H356</f>
        <v>0</v>
      </c>
      <c r="L355" s="12" t="str">
        <f t="shared" si="38"/>
        <v>0</v>
      </c>
      <c r="M355" s="5" t="str">
        <f t="shared" si="39"/>
        <v>0</v>
      </c>
      <c r="N355" s="4" t="str">
        <f t="shared" si="40"/>
        <v>0</v>
      </c>
      <c r="O355" s="6" t="str">
        <f t="shared" si="41"/>
        <v>Pas de niveau 7</v>
      </c>
    </row>
    <row r="356" spans="1:15">
      <c r="A356" s="15">
        <f>'Balance N'!A357</f>
        <v>0</v>
      </c>
      <c r="B356" s="4" t="str">
        <f t="shared" si="35"/>
        <v>0</v>
      </c>
      <c r="C356" s="4" t="str">
        <f t="shared" si="36"/>
        <v>0</v>
      </c>
      <c r="D356" s="4" t="str">
        <f t="shared" si="37"/>
        <v>0</v>
      </c>
      <c r="E356" s="8">
        <f>'Balance N'!B357</f>
        <v>0</v>
      </c>
      <c r="F356" s="9">
        <f>'Balance N'!C357</f>
        <v>0</v>
      </c>
      <c r="G356" s="9">
        <f>'Balance N'!D357</f>
        <v>0</v>
      </c>
      <c r="H356" s="9">
        <f>'Balance N'!E357</f>
        <v>0</v>
      </c>
      <c r="I356" s="9">
        <f>'Balance N'!F357</f>
        <v>0</v>
      </c>
      <c r="J356" s="11">
        <f>'Balance N'!G357</f>
        <v>0</v>
      </c>
      <c r="K356" s="11">
        <f>'Balance N'!H357</f>
        <v>0</v>
      </c>
      <c r="L356" s="12" t="str">
        <f t="shared" si="38"/>
        <v>0</v>
      </c>
      <c r="M356" s="5" t="str">
        <f t="shared" si="39"/>
        <v>0</v>
      </c>
      <c r="N356" s="4" t="str">
        <f t="shared" si="40"/>
        <v>0</v>
      </c>
      <c r="O356" s="6" t="str">
        <f t="shared" si="41"/>
        <v>Pas de niveau 7</v>
      </c>
    </row>
    <row r="357" spans="1:15">
      <c r="A357" s="15">
        <f>'Balance N'!A358</f>
        <v>0</v>
      </c>
      <c r="B357" s="4" t="str">
        <f t="shared" si="35"/>
        <v>0</v>
      </c>
      <c r="C357" s="4" t="str">
        <f t="shared" si="36"/>
        <v>0</v>
      </c>
      <c r="D357" s="4" t="str">
        <f t="shared" si="37"/>
        <v>0</v>
      </c>
      <c r="E357" s="8">
        <f>'Balance N'!B358</f>
        <v>0</v>
      </c>
      <c r="F357" s="9">
        <f>'Balance N'!C358</f>
        <v>0</v>
      </c>
      <c r="G357" s="9">
        <f>'Balance N'!D358</f>
        <v>0</v>
      </c>
      <c r="H357" s="9">
        <f>'Balance N'!E358</f>
        <v>0</v>
      </c>
      <c r="I357" s="9">
        <f>'Balance N'!F358</f>
        <v>0</v>
      </c>
      <c r="J357" s="11">
        <f>'Balance N'!G358</f>
        <v>0</v>
      </c>
      <c r="K357" s="11">
        <f>'Balance N'!H358</f>
        <v>0</v>
      </c>
      <c r="L357" s="12" t="str">
        <f t="shared" si="38"/>
        <v>0</v>
      </c>
      <c r="M357" s="5" t="str">
        <f t="shared" si="39"/>
        <v>0</v>
      </c>
      <c r="N357" s="4" t="str">
        <f t="shared" si="40"/>
        <v>0</v>
      </c>
      <c r="O357" s="6" t="str">
        <f t="shared" si="41"/>
        <v>Pas de niveau 7</v>
      </c>
    </row>
    <row r="358" spans="1:15">
      <c r="A358" s="15">
        <f>'Balance N'!A359</f>
        <v>0</v>
      </c>
      <c r="B358" s="4" t="str">
        <f t="shared" si="35"/>
        <v>0</v>
      </c>
      <c r="C358" s="4" t="str">
        <f t="shared" si="36"/>
        <v>0</v>
      </c>
      <c r="D358" s="4" t="str">
        <f t="shared" si="37"/>
        <v>0</v>
      </c>
      <c r="E358" s="8">
        <f>'Balance N'!B359</f>
        <v>0</v>
      </c>
      <c r="F358" s="9">
        <f>'Balance N'!C359</f>
        <v>0</v>
      </c>
      <c r="G358" s="9">
        <f>'Balance N'!D359</f>
        <v>0</v>
      </c>
      <c r="H358" s="9">
        <f>'Balance N'!E359</f>
        <v>0</v>
      </c>
      <c r="I358" s="9">
        <f>'Balance N'!F359</f>
        <v>0</v>
      </c>
      <c r="J358" s="11">
        <f>'Balance N'!G359</f>
        <v>0</v>
      </c>
      <c r="K358" s="11">
        <f>'Balance N'!H359</f>
        <v>0</v>
      </c>
      <c r="L358" s="12" t="str">
        <f t="shared" si="38"/>
        <v>0</v>
      </c>
      <c r="M358" s="5" t="str">
        <f t="shared" si="39"/>
        <v>0</v>
      </c>
      <c r="N358" s="4" t="str">
        <f t="shared" si="40"/>
        <v>0</v>
      </c>
      <c r="O358" s="6" t="str">
        <f t="shared" si="41"/>
        <v>Pas de niveau 7</v>
      </c>
    </row>
    <row r="359" spans="1:15">
      <c r="A359" s="15">
        <f>'Balance N'!A360</f>
        <v>0</v>
      </c>
      <c r="B359" s="4" t="str">
        <f t="shared" si="35"/>
        <v>0</v>
      </c>
      <c r="C359" s="4" t="str">
        <f t="shared" si="36"/>
        <v>0</v>
      </c>
      <c r="D359" s="4" t="str">
        <f t="shared" si="37"/>
        <v>0</v>
      </c>
      <c r="E359" s="8">
        <f>'Balance N'!B360</f>
        <v>0</v>
      </c>
      <c r="F359" s="9">
        <f>'Balance N'!C360</f>
        <v>0</v>
      </c>
      <c r="G359" s="9">
        <f>'Balance N'!D360</f>
        <v>0</v>
      </c>
      <c r="H359" s="9">
        <f>'Balance N'!E360</f>
        <v>0</v>
      </c>
      <c r="I359" s="9">
        <f>'Balance N'!F360</f>
        <v>0</v>
      </c>
      <c r="J359" s="11">
        <f>'Balance N'!G360</f>
        <v>0</v>
      </c>
      <c r="K359" s="11">
        <f>'Balance N'!H360</f>
        <v>0</v>
      </c>
      <c r="L359" s="12" t="str">
        <f t="shared" si="38"/>
        <v>0</v>
      </c>
      <c r="M359" s="5" t="str">
        <f t="shared" si="39"/>
        <v>0</v>
      </c>
      <c r="N359" s="4" t="str">
        <f t="shared" si="40"/>
        <v>0</v>
      </c>
      <c r="O359" s="6" t="str">
        <f t="shared" si="41"/>
        <v>Pas de niveau 7</v>
      </c>
    </row>
    <row r="360" spans="1:15">
      <c r="A360" s="15">
        <f>'Balance N'!A361</f>
        <v>0</v>
      </c>
      <c r="B360" s="4" t="str">
        <f t="shared" si="35"/>
        <v>0</v>
      </c>
      <c r="C360" s="4" t="str">
        <f t="shared" si="36"/>
        <v>0</v>
      </c>
      <c r="D360" s="4" t="str">
        <f t="shared" si="37"/>
        <v>0</v>
      </c>
      <c r="E360" s="8">
        <f>'Balance N'!B361</f>
        <v>0</v>
      </c>
      <c r="F360" s="9">
        <f>'Balance N'!C361</f>
        <v>0</v>
      </c>
      <c r="G360" s="9">
        <f>'Balance N'!D361</f>
        <v>0</v>
      </c>
      <c r="H360" s="9">
        <f>'Balance N'!E361</f>
        <v>0</v>
      </c>
      <c r="I360" s="9">
        <f>'Balance N'!F361</f>
        <v>0</v>
      </c>
      <c r="J360" s="11">
        <f>'Balance N'!G361</f>
        <v>0</v>
      </c>
      <c r="K360" s="11">
        <f>'Balance N'!H361</f>
        <v>0</v>
      </c>
      <c r="L360" s="12" t="str">
        <f t="shared" si="38"/>
        <v>0</v>
      </c>
      <c r="M360" s="5" t="str">
        <f t="shared" si="39"/>
        <v>0</v>
      </c>
      <c r="N360" s="4" t="str">
        <f t="shared" si="40"/>
        <v>0</v>
      </c>
      <c r="O360" s="6" t="str">
        <f t="shared" si="41"/>
        <v>Pas de niveau 7</v>
      </c>
    </row>
    <row r="361" spans="1:15">
      <c r="A361" s="15">
        <f>'Balance N'!A362</f>
        <v>0</v>
      </c>
      <c r="B361" s="4" t="str">
        <f t="shared" si="35"/>
        <v>0</v>
      </c>
      <c r="C361" s="4" t="str">
        <f t="shared" si="36"/>
        <v>0</v>
      </c>
      <c r="D361" s="4" t="str">
        <f t="shared" si="37"/>
        <v>0</v>
      </c>
      <c r="E361" s="8">
        <f>'Balance N'!B362</f>
        <v>0</v>
      </c>
      <c r="F361" s="9">
        <f>'Balance N'!C362</f>
        <v>0</v>
      </c>
      <c r="G361" s="9">
        <f>'Balance N'!D362</f>
        <v>0</v>
      </c>
      <c r="H361" s="9">
        <f>'Balance N'!E362</f>
        <v>0</v>
      </c>
      <c r="I361" s="9">
        <f>'Balance N'!F362</f>
        <v>0</v>
      </c>
      <c r="J361" s="11">
        <f>'Balance N'!G362</f>
        <v>0</v>
      </c>
      <c r="K361" s="11">
        <f>'Balance N'!H362</f>
        <v>0</v>
      </c>
      <c r="L361" s="12" t="str">
        <f t="shared" si="38"/>
        <v>0</v>
      </c>
      <c r="M361" s="5" t="str">
        <f t="shared" si="39"/>
        <v>0</v>
      </c>
      <c r="N361" s="4" t="str">
        <f t="shared" si="40"/>
        <v>0</v>
      </c>
      <c r="O361" s="6" t="str">
        <f t="shared" si="41"/>
        <v>Pas de niveau 7</v>
      </c>
    </row>
    <row r="362" spans="1:15">
      <c r="A362" s="15">
        <f>'Balance N'!A363</f>
        <v>0</v>
      </c>
      <c r="B362" s="4" t="str">
        <f t="shared" si="35"/>
        <v>0</v>
      </c>
      <c r="C362" s="4" t="str">
        <f t="shared" si="36"/>
        <v>0</v>
      </c>
      <c r="D362" s="4" t="str">
        <f t="shared" si="37"/>
        <v>0</v>
      </c>
      <c r="E362" s="8">
        <f>'Balance N'!B363</f>
        <v>0</v>
      </c>
      <c r="F362" s="9">
        <f>'Balance N'!C363</f>
        <v>0</v>
      </c>
      <c r="G362" s="9">
        <f>'Balance N'!D363</f>
        <v>0</v>
      </c>
      <c r="H362" s="9">
        <f>'Balance N'!E363</f>
        <v>0</v>
      </c>
      <c r="I362" s="9">
        <f>'Balance N'!F363</f>
        <v>0</v>
      </c>
      <c r="J362" s="11">
        <f>'Balance N'!G363</f>
        <v>0</v>
      </c>
      <c r="K362" s="11">
        <f>'Balance N'!H363</f>
        <v>0</v>
      </c>
      <c r="L362" s="12" t="str">
        <f t="shared" si="38"/>
        <v>0</v>
      </c>
      <c r="M362" s="5" t="str">
        <f t="shared" si="39"/>
        <v>0</v>
      </c>
      <c r="N362" s="4" t="str">
        <f t="shared" si="40"/>
        <v>0</v>
      </c>
      <c r="O362" s="6" t="str">
        <f t="shared" si="41"/>
        <v>Pas de niveau 7</v>
      </c>
    </row>
    <row r="363" spans="1:15">
      <c r="A363" s="15">
        <f>'Balance N'!A364</f>
        <v>0</v>
      </c>
      <c r="B363" s="4" t="str">
        <f t="shared" si="35"/>
        <v>0</v>
      </c>
      <c r="C363" s="4" t="str">
        <f t="shared" si="36"/>
        <v>0</v>
      </c>
      <c r="D363" s="4" t="str">
        <f t="shared" si="37"/>
        <v>0</v>
      </c>
      <c r="E363" s="8">
        <f>'Balance N'!B364</f>
        <v>0</v>
      </c>
      <c r="F363" s="9">
        <f>'Balance N'!C364</f>
        <v>0</v>
      </c>
      <c r="G363" s="9">
        <f>'Balance N'!D364</f>
        <v>0</v>
      </c>
      <c r="H363" s="9">
        <f>'Balance N'!E364</f>
        <v>0</v>
      </c>
      <c r="I363" s="9">
        <f>'Balance N'!F364</f>
        <v>0</v>
      </c>
      <c r="J363" s="11">
        <f>'Balance N'!G364</f>
        <v>0</v>
      </c>
      <c r="K363" s="11">
        <f>'Balance N'!H364</f>
        <v>0</v>
      </c>
      <c r="L363" s="12" t="str">
        <f t="shared" si="38"/>
        <v>0</v>
      </c>
      <c r="M363" s="5" t="str">
        <f t="shared" si="39"/>
        <v>0</v>
      </c>
      <c r="N363" s="4" t="str">
        <f t="shared" si="40"/>
        <v>0</v>
      </c>
      <c r="O363" s="6" t="str">
        <f t="shared" si="41"/>
        <v>Pas de niveau 7</v>
      </c>
    </row>
    <row r="364" spans="1:15">
      <c r="A364" s="15">
        <f>'Balance N'!A365</f>
        <v>0</v>
      </c>
      <c r="B364" s="4" t="str">
        <f t="shared" si="35"/>
        <v>0</v>
      </c>
      <c r="C364" s="4" t="str">
        <f t="shared" si="36"/>
        <v>0</v>
      </c>
      <c r="D364" s="4" t="str">
        <f t="shared" si="37"/>
        <v>0</v>
      </c>
      <c r="E364" s="8">
        <f>'Balance N'!B365</f>
        <v>0</v>
      </c>
      <c r="F364" s="9">
        <f>'Balance N'!C365</f>
        <v>0</v>
      </c>
      <c r="G364" s="9">
        <f>'Balance N'!D365</f>
        <v>0</v>
      </c>
      <c r="H364" s="9">
        <f>'Balance N'!E365</f>
        <v>0</v>
      </c>
      <c r="I364" s="9">
        <f>'Balance N'!F365</f>
        <v>0</v>
      </c>
      <c r="J364" s="11">
        <f>'Balance N'!G365</f>
        <v>0</v>
      </c>
      <c r="K364" s="11">
        <f>'Balance N'!H365</f>
        <v>0</v>
      </c>
      <c r="L364" s="12" t="str">
        <f t="shared" si="38"/>
        <v>0</v>
      </c>
      <c r="M364" s="5" t="str">
        <f t="shared" si="39"/>
        <v>0</v>
      </c>
      <c r="N364" s="4" t="str">
        <f t="shared" si="40"/>
        <v>0</v>
      </c>
      <c r="O364" s="6" t="str">
        <f t="shared" si="41"/>
        <v>Pas de niveau 7</v>
      </c>
    </row>
    <row r="365" spans="1:15">
      <c r="A365" s="15">
        <f>'Balance N'!A366</f>
        <v>0</v>
      </c>
      <c r="B365" s="4" t="str">
        <f t="shared" si="35"/>
        <v>0</v>
      </c>
      <c r="C365" s="4" t="str">
        <f t="shared" si="36"/>
        <v>0</v>
      </c>
      <c r="D365" s="4" t="str">
        <f t="shared" si="37"/>
        <v>0</v>
      </c>
      <c r="E365" s="8">
        <f>'Balance N'!B366</f>
        <v>0</v>
      </c>
      <c r="F365" s="9">
        <f>'Balance N'!C366</f>
        <v>0</v>
      </c>
      <c r="G365" s="9">
        <f>'Balance N'!D366</f>
        <v>0</v>
      </c>
      <c r="H365" s="9">
        <f>'Balance N'!E366</f>
        <v>0</v>
      </c>
      <c r="I365" s="9">
        <f>'Balance N'!F366</f>
        <v>0</v>
      </c>
      <c r="J365" s="11">
        <f>'Balance N'!G366</f>
        <v>0</v>
      </c>
      <c r="K365" s="11">
        <f>'Balance N'!H366</f>
        <v>0</v>
      </c>
      <c r="L365" s="12" t="str">
        <f t="shared" si="38"/>
        <v>0</v>
      </c>
      <c r="M365" s="5" t="str">
        <f t="shared" si="39"/>
        <v>0</v>
      </c>
      <c r="N365" s="4" t="str">
        <f t="shared" si="40"/>
        <v>0</v>
      </c>
      <c r="O365" s="6" t="str">
        <f t="shared" si="41"/>
        <v>Pas de niveau 7</v>
      </c>
    </row>
    <row r="366" spans="1:15">
      <c r="A366" s="15">
        <f>'Balance N'!A367</f>
        <v>0</v>
      </c>
      <c r="B366" s="4" t="str">
        <f t="shared" si="35"/>
        <v>0</v>
      </c>
      <c r="C366" s="4" t="str">
        <f t="shared" si="36"/>
        <v>0</v>
      </c>
      <c r="D366" s="4" t="str">
        <f t="shared" si="37"/>
        <v>0</v>
      </c>
      <c r="E366" s="8">
        <f>'Balance N'!B367</f>
        <v>0</v>
      </c>
      <c r="F366" s="9">
        <f>'Balance N'!C367</f>
        <v>0</v>
      </c>
      <c r="G366" s="9">
        <f>'Balance N'!D367</f>
        <v>0</v>
      </c>
      <c r="H366" s="9">
        <f>'Balance N'!E367</f>
        <v>0</v>
      </c>
      <c r="I366" s="9">
        <f>'Balance N'!F367</f>
        <v>0</v>
      </c>
      <c r="J366" s="11">
        <f>'Balance N'!G367</f>
        <v>0</v>
      </c>
      <c r="K366" s="11">
        <f>'Balance N'!H367</f>
        <v>0</v>
      </c>
      <c r="L366" s="12" t="str">
        <f t="shared" si="38"/>
        <v>0</v>
      </c>
      <c r="M366" s="5" t="str">
        <f t="shared" si="39"/>
        <v>0</v>
      </c>
      <c r="N366" s="4" t="str">
        <f t="shared" si="40"/>
        <v>0</v>
      </c>
      <c r="O366" s="6" t="str">
        <f t="shared" si="41"/>
        <v>Pas de niveau 7</v>
      </c>
    </row>
    <row r="367" spans="1:15">
      <c r="A367" s="15">
        <f>'Balance N'!A368</f>
        <v>0</v>
      </c>
      <c r="B367" s="4" t="str">
        <f t="shared" si="35"/>
        <v>0</v>
      </c>
      <c r="C367" s="4" t="str">
        <f t="shared" si="36"/>
        <v>0</v>
      </c>
      <c r="D367" s="4" t="str">
        <f t="shared" si="37"/>
        <v>0</v>
      </c>
      <c r="E367" s="8">
        <f>'Balance N'!B368</f>
        <v>0</v>
      </c>
      <c r="F367" s="9">
        <f>'Balance N'!C368</f>
        <v>0</v>
      </c>
      <c r="G367" s="9">
        <f>'Balance N'!D368</f>
        <v>0</v>
      </c>
      <c r="H367" s="9">
        <f>'Balance N'!E368</f>
        <v>0</v>
      </c>
      <c r="I367" s="9">
        <f>'Balance N'!F368</f>
        <v>0</v>
      </c>
      <c r="J367" s="11">
        <f>'Balance N'!G368</f>
        <v>0</v>
      </c>
      <c r="K367" s="11">
        <f>'Balance N'!H368</f>
        <v>0</v>
      </c>
      <c r="L367" s="12" t="str">
        <f t="shared" si="38"/>
        <v>0</v>
      </c>
      <c r="M367" s="5" t="str">
        <f t="shared" si="39"/>
        <v>0</v>
      </c>
      <c r="N367" s="4" t="str">
        <f t="shared" si="40"/>
        <v>0</v>
      </c>
      <c r="O367" s="6" t="str">
        <f t="shared" si="41"/>
        <v>Pas de niveau 7</v>
      </c>
    </row>
    <row r="368" spans="1:15">
      <c r="A368" s="15">
        <f>'Balance N'!A369</f>
        <v>0</v>
      </c>
      <c r="B368" s="4" t="str">
        <f t="shared" si="35"/>
        <v>0</v>
      </c>
      <c r="C368" s="4" t="str">
        <f t="shared" si="36"/>
        <v>0</v>
      </c>
      <c r="D368" s="4" t="str">
        <f t="shared" si="37"/>
        <v>0</v>
      </c>
      <c r="E368" s="8">
        <f>'Balance N'!B369</f>
        <v>0</v>
      </c>
      <c r="F368" s="9">
        <f>'Balance N'!C369</f>
        <v>0</v>
      </c>
      <c r="G368" s="9">
        <f>'Balance N'!D369</f>
        <v>0</v>
      </c>
      <c r="H368" s="9">
        <f>'Balance N'!E369</f>
        <v>0</v>
      </c>
      <c r="I368" s="9">
        <f>'Balance N'!F369</f>
        <v>0</v>
      </c>
      <c r="J368" s="11">
        <f>'Balance N'!G369</f>
        <v>0</v>
      </c>
      <c r="K368" s="11">
        <f>'Balance N'!H369</f>
        <v>0</v>
      </c>
      <c r="L368" s="12" t="str">
        <f t="shared" si="38"/>
        <v>0</v>
      </c>
      <c r="M368" s="5" t="str">
        <f t="shared" si="39"/>
        <v>0</v>
      </c>
      <c r="N368" s="4" t="str">
        <f t="shared" si="40"/>
        <v>0</v>
      </c>
      <c r="O368" s="6" t="str">
        <f t="shared" si="41"/>
        <v>Pas de niveau 7</v>
      </c>
    </row>
    <row r="369" spans="1:15">
      <c r="A369" s="15">
        <f>'Balance N'!A370</f>
        <v>0</v>
      </c>
      <c r="B369" s="4" t="str">
        <f t="shared" si="35"/>
        <v>0</v>
      </c>
      <c r="C369" s="4" t="str">
        <f t="shared" si="36"/>
        <v>0</v>
      </c>
      <c r="D369" s="4" t="str">
        <f t="shared" si="37"/>
        <v>0</v>
      </c>
      <c r="E369" s="8">
        <f>'Balance N'!B370</f>
        <v>0</v>
      </c>
      <c r="F369" s="9">
        <f>'Balance N'!C370</f>
        <v>0</v>
      </c>
      <c r="G369" s="9">
        <f>'Balance N'!D370</f>
        <v>0</v>
      </c>
      <c r="H369" s="9">
        <f>'Balance N'!E370</f>
        <v>0</v>
      </c>
      <c r="I369" s="9">
        <f>'Balance N'!F370</f>
        <v>0</v>
      </c>
      <c r="J369" s="11">
        <f>'Balance N'!G370</f>
        <v>0</v>
      </c>
      <c r="K369" s="11">
        <f>'Balance N'!H370</f>
        <v>0</v>
      </c>
      <c r="L369" s="12" t="str">
        <f t="shared" si="38"/>
        <v>0</v>
      </c>
      <c r="M369" s="5" t="str">
        <f t="shared" si="39"/>
        <v>0</v>
      </c>
      <c r="N369" s="4" t="str">
        <f t="shared" si="40"/>
        <v>0</v>
      </c>
      <c r="O369" s="6" t="str">
        <f t="shared" si="41"/>
        <v>Pas de niveau 7</v>
      </c>
    </row>
    <row r="370" spans="1:15">
      <c r="A370" s="15">
        <f>'Balance N'!A371</f>
        <v>0</v>
      </c>
      <c r="B370" s="4" t="str">
        <f t="shared" si="35"/>
        <v>0</v>
      </c>
      <c r="C370" s="4" t="str">
        <f t="shared" si="36"/>
        <v>0</v>
      </c>
      <c r="D370" s="4" t="str">
        <f t="shared" si="37"/>
        <v>0</v>
      </c>
      <c r="E370" s="8">
        <f>'Balance N'!B371</f>
        <v>0</v>
      </c>
      <c r="F370" s="9">
        <f>'Balance N'!C371</f>
        <v>0</v>
      </c>
      <c r="G370" s="9">
        <f>'Balance N'!D371</f>
        <v>0</v>
      </c>
      <c r="H370" s="9">
        <f>'Balance N'!E371</f>
        <v>0</v>
      </c>
      <c r="I370" s="9">
        <f>'Balance N'!F371</f>
        <v>0</v>
      </c>
      <c r="J370" s="11">
        <f>'Balance N'!G371</f>
        <v>0</v>
      </c>
      <c r="K370" s="11">
        <f>'Balance N'!H371</f>
        <v>0</v>
      </c>
      <c r="L370" s="12" t="str">
        <f t="shared" si="38"/>
        <v>0</v>
      </c>
      <c r="M370" s="5" t="str">
        <f t="shared" si="39"/>
        <v>0</v>
      </c>
      <c r="N370" s="4" t="str">
        <f t="shared" si="40"/>
        <v>0</v>
      </c>
      <c r="O370" s="6" t="str">
        <f t="shared" si="41"/>
        <v>Pas de niveau 7</v>
      </c>
    </row>
    <row r="371" spans="1:15">
      <c r="A371" s="15">
        <f>'Balance N'!A372</f>
        <v>0</v>
      </c>
      <c r="B371" s="4" t="str">
        <f t="shared" si="35"/>
        <v>0</v>
      </c>
      <c r="C371" s="4" t="str">
        <f t="shared" si="36"/>
        <v>0</v>
      </c>
      <c r="D371" s="4" t="str">
        <f t="shared" si="37"/>
        <v>0</v>
      </c>
      <c r="E371" s="8">
        <f>'Balance N'!B372</f>
        <v>0</v>
      </c>
      <c r="F371" s="9">
        <f>'Balance N'!C372</f>
        <v>0</v>
      </c>
      <c r="G371" s="9">
        <f>'Balance N'!D372</f>
        <v>0</v>
      </c>
      <c r="H371" s="9">
        <f>'Balance N'!E372</f>
        <v>0</v>
      </c>
      <c r="I371" s="9">
        <f>'Balance N'!F372</f>
        <v>0</v>
      </c>
      <c r="J371" s="11">
        <f>'Balance N'!G372</f>
        <v>0</v>
      </c>
      <c r="K371" s="11">
        <f>'Balance N'!H372</f>
        <v>0</v>
      </c>
      <c r="L371" s="12" t="str">
        <f t="shared" si="38"/>
        <v>0</v>
      </c>
      <c r="M371" s="5" t="str">
        <f t="shared" si="39"/>
        <v>0</v>
      </c>
      <c r="N371" s="4" t="str">
        <f t="shared" si="40"/>
        <v>0</v>
      </c>
      <c r="O371" s="6" t="str">
        <f t="shared" si="41"/>
        <v>Pas de niveau 7</v>
      </c>
    </row>
    <row r="372" spans="1:15">
      <c r="A372" s="15">
        <f>'Balance N'!A373</f>
        <v>0</v>
      </c>
      <c r="B372" s="4" t="str">
        <f t="shared" si="35"/>
        <v>0</v>
      </c>
      <c r="C372" s="4" t="str">
        <f t="shared" si="36"/>
        <v>0</v>
      </c>
      <c r="D372" s="4" t="str">
        <f t="shared" si="37"/>
        <v>0</v>
      </c>
      <c r="E372" s="8">
        <f>'Balance N'!B373</f>
        <v>0</v>
      </c>
      <c r="F372" s="9">
        <f>'Balance N'!C373</f>
        <v>0</v>
      </c>
      <c r="G372" s="9">
        <f>'Balance N'!D373</f>
        <v>0</v>
      </c>
      <c r="H372" s="9">
        <f>'Balance N'!E373</f>
        <v>0</v>
      </c>
      <c r="I372" s="9">
        <f>'Balance N'!F373</f>
        <v>0</v>
      </c>
      <c r="J372" s="11">
        <f>'Balance N'!G373</f>
        <v>0</v>
      </c>
      <c r="K372" s="11">
        <f>'Balance N'!H373</f>
        <v>0</v>
      </c>
      <c r="L372" s="12" t="str">
        <f t="shared" si="38"/>
        <v>0</v>
      </c>
      <c r="M372" s="5" t="str">
        <f t="shared" si="39"/>
        <v>0</v>
      </c>
      <c r="N372" s="4" t="str">
        <f t="shared" si="40"/>
        <v>0</v>
      </c>
      <c r="O372" s="6" t="str">
        <f t="shared" si="41"/>
        <v>Pas de niveau 7</v>
      </c>
    </row>
    <row r="373" spans="1:15">
      <c r="A373" s="15">
        <f>'Balance N'!A374</f>
        <v>0</v>
      </c>
      <c r="B373" s="4" t="str">
        <f t="shared" si="35"/>
        <v>0</v>
      </c>
      <c r="C373" s="4" t="str">
        <f t="shared" si="36"/>
        <v>0</v>
      </c>
      <c r="D373" s="4" t="str">
        <f t="shared" si="37"/>
        <v>0</v>
      </c>
      <c r="E373" s="8">
        <f>'Balance N'!B374</f>
        <v>0</v>
      </c>
      <c r="F373" s="9">
        <f>'Balance N'!C374</f>
        <v>0</v>
      </c>
      <c r="G373" s="9">
        <f>'Balance N'!D374</f>
        <v>0</v>
      </c>
      <c r="H373" s="9">
        <f>'Balance N'!E374</f>
        <v>0</v>
      </c>
      <c r="I373" s="9">
        <f>'Balance N'!F374</f>
        <v>0</v>
      </c>
      <c r="J373" s="11">
        <f>'Balance N'!G374</f>
        <v>0</v>
      </c>
      <c r="K373" s="11">
        <f>'Balance N'!H374</f>
        <v>0</v>
      </c>
      <c r="L373" s="12" t="str">
        <f t="shared" si="38"/>
        <v>0</v>
      </c>
      <c r="M373" s="5" t="str">
        <f t="shared" si="39"/>
        <v>0</v>
      </c>
      <c r="N373" s="4" t="str">
        <f t="shared" si="40"/>
        <v>0</v>
      </c>
      <c r="O373" s="6" t="str">
        <f t="shared" si="41"/>
        <v>Pas de niveau 7</v>
      </c>
    </row>
    <row r="374" spans="1:15">
      <c r="A374" s="15">
        <f>'Balance N'!A375</f>
        <v>0</v>
      </c>
      <c r="B374" s="4" t="str">
        <f t="shared" si="35"/>
        <v>0</v>
      </c>
      <c r="C374" s="4" t="str">
        <f t="shared" si="36"/>
        <v>0</v>
      </c>
      <c r="D374" s="4" t="str">
        <f t="shared" si="37"/>
        <v>0</v>
      </c>
      <c r="E374" s="8">
        <f>'Balance N'!B375</f>
        <v>0</v>
      </c>
      <c r="F374" s="9">
        <f>'Balance N'!C375</f>
        <v>0</v>
      </c>
      <c r="G374" s="9">
        <f>'Balance N'!D375</f>
        <v>0</v>
      </c>
      <c r="H374" s="9">
        <f>'Balance N'!E375</f>
        <v>0</v>
      </c>
      <c r="I374" s="9">
        <f>'Balance N'!F375</f>
        <v>0</v>
      </c>
      <c r="J374" s="11">
        <f>'Balance N'!G375</f>
        <v>0</v>
      </c>
      <c r="K374" s="11">
        <f>'Balance N'!H375</f>
        <v>0</v>
      </c>
      <c r="L374" s="12" t="str">
        <f t="shared" si="38"/>
        <v>0</v>
      </c>
      <c r="M374" s="5" t="str">
        <f t="shared" si="39"/>
        <v>0</v>
      </c>
      <c r="N374" s="4" t="str">
        <f t="shared" si="40"/>
        <v>0</v>
      </c>
      <c r="O374" s="6" t="str">
        <f t="shared" si="41"/>
        <v>Pas de niveau 7</v>
      </c>
    </row>
    <row r="375" spans="1:15">
      <c r="A375" s="15">
        <f>'Balance N'!A376</f>
        <v>0</v>
      </c>
      <c r="B375" s="4" t="str">
        <f t="shared" si="35"/>
        <v>0</v>
      </c>
      <c r="C375" s="4" t="str">
        <f t="shared" si="36"/>
        <v>0</v>
      </c>
      <c r="D375" s="4" t="str">
        <f t="shared" si="37"/>
        <v>0</v>
      </c>
      <c r="E375" s="8">
        <f>'Balance N'!B376</f>
        <v>0</v>
      </c>
      <c r="F375" s="9">
        <f>'Balance N'!C376</f>
        <v>0</v>
      </c>
      <c r="G375" s="9">
        <f>'Balance N'!D376</f>
        <v>0</v>
      </c>
      <c r="H375" s="9">
        <f>'Balance N'!E376</f>
        <v>0</v>
      </c>
      <c r="I375" s="9">
        <f>'Balance N'!F376</f>
        <v>0</v>
      </c>
      <c r="J375" s="11">
        <f>'Balance N'!G376</f>
        <v>0</v>
      </c>
      <c r="K375" s="11">
        <f>'Balance N'!H376</f>
        <v>0</v>
      </c>
      <c r="L375" s="12" t="str">
        <f t="shared" si="38"/>
        <v>0</v>
      </c>
      <c r="M375" s="5" t="str">
        <f t="shared" si="39"/>
        <v>0</v>
      </c>
      <c r="N375" s="4" t="str">
        <f t="shared" si="40"/>
        <v>0</v>
      </c>
      <c r="O375" s="6" t="str">
        <f t="shared" si="41"/>
        <v>Pas de niveau 7</v>
      </c>
    </row>
    <row r="376" spans="1:15">
      <c r="A376" s="15">
        <f>'Balance N'!A377</f>
        <v>0</v>
      </c>
      <c r="B376" s="4" t="str">
        <f t="shared" si="35"/>
        <v>0</v>
      </c>
      <c r="C376" s="4" t="str">
        <f t="shared" si="36"/>
        <v>0</v>
      </c>
      <c r="D376" s="4" t="str">
        <f t="shared" si="37"/>
        <v>0</v>
      </c>
      <c r="E376" s="8">
        <f>'Balance N'!B377</f>
        <v>0</v>
      </c>
      <c r="F376" s="9">
        <f>'Balance N'!C377</f>
        <v>0</v>
      </c>
      <c r="G376" s="9">
        <f>'Balance N'!D377</f>
        <v>0</v>
      </c>
      <c r="H376" s="9">
        <f>'Balance N'!E377</f>
        <v>0</v>
      </c>
      <c r="I376" s="9">
        <f>'Balance N'!F377</f>
        <v>0</v>
      </c>
      <c r="J376" s="11">
        <f>'Balance N'!G377</f>
        <v>0</v>
      </c>
      <c r="K376" s="11">
        <f>'Balance N'!H377</f>
        <v>0</v>
      </c>
      <c r="L376" s="12" t="str">
        <f t="shared" si="38"/>
        <v>0</v>
      </c>
      <c r="M376" s="5" t="str">
        <f t="shared" si="39"/>
        <v>0</v>
      </c>
      <c r="N376" s="4" t="str">
        <f t="shared" si="40"/>
        <v>0</v>
      </c>
      <c r="O376" s="6" t="str">
        <f t="shared" si="41"/>
        <v>Pas de niveau 7</v>
      </c>
    </row>
    <row r="377" spans="1:15">
      <c r="A377" s="15">
        <f>'Balance N'!A378</f>
        <v>0</v>
      </c>
      <c r="B377" s="4" t="str">
        <f t="shared" si="35"/>
        <v>0</v>
      </c>
      <c r="C377" s="4" t="str">
        <f t="shared" si="36"/>
        <v>0</v>
      </c>
      <c r="D377" s="4" t="str">
        <f t="shared" si="37"/>
        <v>0</v>
      </c>
      <c r="E377" s="8">
        <f>'Balance N'!B378</f>
        <v>0</v>
      </c>
      <c r="F377" s="9">
        <f>'Balance N'!C378</f>
        <v>0</v>
      </c>
      <c r="G377" s="9">
        <f>'Balance N'!D378</f>
        <v>0</v>
      </c>
      <c r="H377" s="9">
        <f>'Balance N'!E378</f>
        <v>0</v>
      </c>
      <c r="I377" s="9">
        <f>'Balance N'!F378</f>
        <v>0</v>
      </c>
      <c r="J377" s="11">
        <f>'Balance N'!G378</f>
        <v>0</v>
      </c>
      <c r="K377" s="11">
        <f>'Balance N'!H378</f>
        <v>0</v>
      </c>
      <c r="L377" s="12" t="str">
        <f t="shared" si="38"/>
        <v>0</v>
      </c>
      <c r="M377" s="5" t="str">
        <f t="shared" si="39"/>
        <v>0</v>
      </c>
      <c r="N377" s="4" t="str">
        <f t="shared" si="40"/>
        <v>0</v>
      </c>
      <c r="O377" s="6" t="str">
        <f t="shared" si="41"/>
        <v>Pas de niveau 7</v>
      </c>
    </row>
    <row r="378" spans="1:15">
      <c r="A378" s="15">
        <f>'Balance N'!A379</f>
        <v>0</v>
      </c>
      <c r="B378" s="4" t="str">
        <f t="shared" si="35"/>
        <v>0</v>
      </c>
      <c r="C378" s="4" t="str">
        <f t="shared" si="36"/>
        <v>0</v>
      </c>
      <c r="D378" s="4" t="str">
        <f t="shared" si="37"/>
        <v>0</v>
      </c>
      <c r="E378" s="8">
        <f>'Balance N'!B379</f>
        <v>0</v>
      </c>
      <c r="F378" s="9">
        <f>'Balance N'!C379</f>
        <v>0</v>
      </c>
      <c r="G378" s="9">
        <f>'Balance N'!D379</f>
        <v>0</v>
      </c>
      <c r="H378" s="9">
        <f>'Balance N'!E379</f>
        <v>0</v>
      </c>
      <c r="I378" s="9">
        <f>'Balance N'!F379</f>
        <v>0</v>
      </c>
      <c r="J378" s="11">
        <f>'Balance N'!G379</f>
        <v>0</v>
      </c>
      <c r="K378" s="11">
        <f>'Balance N'!H379</f>
        <v>0</v>
      </c>
      <c r="L378" s="12" t="str">
        <f t="shared" si="38"/>
        <v>0</v>
      </c>
      <c r="M378" s="5" t="str">
        <f t="shared" si="39"/>
        <v>0</v>
      </c>
      <c r="N378" s="4" t="str">
        <f t="shared" si="40"/>
        <v>0</v>
      </c>
      <c r="O378" s="6" t="str">
        <f t="shared" si="41"/>
        <v>Pas de niveau 7</v>
      </c>
    </row>
    <row r="379" spans="1:15">
      <c r="A379" s="15">
        <f>'Balance N'!A380</f>
        <v>0</v>
      </c>
      <c r="B379" s="4" t="str">
        <f t="shared" si="35"/>
        <v>0</v>
      </c>
      <c r="C379" s="4" t="str">
        <f t="shared" si="36"/>
        <v>0</v>
      </c>
      <c r="D379" s="4" t="str">
        <f t="shared" si="37"/>
        <v>0</v>
      </c>
      <c r="E379" s="8">
        <f>'Balance N'!B380</f>
        <v>0</v>
      </c>
      <c r="F379" s="9">
        <f>'Balance N'!C380</f>
        <v>0</v>
      </c>
      <c r="G379" s="9">
        <f>'Balance N'!D380</f>
        <v>0</v>
      </c>
      <c r="H379" s="9">
        <f>'Balance N'!E380</f>
        <v>0</v>
      </c>
      <c r="I379" s="9">
        <f>'Balance N'!F380</f>
        <v>0</v>
      </c>
      <c r="J379" s="11">
        <f>'Balance N'!G380</f>
        <v>0</v>
      </c>
      <c r="K379" s="11">
        <f>'Balance N'!H380</f>
        <v>0</v>
      </c>
      <c r="L379" s="12" t="str">
        <f t="shared" si="38"/>
        <v>0</v>
      </c>
      <c r="M379" s="5" t="str">
        <f t="shared" si="39"/>
        <v>0</v>
      </c>
      <c r="N379" s="4" t="str">
        <f t="shared" si="40"/>
        <v>0</v>
      </c>
      <c r="O379" s="6" t="str">
        <f t="shared" si="41"/>
        <v>Pas de niveau 7</v>
      </c>
    </row>
    <row r="380" spans="1:15">
      <c r="A380" s="15">
        <f>'Balance N'!A381</f>
        <v>0</v>
      </c>
      <c r="B380" s="4" t="str">
        <f t="shared" si="35"/>
        <v>0</v>
      </c>
      <c r="C380" s="4" t="str">
        <f t="shared" si="36"/>
        <v>0</v>
      </c>
      <c r="D380" s="4" t="str">
        <f t="shared" si="37"/>
        <v>0</v>
      </c>
      <c r="E380" s="8">
        <f>'Balance N'!B381</f>
        <v>0</v>
      </c>
      <c r="F380" s="9">
        <f>'Balance N'!C381</f>
        <v>0</v>
      </c>
      <c r="G380" s="9">
        <f>'Balance N'!D381</f>
        <v>0</v>
      </c>
      <c r="H380" s="9">
        <f>'Balance N'!E381</f>
        <v>0</v>
      </c>
      <c r="I380" s="9">
        <f>'Balance N'!F381</f>
        <v>0</v>
      </c>
      <c r="J380" s="11">
        <f>'Balance N'!G381</f>
        <v>0</v>
      </c>
      <c r="K380" s="11">
        <f>'Balance N'!H381</f>
        <v>0</v>
      </c>
      <c r="L380" s="12" t="str">
        <f t="shared" si="38"/>
        <v>0</v>
      </c>
      <c r="M380" s="5" t="str">
        <f t="shared" si="39"/>
        <v>0</v>
      </c>
      <c r="N380" s="4" t="str">
        <f t="shared" si="40"/>
        <v>0</v>
      </c>
      <c r="O380" s="6" t="str">
        <f t="shared" si="41"/>
        <v>Pas de niveau 7</v>
      </c>
    </row>
    <row r="381" spans="1:15">
      <c r="A381" s="15">
        <f>'Balance N'!A382</f>
        <v>0</v>
      </c>
      <c r="B381" s="4" t="str">
        <f t="shared" si="35"/>
        <v>0</v>
      </c>
      <c r="C381" s="4" t="str">
        <f t="shared" si="36"/>
        <v>0</v>
      </c>
      <c r="D381" s="4" t="str">
        <f t="shared" si="37"/>
        <v>0</v>
      </c>
      <c r="E381" s="8">
        <f>'Balance N'!B382</f>
        <v>0</v>
      </c>
      <c r="F381" s="9">
        <f>'Balance N'!C382</f>
        <v>0</v>
      </c>
      <c r="G381" s="9">
        <f>'Balance N'!D382</f>
        <v>0</v>
      </c>
      <c r="H381" s="9">
        <f>'Balance N'!E382</f>
        <v>0</v>
      </c>
      <c r="I381" s="9">
        <f>'Balance N'!F382</f>
        <v>0</v>
      </c>
      <c r="J381" s="11">
        <f>'Balance N'!G382</f>
        <v>0</v>
      </c>
      <c r="K381" s="11">
        <f>'Balance N'!H382</f>
        <v>0</v>
      </c>
      <c r="L381" s="12" t="str">
        <f t="shared" si="38"/>
        <v>0</v>
      </c>
      <c r="M381" s="5" t="str">
        <f t="shared" si="39"/>
        <v>0</v>
      </c>
      <c r="N381" s="4" t="str">
        <f t="shared" si="40"/>
        <v>0</v>
      </c>
      <c r="O381" s="6" t="str">
        <f t="shared" si="41"/>
        <v>Pas de niveau 7</v>
      </c>
    </row>
    <row r="382" spans="1:15">
      <c r="A382" s="15">
        <f>'Balance N'!A383</f>
        <v>0</v>
      </c>
      <c r="B382" s="4" t="str">
        <f t="shared" si="35"/>
        <v>0</v>
      </c>
      <c r="C382" s="4" t="str">
        <f t="shared" si="36"/>
        <v>0</v>
      </c>
      <c r="D382" s="4" t="str">
        <f t="shared" si="37"/>
        <v>0</v>
      </c>
      <c r="E382" s="8">
        <f>'Balance N'!B383</f>
        <v>0</v>
      </c>
      <c r="F382" s="9">
        <f>'Balance N'!C383</f>
        <v>0</v>
      </c>
      <c r="G382" s="9">
        <f>'Balance N'!D383</f>
        <v>0</v>
      </c>
      <c r="H382" s="9">
        <f>'Balance N'!E383</f>
        <v>0</v>
      </c>
      <c r="I382" s="9">
        <f>'Balance N'!F383</f>
        <v>0</v>
      </c>
      <c r="J382" s="11">
        <f>'Balance N'!G383</f>
        <v>0</v>
      </c>
      <c r="K382" s="11">
        <f>'Balance N'!H383</f>
        <v>0</v>
      </c>
      <c r="L382" s="12" t="str">
        <f t="shared" si="38"/>
        <v>0</v>
      </c>
      <c r="M382" s="5" t="str">
        <f t="shared" si="39"/>
        <v>0</v>
      </c>
      <c r="N382" s="4" t="str">
        <f t="shared" si="40"/>
        <v>0</v>
      </c>
      <c r="O382" s="6" t="str">
        <f t="shared" si="41"/>
        <v>Pas de niveau 7</v>
      </c>
    </row>
    <row r="383" spans="1:15">
      <c r="A383" s="15">
        <f>'Balance N'!A384</f>
        <v>0</v>
      </c>
      <c r="B383" s="4" t="str">
        <f t="shared" si="35"/>
        <v>0</v>
      </c>
      <c r="C383" s="4" t="str">
        <f t="shared" si="36"/>
        <v>0</v>
      </c>
      <c r="D383" s="4" t="str">
        <f t="shared" si="37"/>
        <v>0</v>
      </c>
      <c r="E383" s="8">
        <f>'Balance N'!B384</f>
        <v>0</v>
      </c>
      <c r="F383" s="9">
        <f>'Balance N'!C384</f>
        <v>0</v>
      </c>
      <c r="G383" s="9">
        <f>'Balance N'!D384</f>
        <v>0</v>
      </c>
      <c r="H383" s="9">
        <f>'Balance N'!E384</f>
        <v>0</v>
      </c>
      <c r="I383" s="9">
        <f>'Balance N'!F384</f>
        <v>0</v>
      </c>
      <c r="J383" s="11">
        <f>'Balance N'!G384</f>
        <v>0</v>
      </c>
      <c r="K383" s="11">
        <f>'Balance N'!H384</f>
        <v>0</v>
      </c>
      <c r="L383" s="12" t="str">
        <f t="shared" si="38"/>
        <v>0</v>
      </c>
      <c r="M383" s="5" t="str">
        <f t="shared" si="39"/>
        <v>0</v>
      </c>
      <c r="N383" s="4" t="str">
        <f t="shared" si="40"/>
        <v>0</v>
      </c>
      <c r="O383" s="6" t="str">
        <f t="shared" si="41"/>
        <v>Pas de niveau 7</v>
      </c>
    </row>
    <row r="384" spans="1:15">
      <c r="A384" s="15">
        <f>'Balance N'!A385</f>
        <v>0</v>
      </c>
      <c r="B384" s="4" t="str">
        <f t="shared" si="35"/>
        <v>0</v>
      </c>
      <c r="C384" s="4" t="str">
        <f t="shared" si="36"/>
        <v>0</v>
      </c>
      <c r="D384" s="4" t="str">
        <f t="shared" si="37"/>
        <v>0</v>
      </c>
      <c r="E384" s="8">
        <f>'Balance N'!B385</f>
        <v>0</v>
      </c>
      <c r="F384" s="9">
        <f>'Balance N'!C385</f>
        <v>0</v>
      </c>
      <c r="G384" s="9">
        <f>'Balance N'!D385</f>
        <v>0</v>
      </c>
      <c r="H384" s="9">
        <f>'Balance N'!E385</f>
        <v>0</v>
      </c>
      <c r="I384" s="9">
        <f>'Balance N'!F385</f>
        <v>0</v>
      </c>
      <c r="J384" s="11">
        <f>'Balance N'!G385</f>
        <v>0</v>
      </c>
      <c r="K384" s="11">
        <f>'Balance N'!H385</f>
        <v>0</v>
      </c>
      <c r="L384" s="12" t="str">
        <f t="shared" si="38"/>
        <v>0</v>
      </c>
      <c r="M384" s="5" t="str">
        <f t="shared" si="39"/>
        <v>0</v>
      </c>
      <c r="N384" s="4" t="str">
        <f t="shared" si="40"/>
        <v>0</v>
      </c>
      <c r="O384" s="6" t="str">
        <f t="shared" si="41"/>
        <v>Pas de niveau 7</v>
      </c>
    </row>
    <row r="385" spans="1:15">
      <c r="A385" s="15">
        <f>'Balance N'!A386</f>
        <v>0</v>
      </c>
      <c r="B385" s="4" t="str">
        <f t="shared" si="35"/>
        <v>0</v>
      </c>
      <c r="C385" s="4" t="str">
        <f t="shared" si="36"/>
        <v>0</v>
      </c>
      <c r="D385" s="4" t="str">
        <f t="shared" si="37"/>
        <v>0</v>
      </c>
      <c r="E385" s="8">
        <f>'Balance N'!B386</f>
        <v>0</v>
      </c>
      <c r="F385" s="9">
        <f>'Balance N'!C386</f>
        <v>0</v>
      </c>
      <c r="G385" s="9">
        <f>'Balance N'!D386</f>
        <v>0</v>
      </c>
      <c r="H385" s="9">
        <f>'Balance N'!E386</f>
        <v>0</v>
      </c>
      <c r="I385" s="9">
        <f>'Balance N'!F386</f>
        <v>0</v>
      </c>
      <c r="J385" s="11">
        <f>'Balance N'!G386</f>
        <v>0</v>
      </c>
      <c r="K385" s="11">
        <f>'Balance N'!H386</f>
        <v>0</v>
      </c>
      <c r="L385" s="12" t="str">
        <f t="shared" si="38"/>
        <v>0</v>
      </c>
      <c r="M385" s="5" t="str">
        <f t="shared" si="39"/>
        <v>0</v>
      </c>
      <c r="N385" s="4" t="str">
        <f t="shared" si="40"/>
        <v>0</v>
      </c>
      <c r="O385" s="6" t="str">
        <f t="shared" si="41"/>
        <v>Pas de niveau 7</v>
      </c>
    </row>
    <row r="386" spans="1:15">
      <c r="A386" s="15">
        <f>'Balance N'!A387</f>
        <v>0</v>
      </c>
      <c r="B386" s="4" t="str">
        <f t="shared" si="35"/>
        <v>0</v>
      </c>
      <c r="C386" s="4" t="str">
        <f t="shared" si="36"/>
        <v>0</v>
      </c>
      <c r="D386" s="4" t="str">
        <f t="shared" si="37"/>
        <v>0</v>
      </c>
      <c r="E386" s="8">
        <f>'Balance N'!B387</f>
        <v>0</v>
      </c>
      <c r="F386" s="9">
        <f>'Balance N'!C387</f>
        <v>0</v>
      </c>
      <c r="G386" s="9">
        <f>'Balance N'!D387</f>
        <v>0</v>
      </c>
      <c r="H386" s="9">
        <f>'Balance N'!E387</f>
        <v>0</v>
      </c>
      <c r="I386" s="9">
        <f>'Balance N'!F387</f>
        <v>0</v>
      </c>
      <c r="J386" s="11">
        <f>'Balance N'!G387</f>
        <v>0</v>
      </c>
      <c r="K386" s="11">
        <f>'Balance N'!H387</f>
        <v>0</v>
      </c>
      <c r="L386" s="12" t="str">
        <f t="shared" si="38"/>
        <v>0</v>
      </c>
      <c r="M386" s="5" t="str">
        <f t="shared" si="39"/>
        <v>0</v>
      </c>
      <c r="N386" s="4" t="str">
        <f t="shared" si="40"/>
        <v>0</v>
      </c>
      <c r="O386" s="6" t="str">
        <f t="shared" si="41"/>
        <v>Pas de niveau 7</v>
      </c>
    </row>
    <row r="387" spans="1:15">
      <c r="A387" s="15">
        <f>'Balance N'!A388</f>
        <v>0</v>
      </c>
      <c r="B387" s="4" t="str">
        <f t="shared" si="35"/>
        <v>0</v>
      </c>
      <c r="C387" s="4" t="str">
        <f t="shared" si="36"/>
        <v>0</v>
      </c>
      <c r="D387" s="4" t="str">
        <f t="shared" si="37"/>
        <v>0</v>
      </c>
      <c r="E387" s="8">
        <f>'Balance N'!B388</f>
        <v>0</v>
      </c>
      <c r="F387" s="9">
        <f>'Balance N'!C388</f>
        <v>0</v>
      </c>
      <c r="G387" s="9">
        <f>'Balance N'!D388</f>
        <v>0</v>
      </c>
      <c r="H387" s="9">
        <f>'Balance N'!E388</f>
        <v>0</v>
      </c>
      <c r="I387" s="9">
        <f>'Balance N'!F388</f>
        <v>0</v>
      </c>
      <c r="J387" s="11">
        <f>'Balance N'!G388</f>
        <v>0</v>
      </c>
      <c r="K387" s="11">
        <f>'Balance N'!H388</f>
        <v>0</v>
      </c>
      <c r="L387" s="12" t="str">
        <f t="shared" si="38"/>
        <v>0</v>
      </c>
      <c r="M387" s="5" t="str">
        <f t="shared" si="39"/>
        <v>0</v>
      </c>
      <c r="N387" s="4" t="str">
        <f t="shared" si="40"/>
        <v>0</v>
      </c>
      <c r="O387" s="6" t="str">
        <f t="shared" si="41"/>
        <v>Pas de niveau 7</v>
      </c>
    </row>
    <row r="388" spans="1:15">
      <c r="A388" s="15">
        <f>'Balance N'!A389</f>
        <v>0</v>
      </c>
      <c r="B388" s="4" t="str">
        <f t="shared" ref="B388:B451" si="42">LEFT(A388,$W$1)</f>
        <v>0</v>
      </c>
      <c r="C388" s="4" t="str">
        <f t="shared" ref="C388:C451" si="43">LEFT(A388,$X$1)</f>
        <v>0</v>
      </c>
      <c r="D388" s="4" t="str">
        <f t="shared" ref="D388:D451" si="44">LEFT(A388,$Y$1)</f>
        <v>0</v>
      </c>
      <c r="E388" s="8">
        <f>'Balance N'!B389</f>
        <v>0</v>
      </c>
      <c r="F388" s="9">
        <f>'Balance N'!C389</f>
        <v>0</v>
      </c>
      <c r="G388" s="9">
        <f>'Balance N'!D389</f>
        <v>0</v>
      </c>
      <c r="H388" s="9">
        <f>'Balance N'!E389</f>
        <v>0</v>
      </c>
      <c r="I388" s="9">
        <f>'Balance N'!F389</f>
        <v>0</v>
      </c>
      <c r="J388" s="11">
        <f>'Balance N'!G389</f>
        <v>0</v>
      </c>
      <c r="K388" s="11">
        <f>'Balance N'!H389</f>
        <v>0</v>
      </c>
      <c r="L388" s="12" t="str">
        <f t="shared" ref="L388:L451" si="45">LEFT(A388,1)</f>
        <v>0</v>
      </c>
      <c r="M388" s="5" t="str">
        <f t="shared" ref="M388:M451" si="46">IF(MID(A388,5,1)&lt;&gt;"0",LEFT(A388,5),"Pas de niveau 5")</f>
        <v>0</v>
      </c>
      <c r="N388" s="4" t="str">
        <f t="shared" ref="N388:N451" si="47">IF(MID(A388,6,1)&lt;&gt;"0",LEFT(A388,6),"Pas de niveau 6")</f>
        <v>0</v>
      </c>
      <c r="O388" s="6" t="str">
        <f t="shared" ref="O388:O451" si="48">IF(MID(A388,7,1)&lt;&gt;"",LEFT(A388,7),"Pas de niveau 7")</f>
        <v>Pas de niveau 7</v>
      </c>
    </row>
    <row r="389" spans="1:15">
      <c r="A389" s="15">
        <f>'Balance N'!A390</f>
        <v>0</v>
      </c>
      <c r="B389" s="4" t="str">
        <f t="shared" si="42"/>
        <v>0</v>
      </c>
      <c r="C389" s="4" t="str">
        <f t="shared" si="43"/>
        <v>0</v>
      </c>
      <c r="D389" s="4" t="str">
        <f t="shared" si="44"/>
        <v>0</v>
      </c>
      <c r="E389" s="8">
        <f>'Balance N'!B390</f>
        <v>0</v>
      </c>
      <c r="F389" s="9">
        <f>'Balance N'!C390</f>
        <v>0</v>
      </c>
      <c r="G389" s="9">
        <f>'Balance N'!D390</f>
        <v>0</v>
      </c>
      <c r="H389" s="9">
        <f>'Balance N'!E390</f>
        <v>0</v>
      </c>
      <c r="I389" s="9">
        <f>'Balance N'!F390</f>
        <v>0</v>
      </c>
      <c r="J389" s="11">
        <f>'Balance N'!G390</f>
        <v>0</v>
      </c>
      <c r="K389" s="11">
        <f>'Balance N'!H390</f>
        <v>0</v>
      </c>
      <c r="L389" s="12" t="str">
        <f t="shared" si="45"/>
        <v>0</v>
      </c>
      <c r="M389" s="5" t="str">
        <f t="shared" si="46"/>
        <v>0</v>
      </c>
      <c r="N389" s="4" t="str">
        <f t="shared" si="47"/>
        <v>0</v>
      </c>
      <c r="O389" s="6" t="str">
        <f t="shared" si="48"/>
        <v>Pas de niveau 7</v>
      </c>
    </row>
    <row r="390" spans="1:15">
      <c r="A390" s="15">
        <f>'Balance N'!A391</f>
        <v>0</v>
      </c>
      <c r="B390" s="4" t="str">
        <f t="shared" si="42"/>
        <v>0</v>
      </c>
      <c r="C390" s="4" t="str">
        <f t="shared" si="43"/>
        <v>0</v>
      </c>
      <c r="D390" s="4" t="str">
        <f t="shared" si="44"/>
        <v>0</v>
      </c>
      <c r="E390" s="8">
        <f>'Balance N'!B391</f>
        <v>0</v>
      </c>
      <c r="F390" s="9">
        <f>'Balance N'!C391</f>
        <v>0</v>
      </c>
      <c r="G390" s="9">
        <f>'Balance N'!D391</f>
        <v>0</v>
      </c>
      <c r="H390" s="9">
        <f>'Balance N'!E391</f>
        <v>0</v>
      </c>
      <c r="I390" s="9">
        <f>'Balance N'!F391</f>
        <v>0</v>
      </c>
      <c r="J390" s="11">
        <f>'Balance N'!G391</f>
        <v>0</v>
      </c>
      <c r="K390" s="11">
        <f>'Balance N'!H391</f>
        <v>0</v>
      </c>
      <c r="L390" s="12" t="str">
        <f t="shared" si="45"/>
        <v>0</v>
      </c>
      <c r="M390" s="5" t="str">
        <f t="shared" si="46"/>
        <v>0</v>
      </c>
      <c r="N390" s="4" t="str">
        <f t="shared" si="47"/>
        <v>0</v>
      </c>
      <c r="O390" s="6" t="str">
        <f t="shared" si="48"/>
        <v>Pas de niveau 7</v>
      </c>
    </row>
    <row r="391" spans="1:15">
      <c r="A391" s="15">
        <f>'Balance N'!A392</f>
        <v>0</v>
      </c>
      <c r="B391" s="4" t="str">
        <f t="shared" si="42"/>
        <v>0</v>
      </c>
      <c r="C391" s="4" t="str">
        <f t="shared" si="43"/>
        <v>0</v>
      </c>
      <c r="D391" s="4" t="str">
        <f t="shared" si="44"/>
        <v>0</v>
      </c>
      <c r="E391" s="8">
        <f>'Balance N'!B392</f>
        <v>0</v>
      </c>
      <c r="F391" s="9">
        <f>'Balance N'!C392</f>
        <v>0</v>
      </c>
      <c r="G391" s="9">
        <f>'Balance N'!D392</f>
        <v>0</v>
      </c>
      <c r="H391" s="9">
        <f>'Balance N'!E392</f>
        <v>0</v>
      </c>
      <c r="I391" s="9">
        <f>'Balance N'!F392</f>
        <v>0</v>
      </c>
      <c r="J391" s="11">
        <f>'Balance N'!G392</f>
        <v>0</v>
      </c>
      <c r="K391" s="11">
        <f>'Balance N'!H392</f>
        <v>0</v>
      </c>
      <c r="L391" s="12" t="str">
        <f t="shared" si="45"/>
        <v>0</v>
      </c>
      <c r="M391" s="5" t="str">
        <f t="shared" si="46"/>
        <v>0</v>
      </c>
      <c r="N391" s="4" t="str">
        <f t="shared" si="47"/>
        <v>0</v>
      </c>
      <c r="O391" s="6" t="str">
        <f t="shared" si="48"/>
        <v>Pas de niveau 7</v>
      </c>
    </row>
    <row r="392" spans="1:15">
      <c r="A392" s="15">
        <f>'Balance N'!A393</f>
        <v>0</v>
      </c>
      <c r="B392" s="4" t="str">
        <f t="shared" si="42"/>
        <v>0</v>
      </c>
      <c r="C392" s="4" t="str">
        <f t="shared" si="43"/>
        <v>0</v>
      </c>
      <c r="D392" s="4" t="str">
        <f t="shared" si="44"/>
        <v>0</v>
      </c>
      <c r="E392" s="8">
        <f>'Balance N'!B393</f>
        <v>0</v>
      </c>
      <c r="F392" s="9">
        <f>'Balance N'!C393</f>
        <v>0</v>
      </c>
      <c r="G392" s="9">
        <f>'Balance N'!D393</f>
        <v>0</v>
      </c>
      <c r="H392" s="9">
        <f>'Balance N'!E393</f>
        <v>0</v>
      </c>
      <c r="I392" s="9">
        <f>'Balance N'!F393</f>
        <v>0</v>
      </c>
      <c r="J392" s="11">
        <f>'Balance N'!G393</f>
        <v>0</v>
      </c>
      <c r="K392" s="11">
        <f>'Balance N'!H393</f>
        <v>0</v>
      </c>
      <c r="L392" s="12" t="str">
        <f t="shared" si="45"/>
        <v>0</v>
      </c>
      <c r="M392" s="5" t="str">
        <f t="shared" si="46"/>
        <v>0</v>
      </c>
      <c r="N392" s="4" t="str">
        <f t="shared" si="47"/>
        <v>0</v>
      </c>
      <c r="O392" s="6" t="str">
        <f t="shared" si="48"/>
        <v>Pas de niveau 7</v>
      </c>
    </row>
    <row r="393" spans="1:15">
      <c r="A393" s="15">
        <f>'Balance N'!A394</f>
        <v>0</v>
      </c>
      <c r="B393" s="4" t="str">
        <f t="shared" si="42"/>
        <v>0</v>
      </c>
      <c r="C393" s="4" t="str">
        <f t="shared" si="43"/>
        <v>0</v>
      </c>
      <c r="D393" s="4" t="str">
        <f t="shared" si="44"/>
        <v>0</v>
      </c>
      <c r="E393" s="8">
        <f>'Balance N'!B394</f>
        <v>0</v>
      </c>
      <c r="F393" s="9">
        <f>'Balance N'!C394</f>
        <v>0</v>
      </c>
      <c r="G393" s="9">
        <f>'Balance N'!D394</f>
        <v>0</v>
      </c>
      <c r="H393" s="9">
        <f>'Balance N'!E394</f>
        <v>0</v>
      </c>
      <c r="I393" s="9">
        <f>'Balance N'!F394</f>
        <v>0</v>
      </c>
      <c r="J393" s="11">
        <f>'Balance N'!G394</f>
        <v>0</v>
      </c>
      <c r="K393" s="11">
        <f>'Balance N'!H394</f>
        <v>0</v>
      </c>
      <c r="L393" s="12" t="str">
        <f t="shared" si="45"/>
        <v>0</v>
      </c>
      <c r="M393" s="5" t="str">
        <f t="shared" si="46"/>
        <v>0</v>
      </c>
      <c r="N393" s="4" t="str">
        <f t="shared" si="47"/>
        <v>0</v>
      </c>
      <c r="O393" s="6" t="str">
        <f t="shared" si="48"/>
        <v>Pas de niveau 7</v>
      </c>
    </row>
    <row r="394" spans="1:15">
      <c r="A394" s="15">
        <f>'Balance N'!A395</f>
        <v>0</v>
      </c>
      <c r="B394" s="4" t="str">
        <f t="shared" si="42"/>
        <v>0</v>
      </c>
      <c r="C394" s="4" t="str">
        <f t="shared" si="43"/>
        <v>0</v>
      </c>
      <c r="D394" s="4" t="str">
        <f t="shared" si="44"/>
        <v>0</v>
      </c>
      <c r="E394" s="8">
        <f>'Balance N'!B395</f>
        <v>0</v>
      </c>
      <c r="F394" s="9">
        <f>'Balance N'!C395</f>
        <v>0</v>
      </c>
      <c r="G394" s="9">
        <f>'Balance N'!D395</f>
        <v>0</v>
      </c>
      <c r="H394" s="9">
        <f>'Balance N'!E395</f>
        <v>0</v>
      </c>
      <c r="I394" s="9">
        <f>'Balance N'!F395</f>
        <v>0</v>
      </c>
      <c r="J394" s="11">
        <f>'Balance N'!G395</f>
        <v>0</v>
      </c>
      <c r="K394" s="11">
        <f>'Balance N'!H395</f>
        <v>0</v>
      </c>
      <c r="L394" s="12" t="str">
        <f t="shared" si="45"/>
        <v>0</v>
      </c>
      <c r="M394" s="5" t="str">
        <f t="shared" si="46"/>
        <v>0</v>
      </c>
      <c r="N394" s="4" t="str">
        <f t="shared" si="47"/>
        <v>0</v>
      </c>
      <c r="O394" s="6" t="str">
        <f t="shared" si="48"/>
        <v>Pas de niveau 7</v>
      </c>
    </row>
    <row r="395" spans="1:15">
      <c r="A395" s="15">
        <f>'Balance N'!A396</f>
        <v>0</v>
      </c>
      <c r="B395" s="4" t="str">
        <f t="shared" si="42"/>
        <v>0</v>
      </c>
      <c r="C395" s="4" t="str">
        <f t="shared" si="43"/>
        <v>0</v>
      </c>
      <c r="D395" s="4" t="str">
        <f t="shared" si="44"/>
        <v>0</v>
      </c>
      <c r="E395" s="8">
        <f>'Balance N'!B396</f>
        <v>0</v>
      </c>
      <c r="F395" s="9">
        <f>'Balance N'!C396</f>
        <v>0</v>
      </c>
      <c r="G395" s="9">
        <f>'Balance N'!D396</f>
        <v>0</v>
      </c>
      <c r="H395" s="9">
        <f>'Balance N'!E396</f>
        <v>0</v>
      </c>
      <c r="I395" s="9">
        <f>'Balance N'!F396</f>
        <v>0</v>
      </c>
      <c r="J395" s="11">
        <f>'Balance N'!G396</f>
        <v>0</v>
      </c>
      <c r="K395" s="11">
        <f>'Balance N'!H396</f>
        <v>0</v>
      </c>
      <c r="L395" s="12" t="str">
        <f t="shared" si="45"/>
        <v>0</v>
      </c>
      <c r="M395" s="5" t="str">
        <f t="shared" si="46"/>
        <v>0</v>
      </c>
      <c r="N395" s="4" t="str">
        <f t="shared" si="47"/>
        <v>0</v>
      </c>
      <c r="O395" s="6" t="str">
        <f t="shared" si="48"/>
        <v>Pas de niveau 7</v>
      </c>
    </row>
    <row r="396" spans="1:15">
      <c r="A396" s="15">
        <f>'Balance N'!A397</f>
        <v>0</v>
      </c>
      <c r="B396" s="4" t="str">
        <f t="shared" si="42"/>
        <v>0</v>
      </c>
      <c r="C396" s="4" t="str">
        <f t="shared" si="43"/>
        <v>0</v>
      </c>
      <c r="D396" s="4" t="str">
        <f t="shared" si="44"/>
        <v>0</v>
      </c>
      <c r="E396" s="8">
        <f>'Balance N'!B397</f>
        <v>0</v>
      </c>
      <c r="F396" s="9">
        <f>'Balance N'!C397</f>
        <v>0</v>
      </c>
      <c r="G396" s="9">
        <f>'Balance N'!D397</f>
        <v>0</v>
      </c>
      <c r="H396" s="9">
        <f>'Balance N'!E397</f>
        <v>0</v>
      </c>
      <c r="I396" s="9">
        <f>'Balance N'!F397</f>
        <v>0</v>
      </c>
      <c r="J396" s="11">
        <f>'Balance N'!G397</f>
        <v>0</v>
      </c>
      <c r="K396" s="11">
        <f>'Balance N'!H397</f>
        <v>0</v>
      </c>
      <c r="L396" s="12" t="str">
        <f t="shared" si="45"/>
        <v>0</v>
      </c>
      <c r="M396" s="5" t="str">
        <f t="shared" si="46"/>
        <v>0</v>
      </c>
      <c r="N396" s="4" t="str">
        <f t="shared" si="47"/>
        <v>0</v>
      </c>
      <c r="O396" s="6" t="str">
        <f t="shared" si="48"/>
        <v>Pas de niveau 7</v>
      </c>
    </row>
    <row r="397" spans="1:15">
      <c r="A397" s="15">
        <f>'Balance N'!A398</f>
        <v>0</v>
      </c>
      <c r="B397" s="4" t="str">
        <f t="shared" si="42"/>
        <v>0</v>
      </c>
      <c r="C397" s="4" t="str">
        <f t="shared" si="43"/>
        <v>0</v>
      </c>
      <c r="D397" s="4" t="str">
        <f t="shared" si="44"/>
        <v>0</v>
      </c>
      <c r="E397" s="8">
        <f>'Balance N'!B398</f>
        <v>0</v>
      </c>
      <c r="F397" s="9">
        <f>'Balance N'!C398</f>
        <v>0</v>
      </c>
      <c r="G397" s="9">
        <f>'Balance N'!D398</f>
        <v>0</v>
      </c>
      <c r="H397" s="9">
        <f>'Balance N'!E398</f>
        <v>0</v>
      </c>
      <c r="I397" s="9">
        <f>'Balance N'!F398</f>
        <v>0</v>
      </c>
      <c r="J397" s="11">
        <f>'Balance N'!G398</f>
        <v>0</v>
      </c>
      <c r="K397" s="11">
        <f>'Balance N'!H398</f>
        <v>0</v>
      </c>
      <c r="L397" s="12" t="str">
        <f t="shared" si="45"/>
        <v>0</v>
      </c>
      <c r="M397" s="5" t="str">
        <f t="shared" si="46"/>
        <v>0</v>
      </c>
      <c r="N397" s="4" t="str">
        <f t="shared" si="47"/>
        <v>0</v>
      </c>
      <c r="O397" s="6" t="str">
        <f t="shared" si="48"/>
        <v>Pas de niveau 7</v>
      </c>
    </row>
    <row r="398" spans="1:15">
      <c r="A398" s="15">
        <f>'Balance N'!A399</f>
        <v>0</v>
      </c>
      <c r="B398" s="4" t="str">
        <f t="shared" si="42"/>
        <v>0</v>
      </c>
      <c r="C398" s="4" t="str">
        <f t="shared" si="43"/>
        <v>0</v>
      </c>
      <c r="D398" s="4" t="str">
        <f t="shared" si="44"/>
        <v>0</v>
      </c>
      <c r="E398" s="8">
        <f>'Balance N'!B399</f>
        <v>0</v>
      </c>
      <c r="F398" s="9">
        <f>'Balance N'!C399</f>
        <v>0</v>
      </c>
      <c r="G398" s="9">
        <f>'Balance N'!D399</f>
        <v>0</v>
      </c>
      <c r="H398" s="9">
        <f>'Balance N'!E399</f>
        <v>0</v>
      </c>
      <c r="I398" s="9">
        <f>'Balance N'!F399</f>
        <v>0</v>
      </c>
      <c r="J398" s="11">
        <f>'Balance N'!G399</f>
        <v>0</v>
      </c>
      <c r="K398" s="11">
        <f>'Balance N'!H399</f>
        <v>0</v>
      </c>
      <c r="L398" s="12" t="str">
        <f t="shared" si="45"/>
        <v>0</v>
      </c>
      <c r="M398" s="5" t="str">
        <f t="shared" si="46"/>
        <v>0</v>
      </c>
      <c r="N398" s="4" t="str">
        <f t="shared" si="47"/>
        <v>0</v>
      </c>
      <c r="O398" s="6" t="str">
        <f t="shared" si="48"/>
        <v>Pas de niveau 7</v>
      </c>
    </row>
    <row r="399" spans="1:15">
      <c r="A399" s="15">
        <f>'Balance N'!A400</f>
        <v>0</v>
      </c>
      <c r="B399" s="4" t="str">
        <f t="shared" si="42"/>
        <v>0</v>
      </c>
      <c r="C399" s="4" t="str">
        <f t="shared" si="43"/>
        <v>0</v>
      </c>
      <c r="D399" s="4" t="str">
        <f t="shared" si="44"/>
        <v>0</v>
      </c>
      <c r="E399" s="8">
        <f>'Balance N'!B400</f>
        <v>0</v>
      </c>
      <c r="F399" s="9">
        <f>'Balance N'!C400</f>
        <v>0</v>
      </c>
      <c r="G399" s="9">
        <f>'Balance N'!D400</f>
        <v>0</v>
      </c>
      <c r="H399" s="9">
        <f>'Balance N'!E400</f>
        <v>0</v>
      </c>
      <c r="I399" s="9">
        <f>'Balance N'!F400</f>
        <v>0</v>
      </c>
      <c r="J399" s="11">
        <f>'Balance N'!G400</f>
        <v>0</v>
      </c>
      <c r="K399" s="11">
        <f>'Balance N'!H400</f>
        <v>0</v>
      </c>
      <c r="L399" s="12" t="str">
        <f t="shared" si="45"/>
        <v>0</v>
      </c>
      <c r="M399" s="5" t="str">
        <f t="shared" si="46"/>
        <v>0</v>
      </c>
      <c r="N399" s="4" t="str">
        <f t="shared" si="47"/>
        <v>0</v>
      </c>
      <c r="O399" s="6" t="str">
        <f t="shared" si="48"/>
        <v>Pas de niveau 7</v>
      </c>
    </row>
    <row r="400" spans="1:15">
      <c r="A400" s="15">
        <f>'Balance N'!A401</f>
        <v>0</v>
      </c>
      <c r="B400" s="4" t="str">
        <f t="shared" si="42"/>
        <v>0</v>
      </c>
      <c r="C400" s="4" t="str">
        <f t="shared" si="43"/>
        <v>0</v>
      </c>
      <c r="D400" s="4" t="str">
        <f t="shared" si="44"/>
        <v>0</v>
      </c>
      <c r="E400" s="8">
        <f>'Balance N'!B401</f>
        <v>0</v>
      </c>
      <c r="F400" s="9">
        <f>'Balance N'!C401</f>
        <v>0</v>
      </c>
      <c r="G400" s="9">
        <f>'Balance N'!D401</f>
        <v>0</v>
      </c>
      <c r="H400" s="9">
        <f>'Balance N'!E401</f>
        <v>0</v>
      </c>
      <c r="I400" s="9">
        <f>'Balance N'!F401</f>
        <v>0</v>
      </c>
      <c r="J400" s="11">
        <f>'Balance N'!G401</f>
        <v>0</v>
      </c>
      <c r="K400" s="11">
        <f>'Balance N'!H401</f>
        <v>0</v>
      </c>
      <c r="L400" s="12" t="str">
        <f t="shared" si="45"/>
        <v>0</v>
      </c>
      <c r="M400" s="5" t="str">
        <f t="shared" si="46"/>
        <v>0</v>
      </c>
      <c r="N400" s="4" t="str">
        <f t="shared" si="47"/>
        <v>0</v>
      </c>
      <c r="O400" s="6" t="str">
        <f t="shared" si="48"/>
        <v>Pas de niveau 7</v>
      </c>
    </row>
    <row r="401" spans="1:15">
      <c r="A401" s="15">
        <f>'Balance N'!A402</f>
        <v>0</v>
      </c>
      <c r="B401" s="4" t="str">
        <f t="shared" si="42"/>
        <v>0</v>
      </c>
      <c r="C401" s="4" t="str">
        <f t="shared" si="43"/>
        <v>0</v>
      </c>
      <c r="D401" s="4" t="str">
        <f t="shared" si="44"/>
        <v>0</v>
      </c>
      <c r="E401" s="8">
        <f>'Balance N'!B402</f>
        <v>0</v>
      </c>
      <c r="F401" s="9">
        <f>'Balance N'!C402</f>
        <v>0</v>
      </c>
      <c r="G401" s="9">
        <f>'Balance N'!D402</f>
        <v>0</v>
      </c>
      <c r="H401" s="9">
        <f>'Balance N'!E402</f>
        <v>0</v>
      </c>
      <c r="I401" s="9">
        <f>'Balance N'!F402</f>
        <v>0</v>
      </c>
      <c r="J401" s="11">
        <f>'Balance N'!G402</f>
        <v>0</v>
      </c>
      <c r="K401" s="11">
        <f>'Balance N'!H402</f>
        <v>0</v>
      </c>
      <c r="L401" s="12" t="str">
        <f t="shared" si="45"/>
        <v>0</v>
      </c>
      <c r="M401" s="5" t="str">
        <f t="shared" si="46"/>
        <v>0</v>
      </c>
      <c r="N401" s="4" t="str">
        <f t="shared" si="47"/>
        <v>0</v>
      </c>
      <c r="O401" s="6" t="str">
        <f t="shared" si="48"/>
        <v>Pas de niveau 7</v>
      </c>
    </row>
    <row r="402" spans="1:15">
      <c r="A402" s="15">
        <f>'Balance N'!A403</f>
        <v>0</v>
      </c>
      <c r="B402" s="4" t="str">
        <f t="shared" si="42"/>
        <v>0</v>
      </c>
      <c r="C402" s="4" t="str">
        <f t="shared" si="43"/>
        <v>0</v>
      </c>
      <c r="D402" s="4" t="str">
        <f t="shared" si="44"/>
        <v>0</v>
      </c>
      <c r="E402" s="8">
        <f>'Balance N'!B403</f>
        <v>0</v>
      </c>
      <c r="F402" s="9">
        <f>'Balance N'!C403</f>
        <v>0</v>
      </c>
      <c r="G402" s="9">
        <f>'Balance N'!D403</f>
        <v>0</v>
      </c>
      <c r="H402" s="9">
        <f>'Balance N'!E403</f>
        <v>0</v>
      </c>
      <c r="I402" s="9">
        <f>'Balance N'!F403</f>
        <v>0</v>
      </c>
      <c r="J402" s="11">
        <f>'Balance N'!G403</f>
        <v>0</v>
      </c>
      <c r="K402" s="11">
        <f>'Balance N'!H403</f>
        <v>0</v>
      </c>
      <c r="L402" s="12" t="str">
        <f t="shared" si="45"/>
        <v>0</v>
      </c>
      <c r="M402" s="5" t="str">
        <f t="shared" si="46"/>
        <v>0</v>
      </c>
      <c r="N402" s="4" t="str">
        <f t="shared" si="47"/>
        <v>0</v>
      </c>
      <c r="O402" s="6" t="str">
        <f t="shared" si="48"/>
        <v>Pas de niveau 7</v>
      </c>
    </row>
    <row r="403" spans="1:15">
      <c r="A403" s="15">
        <f>'Balance N'!A404</f>
        <v>0</v>
      </c>
      <c r="B403" s="4" t="str">
        <f t="shared" si="42"/>
        <v>0</v>
      </c>
      <c r="C403" s="4" t="str">
        <f t="shared" si="43"/>
        <v>0</v>
      </c>
      <c r="D403" s="4" t="str">
        <f t="shared" si="44"/>
        <v>0</v>
      </c>
      <c r="E403" s="8">
        <f>'Balance N'!B404</f>
        <v>0</v>
      </c>
      <c r="F403" s="9">
        <f>'Balance N'!C404</f>
        <v>0</v>
      </c>
      <c r="G403" s="9">
        <f>'Balance N'!D404</f>
        <v>0</v>
      </c>
      <c r="H403" s="9">
        <f>'Balance N'!E404</f>
        <v>0</v>
      </c>
      <c r="I403" s="9">
        <f>'Balance N'!F404</f>
        <v>0</v>
      </c>
      <c r="J403" s="11">
        <f>'Balance N'!G404</f>
        <v>0</v>
      </c>
      <c r="K403" s="11">
        <f>'Balance N'!H404</f>
        <v>0</v>
      </c>
      <c r="L403" s="12" t="str">
        <f t="shared" si="45"/>
        <v>0</v>
      </c>
      <c r="M403" s="5" t="str">
        <f t="shared" si="46"/>
        <v>0</v>
      </c>
      <c r="N403" s="4" t="str">
        <f t="shared" si="47"/>
        <v>0</v>
      </c>
      <c r="O403" s="6" t="str">
        <f t="shared" si="48"/>
        <v>Pas de niveau 7</v>
      </c>
    </row>
    <row r="404" spans="1:15">
      <c r="A404" s="15">
        <f>'Balance N'!A405</f>
        <v>0</v>
      </c>
      <c r="B404" s="4" t="str">
        <f t="shared" si="42"/>
        <v>0</v>
      </c>
      <c r="C404" s="4" t="str">
        <f t="shared" si="43"/>
        <v>0</v>
      </c>
      <c r="D404" s="4" t="str">
        <f t="shared" si="44"/>
        <v>0</v>
      </c>
      <c r="E404" s="8">
        <f>'Balance N'!B405</f>
        <v>0</v>
      </c>
      <c r="F404" s="9">
        <f>'Balance N'!C405</f>
        <v>0</v>
      </c>
      <c r="G404" s="9">
        <f>'Balance N'!D405</f>
        <v>0</v>
      </c>
      <c r="H404" s="9">
        <f>'Balance N'!E405</f>
        <v>0</v>
      </c>
      <c r="I404" s="9">
        <f>'Balance N'!F405</f>
        <v>0</v>
      </c>
      <c r="J404" s="11">
        <f>'Balance N'!G405</f>
        <v>0</v>
      </c>
      <c r="K404" s="11">
        <f>'Balance N'!H405</f>
        <v>0</v>
      </c>
      <c r="L404" s="12" t="str">
        <f t="shared" si="45"/>
        <v>0</v>
      </c>
      <c r="M404" s="5" t="str">
        <f t="shared" si="46"/>
        <v>0</v>
      </c>
      <c r="N404" s="4" t="str">
        <f t="shared" si="47"/>
        <v>0</v>
      </c>
      <c r="O404" s="6" t="str">
        <f t="shared" si="48"/>
        <v>Pas de niveau 7</v>
      </c>
    </row>
    <row r="405" spans="1:15">
      <c r="A405" s="15">
        <f>'Balance N'!A406</f>
        <v>0</v>
      </c>
      <c r="B405" s="4" t="str">
        <f t="shared" si="42"/>
        <v>0</v>
      </c>
      <c r="C405" s="4" t="str">
        <f t="shared" si="43"/>
        <v>0</v>
      </c>
      <c r="D405" s="4" t="str">
        <f t="shared" si="44"/>
        <v>0</v>
      </c>
      <c r="E405" s="8">
        <f>'Balance N'!B406</f>
        <v>0</v>
      </c>
      <c r="F405" s="9">
        <f>'Balance N'!C406</f>
        <v>0</v>
      </c>
      <c r="G405" s="9">
        <f>'Balance N'!D406</f>
        <v>0</v>
      </c>
      <c r="H405" s="9">
        <f>'Balance N'!E406</f>
        <v>0</v>
      </c>
      <c r="I405" s="9">
        <f>'Balance N'!F406</f>
        <v>0</v>
      </c>
      <c r="J405" s="11">
        <f>'Balance N'!G406</f>
        <v>0</v>
      </c>
      <c r="K405" s="11">
        <f>'Balance N'!H406</f>
        <v>0</v>
      </c>
      <c r="L405" s="12" t="str">
        <f t="shared" si="45"/>
        <v>0</v>
      </c>
      <c r="M405" s="5" t="str">
        <f t="shared" si="46"/>
        <v>0</v>
      </c>
      <c r="N405" s="4" t="str">
        <f t="shared" si="47"/>
        <v>0</v>
      </c>
      <c r="O405" s="6" t="str">
        <f t="shared" si="48"/>
        <v>Pas de niveau 7</v>
      </c>
    </row>
    <row r="406" spans="1:15">
      <c r="A406" s="15">
        <f>'Balance N'!A407</f>
        <v>0</v>
      </c>
      <c r="B406" s="4" t="str">
        <f t="shared" si="42"/>
        <v>0</v>
      </c>
      <c r="C406" s="4" t="str">
        <f t="shared" si="43"/>
        <v>0</v>
      </c>
      <c r="D406" s="4" t="str">
        <f t="shared" si="44"/>
        <v>0</v>
      </c>
      <c r="E406" s="8">
        <f>'Balance N'!B407</f>
        <v>0</v>
      </c>
      <c r="F406" s="9">
        <f>'Balance N'!C407</f>
        <v>0</v>
      </c>
      <c r="G406" s="9">
        <f>'Balance N'!D407</f>
        <v>0</v>
      </c>
      <c r="H406" s="9">
        <f>'Balance N'!E407</f>
        <v>0</v>
      </c>
      <c r="I406" s="9">
        <f>'Balance N'!F407</f>
        <v>0</v>
      </c>
      <c r="J406" s="11">
        <f>'Balance N'!G407</f>
        <v>0</v>
      </c>
      <c r="K406" s="11">
        <f>'Balance N'!H407</f>
        <v>0</v>
      </c>
      <c r="L406" s="12" t="str">
        <f t="shared" si="45"/>
        <v>0</v>
      </c>
      <c r="M406" s="5" t="str">
        <f t="shared" si="46"/>
        <v>0</v>
      </c>
      <c r="N406" s="4" t="str">
        <f t="shared" si="47"/>
        <v>0</v>
      </c>
      <c r="O406" s="6" t="str">
        <f t="shared" si="48"/>
        <v>Pas de niveau 7</v>
      </c>
    </row>
    <row r="407" spans="1:15">
      <c r="A407" s="15">
        <f>'Balance N'!A408</f>
        <v>0</v>
      </c>
      <c r="B407" s="4" t="str">
        <f t="shared" si="42"/>
        <v>0</v>
      </c>
      <c r="C407" s="4" t="str">
        <f t="shared" si="43"/>
        <v>0</v>
      </c>
      <c r="D407" s="4" t="str">
        <f t="shared" si="44"/>
        <v>0</v>
      </c>
      <c r="E407" s="8">
        <f>'Balance N'!B408</f>
        <v>0</v>
      </c>
      <c r="F407" s="9">
        <f>'Balance N'!C408</f>
        <v>0</v>
      </c>
      <c r="G407" s="9">
        <f>'Balance N'!D408</f>
        <v>0</v>
      </c>
      <c r="H407" s="9">
        <f>'Balance N'!E408</f>
        <v>0</v>
      </c>
      <c r="I407" s="9">
        <f>'Balance N'!F408</f>
        <v>0</v>
      </c>
      <c r="J407" s="11">
        <f>'Balance N'!G408</f>
        <v>0</v>
      </c>
      <c r="K407" s="11">
        <f>'Balance N'!H408</f>
        <v>0</v>
      </c>
      <c r="L407" s="12" t="str">
        <f t="shared" si="45"/>
        <v>0</v>
      </c>
      <c r="M407" s="5" t="str">
        <f t="shared" si="46"/>
        <v>0</v>
      </c>
      <c r="N407" s="4" t="str">
        <f t="shared" si="47"/>
        <v>0</v>
      </c>
      <c r="O407" s="6" t="str">
        <f t="shared" si="48"/>
        <v>Pas de niveau 7</v>
      </c>
    </row>
    <row r="408" spans="1:15">
      <c r="A408" s="15">
        <f>'Balance N'!A409</f>
        <v>0</v>
      </c>
      <c r="B408" s="4" t="str">
        <f t="shared" si="42"/>
        <v>0</v>
      </c>
      <c r="C408" s="4" t="str">
        <f t="shared" si="43"/>
        <v>0</v>
      </c>
      <c r="D408" s="4" t="str">
        <f t="shared" si="44"/>
        <v>0</v>
      </c>
      <c r="E408" s="8">
        <f>'Balance N'!B409</f>
        <v>0</v>
      </c>
      <c r="F408" s="9">
        <f>'Balance N'!C409</f>
        <v>0</v>
      </c>
      <c r="G408" s="9">
        <f>'Balance N'!D409</f>
        <v>0</v>
      </c>
      <c r="H408" s="9">
        <f>'Balance N'!E409</f>
        <v>0</v>
      </c>
      <c r="I408" s="9">
        <f>'Balance N'!F409</f>
        <v>0</v>
      </c>
      <c r="J408" s="11">
        <f>'Balance N'!G409</f>
        <v>0</v>
      </c>
      <c r="K408" s="11">
        <f>'Balance N'!H409</f>
        <v>0</v>
      </c>
      <c r="L408" s="12" t="str">
        <f t="shared" si="45"/>
        <v>0</v>
      </c>
      <c r="M408" s="5" t="str">
        <f t="shared" si="46"/>
        <v>0</v>
      </c>
      <c r="N408" s="4" t="str">
        <f t="shared" si="47"/>
        <v>0</v>
      </c>
      <c r="O408" s="6" t="str">
        <f t="shared" si="48"/>
        <v>Pas de niveau 7</v>
      </c>
    </row>
    <row r="409" spans="1:15">
      <c r="A409" s="15">
        <f>'Balance N'!A410</f>
        <v>0</v>
      </c>
      <c r="B409" s="4" t="str">
        <f t="shared" si="42"/>
        <v>0</v>
      </c>
      <c r="C409" s="4" t="str">
        <f t="shared" si="43"/>
        <v>0</v>
      </c>
      <c r="D409" s="4" t="str">
        <f t="shared" si="44"/>
        <v>0</v>
      </c>
      <c r="E409" s="8">
        <f>'Balance N'!B410</f>
        <v>0</v>
      </c>
      <c r="F409" s="9">
        <f>'Balance N'!C410</f>
        <v>0</v>
      </c>
      <c r="G409" s="9">
        <f>'Balance N'!D410</f>
        <v>0</v>
      </c>
      <c r="H409" s="9">
        <f>'Balance N'!E410</f>
        <v>0</v>
      </c>
      <c r="I409" s="9">
        <f>'Balance N'!F410</f>
        <v>0</v>
      </c>
      <c r="J409" s="11">
        <f>'Balance N'!G410</f>
        <v>0</v>
      </c>
      <c r="K409" s="11">
        <f>'Balance N'!H410</f>
        <v>0</v>
      </c>
      <c r="L409" s="12" t="str">
        <f t="shared" si="45"/>
        <v>0</v>
      </c>
      <c r="M409" s="5" t="str">
        <f t="shared" si="46"/>
        <v>0</v>
      </c>
      <c r="N409" s="4" t="str">
        <f t="shared" si="47"/>
        <v>0</v>
      </c>
      <c r="O409" s="6" t="str">
        <f t="shared" si="48"/>
        <v>Pas de niveau 7</v>
      </c>
    </row>
    <row r="410" spans="1:15">
      <c r="A410" s="15">
        <f>'Balance N'!A411</f>
        <v>0</v>
      </c>
      <c r="B410" s="4" t="str">
        <f t="shared" si="42"/>
        <v>0</v>
      </c>
      <c r="C410" s="4" t="str">
        <f t="shared" si="43"/>
        <v>0</v>
      </c>
      <c r="D410" s="4" t="str">
        <f t="shared" si="44"/>
        <v>0</v>
      </c>
      <c r="E410" s="8">
        <f>'Balance N'!B411</f>
        <v>0</v>
      </c>
      <c r="F410" s="9">
        <f>'Balance N'!C411</f>
        <v>0</v>
      </c>
      <c r="G410" s="9">
        <f>'Balance N'!D411</f>
        <v>0</v>
      </c>
      <c r="H410" s="9">
        <f>'Balance N'!E411</f>
        <v>0</v>
      </c>
      <c r="I410" s="9">
        <f>'Balance N'!F411</f>
        <v>0</v>
      </c>
      <c r="J410" s="11">
        <f>'Balance N'!G411</f>
        <v>0</v>
      </c>
      <c r="K410" s="11">
        <f>'Balance N'!H411</f>
        <v>0</v>
      </c>
      <c r="L410" s="12" t="str">
        <f t="shared" si="45"/>
        <v>0</v>
      </c>
      <c r="M410" s="5" t="str">
        <f t="shared" si="46"/>
        <v>0</v>
      </c>
      <c r="N410" s="4" t="str">
        <f t="shared" si="47"/>
        <v>0</v>
      </c>
      <c r="O410" s="6" t="str">
        <f t="shared" si="48"/>
        <v>Pas de niveau 7</v>
      </c>
    </row>
    <row r="411" spans="1:15">
      <c r="A411" s="15">
        <f>'Balance N'!A412</f>
        <v>0</v>
      </c>
      <c r="B411" s="4" t="str">
        <f t="shared" si="42"/>
        <v>0</v>
      </c>
      <c r="C411" s="4" t="str">
        <f t="shared" si="43"/>
        <v>0</v>
      </c>
      <c r="D411" s="4" t="str">
        <f t="shared" si="44"/>
        <v>0</v>
      </c>
      <c r="E411" s="8">
        <f>'Balance N'!B412</f>
        <v>0</v>
      </c>
      <c r="F411" s="9">
        <f>'Balance N'!C412</f>
        <v>0</v>
      </c>
      <c r="G411" s="9">
        <f>'Balance N'!D412</f>
        <v>0</v>
      </c>
      <c r="H411" s="9">
        <f>'Balance N'!E412</f>
        <v>0</v>
      </c>
      <c r="I411" s="9">
        <f>'Balance N'!F412</f>
        <v>0</v>
      </c>
      <c r="J411" s="11">
        <f>'Balance N'!G412</f>
        <v>0</v>
      </c>
      <c r="K411" s="11">
        <f>'Balance N'!H412</f>
        <v>0</v>
      </c>
      <c r="L411" s="12" t="str">
        <f t="shared" si="45"/>
        <v>0</v>
      </c>
      <c r="M411" s="5" t="str">
        <f t="shared" si="46"/>
        <v>0</v>
      </c>
      <c r="N411" s="4" t="str">
        <f t="shared" si="47"/>
        <v>0</v>
      </c>
      <c r="O411" s="6" t="str">
        <f t="shared" si="48"/>
        <v>Pas de niveau 7</v>
      </c>
    </row>
    <row r="412" spans="1:15">
      <c r="A412" s="15">
        <f>'Balance N'!A413</f>
        <v>0</v>
      </c>
      <c r="B412" s="4" t="str">
        <f t="shared" si="42"/>
        <v>0</v>
      </c>
      <c r="C412" s="4" t="str">
        <f t="shared" si="43"/>
        <v>0</v>
      </c>
      <c r="D412" s="4" t="str">
        <f t="shared" si="44"/>
        <v>0</v>
      </c>
      <c r="E412" s="8">
        <f>'Balance N'!B413</f>
        <v>0</v>
      </c>
      <c r="F412" s="9">
        <f>'Balance N'!C413</f>
        <v>0</v>
      </c>
      <c r="G412" s="9">
        <f>'Balance N'!D413</f>
        <v>0</v>
      </c>
      <c r="H412" s="9">
        <f>'Balance N'!E413</f>
        <v>0</v>
      </c>
      <c r="I412" s="9">
        <f>'Balance N'!F413</f>
        <v>0</v>
      </c>
      <c r="J412" s="11">
        <f>'Balance N'!G413</f>
        <v>0</v>
      </c>
      <c r="K412" s="11">
        <f>'Balance N'!H413</f>
        <v>0</v>
      </c>
      <c r="L412" s="12" t="str">
        <f t="shared" si="45"/>
        <v>0</v>
      </c>
      <c r="M412" s="5" t="str">
        <f t="shared" si="46"/>
        <v>0</v>
      </c>
      <c r="N412" s="4" t="str">
        <f t="shared" si="47"/>
        <v>0</v>
      </c>
      <c r="O412" s="6" t="str">
        <f t="shared" si="48"/>
        <v>Pas de niveau 7</v>
      </c>
    </row>
    <row r="413" spans="1:15">
      <c r="A413" s="15">
        <f>'Balance N'!A414</f>
        <v>0</v>
      </c>
      <c r="B413" s="4" t="str">
        <f t="shared" si="42"/>
        <v>0</v>
      </c>
      <c r="C413" s="4" t="str">
        <f t="shared" si="43"/>
        <v>0</v>
      </c>
      <c r="D413" s="4" t="str">
        <f t="shared" si="44"/>
        <v>0</v>
      </c>
      <c r="E413" s="8">
        <f>'Balance N'!B414</f>
        <v>0</v>
      </c>
      <c r="F413" s="9">
        <f>'Balance N'!C414</f>
        <v>0</v>
      </c>
      <c r="G413" s="9">
        <f>'Balance N'!D414</f>
        <v>0</v>
      </c>
      <c r="H413" s="9">
        <f>'Balance N'!E414</f>
        <v>0</v>
      </c>
      <c r="I413" s="9">
        <f>'Balance N'!F414</f>
        <v>0</v>
      </c>
      <c r="J413" s="11">
        <f>'Balance N'!G414</f>
        <v>0</v>
      </c>
      <c r="K413" s="11">
        <f>'Balance N'!H414</f>
        <v>0</v>
      </c>
      <c r="L413" s="12" t="str">
        <f t="shared" si="45"/>
        <v>0</v>
      </c>
      <c r="M413" s="5" t="str">
        <f t="shared" si="46"/>
        <v>0</v>
      </c>
      <c r="N413" s="4" t="str">
        <f t="shared" si="47"/>
        <v>0</v>
      </c>
      <c r="O413" s="6" t="str">
        <f t="shared" si="48"/>
        <v>Pas de niveau 7</v>
      </c>
    </row>
    <row r="414" spans="1:15">
      <c r="A414" s="15">
        <f>'Balance N'!A415</f>
        <v>0</v>
      </c>
      <c r="B414" s="4" t="str">
        <f t="shared" si="42"/>
        <v>0</v>
      </c>
      <c r="C414" s="4" t="str">
        <f t="shared" si="43"/>
        <v>0</v>
      </c>
      <c r="D414" s="4" t="str">
        <f t="shared" si="44"/>
        <v>0</v>
      </c>
      <c r="E414" s="8">
        <f>'Balance N'!B415</f>
        <v>0</v>
      </c>
      <c r="F414" s="9">
        <f>'Balance N'!C415</f>
        <v>0</v>
      </c>
      <c r="G414" s="9">
        <f>'Balance N'!D415</f>
        <v>0</v>
      </c>
      <c r="H414" s="9">
        <f>'Balance N'!E415</f>
        <v>0</v>
      </c>
      <c r="I414" s="9">
        <f>'Balance N'!F415</f>
        <v>0</v>
      </c>
      <c r="J414" s="11">
        <f>'Balance N'!G415</f>
        <v>0</v>
      </c>
      <c r="K414" s="11">
        <f>'Balance N'!H415</f>
        <v>0</v>
      </c>
      <c r="L414" s="12" t="str">
        <f t="shared" si="45"/>
        <v>0</v>
      </c>
      <c r="M414" s="5" t="str">
        <f t="shared" si="46"/>
        <v>0</v>
      </c>
      <c r="N414" s="4" t="str">
        <f t="shared" si="47"/>
        <v>0</v>
      </c>
      <c r="O414" s="6" t="str">
        <f t="shared" si="48"/>
        <v>Pas de niveau 7</v>
      </c>
    </row>
    <row r="415" spans="1:15">
      <c r="A415" s="15">
        <f>'Balance N'!A416</f>
        <v>0</v>
      </c>
      <c r="B415" s="4" t="str">
        <f t="shared" si="42"/>
        <v>0</v>
      </c>
      <c r="C415" s="4" t="str">
        <f t="shared" si="43"/>
        <v>0</v>
      </c>
      <c r="D415" s="4" t="str">
        <f t="shared" si="44"/>
        <v>0</v>
      </c>
      <c r="E415" s="8">
        <f>'Balance N'!B416</f>
        <v>0</v>
      </c>
      <c r="F415" s="9">
        <f>'Balance N'!C416</f>
        <v>0</v>
      </c>
      <c r="G415" s="9">
        <f>'Balance N'!D416</f>
        <v>0</v>
      </c>
      <c r="H415" s="9">
        <f>'Balance N'!E416</f>
        <v>0</v>
      </c>
      <c r="I415" s="9">
        <f>'Balance N'!F416</f>
        <v>0</v>
      </c>
      <c r="J415" s="11">
        <f>'Balance N'!G416</f>
        <v>0</v>
      </c>
      <c r="K415" s="11">
        <f>'Balance N'!H416</f>
        <v>0</v>
      </c>
      <c r="L415" s="12" t="str">
        <f t="shared" si="45"/>
        <v>0</v>
      </c>
      <c r="M415" s="5" t="str">
        <f t="shared" si="46"/>
        <v>0</v>
      </c>
      <c r="N415" s="4" t="str">
        <f t="shared" si="47"/>
        <v>0</v>
      </c>
      <c r="O415" s="6" t="str">
        <f t="shared" si="48"/>
        <v>Pas de niveau 7</v>
      </c>
    </row>
    <row r="416" spans="1:15">
      <c r="A416" s="15">
        <f>'Balance N'!A417</f>
        <v>0</v>
      </c>
      <c r="B416" s="4" t="str">
        <f t="shared" si="42"/>
        <v>0</v>
      </c>
      <c r="C416" s="4" t="str">
        <f t="shared" si="43"/>
        <v>0</v>
      </c>
      <c r="D416" s="4" t="str">
        <f t="shared" si="44"/>
        <v>0</v>
      </c>
      <c r="E416" s="8">
        <f>'Balance N'!B417</f>
        <v>0</v>
      </c>
      <c r="F416" s="9">
        <f>'Balance N'!C417</f>
        <v>0</v>
      </c>
      <c r="G416" s="9">
        <f>'Balance N'!D417</f>
        <v>0</v>
      </c>
      <c r="H416" s="9">
        <f>'Balance N'!E417</f>
        <v>0</v>
      </c>
      <c r="I416" s="9">
        <f>'Balance N'!F417</f>
        <v>0</v>
      </c>
      <c r="J416" s="11">
        <f>'Balance N'!G417</f>
        <v>0</v>
      </c>
      <c r="K416" s="11">
        <f>'Balance N'!H417</f>
        <v>0</v>
      </c>
      <c r="L416" s="12" t="str">
        <f t="shared" si="45"/>
        <v>0</v>
      </c>
      <c r="M416" s="5" t="str">
        <f t="shared" si="46"/>
        <v>0</v>
      </c>
      <c r="N416" s="4" t="str">
        <f t="shared" si="47"/>
        <v>0</v>
      </c>
      <c r="O416" s="6" t="str">
        <f t="shared" si="48"/>
        <v>Pas de niveau 7</v>
      </c>
    </row>
    <row r="417" spans="1:15">
      <c r="A417" s="15">
        <f>'Balance N'!A418</f>
        <v>0</v>
      </c>
      <c r="B417" s="4" t="str">
        <f t="shared" si="42"/>
        <v>0</v>
      </c>
      <c r="C417" s="4" t="str">
        <f t="shared" si="43"/>
        <v>0</v>
      </c>
      <c r="D417" s="4" t="str">
        <f t="shared" si="44"/>
        <v>0</v>
      </c>
      <c r="E417" s="8">
        <f>'Balance N'!B418</f>
        <v>0</v>
      </c>
      <c r="F417" s="9">
        <f>'Balance N'!C418</f>
        <v>0</v>
      </c>
      <c r="G417" s="9">
        <f>'Balance N'!D418</f>
        <v>0</v>
      </c>
      <c r="H417" s="9">
        <f>'Balance N'!E418</f>
        <v>0</v>
      </c>
      <c r="I417" s="9">
        <f>'Balance N'!F418</f>
        <v>0</v>
      </c>
      <c r="J417" s="11">
        <f>'Balance N'!G418</f>
        <v>0</v>
      </c>
      <c r="K417" s="11">
        <f>'Balance N'!H418</f>
        <v>0</v>
      </c>
      <c r="L417" s="12" t="str">
        <f t="shared" si="45"/>
        <v>0</v>
      </c>
      <c r="M417" s="5" t="str">
        <f t="shared" si="46"/>
        <v>0</v>
      </c>
      <c r="N417" s="4" t="str">
        <f t="shared" si="47"/>
        <v>0</v>
      </c>
      <c r="O417" s="6" t="str">
        <f t="shared" si="48"/>
        <v>Pas de niveau 7</v>
      </c>
    </row>
    <row r="418" spans="1:15">
      <c r="A418" s="15">
        <f>'Balance N'!A419</f>
        <v>0</v>
      </c>
      <c r="B418" s="4" t="str">
        <f t="shared" si="42"/>
        <v>0</v>
      </c>
      <c r="C418" s="4" t="str">
        <f t="shared" si="43"/>
        <v>0</v>
      </c>
      <c r="D418" s="4" t="str">
        <f t="shared" si="44"/>
        <v>0</v>
      </c>
      <c r="E418" s="8">
        <f>'Balance N'!B419</f>
        <v>0</v>
      </c>
      <c r="F418" s="9">
        <f>'Balance N'!C419</f>
        <v>0</v>
      </c>
      <c r="G418" s="9">
        <f>'Balance N'!D419</f>
        <v>0</v>
      </c>
      <c r="H418" s="9">
        <f>'Balance N'!E419</f>
        <v>0</v>
      </c>
      <c r="I418" s="9">
        <f>'Balance N'!F419</f>
        <v>0</v>
      </c>
      <c r="J418" s="11">
        <f>'Balance N'!G419</f>
        <v>0</v>
      </c>
      <c r="K418" s="11">
        <f>'Balance N'!H419</f>
        <v>0</v>
      </c>
      <c r="L418" s="12" t="str">
        <f t="shared" si="45"/>
        <v>0</v>
      </c>
      <c r="M418" s="5" t="str">
        <f t="shared" si="46"/>
        <v>0</v>
      </c>
      <c r="N418" s="4" t="str">
        <f t="shared" si="47"/>
        <v>0</v>
      </c>
      <c r="O418" s="6" t="str">
        <f t="shared" si="48"/>
        <v>Pas de niveau 7</v>
      </c>
    </row>
    <row r="419" spans="1:15">
      <c r="A419" s="15">
        <f>'Balance N'!A420</f>
        <v>0</v>
      </c>
      <c r="B419" s="4" t="str">
        <f t="shared" si="42"/>
        <v>0</v>
      </c>
      <c r="C419" s="4" t="str">
        <f t="shared" si="43"/>
        <v>0</v>
      </c>
      <c r="D419" s="4" t="str">
        <f t="shared" si="44"/>
        <v>0</v>
      </c>
      <c r="E419" s="8">
        <f>'Balance N'!B420</f>
        <v>0</v>
      </c>
      <c r="F419" s="9">
        <f>'Balance N'!C420</f>
        <v>0</v>
      </c>
      <c r="G419" s="9">
        <f>'Balance N'!D420</f>
        <v>0</v>
      </c>
      <c r="H419" s="9">
        <f>'Balance N'!E420</f>
        <v>0</v>
      </c>
      <c r="I419" s="9">
        <f>'Balance N'!F420</f>
        <v>0</v>
      </c>
      <c r="J419" s="11">
        <f>'Balance N'!G420</f>
        <v>0</v>
      </c>
      <c r="K419" s="11">
        <f>'Balance N'!H420</f>
        <v>0</v>
      </c>
      <c r="L419" s="12" t="str">
        <f t="shared" si="45"/>
        <v>0</v>
      </c>
      <c r="M419" s="5" t="str">
        <f t="shared" si="46"/>
        <v>0</v>
      </c>
      <c r="N419" s="4" t="str">
        <f t="shared" si="47"/>
        <v>0</v>
      </c>
      <c r="O419" s="6" t="str">
        <f t="shared" si="48"/>
        <v>Pas de niveau 7</v>
      </c>
    </row>
    <row r="420" spans="1:15">
      <c r="A420" s="15">
        <f>'Balance N'!A421</f>
        <v>0</v>
      </c>
      <c r="B420" s="4" t="str">
        <f t="shared" si="42"/>
        <v>0</v>
      </c>
      <c r="C420" s="4" t="str">
        <f t="shared" si="43"/>
        <v>0</v>
      </c>
      <c r="D420" s="4" t="str">
        <f t="shared" si="44"/>
        <v>0</v>
      </c>
      <c r="E420" s="8">
        <f>'Balance N'!B421</f>
        <v>0</v>
      </c>
      <c r="F420" s="9">
        <f>'Balance N'!C421</f>
        <v>0</v>
      </c>
      <c r="G420" s="9">
        <f>'Balance N'!D421</f>
        <v>0</v>
      </c>
      <c r="H420" s="9">
        <f>'Balance N'!E421</f>
        <v>0</v>
      </c>
      <c r="I420" s="9">
        <f>'Balance N'!F421</f>
        <v>0</v>
      </c>
      <c r="J420" s="11">
        <f>'Balance N'!G421</f>
        <v>0</v>
      </c>
      <c r="K420" s="11">
        <f>'Balance N'!H421</f>
        <v>0</v>
      </c>
      <c r="L420" s="12" t="str">
        <f t="shared" si="45"/>
        <v>0</v>
      </c>
      <c r="M420" s="5" t="str">
        <f t="shared" si="46"/>
        <v>0</v>
      </c>
      <c r="N420" s="4" t="str">
        <f t="shared" si="47"/>
        <v>0</v>
      </c>
      <c r="O420" s="6" t="str">
        <f t="shared" si="48"/>
        <v>Pas de niveau 7</v>
      </c>
    </row>
    <row r="421" spans="1:15">
      <c r="A421" s="15">
        <f>'Balance N'!A422</f>
        <v>0</v>
      </c>
      <c r="B421" s="4" t="str">
        <f t="shared" si="42"/>
        <v>0</v>
      </c>
      <c r="C421" s="4" t="str">
        <f t="shared" si="43"/>
        <v>0</v>
      </c>
      <c r="D421" s="4" t="str">
        <f t="shared" si="44"/>
        <v>0</v>
      </c>
      <c r="E421" s="8">
        <f>'Balance N'!B422</f>
        <v>0</v>
      </c>
      <c r="F421" s="9">
        <f>'Balance N'!C422</f>
        <v>0</v>
      </c>
      <c r="G421" s="9">
        <f>'Balance N'!D422</f>
        <v>0</v>
      </c>
      <c r="H421" s="9">
        <f>'Balance N'!E422</f>
        <v>0</v>
      </c>
      <c r="I421" s="9">
        <f>'Balance N'!F422</f>
        <v>0</v>
      </c>
      <c r="J421" s="11">
        <f>'Balance N'!G422</f>
        <v>0</v>
      </c>
      <c r="K421" s="11">
        <f>'Balance N'!H422</f>
        <v>0</v>
      </c>
      <c r="L421" s="12" t="str">
        <f t="shared" si="45"/>
        <v>0</v>
      </c>
      <c r="M421" s="5" t="str">
        <f t="shared" si="46"/>
        <v>0</v>
      </c>
      <c r="N421" s="4" t="str">
        <f t="shared" si="47"/>
        <v>0</v>
      </c>
      <c r="O421" s="6" t="str">
        <f t="shared" si="48"/>
        <v>Pas de niveau 7</v>
      </c>
    </row>
    <row r="422" spans="1:15">
      <c r="A422" s="15">
        <f>'Balance N'!A423</f>
        <v>0</v>
      </c>
      <c r="B422" s="4" t="str">
        <f t="shared" si="42"/>
        <v>0</v>
      </c>
      <c r="C422" s="4" t="str">
        <f t="shared" si="43"/>
        <v>0</v>
      </c>
      <c r="D422" s="4" t="str">
        <f t="shared" si="44"/>
        <v>0</v>
      </c>
      <c r="E422" s="8">
        <f>'Balance N'!B423</f>
        <v>0</v>
      </c>
      <c r="F422" s="9">
        <f>'Balance N'!C423</f>
        <v>0</v>
      </c>
      <c r="G422" s="9">
        <f>'Balance N'!D423</f>
        <v>0</v>
      </c>
      <c r="H422" s="9">
        <f>'Balance N'!E423</f>
        <v>0</v>
      </c>
      <c r="I422" s="9">
        <f>'Balance N'!F423</f>
        <v>0</v>
      </c>
      <c r="J422" s="11">
        <f>'Balance N'!G423</f>
        <v>0</v>
      </c>
      <c r="K422" s="11">
        <f>'Balance N'!H423</f>
        <v>0</v>
      </c>
      <c r="L422" s="12" t="str">
        <f t="shared" si="45"/>
        <v>0</v>
      </c>
      <c r="M422" s="5" t="str">
        <f t="shared" si="46"/>
        <v>0</v>
      </c>
      <c r="N422" s="4" t="str">
        <f t="shared" si="47"/>
        <v>0</v>
      </c>
      <c r="O422" s="6" t="str">
        <f t="shared" si="48"/>
        <v>Pas de niveau 7</v>
      </c>
    </row>
    <row r="423" spans="1:15">
      <c r="A423" s="15">
        <f>'Balance N'!A424</f>
        <v>0</v>
      </c>
      <c r="B423" s="4" t="str">
        <f t="shared" si="42"/>
        <v>0</v>
      </c>
      <c r="C423" s="4" t="str">
        <f t="shared" si="43"/>
        <v>0</v>
      </c>
      <c r="D423" s="4" t="str">
        <f t="shared" si="44"/>
        <v>0</v>
      </c>
      <c r="E423" s="8">
        <f>'Balance N'!B424</f>
        <v>0</v>
      </c>
      <c r="F423" s="9">
        <f>'Balance N'!C424</f>
        <v>0</v>
      </c>
      <c r="G423" s="9">
        <f>'Balance N'!D424</f>
        <v>0</v>
      </c>
      <c r="H423" s="9">
        <f>'Balance N'!E424</f>
        <v>0</v>
      </c>
      <c r="I423" s="9">
        <f>'Balance N'!F424</f>
        <v>0</v>
      </c>
      <c r="J423" s="11">
        <f>'Balance N'!G424</f>
        <v>0</v>
      </c>
      <c r="K423" s="11">
        <f>'Balance N'!H424</f>
        <v>0</v>
      </c>
      <c r="L423" s="12" t="str">
        <f t="shared" si="45"/>
        <v>0</v>
      </c>
      <c r="M423" s="5" t="str">
        <f t="shared" si="46"/>
        <v>0</v>
      </c>
      <c r="N423" s="4" t="str">
        <f t="shared" si="47"/>
        <v>0</v>
      </c>
      <c r="O423" s="6" t="str">
        <f t="shared" si="48"/>
        <v>Pas de niveau 7</v>
      </c>
    </row>
    <row r="424" spans="1:15">
      <c r="A424" s="15">
        <f>'Balance N'!A425</f>
        <v>0</v>
      </c>
      <c r="B424" s="4" t="str">
        <f t="shared" si="42"/>
        <v>0</v>
      </c>
      <c r="C424" s="4" t="str">
        <f t="shared" si="43"/>
        <v>0</v>
      </c>
      <c r="D424" s="4" t="str">
        <f t="shared" si="44"/>
        <v>0</v>
      </c>
      <c r="E424" s="8">
        <f>'Balance N'!B425</f>
        <v>0</v>
      </c>
      <c r="F424" s="9">
        <f>'Balance N'!C425</f>
        <v>0</v>
      </c>
      <c r="G424" s="9">
        <f>'Balance N'!D425</f>
        <v>0</v>
      </c>
      <c r="H424" s="9">
        <f>'Balance N'!E425</f>
        <v>0</v>
      </c>
      <c r="I424" s="9">
        <f>'Balance N'!F425</f>
        <v>0</v>
      </c>
      <c r="J424" s="11">
        <f>'Balance N'!G425</f>
        <v>0</v>
      </c>
      <c r="K424" s="11">
        <f>'Balance N'!H425</f>
        <v>0</v>
      </c>
      <c r="L424" s="12" t="str">
        <f t="shared" si="45"/>
        <v>0</v>
      </c>
      <c r="M424" s="5" t="str">
        <f t="shared" si="46"/>
        <v>0</v>
      </c>
      <c r="N424" s="4" t="str">
        <f t="shared" si="47"/>
        <v>0</v>
      </c>
      <c r="O424" s="6" t="str">
        <f t="shared" si="48"/>
        <v>Pas de niveau 7</v>
      </c>
    </row>
    <row r="425" spans="1:15">
      <c r="A425" s="15">
        <f>'Balance N'!A426</f>
        <v>0</v>
      </c>
      <c r="B425" s="4" t="str">
        <f t="shared" si="42"/>
        <v>0</v>
      </c>
      <c r="C425" s="4" t="str">
        <f t="shared" si="43"/>
        <v>0</v>
      </c>
      <c r="D425" s="4" t="str">
        <f t="shared" si="44"/>
        <v>0</v>
      </c>
      <c r="E425" s="8">
        <f>'Balance N'!B426</f>
        <v>0</v>
      </c>
      <c r="F425" s="9">
        <f>'Balance N'!C426</f>
        <v>0</v>
      </c>
      <c r="G425" s="9">
        <f>'Balance N'!D426</f>
        <v>0</v>
      </c>
      <c r="H425" s="9">
        <f>'Balance N'!E426</f>
        <v>0</v>
      </c>
      <c r="I425" s="9">
        <f>'Balance N'!F426</f>
        <v>0</v>
      </c>
      <c r="J425" s="11">
        <f>'Balance N'!G426</f>
        <v>0</v>
      </c>
      <c r="K425" s="11">
        <f>'Balance N'!H426</f>
        <v>0</v>
      </c>
      <c r="L425" s="12" t="str">
        <f t="shared" si="45"/>
        <v>0</v>
      </c>
      <c r="M425" s="5" t="str">
        <f t="shared" si="46"/>
        <v>0</v>
      </c>
      <c r="N425" s="4" t="str">
        <f t="shared" si="47"/>
        <v>0</v>
      </c>
      <c r="O425" s="6" t="str">
        <f t="shared" si="48"/>
        <v>Pas de niveau 7</v>
      </c>
    </row>
    <row r="426" spans="1:15">
      <c r="A426" s="15">
        <f>'Balance N'!A427</f>
        <v>0</v>
      </c>
      <c r="B426" s="4" t="str">
        <f t="shared" si="42"/>
        <v>0</v>
      </c>
      <c r="C426" s="4" t="str">
        <f t="shared" si="43"/>
        <v>0</v>
      </c>
      <c r="D426" s="4" t="str">
        <f t="shared" si="44"/>
        <v>0</v>
      </c>
      <c r="E426" s="8">
        <f>'Balance N'!B427</f>
        <v>0</v>
      </c>
      <c r="F426" s="9">
        <f>'Balance N'!C427</f>
        <v>0</v>
      </c>
      <c r="G426" s="9">
        <f>'Balance N'!D427</f>
        <v>0</v>
      </c>
      <c r="H426" s="9">
        <f>'Balance N'!E427</f>
        <v>0</v>
      </c>
      <c r="I426" s="9">
        <f>'Balance N'!F427</f>
        <v>0</v>
      </c>
      <c r="J426" s="11">
        <f>'Balance N'!G427</f>
        <v>0</v>
      </c>
      <c r="K426" s="11">
        <f>'Balance N'!H427</f>
        <v>0</v>
      </c>
      <c r="L426" s="12" t="str">
        <f t="shared" si="45"/>
        <v>0</v>
      </c>
      <c r="M426" s="5" t="str">
        <f t="shared" si="46"/>
        <v>0</v>
      </c>
      <c r="N426" s="4" t="str">
        <f t="shared" si="47"/>
        <v>0</v>
      </c>
      <c r="O426" s="6" t="str">
        <f t="shared" si="48"/>
        <v>Pas de niveau 7</v>
      </c>
    </row>
    <row r="427" spans="1:15">
      <c r="A427" s="15">
        <f>'Balance N'!A428</f>
        <v>0</v>
      </c>
      <c r="B427" s="4" t="str">
        <f t="shared" si="42"/>
        <v>0</v>
      </c>
      <c r="C427" s="4" t="str">
        <f t="shared" si="43"/>
        <v>0</v>
      </c>
      <c r="D427" s="4" t="str">
        <f t="shared" si="44"/>
        <v>0</v>
      </c>
      <c r="E427" s="8">
        <f>'Balance N'!B428</f>
        <v>0</v>
      </c>
      <c r="F427" s="9">
        <f>'Balance N'!C428</f>
        <v>0</v>
      </c>
      <c r="G427" s="9">
        <f>'Balance N'!D428</f>
        <v>0</v>
      </c>
      <c r="H427" s="9">
        <f>'Balance N'!E428</f>
        <v>0</v>
      </c>
      <c r="I427" s="9">
        <f>'Balance N'!F428</f>
        <v>0</v>
      </c>
      <c r="J427" s="11">
        <f>'Balance N'!G428</f>
        <v>0</v>
      </c>
      <c r="K427" s="11">
        <f>'Balance N'!H428</f>
        <v>0</v>
      </c>
      <c r="L427" s="12" t="str">
        <f t="shared" si="45"/>
        <v>0</v>
      </c>
      <c r="M427" s="5" t="str">
        <f t="shared" si="46"/>
        <v>0</v>
      </c>
      <c r="N427" s="4" t="str">
        <f t="shared" si="47"/>
        <v>0</v>
      </c>
      <c r="O427" s="6" t="str">
        <f t="shared" si="48"/>
        <v>Pas de niveau 7</v>
      </c>
    </row>
    <row r="428" spans="1:15">
      <c r="A428" s="15">
        <f>'Balance N'!A429</f>
        <v>0</v>
      </c>
      <c r="B428" s="4" t="str">
        <f t="shared" si="42"/>
        <v>0</v>
      </c>
      <c r="C428" s="4" t="str">
        <f t="shared" si="43"/>
        <v>0</v>
      </c>
      <c r="D428" s="4" t="str">
        <f t="shared" si="44"/>
        <v>0</v>
      </c>
      <c r="E428" s="8">
        <f>'Balance N'!B429</f>
        <v>0</v>
      </c>
      <c r="F428" s="9">
        <f>'Balance N'!C429</f>
        <v>0</v>
      </c>
      <c r="G428" s="9">
        <f>'Balance N'!D429</f>
        <v>0</v>
      </c>
      <c r="H428" s="9">
        <f>'Balance N'!E429</f>
        <v>0</v>
      </c>
      <c r="I428" s="9">
        <f>'Balance N'!F429</f>
        <v>0</v>
      </c>
      <c r="J428" s="11">
        <f>'Balance N'!G429</f>
        <v>0</v>
      </c>
      <c r="K428" s="11">
        <f>'Balance N'!H429</f>
        <v>0</v>
      </c>
      <c r="L428" s="12" t="str">
        <f t="shared" si="45"/>
        <v>0</v>
      </c>
      <c r="M428" s="5" t="str">
        <f t="shared" si="46"/>
        <v>0</v>
      </c>
      <c r="N428" s="4" t="str">
        <f t="shared" si="47"/>
        <v>0</v>
      </c>
      <c r="O428" s="6" t="str">
        <f t="shared" si="48"/>
        <v>Pas de niveau 7</v>
      </c>
    </row>
    <row r="429" spans="1:15">
      <c r="A429" s="15">
        <f>'Balance N'!A430</f>
        <v>0</v>
      </c>
      <c r="B429" s="4" t="str">
        <f t="shared" si="42"/>
        <v>0</v>
      </c>
      <c r="C429" s="4" t="str">
        <f t="shared" si="43"/>
        <v>0</v>
      </c>
      <c r="D429" s="4" t="str">
        <f t="shared" si="44"/>
        <v>0</v>
      </c>
      <c r="E429" s="8">
        <f>'Balance N'!B430</f>
        <v>0</v>
      </c>
      <c r="F429" s="9">
        <f>'Balance N'!C430</f>
        <v>0</v>
      </c>
      <c r="G429" s="9">
        <f>'Balance N'!D430</f>
        <v>0</v>
      </c>
      <c r="H429" s="9">
        <f>'Balance N'!E430</f>
        <v>0</v>
      </c>
      <c r="I429" s="9">
        <f>'Balance N'!F430</f>
        <v>0</v>
      </c>
      <c r="J429" s="11">
        <f>'Balance N'!G430</f>
        <v>0</v>
      </c>
      <c r="K429" s="11">
        <f>'Balance N'!H430</f>
        <v>0</v>
      </c>
      <c r="L429" s="12" t="str">
        <f t="shared" si="45"/>
        <v>0</v>
      </c>
      <c r="M429" s="5" t="str">
        <f t="shared" si="46"/>
        <v>0</v>
      </c>
      <c r="N429" s="4" t="str">
        <f t="shared" si="47"/>
        <v>0</v>
      </c>
      <c r="O429" s="6" t="str">
        <f t="shared" si="48"/>
        <v>Pas de niveau 7</v>
      </c>
    </row>
    <row r="430" spans="1:15">
      <c r="A430" s="15">
        <f>'Balance N'!A431</f>
        <v>0</v>
      </c>
      <c r="B430" s="4" t="str">
        <f t="shared" si="42"/>
        <v>0</v>
      </c>
      <c r="C430" s="4" t="str">
        <f t="shared" si="43"/>
        <v>0</v>
      </c>
      <c r="D430" s="4" t="str">
        <f t="shared" si="44"/>
        <v>0</v>
      </c>
      <c r="E430" s="8">
        <f>'Balance N'!B431</f>
        <v>0</v>
      </c>
      <c r="F430" s="9">
        <f>'Balance N'!C431</f>
        <v>0</v>
      </c>
      <c r="G430" s="9">
        <f>'Balance N'!D431</f>
        <v>0</v>
      </c>
      <c r="H430" s="9">
        <f>'Balance N'!E431</f>
        <v>0</v>
      </c>
      <c r="I430" s="9">
        <f>'Balance N'!F431</f>
        <v>0</v>
      </c>
      <c r="J430" s="11">
        <f>'Balance N'!G431</f>
        <v>0</v>
      </c>
      <c r="K430" s="11">
        <f>'Balance N'!H431</f>
        <v>0</v>
      </c>
      <c r="L430" s="12" t="str">
        <f t="shared" si="45"/>
        <v>0</v>
      </c>
      <c r="M430" s="5" t="str">
        <f t="shared" si="46"/>
        <v>0</v>
      </c>
      <c r="N430" s="4" t="str">
        <f t="shared" si="47"/>
        <v>0</v>
      </c>
      <c r="O430" s="6" t="str">
        <f t="shared" si="48"/>
        <v>Pas de niveau 7</v>
      </c>
    </row>
    <row r="431" spans="1:15">
      <c r="A431" s="15">
        <f>'Balance N'!A432</f>
        <v>0</v>
      </c>
      <c r="B431" s="4" t="str">
        <f t="shared" si="42"/>
        <v>0</v>
      </c>
      <c r="C431" s="4" t="str">
        <f t="shared" si="43"/>
        <v>0</v>
      </c>
      <c r="D431" s="4" t="str">
        <f t="shared" si="44"/>
        <v>0</v>
      </c>
      <c r="E431" s="8">
        <f>'Balance N'!B432</f>
        <v>0</v>
      </c>
      <c r="F431" s="9">
        <f>'Balance N'!C432</f>
        <v>0</v>
      </c>
      <c r="G431" s="9">
        <f>'Balance N'!D432</f>
        <v>0</v>
      </c>
      <c r="H431" s="9">
        <f>'Balance N'!E432</f>
        <v>0</v>
      </c>
      <c r="I431" s="9">
        <f>'Balance N'!F432</f>
        <v>0</v>
      </c>
      <c r="J431" s="11">
        <f>'Balance N'!G432</f>
        <v>0</v>
      </c>
      <c r="K431" s="11">
        <f>'Balance N'!H432</f>
        <v>0</v>
      </c>
      <c r="L431" s="12" t="str">
        <f t="shared" si="45"/>
        <v>0</v>
      </c>
      <c r="M431" s="5" t="str">
        <f t="shared" si="46"/>
        <v>0</v>
      </c>
      <c r="N431" s="4" t="str">
        <f t="shared" si="47"/>
        <v>0</v>
      </c>
      <c r="O431" s="6" t="str">
        <f t="shared" si="48"/>
        <v>Pas de niveau 7</v>
      </c>
    </row>
    <row r="432" spans="1:15">
      <c r="A432" s="15">
        <f>'Balance N'!A433</f>
        <v>0</v>
      </c>
      <c r="B432" s="4" t="str">
        <f t="shared" si="42"/>
        <v>0</v>
      </c>
      <c r="C432" s="4" t="str">
        <f t="shared" si="43"/>
        <v>0</v>
      </c>
      <c r="D432" s="4" t="str">
        <f t="shared" si="44"/>
        <v>0</v>
      </c>
      <c r="E432" s="8">
        <f>'Balance N'!B433</f>
        <v>0</v>
      </c>
      <c r="F432" s="9">
        <f>'Balance N'!C433</f>
        <v>0</v>
      </c>
      <c r="G432" s="9">
        <f>'Balance N'!D433</f>
        <v>0</v>
      </c>
      <c r="H432" s="9">
        <f>'Balance N'!E433</f>
        <v>0</v>
      </c>
      <c r="I432" s="9">
        <f>'Balance N'!F433</f>
        <v>0</v>
      </c>
      <c r="J432" s="11">
        <f>'Balance N'!G433</f>
        <v>0</v>
      </c>
      <c r="K432" s="11">
        <f>'Balance N'!H433</f>
        <v>0</v>
      </c>
      <c r="L432" s="12" t="str">
        <f t="shared" si="45"/>
        <v>0</v>
      </c>
      <c r="M432" s="5" t="str">
        <f t="shared" si="46"/>
        <v>0</v>
      </c>
      <c r="N432" s="4" t="str">
        <f t="shared" si="47"/>
        <v>0</v>
      </c>
      <c r="O432" s="6" t="str">
        <f t="shared" si="48"/>
        <v>Pas de niveau 7</v>
      </c>
    </row>
    <row r="433" spans="1:15">
      <c r="A433" s="15">
        <f>'Balance N'!A434</f>
        <v>0</v>
      </c>
      <c r="B433" s="4" t="str">
        <f t="shared" si="42"/>
        <v>0</v>
      </c>
      <c r="C433" s="4" t="str">
        <f t="shared" si="43"/>
        <v>0</v>
      </c>
      <c r="D433" s="4" t="str">
        <f t="shared" si="44"/>
        <v>0</v>
      </c>
      <c r="E433" s="8">
        <f>'Balance N'!B434</f>
        <v>0</v>
      </c>
      <c r="F433" s="9">
        <f>'Balance N'!C434</f>
        <v>0</v>
      </c>
      <c r="G433" s="9">
        <f>'Balance N'!D434</f>
        <v>0</v>
      </c>
      <c r="H433" s="9">
        <f>'Balance N'!E434</f>
        <v>0</v>
      </c>
      <c r="I433" s="9">
        <f>'Balance N'!F434</f>
        <v>0</v>
      </c>
      <c r="J433" s="11">
        <f>'Balance N'!G434</f>
        <v>0</v>
      </c>
      <c r="K433" s="11">
        <f>'Balance N'!H434</f>
        <v>0</v>
      </c>
      <c r="L433" s="12" t="str">
        <f t="shared" si="45"/>
        <v>0</v>
      </c>
      <c r="M433" s="5" t="str">
        <f t="shared" si="46"/>
        <v>0</v>
      </c>
      <c r="N433" s="4" t="str">
        <f t="shared" si="47"/>
        <v>0</v>
      </c>
      <c r="O433" s="6" t="str">
        <f t="shared" si="48"/>
        <v>Pas de niveau 7</v>
      </c>
    </row>
    <row r="434" spans="1:15">
      <c r="A434" s="15">
        <f>'Balance N'!A435</f>
        <v>0</v>
      </c>
      <c r="B434" s="4" t="str">
        <f t="shared" si="42"/>
        <v>0</v>
      </c>
      <c r="C434" s="4" t="str">
        <f t="shared" si="43"/>
        <v>0</v>
      </c>
      <c r="D434" s="4" t="str">
        <f t="shared" si="44"/>
        <v>0</v>
      </c>
      <c r="E434" s="8">
        <f>'Balance N'!B435</f>
        <v>0</v>
      </c>
      <c r="F434" s="9">
        <f>'Balance N'!C435</f>
        <v>0</v>
      </c>
      <c r="G434" s="9">
        <f>'Balance N'!D435</f>
        <v>0</v>
      </c>
      <c r="H434" s="9">
        <f>'Balance N'!E435</f>
        <v>0</v>
      </c>
      <c r="I434" s="9">
        <f>'Balance N'!F435</f>
        <v>0</v>
      </c>
      <c r="J434" s="11">
        <f>'Balance N'!G435</f>
        <v>0</v>
      </c>
      <c r="K434" s="11">
        <f>'Balance N'!H435</f>
        <v>0</v>
      </c>
      <c r="L434" s="12" t="str">
        <f t="shared" si="45"/>
        <v>0</v>
      </c>
      <c r="M434" s="5" t="str">
        <f t="shared" si="46"/>
        <v>0</v>
      </c>
      <c r="N434" s="4" t="str">
        <f t="shared" si="47"/>
        <v>0</v>
      </c>
      <c r="O434" s="6" t="str">
        <f t="shared" si="48"/>
        <v>Pas de niveau 7</v>
      </c>
    </row>
    <row r="435" spans="1:15">
      <c r="A435" s="15">
        <f>'Balance N'!A436</f>
        <v>0</v>
      </c>
      <c r="B435" s="4" t="str">
        <f t="shared" si="42"/>
        <v>0</v>
      </c>
      <c r="C435" s="4" t="str">
        <f t="shared" si="43"/>
        <v>0</v>
      </c>
      <c r="D435" s="4" t="str">
        <f t="shared" si="44"/>
        <v>0</v>
      </c>
      <c r="E435" s="8">
        <f>'Balance N'!B436</f>
        <v>0</v>
      </c>
      <c r="F435" s="9">
        <f>'Balance N'!C436</f>
        <v>0</v>
      </c>
      <c r="G435" s="9">
        <f>'Balance N'!D436</f>
        <v>0</v>
      </c>
      <c r="H435" s="9">
        <f>'Balance N'!E436</f>
        <v>0</v>
      </c>
      <c r="I435" s="9">
        <f>'Balance N'!F436</f>
        <v>0</v>
      </c>
      <c r="J435" s="11">
        <f>'Balance N'!G436</f>
        <v>0</v>
      </c>
      <c r="K435" s="11">
        <f>'Balance N'!H436</f>
        <v>0</v>
      </c>
      <c r="L435" s="12" t="str">
        <f t="shared" si="45"/>
        <v>0</v>
      </c>
      <c r="M435" s="5" t="str">
        <f t="shared" si="46"/>
        <v>0</v>
      </c>
      <c r="N435" s="4" t="str">
        <f t="shared" si="47"/>
        <v>0</v>
      </c>
      <c r="O435" s="6" t="str">
        <f t="shared" si="48"/>
        <v>Pas de niveau 7</v>
      </c>
    </row>
    <row r="436" spans="1:15">
      <c r="A436" s="15">
        <f>'Balance N'!A437</f>
        <v>0</v>
      </c>
      <c r="B436" s="4" t="str">
        <f t="shared" si="42"/>
        <v>0</v>
      </c>
      <c r="C436" s="4" t="str">
        <f t="shared" si="43"/>
        <v>0</v>
      </c>
      <c r="D436" s="4" t="str">
        <f t="shared" si="44"/>
        <v>0</v>
      </c>
      <c r="E436" s="8">
        <f>'Balance N'!B437</f>
        <v>0</v>
      </c>
      <c r="F436" s="9">
        <f>'Balance N'!C437</f>
        <v>0</v>
      </c>
      <c r="G436" s="9">
        <f>'Balance N'!D437</f>
        <v>0</v>
      </c>
      <c r="H436" s="9">
        <f>'Balance N'!E437</f>
        <v>0</v>
      </c>
      <c r="I436" s="9">
        <f>'Balance N'!F437</f>
        <v>0</v>
      </c>
      <c r="J436" s="11">
        <f>'Balance N'!G437</f>
        <v>0</v>
      </c>
      <c r="K436" s="11">
        <f>'Balance N'!H437</f>
        <v>0</v>
      </c>
      <c r="L436" s="12" t="str">
        <f t="shared" si="45"/>
        <v>0</v>
      </c>
      <c r="M436" s="5" t="str">
        <f t="shared" si="46"/>
        <v>0</v>
      </c>
      <c r="N436" s="4" t="str">
        <f t="shared" si="47"/>
        <v>0</v>
      </c>
      <c r="O436" s="6" t="str">
        <f t="shared" si="48"/>
        <v>Pas de niveau 7</v>
      </c>
    </row>
    <row r="437" spans="1:15">
      <c r="A437" s="15">
        <f>'Balance N'!A438</f>
        <v>0</v>
      </c>
      <c r="B437" s="4" t="str">
        <f t="shared" si="42"/>
        <v>0</v>
      </c>
      <c r="C437" s="4" t="str">
        <f t="shared" si="43"/>
        <v>0</v>
      </c>
      <c r="D437" s="4" t="str">
        <f t="shared" si="44"/>
        <v>0</v>
      </c>
      <c r="E437" s="8">
        <f>'Balance N'!B438</f>
        <v>0</v>
      </c>
      <c r="F437" s="9">
        <f>'Balance N'!C438</f>
        <v>0</v>
      </c>
      <c r="G437" s="9">
        <f>'Balance N'!D438</f>
        <v>0</v>
      </c>
      <c r="H437" s="9">
        <f>'Balance N'!E438</f>
        <v>0</v>
      </c>
      <c r="I437" s="9">
        <f>'Balance N'!F438</f>
        <v>0</v>
      </c>
      <c r="J437" s="11">
        <f>'Balance N'!G438</f>
        <v>0</v>
      </c>
      <c r="K437" s="11">
        <f>'Balance N'!H438</f>
        <v>0</v>
      </c>
      <c r="L437" s="12" t="str">
        <f t="shared" si="45"/>
        <v>0</v>
      </c>
      <c r="M437" s="5" t="str">
        <f t="shared" si="46"/>
        <v>0</v>
      </c>
      <c r="N437" s="4" t="str">
        <f t="shared" si="47"/>
        <v>0</v>
      </c>
      <c r="O437" s="6" t="str">
        <f t="shared" si="48"/>
        <v>Pas de niveau 7</v>
      </c>
    </row>
    <row r="438" spans="1:15">
      <c r="A438" s="15">
        <f>'Balance N'!A439</f>
        <v>0</v>
      </c>
      <c r="B438" s="4" t="str">
        <f t="shared" si="42"/>
        <v>0</v>
      </c>
      <c r="C438" s="4" t="str">
        <f t="shared" si="43"/>
        <v>0</v>
      </c>
      <c r="D438" s="4" t="str">
        <f t="shared" si="44"/>
        <v>0</v>
      </c>
      <c r="E438" s="8">
        <f>'Balance N'!B439</f>
        <v>0</v>
      </c>
      <c r="F438" s="9">
        <f>'Balance N'!C439</f>
        <v>0</v>
      </c>
      <c r="G438" s="9">
        <f>'Balance N'!D439</f>
        <v>0</v>
      </c>
      <c r="H438" s="9">
        <f>'Balance N'!E439</f>
        <v>0</v>
      </c>
      <c r="I438" s="9">
        <f>'Balance N'!F439</f>
        <v>0</v>
      </c>
      <c r="J438" s="11">
        <f>'Balance N'!G439</f>
        <v>0</v>
      </c>
      <c r="K438" s="11">
        <f>'Balance N'!H439</f>
        <v>0</v>
      </c>
      <c r="L438" s="12" t="str">
        <f t="shared" si="45"/>
        <v>0</v>
      </c>
      <c r="M438" s="5" t="str">
        <f t="shared" si="46"/>
        <v>0</v>
      </c>
      <c r="N438" s="4" t="str">
        <f t="shared" si="47"/>
        <v>0</v>
      </c>
      <c r="O438" s="6" t="str">
        <f t="shared" si="48"/>
        <v>Pas de niveau 7</v>
      </c>
    </row>
    <row r="439" spans="1:15">
      <c r="A439" s="15">
        <f>'Balance N'!A440</f>
        <v>0</v>
      </c>
      <c r="B439" s="4" t="str">
        <f t="shared" si="42"/>
        <v>0</v>
      </c>
      <c r="C439" s="4" t="str">
        <f t="shared" si="43"/>
        <v>0</v>
      </c>
      <c r="D439" s="4" t="str">
        <f t="shared" si="44"/>
        <v>0</v>
      </c>
      <c r="E439" s="8">
        <f>'Balance N'!B440</f>
        <v>0</v>
      </c>
      <c r="F439" s="9">
        <f>'Balance N'!C440</f>
        <v>0</v>
      </c>
      <c r="G439" s="9">
        <f>'Balance N'!D440</f>
        <v>0</v>
      </c>
      <c r="H439" s="9">
        <f>'Balance N'!E440</f>
        <v>0</v>
      </c>
      <c r="I439" s="9">
        <f>'Balance N'!F440</f>
        <v>0</v>
      </c>
      <c r="J439" s="11">
        <f>'Balance N'!G440</f>
        <v>0</v>
      </c>
      <c r="K439" s="11">
        <f>'Balance N'!H440</f>
        <v>0</v>
      </c>
      <c r="L439" s="12" t="str">
        <f t="shared" si="45"/>
        <v>0</v>
      </c>
      <c r="M439" s="5" t="str">
        <f t="shared" si="46"/>
        <v>0</v>
      </c>
      <c r="N439" s="4" t="str">
        <f t="shared" si="47"/>
        <v>0</v>
      </c>
      <c r="O439" s="6" t="str">
        <f t="shared" si="48"/>
        <v>Pas de niveau 7</v>
      </c>
    </row>
    <row r="440" spans="1:15">
      <c r="A440" s="15">
        <f>'Balance N'!A441</f>
        <v>0</v>
      </c>
      <c r="B440" s="4" t="str">
        <f t="shared" si="42"/>
        <v>0</v>
      </c>
      <c r="C440" s="4" t="str">
        <f t="shared" si="43"/>
        <v>0</v>
      </c>
      <c r="D440" s="4" t="str">
        <f t="shared" si="44"/>
        <v>0</v>
      </c>
      <c r="E440" s="8">
        <f>'Balance N'!B441</f>
        <v>0</v>
      </c>
      <c r="F440" s="9">
        <f>'Balance N'!C441</f>
        <v>0</v>
      </c>
      <c r="G440" s="9">
        <f>'Balance N'!D441</f>
        <v>0</v>
      </c>
      <c r="H440" s="9">
        <f>'Balance N'!E441</f>
        <v>0</v>
      </c>
      <c r="I440" s="9">
        <f>'Balance N'!F441</f>
        <v>0</v>
      </c>
      <c r="J440" s="11">
        <f>'Balance N'!G441</f>
        <v>0</v>
      </c>
      <c r="K440" s="11">
        <f>'Balance N'!H441</f>
        <v>0</v>
      </c>
      <c r="L440" s="12" t="str">
        <f t="shared" si="45"/>
        <v>0</v>
      </c>
      <c r="M440" s="5" t="str">
        <f t="shared" si="46"/>
        <v>0</v>
      </c>
      <c r="N440" s="4" t="str">
        <f t="shared" si="47"/>
        <v>0</v>
      </c>
      <c r="O440" s="6" t="str">
        <f t="shared" si="48"/>
        <v>Pas de niveau 7</v>
      </c>
    </row>
    <row r="441" spans="1:15">
      <c r="A441" s="15">
        <f>'Balance N'!A442</f>
        <v>0</v>
      </c>
      <c r="B441" s="4" t="str">
        <f t="shared" si="42"/>
        <v>0</v>
      </c>
      <c r="C441" s="4" t="str">
        <f t="shared" si="43"/>
        <v>0</v>
      </c>
      <c r="D441" s="4" t="str">
        <f t="shared" si="44"/>
        <v>0</v>
      </c>
      <c r="E441" s="8">
        <f>'Balance N'!B442</f>
        <v>0</v>
      </c>
      <c r="F441" s="9">
        <f>'Balance N'!C442</f>
        <v>0</v>
      </c>
      <c r="G441" s="9">
        <f>'Balance N'!D442</f>
        <v>0</v>
      </c>
      <c r="H441" s="9">
        <f>'Balance N'!E442</f>
        <v>0</v>
      </c>
      <c r="I441" s="9">
        <f>'Balance N'!F442</f>
        <v>0</v>
      </c>
      <c r="J441" s="11">
        <f>'Balance N'!G442</f>
        <v>0</v>
      </c>
      <c r="K441" s="11">
        <f>'Balance N'!H442</f>
        <v>0</v>
      </c>
      <c r="L441" s="12" t="str">
        <f t="shared" si="45"/>
        <v>0</v>
      </c>
      <c r="M441" s="5" t="str">
        <f t="shared" si="46"/>
        <v>0</v>
      </c>
      <c r="N441" s="4" t="str">
        <f t="shared" si="47"/>
        <v>0</v>
      </c>
      <c r="O441" s="6" t="str">
        <f t="shared" si="48"/>
        <v>Pas de niveau 7</v>
      </c>
    </row>
    <row r="442" spans="1:15">
      <c r="A442" s="15">
        <f>'Balance N'!A443</f>
        <v>0</v>
      </c>
      <c r="B442" s="4" t="str">
        <f t="shared" si="42"/>
        <v>0</v>
      </c>
      <c r="C442" s="4" t="str">
        <f t="shared" si="43"/>
        <v>0</v>
      </c>
      <c r="D442" s="4" t="str">
        <f t="shared" si="44"/>
        <v>0</v>
      </c>
      <c r="E442" s="8">
        <f>'Balance N'!B443</f>
        <v>0</v>
      </c>
      <c r="F442" s="9">
        <f>'Balance N'!C443</f>
        <v>0</v>
      </c>
      <c r="G442" s="9">
        <f>'Balance N'!D443</f>
        <v>0</v>
      </c>
      <c r="H442" s="9">
        <f>'Balance N'!E443</f>
        <v>0</v>
      </c>
      <c r="I442" s="9">
        <f>'Balance N'!F443</f>
        <v>0</v>
      </c>
      <c r="J442" s="11">
        <f>'Balance N'!G443</f>
        <v>0</v>
      </c>
      <c r="K442" s="11">
        <f>'Balance N'!H443</f>
        <v>0</v>
      </c>
      <c r="L442" s="12" t="str">
        <f t="shared" si="45"/>
        <v>0</v>
      </c>
      <c r="M442" s="5" t="str">
        <f t="shared" si="46"/>
        <v>0</v>
      </c>
      <c r="N442" s="4" t="str">
        <f t="shared" si="47"/>
        <v>0</v>
      </c>
      <c r="O442" s="6" t="str">
        <f t="shared" si="48"/>
        <v>Pas de niveau 7</v>
      </c>
    </row>
    <row r="443" spans="1:15">
      <c r="A443" s="15">
        <f>'Balance N'!A444</f>
        <v>0</v>
      </c>
      <c r="B443" s="4" t="str">
        <f t="shared" si="42"/>
        <v>0</v>
      </c>
      <c r="C443" s="4" t="str">
        <f t="shared" si="43"/>
        <v>0</v>
      </c>
      <c r="D443" s="4" t="str">
        <f t="shared" si="44"/>
        <v>0</v>
      </c>
      <c r="E443" s="8">
        <f>'Balance N'!B444</f>
        <v>0</v>
      </c>
      <c r="F443" s="9">
        <f>'Balance N'!C444</f>
        <v>0</v>
      </c>
      <c r="G443" s="9">
        <f>'Balance N'!D444</f>
        <v>0</v>
      </c>
      <c r="H443" s="9">
        <f>'Balance N'!E444</f>
        <v>0</v>
      </c>
      <c r="I443" s="9">
        <f>'Balance N'!F444</f>
        <v>0</v>
      </c>
      <c r="J443" s="11">
        <f>'Balance N'!G444</f>
        <v>0</v>
      </c>
      <c r="K443" s="11">
        <f>'Balance N'!H444</f>
        <v>0</v>
      </c>
      <c r="L443" s="12" t="str">
        <f t="shared" si="45"/>
        <v>0</v>
      </c>
      <c r="M443" s="5" t="str">
        <f t="shared" si="46"/>
        <v>0</v>
      </c>
      <c r="N443" s="4" t="str">
        <f t="shared" si="47"/>
        <v>0</v>
      </c>
      <c r="O443" s="6" t="str">
        <f t="shared" si="48"/>
        <v>Pas de niveau 7</v>
      </c>
    </row>
    <row r="444" spans="1:15">
      <c r="A444" s="15">
        <f>'Balance N'!A445</f>
        <v>0</v>
      </c>
      <c r="B444" s="4" t="str">
        <f t="shared" si="42"/>
        <v>0</v>
      </c>
      <c r="C444" s="4" t="str">
        <f t="shared" si="43"/>
        <v>0</v>
      </c>
      <c r="D444" s="4" t="str">
        <f t="shared" si="44"/>
        <v>0</v>
      </c>
      <c r="E444" s="8">
        <f>'Balance N'!B445</f>
        <v>0</v>
      </c>
      <c r="F444" s="9">
        <f>'Balance N'!C445</f>
        <v>0</v>
      </c>
      <c r="G444" s="9">
        <f>'Balance N'!D445</f>
        <v>0</v>
      </c>
      <c r="H444" s="9">
        <f>'Balance N'!E445</f>
        <v>0</v>
      </c>
      <c r="I444" s="9">
        <f>'Balance N'!F445</f>
        <v>0</v>
      </c>
      <c r="J444" s="11">
        <f>'Balance N'!G445</f>
        <v>0</v>
      </c>
      <c r="K444" s="11">
        <f>'Balance N'!H445</f>
        <v>0</v>
      </c>
      <c r="L444" s="12" t="str">
        <f t="shared" si="45"/>
        <v>0</v>
      </c>
      <c r="M444" s="5" t="str">
        <f t="shared" si="46"/>
        <v>0</v>
      </c>
      <c r="N444" s="4" t="str">
        <f t="shared" si="47"/>
        <v>0</v>
      </c>
      <c r="O444" s="6" t="str">
        <f t="shared" si="48"/>
        <v>Pas de niveau 7</v>
      </c>
    </row>
    <row r="445" spans="1:15">
      <c r="A445" s="15">
        <f>'Balance N'!A446</f>
        <v>0</v>
      </c>
      <c r="B445" s="4" t="str">
        <f t="shared" si="42"/>
        <v>0</v>
      </c>
      <c r="C445" s="4" t="str">
        <f t="shared" si="43"/>
        <v>0</v>
      </c>
      <c r="D445" s="4" t="str">
        <f t="shared" si="44"/>
        <v>0</v>
      </c>
      <c r="E445" s="8">
        <f>'Balance N'!B446</f>
        <v>0</v>
      </c>
      <c r="F445" s="9">
        <f>'Balance N'!C446</f>
        <v>0</v>
      </c>
      <c r="G445" s="9">
        <f>'Balance N'!D446</f>
        <v>0</v>
      </c>
      <c r="H445" s="9">
        <f>'Balance N'!E446</f>
        <v>0</v>
      </c>
      <c r="I445" s="9">
        <f>'Balance N'!F446</f>
        <v>0</v>
      </c>
      <c r="J445" s="11">
        <f>'Balance N'!G446</f>
        <v>0</v>
      </c>
      <c r="K445" s="11">
        <f>'Balance N'!H446</f>
        <v>0</v>
      </c>
      <c r="L445" s="12" t="str">
        <f t="shared" si="45"/>
        <v>0</v>
      </c>
      <c r="M445" s="5" t="str">
        <f t="shared" si="46"/>
        <v>0</v>
      </c>
      <c r="N445" s="4" t="str">
        <f t="shared" si="47"/>
        <v>0</v>
      </c>
      <c r="O445" s="6" t="str">
        <f t="shared" si="48"/>
        <v>Pas de niveau 7</v>
      </c>
    </row>
    <row r="446" spans="1:15">
      <c r="A446" s="15">
        <f>'Balance N'!A447</f>
        <v>0</v>
      </c>
      <c r="B446" s="4" t="str">
        <f t="shared" si="42"/>
        <v>0</v>
      </c>
      <c r="C446" s="4" t="str">
        <f t="shared" si="43"/>
        <v>0</v>
      </c>
      <c r="D446" s="4" t="str">
        <f t="shared" si="44"/>
        <v>0</v>
      </c>
      <c r="E446" s="8">
        <f>'Balance N'!B447</f>
        <v>0</v>
      </c>
      <c r="F446" s="9">
        <f>'Balance N'!C447</f>
        <v>0</v>
      </c>
      <c r="G446" s="9">
        <f>'Balance N'!D447</f>
        <v>0</v>
      </c>
      <c r="H446" s="9">
        <f>'Balance N'!E447</f>
        <v>0</v>
      </c>
      <c r="I446" s="9">
        <f>'Balance N'!F447</f>
        <v>0</v>
      </c>
      <c r="J446" s="11">
        <f>'Balance N'!G447</f>
        <v>0</v>
      </c>
      <c r="K446" s="11">
        <f>'Balance N'!H447</f>
        <v>0</v>
      </c>
      <c r="L446" s="12" t="str">
        <f t="shared" si="45"/>
        <v>0</v>
      </c>
      <c r="M446" s="5" t="str">
        <f t="shared" si="46"/>
        <v>0</v>
      </c>
      <c r="N446" s="4" t="str">
        <f t="shared" si="47"/>
        <v>0</v>
      </c>
      <c r="O446" s="6" t="str">
        <f t="shared" si="48"/>
        <v>Pas de niveau 7</v>
      </c>
    </row>
    <row r="447" spans="1:15">
      <c r="A447" s="15">
        <f>'Balance N'!A448</f>
        <v>0</v>
      </c>
      <c r="B447" s="4" t="str">
        <f t="shared" si="42"/>
        <v>0</v>
      </c>
      <c r="C447" s="4" t="str">
        <f t="shared" si="43"/>
        <v>0</v>
      </c>
      <c r="D447" s="4" t="str">
        <f t="shared" si="44"/>
        <v>0</v>
      </c>
      <c r="E447" s="8">
        <f>'Balance N'!B448</f>
        <v>0</v>
      </c>
      <c r="F447" s="9">
        <f>'Balance N'!C448</f>
        <v>0</v>
      </c>
      <c r="G447" s="9">
        <f>'Balance N'!D448</f>
        <v>0</v>
      </c>
      <c r="H447" s="9">
        <f>'Balance N'!E448</f>
        <v>0</v>
      </c>
      <c r="I447" s="9">
        <f>'Balance N'!F448</f>
        <v>0</v>
      </c>
      <c r="J447" s="11">
        <f>'Balance N'!G448</f>
        <v>0</v>
      </c>
      <c r="K447" s="11">
        <f>'Balance N'!H448</f>
        <v>0</v>
      </c>
      <c r="L447" s="12" t="str">
        <f t="shared" si="45"/>
        <v>0</v>
      </c>
      <c r="M447" s="5" t="str">
        <f t="shared" si="46"/>
        <v>0</v>
      </c>
      <c r="N447" s="4" t="str">
        <f t="shared" si="47"/>
        <v>0</v>
      </c>
      <c r="O447" s="6" t="str">
        <f t="shared" si="48"/>
        <v>Pas de niveau 7</v>
      </c>
    </row>
    <row r="448" spans="1:15">
      <c r="A448" s="15">
        <f>'Balance N'!A449</f>
        <v>0</v>
      </c>
      <c r="B448" s="4" t="str">
        <f t="shared" si="42"/>
        <v>0</v>
      </c>
      <c r="C448" s="4" t="str">
        <f t="shared" si="43"/>
        <v>0</v>
      </c>
      <c r="D448" s="4" t="str">
        <f t="shared" si="44"/>
        <v>0</v>
      </c>
      <c r="E448" s="8">
        <f>'Balance N'!B449</f>
        <v>0</v>
      </c>
      <c r="F448" s="9">
        <f>'Balance N'!C449</f>
        <v>0</v>
      </c>
      <c r="G448" s="9">
        <f>'Balance N'!D449</f>
        <v>0</v>
      </c>
      <c r="H448" s="9">
        <f>'Balance N'!E449</f>
        <v>0</v>
      </c>
      <c r="I448" s="9">
        <f>'Balance N'!F449</f>
        <v>0</v>
      </c>
      <c r="J448" s="11">
        <f>'Balance N'!G449</f>
        <v>0</v>
      </c>
      <c r="K448" s="11">
        <f>'Balance N'!H449</f>
        <v>0</v>
      </c>
      <c r="L448" s="12" t="str">
        <f t="shared" si="45"/>
        <v>0</v>
      </c>
      <c r="M448" s="5" t="str">
        <f t="shared" si="46"/>
        <v>0</v>
      </c>
      <c r="N448" s="4" t="str">
        <f t="shared" si="47"/>
        <v>0</v>
      </c>
      <c r="O448" s="6" t="str">
        <f t="shared" si="48"/>
        <v>Pas de niveau 7</v>
      </c>
    </row>
    <row r="449" spans="1:15">
      <c r="A449" s="15">
        <f>'Balance N'!A450</f>
        <v>0</v>
      </c>
      <c r="B449" s="4" t="str">
        <f t="shared" si="42"/>
        <v>0</v>
      </c>
      <c r="C449" s="4" t="str">
        <f t="shared" si="43"/>
        <v>0</v>
      </c>
      <c r="D449" s="4" t="str">
        <f t="shared" si="44"/>
        <v>0</v>
      </c>
      <c r="E449" s="8">
        <f>'Balance N'!B450</f>
        <v>0</v>
      </c>
      <c r="F449" s="9">
        <f>'Balance N'!C450</f>
        <v>0</v>
      </c>
      <c r="G449" s="9">
        <f>'Balance N'!D450</f>
        <v>0</v>
      </c>
      <c r="H449" s="9">
        <f>'Balance N'!E450</f>
        <v>0</v>
      </c>
      <c r="I449" s="9">
        <f>'Balance N'!F450</f>
        <v>0</v>
      </c>
      <c r="J449" s="11">
        <f>'Balance N'!G450</f>
        <v>0</v>
      </c>
      <c r="K449" s="11">
        <f>'Balance N'!H450</f>
        <v>0</v>
      </c>
      <c r="L449" s="12" t="str">
        <f t="shared" si="45"/>
        <v>0</v>
      </c>
      <c r="M449" s="5" t="str">
        <f t="shared" si="46"/>
        <v>0</v>
      </c>
      <c r="N449" s="4" t="str">
        <f t="shared" si="47"/>
        <v>0</v>
      </c>
      <c r="O449" s="6" t="str">
        <f t="shared" si="48"/>
        <v>Pas de niveau 7</v>
      </c>
    </row>
    <row r="450" spans="1:15">
      <c r="A450" s="15">
        <f>'Balance N'!A451</f>
        <v>0</v>
      </c>
      <c r="B450" s="4" t="str">
        <f t="shared" si="42"/>
        <v>0</v>
      </c>
      <c r="C450" s="4" t="str">
        <f t="shared" si="43"/>
        <v>0</v>
      </c>
      <c r="D450" s="4" t="str">
        <f t="shared" si="44"/>
        <v>0</v>
      </c>
      <c r="E450" s="8">
        <f>'Balance N'!B451</f>
        <v>0</v>
      </c>
      <c r="F450" s="9">
        <f>'Balance N'!C451</f>
        <v>0</v>
      </c>
      <c r="G450" s="9">
        <f>'Balance N'!D451</f>
        <v>0</v>
      </c>
      <c r="H450" s="9">
        <f>'Balance N'!E451</f>
        <v>0</v>
      </c>
      <c r="I450" s="9">
        <f>'Balance N'!F451</f>
        <v>0</v>
      </c>
      <c r="J450" s="11">
        <f>'Balance N'!G451</f>
        <v>0</v>
      </c>
      <c r="K450" s="11">
        <f>'Balance N'!H451</f>
        <v>0</v>
      </c>
      <c r="L450" s="12" t="str">
        <f t="shared" si="45"/>
        <v>0</v>
      </c>
      <c r="M450" s="5" t="str">
        <f t="shared" si="46"/>
        <v>0</v>
      </c>
      <c r="N450" s="4" t="str">
        <f t="shared" si="47"/>
        <v>0</v>
      </c>
      <c r="O450" s="6" t="str">
        <f t="shared" si="48"/>
        <v>Pas de niveau 7</v>
      </c>
    </row>
    <row r="451" spans="1:15">
      <c r="A451" s="15">
        <f>'Balance N'!A452</f>
        <v>0</v>
      </c>
      <c r="B451" s="4" t="str">
        <f t="shared" si="42"/>
        <v>0</v>
      </c>
      <c r="C451" s="4" t="str">
        <f t="shared" si="43"/>
        <v>0</v>
      </c>
      <c r="D451" s="4" t="str">
        <f t="shared" si="44"/>
        <v>0</v>
      </c>
      <c r="E451" s="8">
        <f>'Balance N'!B452</f>
        <v>0</v>
      </c>
      <c r="F451" s="9">
        <f>'Balance N'!C452</f>
        <v>0</v>
      </c>
      <c r="G451" s="9">
        <f>'Balance N'!D452</f>
        <v>0</v>
      </c>
      <c r="H451" s="9">
        <f>'Balance N'!E452</f>
        <v>0</v>
      </c>
      <c r="I451" s="9">
        <f>'Balance N'!F452</f>
        <v>0</v>
      </c>
      <c r="J451" s="11">
        <f>'Balance N'!G452</f>
        <v>0</v>
      </c>
      <c r="K451" s="11">
        <f>'Balance N'!H452</f>
        <v>0</v>
      </c>
      <c r="L451" s="12" t="str">
        <f t="shared" si="45"/>
        <v>0</v>
      </c>
      <c r="M451" s="5" t="str">
        <f t="shared" si="46"/>
        <v>0</v>
      </c>
      <c r="N451" s="4" t="str">
        <f t="shared" si="47"/>
        <v>0</v>
      </c>
      <c r="O451" s="6" t="str">
        <f t="shared" si="48"/>
        <v>Pas de niveau 7</v>
      </c>
    </row>
    <row r="452" spans="1:15">
      <c r="A452" s="15">
        <f>'Balance N'!A453</f>
        <v>0</v>
      </c>
      <c r="B452" s="4" t="str">
        <f t="shared" ref="B452:B515" si="49">LEFT(A452,$W$1)</f>
        <v>0</v>
      </c>
      <c r="C452" s="4" t="str">
        <f t="shared" ref="C452:C515" si="50">LEFT(A452,$X$1)</f>
        <v>0</v>
      </c>
      <c r="D452" s="4" t="str">
        <f t="shared" ref="D452:D515" si="51">LEFT(A452,$Y$1)</f>
        <v>0</v>
      </c>
      <c r="E452" s="8">
        <f>'Balance N'!B453</f>
        <v>0</v>
      </c>
      <c r="F452" s="9">
        <f>'Balance N'!C453</f>
        <v>0</v>
      </c>
      <c r="G452" s="9">
        <f>'Balance N'!D453</f>
        <v>0</v>
      </c>
      <c r="H452" s="9">
        <f>'Balance N'!E453</f>
        <v>0</v>
      </c>
      <c r="I452" s="9">
        <f>'Balance N'!F453</f>
        <v>0</v>
      </c>
      <c r="J452" s="11">
        <f>'Balance N'!G453</f>
        <v>0</v>
      </c>
      <c r="K452" s="11">
        <f>'Balance N'!H453</f>
        <v>0</v>
      </c>
      <c r="L452" s="12" t="str">
        <f t="shared" ref="L452:L515" si="52">LEFT(A452,1)</f>
        <v>0</v>
      </c>
      <c r="M452" s="5" t="str">
        <f t="shared" ref="M452:M515" si="53">IF(MID(A452,5,1)&lt;&gt;"0",LEFT(A452,5),"Pas de niveau 5")</f>
        <v>0</v>
      </c>
      <c r="N452" s="4" t="str">
        <f t="shared" ref="N452:N515" si="54">IF(MID(A452,6,1)&lt;&gt;"0",LEFT(A452,6),"Pas de niveau 6")</f>
        <v>0</v>
      </c>
      <c r="O452" s="6" t="str">
        <f t="shared" ref="O452:O515" si="55">IF(MID(A452,7,1)&lt;&gt;"",LEFT(A452,7),"Pas de niveau 7")</f>
        <v>Pas de niveau 7</v>
      </c>
    </row>
    <row r="453" spans="1:15">
      <c r="A453" s="15">
        <f>'Balance N'!A454</f>
        <v>0</v>
      </c>
      <c r="B453" s="4" t="str">
        <f t="shared" si="49"/>
        <v>0</v>
      </c>
      <c r="C453" s="4" t="str">
        <f t="shared" si="50"/>
        <v>0</v>
      </c>
      <c r="D453" s="4" t="str">
        <f t="shared" si="51"/>
        <v>0</v>
      </c>
      <c r="E453" s="8">
        <f>'Balance N'!B454</f>
        <v>0</v>
      </c>
      <c r="F453" s="9">
        <f>'Balance N'!C454</f>
        <v>0</v>
      </c>
      <c r="G453" s="9">
        <f>'Balance N'!D454</f>
        <v>0</v>
      </c>
      <c r="H453" s="9">
        <f>'Balance N'!E454</f>
        <v>0</v>
      </c>
      <c r="I453" s="9">
        <f>'Balance N'!F454</f>
        <v>0</v>
      </c>
      <c r="J453" s="11">
        <f>'Balance N'!G454</f>
        <v>0</v>
      </c>
      <c r="K453" s="11">
        <f>'Balance N'!H454</f>
        <v>0</v>
      </c>
      <c r="L453" s="12" t="str">
        <f t="shared" si="52"/>
        <v>0</v>
      </c>
      <c r="M453" s="5" t="str">
        <f t="shared" si="53"/>
        <v>0</v>
      </c>
      <c r="N453" s="4" t="str">
        <f t="shared" si="54"/>
        <v>0</v>
      </c>
      <c r="O453" s="6" t="str">
        <f t="shared" si="55"/>
        <v>Pas de niveau 7</v>
      </c>
    </row>
    <row r="454" spans="1:15">
      <c r="A454" s="15">
        <f>'Balance N'!A455</f>
        <v>0</v>
      </c>
      <c r="B454" s="4" t="str">
        <f t="shared" si="49"/>
        <v>0</v>
      </c>
      <c r="C454" s="4" t="str">
        <f t="shared" si="50"/>
        <v>0</v>
      </c>
      <c r="D454" s="4" t="str">
        <f t="shared" si="51"/>
        <v>0</v>
      </c>
      <c r="E454" s="8">
        <f>'Balance N'!B455</f>
        <v>0</v>
      </c>
      <c r="F454" s="9">
        <f>'Balance N'!C455</f>
        <v>0</v>
      </c>
      <c r="G454" s="9">
        <f>'Balance N'!D455</f>
        <v>0</v>
      </c>
      <c r="H454" s="9">
        <f>'Balance N'!E455</f>
        <v>0</v>
      </c>
      <c r="I454" s="9">
        <f>'Balance N'!F455</f>
        <v>0</v>
      </c>
      <c r="J454" s="11">
        <f>'Balance N'!G455</f>
        <v>0</v>
      </c>
      <c r="K454" s="11">
        <f>'Balance N'!H455</f>
        <v>0</v>
      </c>
      <c r="L454" s="12" t="str">
        <f t="shared" si="52"/>
        <v>0</v>
      </c>
      <c r="M454" s="5" t="str">
        <f t="shared" si="53"/>
        <v>0</v>
      </c>
      <c r="N454" s="4" t="str">
        <f t="shared" si="54"/>
        <v>0</v>
      </c>
      <c r="O454" s="6" t="str">
        <f t="shared" si="55"/>
        <v>Pas de niveau 7</v>
      </c>
    </row>
    <row r="455" spans="1:15">
      <c r="A455" s="15">
        <f>'Balance N'!A456</f>
        <v>0</v>
      </c>
      <c r="B455" s="4" t="str">
        <f t="shared" si="49"/>
        <v>0</v>
      </c>
      <c r="C455" s="4" t="str">
        <f t="shared" si="50"/>
        <v>0</v>
      </c>
      <c r="D455" s="4" t="str">
        <f t="shared" si="51"/>
        <v>0</v>
      </c>
      <c r="E455" s="8">
        <f>'Balance N'!B456</f>
        <v>0</v>
      </c>
      <c r="F455" s="9">
        <f>'Balance N'!C456</f>
        <v>0</v>
      </c>
      <c r="G455" s="9">
        <f>'Balance N'!D456</f>
        <v>0</v>
      </c>
      <c r="H455" s="9">
        <f>'Balance N'!E456</f>
        <v>0</v>
      </c>
      <c r="I455" s="9">
        <f>'Balance N'!F456</f>
        <v>0</v>
      </c>
      <c r="J455" s="11">
        <f>'Balance N'!G456</f>
        <v>0</v>
      </c>
      <c r="K455" s="11">
        <f>'Balance N'!H456</f>
        <v>0</v>
      </c>
      <c r="L455" s="12" t="str">
        <f t="shared" si="52"/>
        <v>0</v>
      </c>
      <c r="M455" s="5" t="str">
        <f t="shared" si="53"/>
        <v>0</v>
      </c>
      <c r="N455" s="4" t="str">
        <f t="shared" si="54"/>
        <v>0</v>
      </c>
      <c r="O455" s="6" t="str">
        <f t="shared" si="55"/>
        <v>Pas de niveau 7</v>
      </c>
    </row>
    <row r="456" spans="1:15">
      <c r="A456" s="15">
        <f>'Balance N'!A457</f>
        <v>0</v>
      </c>
      <c r="B456" s="4" t="str">
        <f t="shared" si="49"/>
        <v>0</v>
      </c>
      <c r="C456" s="4" t="str">
        <f t="shared" si="50"/>
        <v>0</v>
      </c>
      <c r="D456" s="4" t="str">
        <f t="shared" si="51"/>
        <v>0</v>
      </c>
      <c r="E456" s="8">
        <f>'Balance N'!B457</f>
        <v>0</v>
      </c>
      <c r="F456" s="9">
        <f>'Balance N'!C457</f>
        <v>0</v>
      </c>
      <c r="G456" s="9">
        <f>'Balance N'!D457</f>
        <v>0</v>
      </c>
      <c r="H456" s="9">
        <f>'Balance N'!E457</f>
        <v>0</v>
      </c>
      <c r="I456" s="9">
        <f>'Balance N'!F457</f>
        <v>0</v>
      </c>
      <c r="J456" s="11">
        <f>'Balance N'!G457</f>
        <v>0</v>
      </c>
      <c r="K456" s="11">
        <f>'Balance N'!H457</f>
        <v>0</v>
      </c>
      <c r="L456" s="12" t="str">
        <f t="shared" si="52"/>
        <v>0</v>
      </c>
      <c r="M456" s="5" t="str">
        <f t="shared" si="53"/>
        <v>0</v>
      </c>
      <c r="N456" s="4" t="str">
        <f t="shared" si="54"/>
        <v>0</v>
      </c>
      <c r="O456" s="6" t="str">
        <f t="shared" si="55"/>
        <v>Pas de niveau 7</v>
      </c>
    </row>
    <row r="457" spans="1:15">
      <c r="A457" s="15">
        <f>'Balance N'!A458</f>
        <v>0</v>
      </c>
      <c r="B457" s="4" t="str">
        <f t="shared" si="49"/>
        <v>0</v>
      </c>
      <c r="C457" s="4" t="str">
        <f t="shared" si="50"/>
        <v>0</v>
      </c>
      <c r="D457" s="4" t="str">
        <f t="shared" si="51"/>
        <v>0</v>
      </c>
      <c r="E457" s="8">
        <f>'Balance N'!B458</f>
        <v>0</v>
      </c>
      <c r="F457" s="9">
        <f>'Balance N'!C458</f>
        <v>0</v>
      </c>
      <c r="G457" s="9">
        <f>'Balance N'!D458</f>
        <v>0</v>
      </c>
      <c r="H457" s="9">
        <f>'Balance N'!E458</f>
        <v>0</v>
      </c>
      <c r="I457" s="9">
        <f>'Balance N'!F458</f>
        <v>0</v>
      </c>
      <c r="J457" s="11">
        <f>'Balance N'!G458</f>
        <v>0</v>
      </c>
      <c r="K457" s="11">
        <f>'Balance N'!H458</f>
        <v>0</v>
      </c>
      <c r="L457" s="12" t="str">
        <f t="shared" si="52"/>
        <v>0</v>
      </c>
      <c r="M457" s="5" t="str">
        <f t="shared" si="53"/>
        <v>0</v>
      </c>
      <c r="N457" s="4" t="str">
        <f t="shared" si="54"/>
        <v>0</v>
      </c>
      <c r="O457" s="6" t="str">
        <f t="shared" si="55"/>
        <v>Pas de niveau 7</v>
      </c>
    </row>
    <row r="458" spans="1:15">
      <c r="A458" s="15">
        <f>'Balance N'!A459</f>
        <v>0</v>
      </c>
      <c r="B458" s="4" t="str">
        <f t="shared" si="49"/>
        <v>0</v>
      </c>
      <c r="C458" s="4" t="str">
        <f t="shared" si="50"/>
        <v>0</v>
      </c>
      <c r="D458" s="4" t="str">
        <f t="shared" si="51"/>
        <v>0</v>
      </c>
      <c r="E458" s="8">
        <f>'Balance N'!B459</f>
        <v>0</v>
      </c>
      <c r="F458" s="9">
        <f>'Balance N'!C459</f>
        <v>0</v>
      </c>
      <c r="G458" s="9">
        <f>'Balance N'!D459</f>
        <v>0</v>
      </c>
      <c r="H458" s="9">
        <f>'Balance N'!E459</f>
        <v>0</v>
      </c>
      <c r="I458" s="9">
        <f>'Balance N'!F459</f>
        <v>0</v>
      </c>
      <c r="J458" s="11">
        <f>'Balance N'!G459</f>
        <v>0</v>
      </c>
      <c r="K458" s="11">
        <f>'Balance N'!H459</f>
        <v>0</v>
      </c>
      <c r="L458" s="12" t="str">
        <f t="shared" si="52"/>
        <v>0</v>
      </c>
      <c r="M458" s="5" t="str">
        <f t="shared" si="53"/>
        <v>0</v>
      </c>
      <c r="N458" s="4" t="str">
        <f t="shared" si="54"/>
        <v>0</v>
      </c>
      <c r="O458" s="6" t="str">
        <f t="shared" si="55"/>
        <v>Pas de niveau 7</v>
      </c>
    </row>
    <row r="459" spans="1:15">
      <c r="A459" s="15">
        <f>'Balance N'!A460</f>
        <v>0</v>
      </c>
      <c r="B459" s="4" t="str">
        <f t="shared" si="49"/>
        <v>0</v>
      </c>
      <c r="C459" s="4" t="str">
        <f t="shared" si="50"/>
        <v>0</v>
      </c>
      <c r="D459" s="4" t="str">
        <f t="shared" si="51"/>
        <v>0</v>
      </c>
      <c r="E459" s="8">
        <f>'Balance N'!B460</f>
        <v>0</v>
      </c>
      <c r="F459" s="9">
        <f>'Balance N'!C460</f>
        <v>0</v>
      </c>
      <c r="G459" s="9">
        <f>'Balance N'!D460</f>
        <v>0</v>
      </c>
      <c r="H459" s="9">
        <f>'Balance N'!E460</f>
        <v>0</v>
      </c>
      <c r="I459" s="9">
        <f>'Balance N'!F460</f>
        <v>0</v>
      </c>
      <c r="J459" s="11">
        <f>'Balance N'!G460</f>
        <v>0</v>
      </c>
      <c r="K459" s="11">
        <f>'Balance N'!H460</f>
        <v>0</v>
      </c>
      <c r="L459" s="12" t="str">
        <f t="shared" si="52"/>
        <v>0</v>
      </c>
      <c r="M459" s="5" t="str">
        <f t="shared" si="53"/>
        <v>0</v>
      </c>
      <c r="N459" s="4" t="str">
        <f t="shared" si="54"/>
        <v>0</v>
      </c>
      <c r="O459" s="6" t="str">
        <f t="shared" si="55"/>
        <v>Pas de niveau 7</v>
      </c>
    </row>
    <row r="460" spans="1:15">
      <c r="A460" s="15">
        <f>'Balance N'!A461</f>
        <v>0</v>
      </c>
      <c r="B460" s="4" t="str">
        <f t="shared" si="49"/>
        <v>0</v>
      </c>
      <c r="C460" s="4" t="str">
        <f t="shared" si="50"/>
        <v>0</v>
      </c>
      <c r="D460" s="4" t="str">
        <f t="shared" si="51"/>
        <v>0</v>
      </c>
      <c r="E460" s="8">
        <f>'Balance N'!B461</f>
        <v>0</v>
      </c>
      <c r="F460" s="9">
        <f>'Balance N'!C461</f>
        <v>0</v>
      </c>
      <c r="G460" s="9">
        <f>'Balance N'!D461</f>
        <v>0</v>
      </c>
      <c r="H460" s="9">
        <f>'Balance N'!E461</f>
        <v>0</v>
      </c>
      <c r="I460" s="9">
        <f>'Balance N'!F461</f>
        <v>0</v>
      </c>
      <c r="J460" s="11">
        <f>'Balance N'!G461</f>
        <v>0</v>
      </c>
      <c r="K460" s="11">
        <f>'Balance N'!H461</f>
        <v>0</v>
      </c>
      <c r="L460" s="12" t="str">
        <f t="shared" si="52"/>
        <v>0</v>
      </c>
      <c r="M460" s="5" t="str">
        <f t="shared" si="53"/>
        <v>0</v>
      </c>
      <c r="N460" s="4" t="str">
        <f t="shared" si="54"/>
        <v>0</v>
      </c>
      <c r="O460" s="6" t="str">
        <f t="shared" si="55"/>
        <v>Pas de niveau 7</v>
      </c>
    </row>
    <row r="461" spans="1:15">
      <c r="A461" s="15">
        <f>'Balance N'!A462</f>
        <v>0</v>
      </c>
      <c r="B461" s="4" t="str">
        <f t="shared" si="49"/>
        <v>0</v>
      </c>
      <c r="C461" s="4" t="str">
        <f t="shared" si="50"/>
        <v>0</v>
      </c>
      <c r="D461" s="4" t="str">
        <f t="shared" si="51"/>
        <v>0</v>
      </c>
      <c r="E461" s="8">
        <f>'Balance N'!B462</f>
        <v>0</v>
      </c>
      <c r="F461" s="9">
        <f>'Balance N'!C462</f>
        <v>0</v>
      </c>
      <c r="G461" s="9">
        <f>'Balance N'!D462</f>
        <v>0</v>
      </c>
      <c r="H461" s="9">
        <f>'Balance N'!E462</f>
        <v>0</v>
      </c>
      <c r="I461" s="9">
        <f>'Balance N'!F462</f>
        <v>0</v>
      </c>
      <c r="J461" s="11">
        <f>'Balance N'!G462</f>
        <v>0</v>
      </c>
      <c r="K461" s="11">
        <f>'Balance N'!H462</f>
        <v>0</v>
      </c>
      <c r="L461" s="12" t="str">
        <f t="shared" si="52"/>
        <v>0</v>
      </c>
      <c r="M461" s="5" t="str">
        <f t="shared" si="53"/>
        <v>0</v>
      </c>
      <c r="N461" s="4" t="str">
        <f t="shared" si="54"/>
        <v>0</v>
      </c>
      <c r="O461" s="6" t="str">
        <f t="shared" si="55"/>
        <v>Pas de niveau 7</v>
      </c>
    </row>
    <row r="462" spans="1:15">
      <c r="A462" s="15">
        <f>'Balance N'!A463</f>
        <v>0</v>
      </c>
      <c r="B462" s="4" t="str">
        <f t="shared" si="49"/>
        <v>0</v>
      </c>
      <c r="C462" s="4" t="str">
        <f t="shared" si="50"/>
        <v>0</v>
      </c>
      <c r="D462" s="4" t="str">
        <f t="shared" si="51"/>
        <v>0</v>
      </c>
      <c r="E462" s="8">
        <f>'Balance N'!B463</f>
        <v>0</v>
      </c>
      <c r="F462" s="9">
        <f>'Balance N'!C463</f>
        <v>0</v>
      </c>
      <c r="G462" s="9">
        <f>'Balance N'!D463</f>
        <v>0</v>
      </c>
      <c r="H462" s="9">
        <f>'Balance N'!E463</f>
        <v>0</v>
      </c>
      <c r="I462" s="9">
        <f>'Balance N'!F463</f>
        <v>0</v>
      </c>
      <c r="J462" s="11">
        <f>'Balance N'!G463</f>
        <v>0</v>
      </c>
      <c r="K462" s="11">
        <f>'Balance N'!H463</f>
        <v>0</v>
      </c>
      <c r="L462" s="12" t="str">
        <f t="shared" si="52"/>
        <v>0</v>
      </c>
      <c r="M462" s="5" t="str">
        <f t="shared" si="53"/>
        <v>0</v>
      </c>
      <c r="N462" s="4" t="str">
        <f t="shared" si="54"/>
        <v>0</v>
      </c>
      <c r="O462" s="6" t="str">
        <f t="shared" si="55"/>
        <v>Pas de niveau 7</v>
      </c>
    </row>
    <row r="463" spans="1:15">
      <c r="A463" s="15">
        <f>'Balance N'!A464</f>
        <v>0</v>
      </c>
      <c r="B463" s="4" t="str">
        <f t="shared" si="49"/>
        <v>0</v>
      </c>
      <c r="C463" s="4" t="str">
        <f t="shared" si="50"/>
        <v>0</v>
      </c>
      <c r="D463" s="4" t="str">
        <f t="shared" si="51"/>
        <v>0</v>
      </c>
      <c r="E463" s="8">
        <f>'Balance N'!B464</f>
        <v>0</v>
      </c>
      <c r="F463" s="9">
        <f>'Balance N'!C464</f>
        <v>0</v>
      </c>
      <c r="G463" s="9">
        <f>'Balance N'!D464</f>
        <v>0</v>
      </c>
      <c r="H463" s="9">
        <f>'Balance N'!E464</f>
        <v>0</v>
      </c>
      <c r="I463" s="9">
        <f>'Balance N'!F464</f>
        <v>0</v>
      </c>
      <c r="J463" s="11">
        <f>'Balance N'!G464</f>
        <v>0</v>
      </c>
      <c r="K463" s="11">
        <f>'Balance N'!H464</f>
        <v>0</v>
      </c>
      <c r="L463" s="12" t="str">
        <f t="shared" si="52"/>
        <v>0</v>
      </c>
      <c r="M463" s="5" t="str">
        <f t="shared" si="53"/>
        <v>0</v>
      </c>
      <c r="N463" s="4" t="str">
        <f t="shared" si="54"/>
        <v>0</v>
      </c>
      <c r="O463" s="6" t="str">
        <f t="shared" si="55"/>
        <v>Pas de niveau 7</v>
      </c>
    </row>
    <row r="464" spans="1:15">
      <c r="A464" s="15">
        <f>'Balance N'!A465</f>
        <v>0</v>
      </c>
      <c r="B464" s="4" t="str">
        <f t="shared" si="49"/>
        <v>0</v>
      </c>
      <c r="C464" s="4" t="str">
        <f t="shared" si="50"/>
        <v>0</v>
      </c>
      <c r="D464" s="4" t="str">
        <f t="shared" si="51"/>
        <v>0</v>
      </c>
      <c r="E464" s="8">
        <f>'Balance N'!B465</f>
        <v>0</v>
      </c>
      <c r="F464" s="9">
        <f>'Balance N'!C465</f>
        <v>0</v>
      </c>
      <c r="G464" s="9">
        <f>'Balance N'!D465</f>
        <v>0</v>
      </c>
      <c r="H464" s="9">
        <f>'Balance N'!E465</f>
        <v>0</v>
      </c>
      <c r="I464" s="9">
        <f>'Balance N'!F465</f>
        <v>0</v>
      </c>
      <c r="J464" s="11">
        <f>'Balance N'!G465</f>
        <v>0</v>
      </c>
      <c r="K464" s="11">
        <f>'Balance N'!H465</f>
        <v>0</v>
      </c>
      <c r="L464" s="12" t="str">
        <f t="shared" si="52"/>
        <v>0</v>
      </c>
      <c r="M464" s="5" t="str">
        <f t="shared" si="53"/>
        <v>0</v>
      </c>
      <c r="N464" s="4" t="str">
        <f t="shared" si="54"/>
        <v>0</v>
      </c>
      <c r="O464" s="6" t="str">
        <f t="shared" si="55"/>
        <v>Pas de niveau 7</v>
      </c>
    </row>
    <row r="465" spans="1:15">
      <c r="A465" s="15">
        <f>'Balance N'!A466</f>
        <v>0</v>
      </c>
      <c r="B465" s="4" t="str">
        <f t="shared" si="49"/>
        <v>0</v>
      </c>
      <c r="C465" s="4" t="str">
        <f t="shared" si="50"/>
        <v>0</v>
      </c>
      <c r="D465" s="4" t="str">
        <f t="shared" si="51"/>
        <v>0</v>
      </c>
      <c r="E465" s="8">
        <f>'Balance N'!B466</f>
        <v>0</v>
      </c>
      <c r="F465" s="9">
        <f>'Balance N'!C466</f>
        <v>0</v>
      </c>
      <c r="G465" s="9">
        <f>'Balance N'!D466</f>
        <v>0</v>
      </c>
      <c r="H465" s="9">
        <f>'Balance N'!E466</f>
        <v>0</v>
      </c>
      <c r="I465" s="9">
        <f>'Balance N'!F466</f>
        <v>0</v>
      </c>
      <c r="J465" s="11">
        <f>'Balance N'!G466</f>
        <v>0</v>
      </c>
      <c r="K465" s="11">
        <f>'Balance N'!H466</f>
        <v>0</v>
      </c>
      <c r="L465" s="12" t="str">
        <f t="shared" si="52"/>
        <v>0</v>
      </c>
      <c r="M465" s="5" t="str">
        <f t="shared" si="53"/>
        <v>0</v>
      </c>
      <c r="N465" s="4" t="str">
        <f t="shared" si="54"/>
        <v>0</v>
      </c>
      <c r="O465" s="6" t="str">
        <f t="shared" si="55"/>
        <v>Pas de niveau 7</v>
      </c>
    </row>
    <row r="466" spans="1:15">
      <c r="A466" s="15">
        <f>'Balance N'!A467</f>
        <v>0</v>
      </c>
      <c r="B466" s="4" t="str">
        <f t="shared" si="49"/>
        <v>0</v>
      </c>
      <c r="C466" s="4" t="str">
        <f t="shared" si="50"/>
        <v>0</v>
      </c>
      <c r="D466" s="4" t="str">
        <f t="shared" si="51"/>
        <v>0</v>
      </c>
      <c r="E466" s="8">
        <f>'Balance N'!B467</f>
        <v>0</v>
      </c>
      <c r="F466" s="9">
        <f>'Balance N'!C467</f>
        <v>0</v>
      </c>
      <c r="G466" s="9">
        <f>'Balance N'!D467</f>
        <v>0</v>
      </c>
      <c r="H466" s="9">
        <f>'Balance N'!E467</f>
        <v>0</v>
      </c>
      <c r="I466" s="9">
        <f>'Balance N'!F467</f>
        <v>0</v>
      </c>
      <c r="J466" s="11">
        <f>'Balance N'!G467</f>
        <v>0</v>
      </c>
      <c r="K466" s="11">
        <f>'Balance N'!H467</f>
        <v>0</v>
      </c>
      <c r="L466" s="12" t="str">
        <f t="shared" si="52"/>
        <v>0</v>
      </c>
      <c r="M466" s="5" t="str">
        <f t="shared" si="53"/>
        <v>0</v>
      </c>
      <c r="N466" s="4" t="str">
        <f t="shared" si="54"/>
        <v>0</v>
      </c>
      <c r="O466" s="6" t="str">
        <f t="shared" si="55"/>
        <v>Pas de niveau 7</v>
      </c>
    </row>
    <row r="467" spans="1:15">
      <c r="A467" s="15">
        <f>'Balance N'!A468</f>
        <v>0</v>
      </c>
      <c r="B467" s="4" t="str">
        <f t="shared" si="49"/>
        <v>0</v>
      </c>
      <c r="C467" s="4" t="str">
        <f t="shared" si="50"/>
        <v>0</v>
      </c>
      <c r="D467" s="4" t="str">
        <f t="shared" si="51"/>
        <v>0</v>
      </c>
      <c r="E467" s="8">
        <f>'Balance N'!B468</f>
        <v>0</v>
      </c>
      <c r="F467" s="9">
        <f>'Balance N'!C468</f>
        <v>0</v>
      </c>
      <c r="G467" s="9">
        <f>'Balance N'!D468</f>
        <v>0</v>
      </c>
      <c r="H467" s="9">
        <f>'Balance N'!E468</f>
        <v>0</v>
      </c>
      <c r="I467" s="9">
        <f>'Balance N'!F468</f>
        <v>0</v>
      </c>
      <c r="J467" s="11">
        <f>'Balance N'!G468</f>
        <v>0</v>
      </c>
      <c r="K467" s="11">
        <f>'Balance N'!H468</f>
        <v>0</v>
      </c>
      <c r="L467" s="12" t="str">
        <f t="shared" si="52"/>
        <v>0</v>
      </c>
      <c r="M467" s="5" t="str">
        <f t="shared" si="53"/>
        <v>0</v>
      </c>
      <c r="N467" s="4" t="str">
        <f t="shared" si="54"/>
        <v>0</v>
      </c>
      <c r="O467" s="6" t="str">
        <f t="shared" si="55"/>
        <v>Pas de niveau 7</v>
      </c>
    </row>
    <row r="468" spans="1:15">
      <c r="A468" s="15">
        <f>'Balance N'!A469</f>
        <v>0</v>
      </c>
      <c r="B468" s="4" t="str">
        <f t="shared" si="49"/>
        <v>0</v>
      </c>
      <c r="C468" s="4" t="str">
        <f t="shared" si="50"/>
        <v>0</v>
      </c>
      <c r="D468" s="4" t="str">
        <f t="shared" si="51"/>
        <v>0</v>
      </c>
      <c r="E468" s="8">
        <f>'Balance N'!B469</f>
        <v>0</v>
      </c>
      <c r="F468" s="9">
        <f>'Balance N'!C469</f>
        <v>0</v>
      </c>
      <c r="G468" s="9">
        <f>'Balance N'!D469</f>
        <v>0</v>
      </c>
      <c r="H468" s="9">
        <f>'Balance N'!E469</f>
        <v>0</v>
      </c>
      <c r="I468" s="9">
        <f>'Balance N'!F469</f>
        <v>0</v>
      </c>
      <c r="J468" s="11">
        <f>'Balance N'!G469</f>
        <v>0</v>
      </c>
      <c r="K468" s="11">
        <f>'Balance N'!H469</f>
        <v>0</v>
      </c>
      <c r="L468" s="12" t="str">
        <f t="shared" si="52"/>
        <v>0</v>
      </c>
      <c r="M468" s="5" t="str">
        <f t="shared" si="53"/>
        <v>0</v>
      </c>
      <c r="N468" s="4" t="str">
        <f t="shared" si="54"/>
        <v>0</v>
      </c>
      <c r="O468" s="6" t="str">
        <f t="shared" si="55"/>
        <v>Pas de niveau 7</v>
      </c>
    </row>
    <row r="469" spans="1:15">
      <c r="A469" s="15">
        <f>'Balance N'!A470</f>
        <v>0</v>
      </c>
      <c r="B469" s="4" t="str">
        <f t="shared" si="49"/>
        <v>0</v>
      </c>
      <c r="C469" s="4" t="str">
        <f t="shared" si="50"/>
        <v>0</v>
      </c>
      <c r="D469" s="4" t="str">
        <f t="shared" si="51"/>
        <v>0</v>
      </c>
      <c r="E469" s="8">
        <f>'Balance N'!B470</f>
        <v>0</v>
      </c>
      <c r="F469" s="9">
        <f>'Balance N'!C470</f>
        <v>0</v>
      </c>
      <c r="G469" s="9">
        <f>'Balance N'!D470</f>
        <v>0</v>
      </c>
      <c r="H469" s="9">
        <f>'Balance N'!E470</f>
        <v>0</v>
      </c>
      <c r="I469" s="9">
        <f>'Balance N'!F470</f>
        <v>0</v>
      </c>
      <c r="J469" s="11">
        <f>'Balance N'!G470</f>
        <v>0</v>
      </c>
      <c r="K469" s="11">
        <f>'Balance N'!H470</f>
        <v>0</v>
      </c>
      <c r="L469" s="12" t="str">
        <f t="shared" si="52"/>
        <v>0</v>
      </c>
      <c r="M469" s="5" t="str">
        <f t="shared" si="53"/>
        <v>0</v>
      </c>
      <c r="N469" s="4" t="str">
        <f t="shared" si="54"/>
        <v>0</v>
      </c>
      <c r="O469" s="6" t="str">
        <f t="shared" si="55"/>
        <v>Pas de niveau 7</v>
      </c>
    </row>
    <row r="470" spans="1:15">
      <c r="A470" s="15">
        <f>'Balance N'!A471</f>
        <v>0</v>
      </c>
      <c r="B470" s="4" t="str">
        <f t="shared" si="49"/>
        <v>0</v>
      </c>
      <c r="C470" s="4" t="str">
        <f t="shared" si="50"/>
        <v>0</v>
      </c>
      <c r="D470" s="4" t="str">
        <f t="shared" si="51"/>
        <v>0</v>
      </c>
      <c r="E470" s="8">
        <f>'Balance N'!B471</f>
        <v>0</v>
      </c>
      <c r="F470" s="9">
        <f>'Balance N'!C471</f>
        <v>0</v>
      </c>
      <c r="G470" s="9">
        <f>'Balance N'!D471</f>
        <v>0</v>
      </c>
      <c r="H470" s="9">
        <f>'Balance N'!E471</f>
        <v>0</v>
      </c>
      <c r="I470" s="9">
        <f>'Balance N'!F471</f>
        <v>0</v>
      </c>
      <c r="J470" s="11">
        <f>'Balance N'!G471</f>
        <v>0</v>
      </c>
      <c r="K470" s="11">
        <f>'Balance N'!H471</f>
        <v>0</v>
      </c>
      <c r="L470" s="12" t="str">
        <f t="shared" si="52"/>
        <v>0</v>
      </c>
      <c r="M470" s="5" t="str">
        <f t="shared" si="53"/>
        <v>0</v>
      </c>
      <c r="N470" s="4" t="str">
        <f t="shared" si="54"/>
        <v>0</v>
      </c>
      <c r="O470" s="6" t="str">
        <f t="shared" si="55"/>
        <v>Pas de niveau 7</v>
      </c>
    </row>
    <row r="471" spans="1:15">
      <c r="A471" s="15">
        <f>'Balance N'!A472</f>
        <v>0</v>
      </c>
      <c r="B471" s="4" t="str">
        <f t="shared" si="49"/>
        <v>0</v>
      </c>
      <c r="C471" s="4" t="str">
        <f t="shared" si="50"/>
        <v>0</v>
      </c>
      <c r="D471" s="4" t="str">
        <f t="shared" si="51"/>
        <v>0</v>
      </c>
      <c r="E471" s="8">
        <f>'Balance N'!B472</f>
        <v>0</v>
      </c>
      <c r="F471" s="9">
        <f>'Balance N'!C472</f>
        <v>0</v>
      </c>
      <c r="G471" s="9">
        <f>'Balance N'!D472</f>
        <v>0</v>
      </c>
      <c r="H471" s="9">
        <f>'Balance N'!E472</f>
        <v>0</v>
      </c>
      <c r="I471" s="9">
        <f>'Balance N'!F472</f>
        <v>0</v>
      </c>
      <c r="J471" s="11">
        <f>'Balance N'!G472</f>
        <v>0</v>
      </c>
      <c r="K471" s="11">
        <f>'Balance N'!H472</f>
        <v>0</v>
      </c>
      <c r="L471" s="12" t="str">
        <f t="shared" si="52"/>
        <v>0</v>
      </c>
      <c r="M471" s="5" t="str">
        <f t="shared" si="53"/>
        <v>0</v>
      </c>
      <c r="N471" s="4" t="str">
        <f t="shared" si="54"/>
        <v>0</v>
      </c>
      <c r="O471" s="6" t="str">
        <f t="shared" si="55"/>
        <v>Pas de niveau 7</v>
      </c>
    </row>
    <row r="472" spans="1:15">
      <c r="A472" s="15">
        <f>'Balance N'!A473</f>
        <v>0</v>
      </c>
      <c r="B472" s="4" t="str">
        <f t="shared" si="49"/>
        <v>0</v>
      </c>
      <c r="C472" s="4" t="str">
        <f t="shared" si="50"/>
        <v>0</v>
      </c>
      <c r="D472" s="4" t="str">
        <f t="shared" si="51"/>
        <v>0</v>
      </c>
      <c r="E472" s="8">
        <f>'Balance N'!B473</f>
        <v>0</v>
      </c>
      <c r="F472" s="9">
        <f>'Balance N'!C473</f>
        <v>0</v>
      </c>
      <c r="G472" s="9">
        <f>'Balance N'!D473</f>
        <v>0</v>
      </c>
      <c r="H472" s="9">
        <f>'Balance N'!E473</f>
        <v>0</v>
      </c>
      <c r="I472" s="9">
        <f>'Balance N'!F473</f>
        <v>0</v>
      </c>
      <c r="J472" s="11">
        <f>'Balance N'!G473</f>
        <v>0</v>
      </c>
      <c r="K472" s="11">
        <f>'Balance N'!H473</f>
        <v>0</v>
      </c>
      <c r="L472" s="12" t="str">
        <f t="shared" si="52"/>
        <v>0</v>
      </c>
      <c r="M472" s="5" t="str">
        <f t="shared" si="53"/>
        <v>0</v>
      </c>
      <c r="N472" s="4" t="str">
        <f t="shared" si="54"/>
        <v>0</v>
      </c>
      <c r="O472" s="6" t="str">
        <f t="shared" si="55"/>
        <v>Pas de niveau 7</v>
      </c>
    </row>
    <row r="473" spans="1:15">
      <c r="A473" s="15">
        <f>'Balance N'!A474</f>
        <v>0</v>
      </c>
      <c r="B473" s="4" t="str">
        <f t="shared" si="49"/>
        <v>0</v>
      </c>
      <c r="C473" s="4" t="str">
        <f t="shared" si="50"/>
        <v>0</v>
      </c>
      <c r="D473" s="4" t="str">
        <f t="shared" si="51"/>
        <v>0</v>
      </c>
      <c r="E473" s="8">
        <f>'Balance N'!B474</f>
        <v>0</v>
      </c>
      <c r="F473" s="9">
        <f>'Balance N'!C474</f>
        <v>0</v>
      </c>
      <c r="G473" s="9">
        <f>'Balance N'!D474</f>
        <v>0</v>
      </c>
      <c r="H473" s="9">
        <f>'Balance N'!E474</f>
        <v>0</v>
      </c>
      <c r="I473" s="9">
        <f>'Balance N'!F474</f>
        <v>0</v>
      </c>
      <c r="J473" s="11">
        <f>'Balance N'!G474</f>
        <v>0</v>
      </c>
      <c r="K473" s="11">
        <f>'Balance N'!H474</f>
        <v>0</v>
      </c>
      <c r="L473" s="12" t="str">
        <f t="shared" si="52"/>
        <v>0</v>
      </c>
      <c r="M473" s="5" t="str">
        <f t="shared" si="53"/>
        <v>0</v>
      </c>
      <c r="N473" s="4" t="str">
        <f t="shared" si="54"/>
        <v>0</v>
      </c>
      <c r="O473" s="6" t="str">
        <f t="shared" si="55"/>
        <v>Pas de niveau 7</v>
      </c>
    </row>
    <row r="474" spans="1:15">
      <c r="A474" s="15">
        <f>'Balance N'!A475</f>
        <v>0</v>
      </c>
      <c r="B474" s="4" t="str">
        <f t="shared" si="49"/>
        <v>0</v>
      </c>
      <c r="C474" s="4" t="str">
        <f t="shared" si="50"/>
        <v>0</v>
      </c>
      <c r="D474" s="4" t="str">
        <f t="shared" si="51"/>
        <v>0</v>
      </c>
      <c r="E474" s="8">
        <f>'Balance N'!B475</f>
        <v>0</v>
      </c>
      <c r="F474" s="9">
        <f>'Balance N'!C475</f>
        <v>0</v>
      </c>
      <c r="G474" s="9">
        <f>'Balance N'!D475</f>
        <v>0</v>
      </c>
      <c r="H474" s="9">
        <f>'Balance N'!E475</f>
        <v>0</v>
      </c>
      <c r="I474" s="9">
        <f>'Balance N'!F475</f>
        <v>0</v>
      </c>
      <c r="J474" s="11">
        <f>'Balance N'!G475</f>
        <v>0</v>
      </c>
      <c r="K474" s="11">
        <f>'Balance N'!H475</f>
        <v>0</v>
      </c>
      <c r="L474" s="12" t="str">
        <f t="shared" si="52"/>
        <v>0</v>
      </c>
      <c r="M474" s="5" t="str">
        <f t="shared" si="53"/>
        <v>0</v>
      </c>
      <c r="N474" s="4" t="str">
        <f t="shared" si="54"/>
        <v>0</v>
      </c>
      <c r="O474" s="6" t="str">
        <f t="shared" si="55"/>
        <v>Pas de niveau 7</v>
      </c>
    </row>
    <row r="475" spans="1:15">
      <c r="A475" s="15">
        <f>'Balance N'!A476</f>
        <v>0</v>
      </c>
      <c r="B475" s="4" t="str">
        <f t="shared" si="49"/>
        <v>0</v>
      </c>
      <c r="C475" s="4" t="str">
        <f t="shared" si="50"/>
        <v>0</v>
      </c>
      <c r="D475" s="4" t="str">
        <f t="shared" si="51"/>
        <v>0</v>
      </c>
      <c r="E475" s="8">
        <f>'Balance N'!B476</f>
        <v>0</v>
      </c>
      <c r="F475" s="9">
        <f>'Balance N'!C476</f>
        <v>0</v>
      </c>
      <c r="G475" s="9">
        <f>'Balance N'!D476</f>
        <v>0</v>
      </c>
      <c r="H475" s="9">
        <f>'Balance N'!E476</f>
        <v>0</v>
      </c>
      <c r="I475" s="9">
        <f>'Balance N'!F476</f>
        <v>0</v>
      </c>
      <c r="J475" s="11">
        <f>'Balance N'!G476</f>
        <v>0</v>
      </c>
      <c r="K475" s="11">
        <f>'Balance N'!H476</f>
        <v>0</v>
      </c>
      <c r="L475" s="12" t="str">
        <f t="shared" si="52"/>
        <v>0</v>
      </c>
      <c r="M475" s="5" t="str">
        <f t="shared" si="53"/>
        <v>0</v>
      </c>
      <c r="N475" s="4" t="str">
        <f t="shared" si="54"/>
        <v>0</v>
      </c>
      <c r="O475" s="6" t="str">
        <f t="shared" si="55"/>
        <v>Pas de niveau 7</v>
      </c>
    </row>
    <row r="476" spans="1:15">
      <c r="A476" s="15">
        <f>'Balance N'!A477</f>
        <v>0</v>
      </c>
      <c r="B476" s="4" t="str">
        <f t="shared" si="49"/>
        <v>0</v>
      </c>
      <c r="C476" s="4" t="str">
        <f t="shared" si="50"/>
        <v>0</v>
      </c>
      <c r="D476" s="4" t="str">
        <f t="shared" si="51"/>
        <v>0</v>
      </c>
      <c r="E476" s="8">
        <f>'Balance N'!B477</f>
        <v>0</v>
      </c>
      <c r="F476" s="9">
        <f>'Balance N'!C477</f>
        <v>0</v>
      </c>
      <c r="G476" s="9">
        <f>'Balance N'!D477</f>
        <v>0</v>
      </c>
      <c r="H476" s="9">
        <f>'Balance N'!E477</f>
        <v>0</v>
      </c>
      <c r="I476" s="9">
        <f>'Balance N'!F477</f>
        <v>0</v>
      </c>
      <c r="J476" s="11">
        <f>'Balance N'!G477</f>
        <v>0</v>
      </c>
      <c r="K476" s="11">
        <f>'Balance N'!H477</f>
        <v>0</v>
      </c>
      <c r="L476" s="12" t="str">
        <f t="shared" si="52"/>
        <v>0</v>
      </c>
      <c r="M476" s="5" t="str">
        <f t="shared" si="53"/>
        <v>0</v>
      </c>
      <c r="N476" s="4" t="str">
        <f t="shared" si="54"/>
        <v>0</v>
      </c>
      <c r="O476" s="6" t="str">
        <f t="shared" si="55"/>
        <v>Pas de niveau 7</v>
      </c>
    </row>
    <row r="477" spans="1:15">
      <c r="A477" s="15">
        <f>'Balance N'!A478</f>
        <v>0</v>
      </c>
      <c r="B477" s="4" t="str">
        <f t="shared" si="49"/>
        <v>0</v>
      </c>
      <c r="C477" s="4" t="str">
        <f t="shared" si="50"/>
        <v>0</v>
      </c>
      <c r="D477" s="4" t="str">
        <f t="shared" si="51"/>
        <v>0</v>
      </c>
      <c r="E477" s="8">
        <f>'Balance N'!B478</f>
        <v>0</v>
      </c>
      <c r="F477" s="9">
        <f>'Balance N'!C478</f>
        <v>0</v>
      </c>
      <c r="G477" s="9">
        <f>'Balance N'!D478</f>
        <v>0</v>
      </c>
      <c r="H477" s="9">
        <f>'Balance N'!E478</f>
        <v>0</v>
      </c>
      <c r="I477" s="9">
        <f>'Balance N'!F478</f>
        <v>0</v>
      </c>
      <c r="J477" s="11">
        <f>'Balance N'!G478</f>
        <v>0</v>
      </c>
      <c r="K477" s="11">
        <f>'Balance N'!H478</f>
        <v>0</v>
      </c>
      <c r="L477" s="12" t="str">
        <f t="shared" si="52"/>
        <v>0</v>
      </c>
      <c r="M477" s="5" t="str">
        <f t="shared" si="53"/>
        <v>0</v>
      </c>
      <c r="N477" s="4" t="str">
        <f t="shared" si="54"/>
        <v>0</v>
      </c>
      <c r="O477" s="6" t="str">
        <f t="shared" si="55"/>
        <v>Pas de niveau 7</v>
      </c>
    </row>
    <row r="478" spans="1:15">
      <c r="A478" s="15">
        <f>'Balance N'!A479</f>
        <v>0</v>
      </c>
      <c r="B478" s="4" t="str">
        <f t="shared" si="49"/>
        <v>0</v>
      </c>
      <c r="C478" s="4" t="str">
        <f t="shared" si="50"/>
        <v>0</v>
      </c>
      <c r="D478" s="4" t="str">
        <f t="shared" si="51"/>
        <v>0</v>
      </c>
      <c r="E478" s="8">
        <f>'Balance N'!B479</f>
        <v>0</v>
      </c>
      <c r="F478" s="9">
        <f>'Balance N'!C479</f>
        <v>0</v>
      </c>
      <c r="G478" s="9">
        <f>'Balance N'!D479</f>
        <v>0</v>
      </c>
      <c r="H478" s="9">
        <f>'Balance N'!E479</f>
        <v>0</v>
      </c>
      <c r="I478" s="9">
        <f>'Balance N'!F479</f>
        <v>0</v>
      </c>
      <c r="J478" s="11">
        <f>'Balance N'!G479</f>
        <v>0</v>
      </c>
      <c r="K478" s="11">
        <f>'Balance N'!H479</f>
        <v>0</v>
      </c>
      <c r="L478" s="12" t="str">
        <f t="shared" si="52"/>
        <v>0</v>
      </c>
      <c r="M478" s="5" t="str">
        <f t="shared" si="53"/>
        <v>0</v>
      </c>
      <c r="N478" s="4" t="str">
        <f t="shared" si="54"/>
        <v>0</v>
      </c>
      <c r="O478" s="6" t="str">
        <f t="shared" si="55"/>
        <v>Pas de niveau 7</v>
      </c>
    </row>
    <row r="479" spans="1:15">
      <c r="A479" s="15">
        <f>'Balance N'!A480</f>
        <v>0</v>
      </c>
      <c r="B479" s="4" t="str">
        <f t="shared" si="49"/>
        <v>0</v>
      </c>
      <c r="C479" s="4" t="str">
        <f t="shared" si="50"/>
        <v>0</v>
      </c>
      <c r="D479" s="4" t="str">
        <f t="shared" si="51"/>
        <v>0</v>
      </c>
      <c r="E479" s="8">
        <f>'Balance N'!B480</f>
        <v>0</v>
      </c>
      <c r="F479" s="9">
        <f>'Balance N'!C480</f>
        <v>0</v>
      </c>
      <c r="G479" s="9">
        <f>'Balance N'!D480</f>
        <v>0</v>
      </c>
      <c r="H479" s="9">
        <f>'Balance N'!E480</f>
        <v>0</v>
      </c>
      <c r="I479" s="9">
        <f>'Balance N'!F480</f>
        <v>0</v>
      </c>
      <c r="J479" s="11">
        <f>'Balance N'!G480</f>
        <v>0</v>
      </c>
      <c r="K479" s="11">
        <f>'Balance N'!H480</f>
        <v>0</v>
      </c>
      <c r="L479" s="12" t="str">
        <f t="shared" si="52"/>
        <v>0</v>
      </c>
      <c r="M479" s="5" t="str">
        <f t="shared" si="53"/>
        <v>0</v>
      </c>
      <c r="N479" s="4" t="str">
        <f t="shared" si="54"/>
        <v>0</v>
      </c>
      <c r="O479" s="6" t="str">
        <f t="shared" si="55"/>
        <v>Pas de niveau 7</v>
      </c>
    </row>
    <row r="480" spans="1:15">
      <c r="A480" s="15">
        <f>'Balance N'!A481</f>
        <v>0</v>
      </c>
      <c r="B480" s="4" t="str">
        <f t="shared" si="49"/>
        <v>0</v>
      </c>
      <c r="C480" s="4" t="str">
        <f t="shared" si="50"/>
        <v>0</v>
      </c>
      <c r="D480" s="4" t="str">
        <f t="shared" si="51"/>
        <v>0</v>
      </c>
      <c r="E480" s="8">
        <f>'Balance N'!B481</f>
        <v>0</v>
      </c>
      <c r="F480" s="9">
        <f>'Balance N'!C481</f>
        <v>0</v>
      </c>
      <c r="G480" s="9">
        <f>'Balance N'!D481</f>
        <v>0</v>
      </c>
      <c r="H480" s="9">
        <f>'Balance N'!E481</f>
        <v>0</v>
      </c>
      <c r="I480" s="9">
        <f>'Balance N'!F481</f>
        <v>0</v>
      </c>
      <c r="J480" s="11">
        <f>'Balance N'!G481</f>
        <v>0</v>
      </c>
      <c r="K480" s="11">
        <f>'Balance N'!H481</f>
        <v>0</v>
      </c>
      <c r="L480" s="12" t="str">
        <f t="shared" si="52"/>
        <v>0</v>
      </c>
      <c r="M480" s="5" t="str">
        <f t="shared" si="53"/>
        <v>0</v>
      </c>
      <c r="N480" s="4" t="str">
        <f t="shared" si="54"/>
        <v>0</v>
      </c>
      <c r="O480" s="6" t="str">
        <f t="shared" si="55"/>
        <v>Pas de niveau 7</v>
      </c>
    </row>
    <row r="481" spans="1:15">
      <c r="A481" s="15">
        <f>'Balance N'!A482</f>
        <v>0</v>
      </c>
      <c r="B481" s="4" t="str">
        <f t="shared" si="49"/>
        <v>0</v>
      </c>
      <c r="C481" s="4" t="str">
        <f t="shared" si="50"/>
        <v>0</v>
      </c>
      <c r="D481" s="4" t="str">
        <f t="shared" si="51"/>
        <v>0</v>
      </c>
      <c r="E481" s="8">
        <f>'Balance N'!B482</f>
        <v>0</v>
      </c>
      <c r="F481" s="9">
        <f>'Balance N'!C482</f>
        <v>0</v>
      </c>
      <c r="G481" s="9">
        <f>'Balance N'!D482</f>
        <v>0</v>
      </c>
      <c r="H481" s="9">
        <f>'Balance N'!E482</f>
        <v>0</v>
      </c>
      <c r="I481" s="9">
        <f>'Balance N'!F482</f>
        <v>0</v>
      </c>
      <c r="J481" s="11">
        <f>'Balance N'!G482</f>
        <v>0</v>
      </c>
      <c r="K481" s="11">
        <f>'Balance N'!H482</f>
        <v>0</v>
      </c>
      <c r="L481" s="12" t="str">
        <f t="shared" si="52"/>
        <v>0</v>
      </c>
      <c r="M481" s="5" t="str">
        <f t="shared" si="53"/>
        <v>0</v>
      </c>
      <c r="N481" s="4" t="str">
        <f t="shared" si="54"/>
        <v>0</v>
      </c>
      <c r="O481" s="6" t="str">
        <f t="shared" si="55"/>
        <v>Pas de niveau 7</v>
      </c>
    </row>
    <row r="482" spans="1:15">
      <c r="A482" s="15">
        <f>'Balance N'!A483</f>
        <v>0</v>
      </c>
      <c r="B482" s="4" t="str">
        <f t="shared" si="49"/>
        <v>0</v>
      </c>
      <c r="C482" s="4" t="str">
        <f t="shared" si="50"/>
        <v>0</v>
      </c>
      <c r="D482" s="4" t="str">
        <f t="shared" si="51"/>
        <v>0</v>
      </c>
      <c r="E482" s="8">
        <f>'Balance N'!B483</f>
        <v>0</v>
      </c>
      <c r="F482" s="9">
        <f>'Balance N'!C483</f>
        <v>0</v>
      </c>
      <c r="G482" s="9">
        <f>'Balance N'!D483</f>
        <v>0</v>
      </c>
      <c r="H482" s="9">
        <f>'Balance N'!E483</f>
        <v>0</v>
      </c>
      <c r="I482" s="9">
        <f>'Balance N'!F483</f>
        <v>0</v>
      </c>
      <c r="J482" s="11">
        <f>'Balance N'!G483</f>
        <v>0</v>
      </c>
      <c r="K482" s="11">
        <f>'Balance N'!H483</f>
        <v>0</v>
      </c>
      <c r="L482" s="12" t="str">
        <f t="shared" si="52"/>
        <v>0</v>
      </c>
      <c r="M482" s="5" t="str">
        <f t="shared" si="53"/>
        <v>0</v>
      </c>
      <c r="N482" s="4" t="str">
        <f t="shared" si="54"/>
        <v>0</v>
      </c>
      <c r="O482" s="6" t="str">
        <f t="shared" si="55"/>
        <v>Pas de niveau 7</v>
      </c>
    </row>
    <row r="483" spans="1:15">
      <c r="A483" s="15">
        <f>'Balance N'!A484</f>
        <v>0</v>
      </c>
      <c r="B483" s="4" t="str">
        <f t="shared" si="49"/>
        <v>0</v>
      </c>
      <c r="C483" s="4" t="str">
        <f t="shared" si="50"/>
        <v>0</v>
      </c>
      <c r="D483" s="4" t="str">
        <f t="shared" si="51"/>
        <v>0</v>
      </c>
      <c r="E483" s="8">
        <f>'Balance N'!B484</f>
        <v>0</v>
      </c>
      <c r="F483" s="9">
        <f>'Balance N'!C484</f>
        <v>0</v>
      </c>
      <c r="G483" s="9">
        <f>'Balance N'!D484</f>
        <v>0</v>
      </c>
      <c r="H483" s="9">
        <f>'Balance N'!E484</f>
        <v>0</v>
      </c>
      <c r="I483" s="9">
        <f>'Balance N'!F484</f>
        <v>0</v>
      </c>
      <c r="J483" s="11">
        <f>'Balance N'!G484</f>
        <v>0</v>
      </c>
      <c r="K483" s="11">
        <f>'Balance N'!H484</f>
        <v>0</v>
      </c>
      <c r="L483" s="12" t="str">
        <f t="shared" si="52"/>
        <v>0</v>
      </c>
      <c r="M483" s="5" t="str">
        <f t="shared" si="53"/>
        <v>0</v>
      </c>
      <c r="N483" s="4" t="str">
        <f t="shared" si="54"/>
        <v>0</v>
      </c>
      <c r="O483" s="6" t="str">
        <f t="shared" si="55"/>
        <v>Pas de niveau 7</v>
      </c>
    </row>
    <row r="484" spans="1:15">
      <c r="A484" s="15">
        <f>'Balance N'!A485</f>
        <v>0</v>
      </c>
      <c r="B484" s="4" t="str">
        <f t="shared" si="49"/>
        <v>0</v>
      </c>
      <c r="C484" s="4" t="str">
        <f t="shared" si="50"/>
        <v>0</v>
      </c>
      <c r="D484" s="4" t="str">
        <f t="shared" si="51"/>
        <v>0</v>
      </c>
      <c r="E484" s="8">
        <f>'Balance N'!B485</f>
        <v>0</v>
      </c>
      <c r="F484" s="9">
        <f>'Balance N'!C485</f>
        <v>0</v>
      </c>
      <c r="G484" s="9">
        <f>'Balance N'!D485</f>
        <v>0</v>
      </c>
      <c r="H484" s="9">
        <f>'Balance N'!E485</f>
        <v>0</v>
      </c>
      <c r="I484" s="9">
        <f>'Balance N'!F485</f>
        <v>0</v>
      </c>
      <c r="J484" s="11">
        <f>'Balance N'!G485</f>
        <v>0</v>
      </c>
      <c r="K484" s="11">
        <f>'Balance N'!H485</f>
        <v>0</v>
      </c>
      <c r="L484" s="12" t="str">
        <f t="shared" si="52"/>
        <v>0</v>
      </c>
      <c r="M484" s="5" t="str">
        <f t="shared" si="53"/>
        <v>0</v>
      </c>
      <c r="N484" s="4" t="str">
        <f t="shared" si="54"/>
        <v>0</v>
      </c>
      <c r="O484" s="6" t="str">
        <f t="shared" si="55"/>
        <v>Pas de niveau 7</v>
      </c>
    </row>
    <row r="485" spans="1:15">
      <c r="A485" s="15">
        <f>'Balance N'!A486</f>
        <v>0</v>
      </c>
      <c r="B485" s="4" t="str">
        <f t="shared" si="49"/>
        <v>0</v>
      </c>
      <c r="C485" s="4" t="str">
        <f t="shared" si="50"/>
        <v>0</v>
      </c>
      <c r="D485" s="4" t="str">
        <f t="shared" si="51"/>
        <v>0</v>
      </c>
      <c r="E485" s="8">
        <f>'Balance N'!B486</f>
        <v>0</v>
      </c>
      <c r="F485" s="9">
        <f>'Balance N'!C486</f>
        <v>0</v>
      </c>
      <c r="G485" s="9">
        <f>'Balance N'!D486</f>
        <v>0</v>
      </c>
      <c r="H485" s="9">
        <f>'Balance N'!E486</f>
        <v>0</v>
      </c>
      <c r="I485" s="9">
        <f>'Balance N'!F486</f>
        <v>0</v>
      </c>
      <c r="J485" s="11">
        <f>'Balance N'!G486</f>
        <v>0</v>
      </c>
      <c r="K485" s="11">
        <f>'Balance N'!H486</f>
        <v>0</v>
      </c>
      <c r="L485" s="12" t="str">
        <f t="shared" si="52"/>
        <v>0</v>
      </c>
      <c r="M485" s="5" t="str">
        <f t="shared" si="53"/>
        <v>0</v>
      </c>
      <c r="N485" s="4" t="str">
        <f t="shared" si="54"/>
        <v>0</v>
      </c>
      <c r="O485" s="6" t="str">
        <f t="shared" si="55"/>
        <v>Pas de niveau 7</v>
      </c>
    </row>
    <row r="486" spans="1:15">
      <c r="A486" s="15">
        <f>'Balance N'!A487</f>
        <v>0</v>
      </c>
      <c r="B486" s="4" t="str">
        <f t="shared" si="49"/>
        <v>0</v>
      </c>
      <c r="C486" s="4" t="str">
        <f t="shared" si="50"/>
        <v>0</v>
      </c>
      <c r="D486" s="4" t="str">
        <f t="shared" si="51"/>
        <v>0</v>
      </c>
      <c r="E486" s="8">
        <f>'Balance N'!B487</f>
        <v>0</v>
      </c>
      <c r="F486" s="9">
        <f>'Balance N'!C487</f>
        <v>0</v>
      </c>
      <c r="G486" s="9">
        <f>'Balance N'!D487</f>
        <v>0</v>
      </c>
      <c r="H486" s="9">
        <f>'Balance N'!E487</f>
        <v>0</v>
      </c>
      <c r="I486" s="9">
        <f>'Balance N'!F487</f>
        <v>0</v>
      </c>
      <c r="J486" s="11">
        <f>'Balance N'!G487</f>
        <v>0</v>
      </c>
      <c r="K486" s="11">
        <f>'Balance N'!H487</f>
        <v>0</v>
      </c>
      <c r="L486" s="12" t="str">
        <f t="shared" si="52"/>
        <v>0</v>
      </c>
      <c r="M486" s="5" t="str">
        <f t="shared" si="53"/>
        <v>0</v>
      </c>
      <c r="N486" s="4" t="str">
        <f t="shared" si="54"/>
        <v>0</v>
      </c>
      <c r="O486" s="6" t="str">
        <f t="shared" si="55"/>
        <v>Pas de niveau 7</v>
      </c>
    </row>
    <row r="487" spans="1:15">
      <c r="A487" s="15">
        <f>'Balance N'!A488</f>
        <v>0</v>
      </c>
      <c r="B487" s="4" t="str">
        <f t="shared" si="49"/>
        <v>0</v>
      </c>
      <c r="C487" s="4" t="str">
        <f t="shared" si="50"/>
        <v>0</v>
      </c>
      <c r="D487" s="4" t="str">
        <f t="shared" si="51"/>
        <v>0</v>
      </c>
      <c r="E487" s="8">
        <f>'Balance N'!B488</f>
        <v>0</v>
      </c>
      <c r="F487" s="9">
        <f>'Balance N'!C488</f>
        <v>0</v>
      </c>
      <c r="G487" s="9">
        <f>'Balance N'!D488</f>
        <v>0</v>
      </c>
      <c r="H487" s="9">
        <f>'Balance N'!E488</f>
        <v>0</v>
      </c>
      <c r="I487" s="9">
        <f>'Balance N'!F488</f>
        <v>0</v>
      </c>
      <c r="J487" s="11">
        <f>'Balance N'!G488</f>
        <v>0</v>
      </c>
      <c r="K487" s="11">
        <f>'Balance N'!H488</f>
        <v>0</v>
      </c>
      <c r="L487" s="12" t="str">
        <f t="shared" si="52"/>
        <v>0</v>
      </c>
      <c r="M487" s="5" t="str">
        <f t="shared" si="53"/>
        <v>0</v>
      </c>
      <c r="N487" s="4" t="str">
        <f t="shared" si="54"/>
        <v>0</v>
      </c>
      <c r="O487" s="6" t="str">
        <f t="shared" si="55"/>
        <v>Pas de niveau 7</v>
      </c>
    </row>
    <row r="488" spans="1:15">
      <c r="A488" s="15">
        <f>'Balance N'!A489</f>
        <v>0</v>
      </c>
      <c r="B488" s="4" t="str">
        <f t="shared" si="49"/>
        <v>0</v>
      </c>
      <c r="C488" s="4" t="str">
        <f t="shared" si="50"/>
        <v>0</v>
      </c>
      <c r="D488" s="4" t="str">
        <f t="shared" si="51"/>
        <v>0</v>
      </c>
      <c r="E488" s="8">
        <f>'Balance N'!B489</f>
        <v>0</v>
      </c>
      <c r="F488" s="9">
        <f>'Balance N'!C489</f>
        <v>0</v>
      </c>
      <c r="G488" s="9">
        <f>'Balance N'!D489</f>
        <v>0</v>
      </c>
      <c r="H488" s="9">
        <f>'Balance N'!E489</f>
        <v>0</v>
      </c>
      <c r="I488" s="9">
        <f>'Balance N'!F489</f>
        <v>0</v>
      </c>
      <c r="J488" s="11">
        <f>'Balance N'!G489</f>
        <v>0</v>
      </c>
      <c r="K488" s="11">
        <f>'Balance N'!H489</f>
        <v>0</v>
      </c>
      <c r="L488" s="12" t="str">
        <f t="shared" si="52"/>
        <v>0</v>
      </c>
      <c r="M488" s="5" t="str">
        <f t="shared" si="53"/>
        <v>0</v>
      </c>
      <c r="N488" s="4" t="str">
        <f t="shared" si="54"/>
        <v>0</v>
      </c>
      <c r="O488" s="6" t="str">
        <f t="shared" si="55"/>
        <v>Pas de niveau 7</v>
      </c>
    </row>
    <row r="489" spans="1:15">
      <c r="A489" s="15">
        <f>'Balance N'!A490</f>
        <v>0</v>
      </c>
      <c r="B489" s="4" t="str">
        <f t="shared" si="49"/>
        <v>0</v>
      </c>
      <c r="C489" s="4" t="str">
        <f t="shared" si="50"/>
        <v>0</v>
      </c>
      <c r="D489" s="4" t="str">
        <f t="shared" si="51"/>
        <v>0</v>
      </c>
      <c r="E489" s="8">
        <f>'Balance N'!B490</f>
        <v>0</v>
      </c>
      <c r="F489" s="9">
        <f>'Balance N'!C490</f>
        <v>0</v>
      </c>
      <c r="G489" s="9">
        <f>'Balance N'!D490</f>
        <v>0</v>
      </c>
      <c r="H489" s="9">
        <f>'Balance N'!E490</f>
        <v>0</v>
      </c>
      <c r="I489" s="9">
        <f>'Balance N'!F490</f>
        <v>0</v>
      </c>
      <c r="J489" s="11">
        <f>'Balance N'!G490</f>
        <v>0</v>
      </c>
      <c r="K489" s="11">
        <f>'Balance N'!H490</f>
        <v>0</v>
      </c>
      <c r="L489" s="12" t="str">
        <f t="shared" si="52"/>
        <v>0</v>
      </c>
      <c r="M489" s="5" t="str">
        <f t="shared" si="53"/>
        <v>0</v>
      </c>
      <c r="N489" s="4" t="str">
        <f t="shared" si="54"/>
        <v>0</v>
      </c>
      <c r="O489" s="6" t="str">
        <f t="shared" si="55"/>
        <v>Pas de niveau 7</v>
      </c>
    </row>
    <row r="490" spans="1:15">
      <c r="A490" s="15">
        <f>'Balance N'!A491</f>
        <v>0</v>
      </c>
      <c r="B490" s="4" t="str">
        <f t="shared" si="49"/>
        <v>0</v>
      </c>
      <c r="C490" s="4" t="str">
        <f t="shared" si="50"/>
        <v>0</v>
      </c>
      <c r="D490" s="4" t="str">
        <f t="shared" si="51"/>
        <v>0</v>
      </c>
      <c r="E490" s="8">
        <f>'Balance N'!B491</f>
        <v>0</v>
      </c>
      <c r="F490" s="9">
        <f>'Balance N'!C491</f>
        <v>0</v>
      </c>
      <c r="G490" s="9">
        <f>'Balance N'!D491</f>
        <v>0</v>
      </c>
      <c r="H490" s="9">
        <f>'Balance N'!E491</f>
        <v>0</v>
      </c>
      <c r="I490" s="9">
        <f>'Balance N'!F491</f>
        <v>0</v>
      </c>
      <c r="J490" s="11">
        <f>'Balance N'!G491</f>
        <v>0</v>
      </c>
      <c r="K490" s="11">
        <f>'Balance N'!H491</f>
        <v>0</v>
      </c>
      <c r="L490" s="12" t="str">
        <f t="shared" si="52"/>
        <v>0</v>
      </c>
      <c r="M490" s="5" t="str">
        <f t="shared" si="53"/>
        <v>0</v>
      </c>
      <c r="N490" s="4" t="str">
        <f t="shared" si="54"/>
        <v>0</v>
      </c>
      <c r="O490" s="6" t="str">
        <f t="shared" si="55"/>
        <v>Pas de niveau 7</v>
      </c>
    </row>
    <row r="491" spans="1:15">
      <c r="A491" s="15">
        <f>'Balance N'!A492</f>
        <v>0</v>
      </c>
      <c r="B491" s="4" t="str">
        <f t="shared" si="49"/>
        <v>0</v>
      </c>
      <c r="C491" s="4" t="str">
        <f t="shared" si="50"/>
        <v>0</v>
      </c>
      <c r="D491" s="4" t="str">
        <f t="shared" si="51"/>
        <v>0</v>
      </c>
      <c r="E491" s="8">
        <f>'Balance N'!B492</f>
        <v>0</v>
      </c>
      <c r="F491" s="9">
        <f>'Balance N'!C492</f>
        <v>0</v>
      </c>
      <c r="G491" s="9">
        <f>'Balance N'!D492</f>
        <v>0</v>
      </c>
      <c r="H491" s="9">
        <f>'Balance N'!E492</f>
        <v>0</v>
      </c>
      <c r="I491" s="9">
        <f>'Balance N'!F492</f>
        <v>0</v>
      </c>
      <c r="J491" s="11">
        <f>'Balance N'!G492</f>
        <v>0</v>
      </c>
      <c r="K491" s="11">
        <f>'Balance N'!H492</f>
        <v>0</v>
      </c>
      <c r="L491" s="12" t="str">
        <f t="shared" si="52"/>
        <v>0</v>
      </c>
      <c r="M491" s="5" t="str">
        <f t="shared" si="53"/>
        <v>0</v>
      </c>
      <c r="N491" s="4" t="str">
        <f t="shared" si="54"/>
        <v>0</v>
      </c>
      <c r="O491" s="6" t="str">
        <f t="shared" si="55"/>
        <v>Pas de niveau 7</v>
      </c>
    </row>
    <row r="492" spans="1:15">
      <c r="A492" s="15">
        <f>'Balance N'!A493</f>
        <v>0</v>
      </c>
      <c r="B492" s="4" t="str">
        <f t="shared" si="49"/>
        <v>0</v>
      </c>
      <c r="C492" s="4" t="str">
        <f t="shared" si="50"/>
        <v>0</v>
      </c>
      <c r="D492" s="4" t="str">
        <f t="shared" si="51"/>
        <v>0</v>
      </c>
      <c r="E492" s="8">
        <f>'Balance N'!B493</f>
        <v>0</v>
      </c>
      <c r="F492" s="9">
        <f>'Balance N'!C493</f>
        <v>0</v>
      </c>
      <c r="G492" s="9">
        <f>'Balance N'!D493</f>
        <v>0</v>
      </c>
      <c r="H492" s="9">
        <f>'Balance N'!E493</f>
        <v>0</v>
      </c>
      <c r="I492" s="9">
        <f>'Balance N'!F493</f>
        <v>0</v>
      </c>
      <c r="J492" s="11">
        <f>'Balance N'!G493</f>
        <v>0</v>
      </c>
      <c r="K492" s="11">
        <f>'Balance N'!H493</f>
        <v>0</v>
      </c>
      <c r="L492" s="12" t="str">
        <f t="shared" si="52"/>
        <v>0</v>
      </c>
      <c r="M492" s="5" t="str">
        <f t="shared" si="53"/>
        <v>0</v>
      </c>
      <c r="N492" s="4" t="str">
        <f t="shared" si="54"/>
        <v>0</v>
      </c>
      <c r="O492" s="6" t="str">
        <f t="shared" si="55"/>
        <v>Pas de niveau 7</v>
      </c>
    </row>
    <row r="493" spans="1:15">
      <c r="A493" s="15">
        <f>'Balance N'!A494</f>
        <v>0</v>
      </c>
      <c r="B493" s="4" t="str">
        <f t="shared" si="49"/>
        <v>0</v>
      </c>
      <c r="C493" s="4" t="str">
        <f t="shared" si="50"/>
        <v>0</v>
      </c>
      <c r="D493" s="4" t="str">
        <f t="shared" si="51"/>
        <v>0</v>
      </c>
      <c r="E493" s="8">
        <f>'Balance N'!B494</f>
        <v>0</v>
      </c>
      <c r="F493" s="9">
        <f>'Balance N'!C494</f>
        <v>0</v>
      </c>
      <c r="G493" s="9">
        <f>'Balance N'!D494</f>
        <v>0</v>
      </c>
      <c r="H493" s="9">
        <f>'Balance N'!E494</f>
        <v>0</v>
      </c>
      <c r="I493" s="9">
        <f>'Balance N'!F494</f>
        <v>0</v>
      </c>
      <c r="J493" s="11">
        <f>'Balance N'!G494</f>
        <v>0</v>
      </c>
      <c r="K493" s="11">
        <f>'Balance N'!H494</f>
        <v>0</v>
      </c>
      <c r="L493" s="12" t="str">
        <f t="shared" si="52"/>
        <v>0</v>
      </c>
      <c r="M493" s="5" t="str">
        <f t="shared" si="53"/>
        <v>0</v>
      </c>
      <c r="N493" s="4" t="str">
        <f t="shared" si="54"/>
        <v>0</v>
      </c>
      <c r="O493" s="6" t="str">
        <f t="shared" si="55"/>
        <v>Pas de niveau 7</v>
      </c>
    </row>
    <row r="494" spans="1:15">
      <c r="A494" s="15">
        <f>'Balance N'!A495</f>
        <v>0</v>
      </c>
      <c r="B494" s="4" t="str">
        <f t="shared" si="49"/>
        <v>0</v>
      </c>
      <c r="C494" s="4" t="str">
        <f t="shared" si="50"/>
        <v>0</v>
      </c>
      <c r="D494" s="4" t="str">
        <f t="shared" si="51"/>
        <v>0</v>
      </c>
      <c r="E494" s="8">
        <f>'Balance N'!B495</f>
        <v>0</v>
      </c>
      <c r="F494" s="9">
        <f>'Balance N'!C495</f>
        <v>0</v>
      </c>
      <c r="G494" s="9">
        <f>'Balance N'!D495</f>
        <v>0</v>
      </c>
      <c r="H494" s="9">
        <f>'Balance N'!E495</f>
        <v>0</v>
      </c>
      <c r="I494" s="9">
        <f>'Balance N'!F495</f>
        <v>0</v>
      </c>
      <c r="J494" s="11">
        <f>'Balance N'!G495</f>
        <v>0</v>
      </c>
      <c r="K494" s="11">
        <f>'Balance N'!H495</f>
        <v>0</v>
      </c>
      <c r="L494" s="12" t="str">
        <f t="shared" si="52"/>
        <v>0</v>
      </c>
      <c r="M494" s="5" t="str">
        <f t="shared" si="53"/>
        <v>0</v>
      </c>
      <c r="N494" s="4" t="str">
        <f t="shared" si="54"/>
        <v>0</v>
      </c>
      <c r="O494" s="6" t="str">
        <f t="shared" si="55"/>
        <v>Pas de niveau 7</v>
      </c>
    </row>
    <row r="495" spans="1:15">
      <c r="A495" s="15">
        <f>'Balance N'!A496</f>
        <v>0</v>
      </c>
      <c r="B495" s="4" t="str">
        <f t="shared" si="49"/>
        <v>0</v>
      </c>
      <c r="C495" s="4" t="str">
        <f t="shared" si="50"/>
        <v>0</v>
      </c>
      <c r="D495" s="4" t="str">
        <f t="shared" si="51"/>
        <v>0</v>
      </c>
      <c r="E495" s="8">
        <f>'Balance N'!B496</f>
        <v>0</v>
      </c>
      <c r="F495" s="9">
        <f>'Balance N'!C496</f>
        <v>0</v>
      </c>
      <c r="G495" s="9">
        <f>'Balance N'!D496</f>
        <v>0</v>
      </c>
      <c r="H495" s="9">
        <f>'Balance N'!E496</f>
        <v>0</v>
      </c>
      <c r="I495" s="9">
        <f>'Balance N'!F496</f>
        <v>0</v>
      </c>
      <c r="J495" s="11">
        <f>'Balance N'!G496</f>
        <v>0</v>
      </c>
      <c r="K495" s="11">
        <f>'Balance N'!H496</f>
        <v>0</v>
      </c>
      <c r="L495" s="12" t="str">
        <f t="shared" si="52"/>
        <v>0</v>
      </c>
      <c r="M495" s="5" t="str">
        <f t="shared" si="53"/>
        <v>0</v>
      </c>
      <c r="N495" s="4" t="str">
        <f t="shared" si="54"/>
        <v>0</v>
      </c>
      <c r="O495" s="6" t="str">
        <f t="shared" si="55"/>
        <v>Pas de niveau 7</v>
      </c>
    </row>
    <row r="496" spans="1:15">
      <c r="A496" s="15">
        <f>'Balance N'!A497</f>
        <v>0</v>
      </c>
      <c r="B496" s="4" t="str">
        <f t="shared" si="49"/>
        <v>0</v>
      </c>
      <c r="C496" s="4" t="str">
        <f t="shared" si="50"/>
        <v>0</v>
      </c>
      <c r="D496" s="4" t="str">
        <f t="shared" si="51"/>
        <v>0</v>
      </c>
      <c r="E496" s="8">
        <f>'Balance N'!B497</f>
        <v>0</v>
      </c>
      <c r="F496" s="9">
        <f>'Balance N'!C497</f>
        <v>0</v>
      </c>
      <c r="G496" s="9">
        <f>'Balance N'!D497</f>
        <v>0</v>
      </c>
      <c r="H496" s="9">
        <f>'Balance N'!E497</f>
        <v>0</v>
      </c>
      <c r="I496" s="9">
        <f>'Balance N'!F497</f>
        <v>0</v>
      </c>
      <c r="J496" s="11">
        <f>'Balance N'!G497</f>
        <v>0</v>
      </c>
      <c r="K496" s="11">
        <f>'Balance N'!H497</f>
        <v>0</v>
      </c>
      <c r="L496" s="12" t="str">
        <f t="shared" si="52"/>
        <v>0</v>
      </c>
      <c r="M496" s="5" t="str">
        <f t="shared" si="53"/>
        <v>0</v>
      </c>
      <c r="N496" s="4" t="str">
        <f t="shared" si="54"/>
        <v>0</v>
      </c>
      <c r="O496" s="6" t="str">
        <f t="shared" si="55"/>
        <v>Pas de niveau 7</v>
      </c>
    </row>
    <row r="497" spans="1:15">
      <c r="A497" s="15">
        <f>'Balance N'!A498</f>
        <v>0</v>
      </c>
      <c r="B497" s="4" t="str">
        <f t="shared" si="49"/>
        <v>0</v>
      </c>
      <c r="C497" s="4" t="str">
        <f t="shared" si="50"/>
        <v>0</v>
      </c>
      <c r="D497" s="4" t="str">
        <f t="shared" si="51"/>
        <v>0</v>
      </c>
      <c r="E497" s="8">
        <f>'Balance N'!B498</f>
        <v>0</v>
      </c>
      <c r="F497" s="9">
        <f>'Balance N'!C498</f>
        <v>0</v>
      </c>
      <c r="G497" s="9">
        <f>'Balance N'!D498</f>
        <v>0</v>
      </c>
      <c r="H497" s="9">
        <f>'Balance N'!E498</f>
        <v>0</v>
      </c>
      <c r="I497" s="9">
        <f>'Balance N'!F498</f>
        <v>0</v>
      </c>
      <c r="J497" s="11">
        <f>'Balance N'!G498</f>
        <v>0</v>
      </c>
      <c r="K497" s="11">
        <f>'Balance N'!H498</f>
        <v>0</v>
      </c>
      <c r="L497" s="12" t="str">
        <f t="shared" si="52"/>
        <v>0</v>
      </c>
      <c r="M497" s="5" t="str">
        <f t="shared" si="53"/>
        <v>0</v>
      </c>
      <c r="N497" s="4" t="str">
        <f t="shared" si="54"/>
        <v>0</v>
      </c>
      <c r="O497" s="6" t="str">
        <f t="shared" si="55"/>
        <v>Pas de niveau 7</v>
      </c>
    </row>
    <row r="498" spans="1:15">
      <c r="A498" s="15">
        <f>'Balance N'!A499</f>
        <v>0</v>
      </c>
      <c r="B498" s="4" t="str">
        <f t="shared" si="49"/>
        <v>0</v>
      </c>
      <c r="C498" s="4" t="str">
        <f t="shared" si="50"/>
        <v>0</v>
      </c>
      <c r="D498" s="4" t="str">
        <f t="shared" si="51"/>
        <v>0</v>
      </c>
      <c r="E498" s="8">
        <f>'Balance N'!B499</f>
        <v>0</v>
      </c>
      <c r="F498" s="9">
        <f>'Balance N'!C499</f>
        <v>0</v>
      </c>
      <c r="G498" s="9">
        <f>'Balance N'!D499</f>
        <v>0</v>
      </c>
      <c r="H498" s="9">
        <f>'Balance N'!E499</f>
        <v>0</v>
      </c>
      <c r="I498" s="9">
        <f>'Balance N'!F499</f>
        <v>0</v>
      </c>
      <c r="J498" s="11">
        <f>'Balance N'!G499</f>
        <v>0</v>
      </c>
      <c r="K498" s="11">
        <f>'Balance N'!H499</f>
        <v>0</v>
      </c>
      <c r="L498" s="12" t="str">
        <f t="shared" si="52"/>
        <v>0</v>
      </c>
      <c r="M498" s="5" t="str">
        <f t="shared" si="53"/>
        <v>0</v>
      </c>
      <c r="N498" s="4" t="str">
        <f t="shared" si="54"/>
        <v>0</v>
      </c>
      <c r="O498" s="6" t="str">
        <f t="shared" si="55"/>
        <v>Pas de niveau 7</v>
      </c>
    </row>
    <row r="499" spans="1:15">
      <c r="A499" s="15">
        <f>'Balance N'!A500</f>
        <v>0</v>
      </c>
      <c r="B499" s="4" t="str">
        <f t="shared" si="49"/>
        <v>0</v>
      </c>
      <c r="C499" s="4" t="str">
        <f t="shared" si="50"/>
        <v>0</v>
      </c>
      <c r="D499" s="4" t="str">
        <f t="shared" si="51"/>
        <v>0</v>
      </c>
      <c r="E499" s="8">
        <f>'Balance N'!B500</f>
        <v>0</v>
      </c>
      <c r="F499" s="9">
        <f>'Balance N'!C500</f>
        <v>0</v>
      </c>
      <c r="G499" s="9">
        <f>'Balance N'!D500</f>
        <v>0</v>
      </c>
      <c r="H499" s="9">
        <f>'Balance N'!E500</f>
        <v>0</v>
      </c>
      <c r="I499" s="9">
        <f>'Balance N'!F500</f>
        <v>0</v>
      </c>
      <c r="J499" s="11">
        <f>'Balance N'!G500</f>
        <v>0</v>
      </c>
      <c r="K499" s="11">
        <f>'Balance N'!H500</f>
        <v>0</v>
      </c>
      <c r="L499" s="12" t="str">
        <f t="shared" si="52"/>
        <v>0</v>
      </c>
      <c r="M499" s="5" t="str">
        <f t="shared" si="53"/>
        <v>0</v>
      </c>
      <c r="N499" s="4" t="str">
        <f t="shared" si="54"/>
        <v>0</v>
      </c>
      <c r="O499" s="6" t="str">
        <f t="shared" si="55"/>
        <v>Pas de niveau 7</v>
      </c>
    </row>
    <row r="500" spans="1:15">
      <c r="A500" s="15">
        <f>'Balance N'!A501</f>
        <v>0</v>
      </c>
      <c r="B500" s="4" t="str">
        <f t="shared" si="49"/>
        <v>0</v>
      </c>
      <c r="C500" s="4" t="str">
        <f t="shared" si="50"/>
        <v>0</v>
      </c>
      <c r="D500" s="4" t="str">
        <f t="shared" si="51"/>
        <v>0</v>
      </c>
      <c r="E500" s="8">
        <f>'Balance N'!B501</f>
        <v>0</v>
      </c>
      <c r="F500" s="9">
        <f>'Balance N'!C501</f>
        <v>0</v>
      </c>
      <c r="G500" s="9">
        <f>'Balance N'!D501</f>
        <v>0</v>
      </c>
      <c r="H500" s="9">
        <f>'Balance N'!E501</f>
        <v>0</v>
      </c>
      <c r="I500" s="9">
        <f>'Balance N'!F501</f>
        <v>0</v>
      </c>
      <c r="J500" s="11">
        <f>'Balance N'!G501</f>
        <v>0</v>
      </c>
      <c r="K500" s="11">
        <f>'Balance N'!H501</f>
        <v>0</v>
      </c>
      <c r="L500" s="12" t="str">
        <f t="shared" si="52"/>
        <v>0</v>
      </c>
      <c r="M500" s="5" t="str">
        <f t="shared" si="53"/>
        <v>0</v>
      </c>
      <c r="N500" s="4" t="str">
        <f t="shared" si="54"/>
        <v>0</v>
      </c>
      <c r="O500" s="6" t="str">
        <f t="shared" si="55"/>
        <v>Pas de niveau 7</v>
      </c>
    </row>
    <row r="501" spans="1:15">
      <c r="A501" s="15">
        <f>'Balance N'!A502</f>
        <v>0</v>
      </c>
      <c r="B501" s="4" t="str">
        <f t="shared" si="49"/>
        <v>0</v>
      </c>
      <c r="C501" s="4" t="str">
        <f t="shared" si="50"/>
        <v>0</v>
      </c>
      <c r="D501" s="4" t="str">
        <f t="shared" si="51"/>
        <v>0</v>
      </c>
      <c r="E501" s="8">
        <f>'Balance N'!B502</f>
        <v>0</v>
      </c>
      <c r="F501" s="9">
        <f>'Balance N'!C502</f>
        <v>0</v>
      </c>
      <c r="G501" s="9">
        <f>'Balance N'!D502</f>
        <v>0</v>
      </c>
      <c r="H501" s="9">
        <f>'Balance N'!E502</f>
        <v>0</v>
      </c>
      <c r="I501" s="9">
        <f>'Balance N'!F502</f>
        <v>0</v>
      </c>
      <c r="J501" s="11">
        <f>'Balance N'!G502</f>
        <v>0</v>
      </c>
      <c r="K501" s="11">
        <f>'Balance N'!H502</f>
        <v>0</v>
      </c>
      <c r="L501" s="12" t="str">
        <f t="shared" si="52"/>
        <v>0</v>
      </c>
      <c r="M501" s="5" t="str">
        <f t="shared" si="53"/>
        <v>0</v>
      </c>
      <c r="N501" s="4" t="str">
        <f t="shared" si="54"/>
        <v>0</v>
      </c>
      <c r="O501" s="6" t="str">
        <f t="shared" si="55"/>
        <v>Pas de niveau 7</v>
      </c>
    </row>
    <row r="502" spans="1:15">
      <c r="A502" s="15">
        <f>'Balance N'!A503</f>
        <v>0</v>
      </c>
      <c r="B502" s="4" t="str">
        <f t="shared" si="49"/>
        <v>0</v>
      </c>
      <c r="C502" s="4" t="str">
        <f t="shared" si="50"/>
        <v>0</v>
      </c>
      <c r="D502" s="4" t="str">
        <f t="shared" si="51"/>
        <v>0</v>
      </c>
      <c r="E502" s="8">
        <f>'Balance N'!B503</f>
        <v>0</v>
      </c>
      <c r="F502" s="9">
        <f>'Balance N'!C503</f>
        <v>0</v>
      </c>
      <c r="G502" s="9">
        <f>'Balance N'!D503</f>
        <v>0</v>
      </c>
      <c r="H502" s="9">
        <f>'Balance N'!E503</f>
        <v>0</v>
      </c>
      <c r="I502" s="9">
        <f>'Balance N'!F503</f>
        <v>0</v>
      </c>
      <c r="J502" s="11">
        <f>'Balance N'!G503</f>
        <v>0</v>
      </c>
      <c r="K502" s="11">
        <f>'Balance N'!H503</f>
        <v>0</v>
      </c>
      <c r="L502" s="12" t="str">
        <f t="shared" si="52"/>
        <v>0</v>
      </c>
      <c r="M502" s="5" t="str">
        <f t="shared" si="53"/>
        <v>0</v>
      </c>
      <c r="N502" s="4" t="str">
        <f t="shared" si="54"/>
        <v>0</v>
      </c>
      <c r="O502" s="6" t="str">
        <f t="shared" si="55"/>
        <v>Pas de niveau 7</v>
      </c>
    </row>
    <row r="503" spans="1:15">
      <c r="A503" s="15">
        <f>'Balance N'!A504</f>
        <v>0</v>
      </c>
      <c r="B503" s="4" t="str">
        <f t="shared" si="49"/>
        <v>0</v>
      </c>
      <c r="C503" s="4" t="str">
        <f t="shared" si="50"/>
        <v>0</v>
      </c>
      <c r="D503" s="4" t="str">
        <f t="shared" si="51"/>
        <v>0</v>
      </c>
      <c r="E503" s="8">
        <f>'Balance N'!B504</f>
        <v>0</v>
      </c>
      <c r="F503" s="9">
        <f>'Balance N'!C504</f>
        <v>0</v>
      </c>
      <c r="G503" s="9">
        <f>'Balance N'!D504</f>
        <v>0</v>
      </c>
      <c r="H503" s="9">
        <f>'Balance N'!E504</f>
        <v>0</v>
      </c>
      <c r="I503" s="9">
        <f>'Balance N'!F504</f>
        <v>0</v>
      </c>
      <c r="J503" s="11">
        <f>'Balance N'!G504</f>
        <v>0</v>
      </c>
      <c r="K503" s="11">
        <f>'Balance N'!H504</f>
        <v>0</v>
      </c>
      <c r="L503" s="12" t="str">
        <f t="shared" si="52"/>
        <v>0</v>
      </c>
      <c r="M503" s="5" t="str">
        <f t="shared" si="53"/>
        <v>0</v>
      </c>
      <c r="N503" s="4" t="str">
        <f t="shared" si="54"/>
        <v>0</v>
      </c>
      <c r="O503" s="6" t="str">
        <f t="shared" si="55"/>
        <v>Pas de niveau 7</v>
      </c>
    </row>
    <row r="504" spans="1:15">
      <c r="A504" s="15">
        <f>'Balance N'!A505</f>
        <v>0</v>
      </c>
      <c r="B504" s="4" t="str">
        <f t="shared" si="49"/>
        <v>0</v>
      </c>
      <c r="C504" s="4" t="str">
        <f t="shared" si="50"/>
        <v>0</v>
      </c>
      <c r="D504" s="4" t="str">
        <f t="shared" si="51"/>
        <v>0</v>
      </c>
      <c r="E504" s="8">
        <f>'Balance N'!B505</f>
        <v>0</v>
      </c>
      <c r="F504" s="9">
        <f>'Balance N'!C505</f>
        <v>0</v>
      </c>
      <c r="G504" s="9">
        <f>'Balance N'!D505</f>
        <v>0</v>
      </c>
      <c r="H504" s="9">
        <f>'Balance N'!E505</f>
        <v>0</v>
      </c>
      <c r="I504" s="9">
        <f>'Balance N'!F505</f>
        <v>0</v>
      </c>
      <c r="J504" s="11">
        <f>'Balance N'!G505</f>
        <v>0</v>
      </c>
      <c r="K504" s="11">
        <f>'Balance N'!H505</f>
        <v>0</v>
      </c>
      <c r="L504" s="12" t="str">
        <f t="shared" si="52"/>
        <v>0</v>
      </c>
      <c r="M504" s="5" t="str">
        <f t="shared" si="53"/>
        <v>0</v>
      </c>
      <c r="N504" s="4" t="str">
        <f t="shared" si="54"/>
        <v>0</v>
      </c>
      <c r="O504" s="6" t="str">
        <f t="shared" si="55"/>
        <v>Pas de niveau 7</v>
      </c>
    </row>
    <row r="505" spans="1:15">
      <c r="A505" s="15">
        <f>'Balance N'!A506</f>
        <v>0</v>
      </c>
      <c r="B505" s="4" t="str">
        <f t="shared" si="49"/>
        <v>0</v>
      </c>
      <c r="C505" s="4" t="str">
        <f t="shared" si="50"/>
        <v>0</v>
      </c>
      <c r="D505" s="4" t="str">
        <f t="shared" si="51"/>
        <v>0</v>
      </c>
      <c r="E505" s="8">
        <f>'Balance N'!B506</f>
        <v>0</v>
      </c>
      <c r="F505" s="9">
        <f>'Balance N'!C506</f>
        <v>0</v>
      </c>
      <c r="G505" s="9">
        <f>'Balance N'!D506</f>
        <v>0</v>
      </c>
      <c r="H505" s="9">
        <f>'Balance N'!E506</f>
        <v>0</v>
      </c>
      <c r="I505" s="9">
        <f>'Balance N'!F506</f>
        <v>0</v>
      </c>
      <c r="J505" s="11">
        <f>'Balance N'!G506</f>
        <v>0</v>
      </c>
      <c r="K505" s="11">
        <f>'Balance N'!H506</f>
        <v>0</v>
      </c>
      <c r="L505" s="12" t="str">
        <f t="shared" si="52"/>
        <v>0</v>
      </c>
      <c r="M505" s="5" t="str">
        <f t="shared" si="53"/>
        <v>0</v>
      </c>
      <c r="N505" s="4" t="str">
        <f t="shared" si="54"/>
        <v>0</v>
      </c>
      <c r="O505" s="6" t="str">
        <f t="shared" si="55"/>
        <v>Pas de niveau 7</v>
      </c>
    </row>
    <row r="506" spans="1:15">
      <c r="A506" s="15">
        <f>'Balance N'!A507</f>
        <v>0</v>
      </c>
      <c r="B506" s="4" t="str">
        <f t="shared" si="49"/>
        <v>0</v>
      </c>
      <c r="C506" s="4" t="str">
        <f t="shared" si="50"/>
        <v>0</v>
      </c>
      <c r="D506" s="4" t="str">
        <f t="shared" si="51"/>
        <v>0</v>
      </c>
      <c r="E506" s="8">
        <f>'Balance N'!B507</f>
        <v>0</v>
      </c>
      <c r="F506" s="9">
        <f>'Balance N'!C507</f>
        <v>0</v>
      </c>
      <c r="G506" s="9">
        <f>'Balance N'!D507</f>
        <v>0</v>
      </c>
      <c r="H506" s="9">
        <f>'Balance N'!E507</f>
        <v>0</v>
      </c>
      <c r="I506" s="9">
        <f>'Balance N'!F507</f>
        <v>0</v>
      </c>
      <c r="J506" s="11">
        <f>'Balance N'!G507</f>
        <v>0</v>
      </c>
      <c r="K506" s="11">
        <f>'Balance N'!H507</f>
        <v>0</v>
      </c>
      <c r="L506" s="12" t="str">
        <f t="shared" si="52"/>
        <v>0</v>
      </c>
      <c r="M506" s="5" t="str">
        <f t="shared" si="53"/>
        <v>0</v>
      </c>
      <c r="N506" s="4" t="str">
        <f t="shared" si="54"/>
        <v>0</v>
      </c>
      <c r="O506" s="6" t="str">
        <f t="shared" si="55"/>
        <v>Pas de niveau 7</v>
      </c>
    </row>
    <row r="507" spans="1:15">
      <c r="A507" s="15">
        <f>'Balance N'!A508</f>
        <v>0</v>
      </c>
      <c r="B507" s="4" t="str">
        <f t="shared" si="49"/>
        <v>0</v>
      </c>
      <c r="C507" s="4" t="str">
        <f t="shared" si="50"/>
        <v>0</v>
      </c>
      <c r="D507" s="4" t="str">
        <f t="shared" si="51"/>
        <v>0</v>
      </c>
      <c r="E507" s="8">
        <f>'Balance N'!B508</f>
        <v>0</v>
      </c>
      <c r="F507" s="9">
        <f>'Balance N'!C508</f>
        <v>0</v>
      </c>
      <c r="G507" s="9">
        <f>'Balance N'!D508</f>
        <v>0</v>
      </c>
      <c r="H507" s="9">
        <f>'Balance N'!E508</f>
        <v>0</v>
      </c>
      <c r="I507" s="9">
        <f>'Balance N'!F508</f>
        <v>0</v>
      </c>
      <c r="J507" s="11">
        <f>'Balance N'!G508</f>
        <v>0</v>
      </c>
      <c r="K507" s="11">
        <f>'Balance N'!H508</f>
        <v>0</v>
      </c>
      <c r="L507" s="12" t="str">
        <f t="shared" si="52"/>
        <v>0</v>
      </c>
      <c r="M507" s="5" t="str">
        <f t="shared" si="53"/>
        <v>0</v>
      </c>
      <c r="N507" s="4" t="str">
        <f t="shared" si="54"/>
        <v>0</v>
      </c>
      <c r="O507" s="6" t="str">
        <f t="shared" si="55"/>
        <v>Pas de niveau 7</v>
      </c>
    </row>
    <row r="508" spans="1:15">
      <c r="A508" s="15">
        <f>'Balance N'!A509</f>
        <v>0</v>
      </c>
      <c r="B508" s="4" t="str">
        <f t="shared" si="49"/>
        <v>0</v>
      </c>
      <c r="C508" s="4" t="str">
        <f t="shared" si="50"/>
        <v>0</v>
      </c>
      <c r="D508" s="4" t="str">
        <f t="shared" si="51"/>
        <v>0</v>
      </c>
      <c r="E508" s="8">
        <f>'Balance N'!B509</f>
        <v>0</v>
      </c>
      <c r="F508" s="9">
        <f>'Balance N'!C509</f>
        <v>0</v>
      </c>
      <c r="G508" s="9">
        <f>'Balance N'!D509</f>
        <v>0</v>
      </c>
      <c r="H508" s="9">
        <f>'Balance N'!E509</f>
        <v>0</v>
      </c>
      <c r="I508" s="9">
        <f>'Balance N'!F509</f>
        <v>0</v>
      </c>
      <c r="J508" s="11">
        <f>'Balance N'!G509</f>
        <v>0</v>
      </c>
      <c r="K508" s="11">
        <f>'Balance N'!H509</f>
        <v>0</v>
      </c>
      <c r="L508" s="12" t="str">
        <f t="shared" si="52"/>
        <v>0</v>
      </c>
      <c r="M508" s="5" t="str">
        <f t="shared" si="53"/>
        <v>0</v>
      </c>
      <c r="N508" s="4" t="str">
        <f t="shared" si="54"/>
        <v>0</v>
      </c>
      <c r="O508" s="6" t="str">
        <f t="shared" si="55"/>
        <v>Pas de niveau 7</v>
      </c>
    </row>
    <row r="509" spans="1:15">
      <c r="A509" s="15">
        <f>'Balance N'!A510</f>
        <v>0</v>
      </c>
      <c r="B509" s="4" t="str">
        <f t="shared" si="49"/>
        <v>0</v>
      </c>
      <c r="C509" s="4" t="str">
        <f t="shared" si="50"/>
        <v>0</v>
      </c>
      <c r="D509" s="4" t="str">
        <f t="shared" si="51"/>
        <v>0</v>
      </c>
      <c r="E509" s="8">
        <f>'Balance N'!B510</f>
        <v>0</v>
      </c>
      <c r="F509" s="9">
        <f>'Balance N'!C510</f>
        <v>0</v>
      </c>
      <c r="G509" s="9">
        <f>'Balance N'!D510</f>
        <v>0</v>
      </c>
      <c r="H509" s="9">
        <f>'Balance N'!E510</f>
        <v>0</v>
      </c>
      <c r="I509" s="9">
        <f>'Balance N'!F510</f>
        <v>0</v>
      </c>
      <c r="J509" s="11">
        <f>'Balance N'!G510</f>
        <v>0</v>
      </c>
      <c r="K509" s="11">
        <f>'Balance N'!H510</f>
        <v>0</v>
      </c>
      <c r="L509" s="12" t="str">
        <f t="shared" si="52"/>
        <v>0</v>
      </c>
      <c r="M509" s="5" t="str">
        <f t="shared" si="53"/>
        <v>0</v>
      </c>
      <c r="N509" s="4" t="str">
        <f t="shared" si="54"/>
        <v>0</v>
      </c>
      <c r="O509" s="6" t="str">
        <f t="shared" si="55"/>
        <v>Pas de niveau 7</v>
      </c>
    </row>
    <row r="510" spans="1:15">
      <c r="A510" s="15">
        <f>'Balance N'!A511</f>
        <v>0</v>
      </c>
      <c r="B510" s="4" t="str">
        <f t="shared" si="49"/>
        <v>0</v>
      </c>
      <c r="C510" s="4" t="str">
        <f t="shared" si="50"/>
        <v>0</v>
      </c>
      <c r="D510" s="4" t="str">
        <f t="shared" si="51"/>
        <v>0</v>
      </c>
      <c r="E510" s="8">
        <f>'Balance N'!B511</f>
        <v>0</v>
      </c>
      <c r="F510" s="9">
        <f>'Balance N'!C511</f>
        <v>0</v>
      </c>
      <c r="G510" s="9">
        <f>'Balance N'!D511</f>
        <v>0</v>
      </c>
      <c r="H510" s="9">
        <f>'Balance N'!E511</f>
        <v>0</v>
      </c>
      <c r="I510" s="9">
        <f>'Balance N'!F511</f>
        <v>0</v>
      </c>
      <c r="J510" s="11">
        <f>'Balance N'!G511</f>
        <v>0</v>
      </c>
      <c r="K510" s="11">
        <f>'Balance N'!H511</f>
        <v>0</v>
      </c>
      <c r="L510" s="12" t="str">
        <f t="shared" si="52"/>
        <v>0</v>
      </c>
      <c r="M510" s="5" t="str">
        <f t="shared" si="53"/>
        <v>0</v>
      </c>
      <c r="N510" s="4" t="str">
        <f t="shared" si="54"/>
        <v>0</v>
      </c>
      <c r="O510" s="6" t="str">
        <f t="shared" si="55"/>
        <v>Pas de niveau 7</v>
      </c>
    </row>
    <row r="511" spans="1:15">
      <c r="A511" s="15">
        <f>'Balance N'!A512</f>
        <v>0</v>
      </c>
      <c r="B511" s="4" t="str">
        <f t="shared" si="49"/>
        <v>0</v>
      </c>
      <c r="C511" s="4" t="str">
        <f t="shared" si="50"/>
        <v>0</v>
      </c>
      <c r="D511" s="4" t="str">
        <f t="shared" si="51"/>
        <v>0</v>
      </c>
      <c r="E511" s="8">
        <f>'Balance N'!B512</f>
        <v>0</v>
      </c>
      <c r="F511" s="9">
        <f>'Balance N'!C512</f>
        <v>0</v>
      </c>
      <c r="G511" s="9">
        <f>'Balance N'!D512</f>
        <v>0</v>
      </c>
      <c r="H511" s="9">
        <f>'Balance N'!E512</f>
        <v>0</v>
      </c>
      <c r="I511" s="9">
        <f>'Balance N'!F512</f>
        <v>0</v>
      </c>
      <c r="J511" s="11">
        <f>'Balance N'!G512</f>
        <v>0</v>
      </c>
      <c r="K511" s="11">
        <f>'Balance N'!H512</f>
        <v>0</v>
      </c>
      <c r="L511" s="12" t="str">
        <f t="shared" si="52"/>
        <v>0</v>
      </c>
      <c r="M511" s="5" t="str">
        <f t="shared" si="53"/>
        <v>0</v>
      </c>
      <c r="N511" s="4" t="str">
        <f t="shared" si="54"/>
        <v>0</v>
      </c>
      <c r="O511" s="6" t="str">
        <f t="shared" si="55"/>
        <v>Pas de niveau 7</v>
      </c>
    </row>
    <row r="512" spans="1:15">
      <c r="A512" s="15">
        <f>'Balance N'!A513</f>
        <v>0</v>
      </c>
      <c r="B512" s="4" t="str">
        <f t="shared" si="49"/>
        <v>0</v>
      </c>
      <c r="C512" s="4" t="str">
        <f t="shared" si="50"/>
        <v>0</v>
      </c>
      <c r="D512" s="4" t="str">
        <f t="shared" si="51"/>
        <v>0</v>
      </c>
      <c r="E512" s="8">
        <f>'Balance N'!B513</f>
        <v>0</v>
      </c>
      <c r="F512" s="9">
        <f>'Balance N'!C513</f>
        <v>0</v>
      </c>
      <c r="G512" s="9">
        <f>'Balance N'!D513</f>
        <v>0</v>
      </c>
      <c r="H512" s="9">
        <f>'Balance N'!E513</f>
        <v>0</v>
      </c>
      <c r="I512" s="9">
        <f>'Balance N'!F513</f>
        <v>0</v>
      </c>
      <c r="J512" s="11">
        <f>'Balance N'!G513</f>
        <v>0</v>
      </c>
      <c r="K512" s="11">
        <f>'Balance N'!H513</f>
        <v>0</v>
      </c>
      <c r="L512" s="12" t="str">
        <f t="shared" si="52"/>
        <v>0</v>
      </c>
      <c r="M512" s="5" t="str">
        <f t="shared" si="53"/>
        <v>0</v>
      </c>
      <c r="N512" s="4" t="str">
        <f t="shared" si="54"/>
        <v>0</v>
      </c>
      <c r="O512" s="6" t="str">
        <f t="shared" si="55"/>
        <v>Pas de niveau 7</v>
      </c>
    </row>
    <row r="513" spans="1:15">
      <c r="A513" s="15">
        <f>'Balance N'!A514</f>
        <v>0</v>
      </c>
      <c r="B513" s="4" t="str">
        <f t="shared" si="49"/>
        <v>0</v>
      </c>
      <c r="C513" s="4" t="str">
        <f t="shared" si="50"/>
        <v>0</v>
      </c>
      <c r="D513" s="4" t="str">
        <f t="shared" si="51"/>
        <v>0</v>
      </c>
      <c r="E513" s="8">
        <f>'Balance N'!B514</f>
        <v>0</v>
      </c>
      <c r="F513" s="9">
        <f>'Balance N'!C514</f>
        <v>0</v>
      </c>
      <c r="G513" s="9">
        <f>'Balance N'!D514</f>
        <v>0</v>
      </c>
      <c r="H513" s="9">
        <f>'Balance N'!E514</f>
        <v>0</v>
      </c>
      <c r="I513" s="9">
        <f>'Balance N'!F514</f>
        <v>0</v>
      </c>
      <c r="J513" s="11">
        <f>'Balance N'!G514</f>
        <v>0</v>
      </c>
      <c r="K513" s="11">
        <f>'Balance N'!H514</f>
        <v>0</v>
      </c>
      <c r="L513" s="12" t="str">
        <f t="shared" si="52"/>
        <v>0</v>
      </c>
      <c r="M513" s="5" t="str">
        <f t="shared" si="53"/>
        <v>0</v>
      </c>
      <c r="N513" s="4" t="str">
        <f t="shared" si="54"/>
        <v>0</v>
      </c>
      <c r="O513" s="6" t="str">
        <f t="shared" si="55"/>
        <v>Pas de niveau 7</v>
      </c>
    </row>
    <row r="514" spans="1:15">
      <c r="A514" s="15">
        <f>'Balance N'!A515</f>
        <v>0</v>
      </c>
      <c r="B514" s="4" t="str">
        <f t="shared" si="49"/>
        <v>0</v>
      </c>
      <c r="C514" s="4" t="str">
        <f t="shared" si="50"/>
        <v>0</v>
      </c>
      <c r="D514" s="4" t="str">
        <f t="shared" si="51"/>
        <v>0</v>
      </c>
      <c r="E514" s="8">
        <f>'Balance N'!B515</f>
        <v>0</v>
      </c>
      <c r="F514" s="9">
        <f>'Balance N'!C515</f>
        <v>0</v>
      </c>
      <c r="G514" s="9">
        <f>'Balance N'!D515</f>
        <v>0</v>
      </c>
      <c r="H514" s="9">
        <f>'Balance N'!E515</f>
        <v>0</v>
      </c>
      <c r="I514" s="9">
        <f>'Balance N'!F515</f>
        <v>0</v>
      </c>
      <c r="J514" s="11">
        <f>'Balance N'!G515</f>
        <v>0</v>
      </c>
      <c r="K514" s="11">
        <f>'Balance N'!H515</f>
        <v>0</v>
      </c>
      <c r="L514" s="12" t="str">
        <f t="shared" si="52"/>
        <v>0</v>
      </c>
      <c r="M514" s="5" t="str">
        <f t="shared" si="53"/>
        <v>0</v>
      </c>
      <c r="N514" s="4" t="str">
        <f t="shared" si="54"/>
        <v>0</v>
      </c>
      <c r="O514" s="6" t="str">
        <f t="shared" si="55"/>
        <v>Pas de niveau 7</v>
      </c>
    </row>
    <row r="515" spans="1:15">
      <c r="A515" s="15">
        <f>'Balance N'!A516</f>
        <v>0</v>
      </c>
      <c r="B515" s="4" t="str">
        <f t="shared" si="49"/>
        <v>0</v>
      </c>
      <c r="C515" s="4" t="str">
        <f t="shared" si="50"/>
        <v>0</v>
      </c>
      <c r="D515" s="4" t="str">
        <f t="shared" si="51"/>
        <v>0</v>
      </c>
      <c r="E515" s="8">
        <f>'Balance N'!B516</f>
        <v>0</v>
      </c>
      <c r="F515" s="9">
        <f>'Balance N'!C516</f>
        <v>0</v>
      </c>
      <c r="G515" s="9">
        <f>'Balance N'!D516</f>
        <v>0</v>
      </c>
      <c r="H515" s="9">
        <f>'Balance N'!E516</f>
        <v>0</v>
      </c>
      <c r="I515" s="9">
        <f>'Balance N'!F516</f>
        <v>0</v>
      </c>
      <c r="J515" s="11">
        <f>'Balance N'!G516</f>
        <v>0</v>
      </c>
      <c r="K515" s="11">
        <f>'Balance N'!H516</f>
        <v>0</v>
      </c>
      <c r="L515" s="12" t="str">
        <f t="shared" si="52"/>
        <v>0</v>
      </c>
      <c r="M515" s="5" t="str">
        <f t="shared" si="53"/>
        <v>0</v>
      </c>
      <c r="N515" s="4" t="str">
        <f t="shared" si="54"/>
        <v>0</v>
      </c>
      <c r="O515" s="6" t="str">
        <f t="shared" si="55"/>
        <v>Pas de niveau 7</v>
      </c>
    </row>
    <row r="516" spans="1:15">
      <c r="A516" s="15">
        <f>'Balance N'!A517</f>
        <v>0</v>
      </c>
      <c r="B516" s="4" t="str">
        <f t="shared" ref="B516:B579" si="56">LEFT(A516,$W$1)</f>
        <v>0</v>
      </c>
      <c r="C516" s="4" t="str">
        <f t="shared" ref="C516:C579" si="57">LEFT(A516,$X$1)</f>
        <v>0</v>
      </c>
      <c r="D516" s="4" t="str">
        <f t="shared" ref="D516:D579" si="58">LEFT(A516,$Y$1)</f>
        <v>0</v>
      </c>
      <c r="E516" s="8">
        <f>'Balance N'!B517</f>
        <v>0</v>
      </c>
      <c r="F516" s="9">
        <f>'Balance N'!C517</f>
        <v>0</v>
      </c>
      <c r="G516" s="9">
        <f>'Balance N'!D517</f>
        <v>0</v>
      </c>
      <c r="H516" s="9">
        <f>'Balance N'!E517</f>
        <v>0</v>
      </c>
      <c r="I516" s="9">
        <f>'Balance N'!F517</f>
        <v>0</v>
      </c>
      <c r="J516" s="11">
        <f>'Balance N'!G517</f>
        <v>0</v>
      </c>
      <c r="K516" s="11">
        <f>'Balance N'!H517</f>
        <v>0</v>
      </c>
      <c r="L516" s="12" t="str">
        <f t="shared" ref="L516:L579" si="59">LEFT(A516,1)</f>
        <v>0</v>
      </c>
      <c r="M516" s="5" t="str">
        <f t="shared" ref="M516:M579" si="60">IF(MID(A516,5,1)&lt;&gt;"0",LEFT(A516,5),"Pas de niveau 5")</f>
        <v>0</v>
      </c>
      <c r="N516" s="4" t="str">
        <f t="shared" ref="N516:N579" si="61">IF(MID(A516,6,1)&lt;&gt;"0",LEFT(A516,6),"Pas de niveau 6")</f>
        <v>0</v>
      </c>
      <c r="O516" s="6" t="str">
        <f t="shared" ref="O516:O579" si="62">IF(MID(A516,7,1)&lt;&gt;"",LEFT(A516,7),"Pas de niveau 7")</f>
        <v>Pas de niveau 7</v>
      </c>
    </row>
    <row r="517" spans="1:15">
      <c r="A517" s="15">
        <f>'Balance N'!A518</f>
        <v>0</v>
      </c>
      <c r="B517" s="4" t="str">
        <f t="shared" si="56"/>
        <v>0</v>
      </c>
      <c r="C517" s="4" t="str">
        <f t="shared" si="57"/>
        <v>0</v>
      </c>
      <c r="D517" s="4" t="str">
        <f t="shared" si="58"/>
        <v>0</v>
      </c>
      <c r="E517" s="8">
        <f>'Balance N'!B518</f>
        <v>0</v>
      </c>
      <c r="F517" s="9">
        <f>'Balance N'!C518</f>
        <v>0</v>
      </c>
      <c r="G517" s="9">
        <f>'Balance N'!D518</f>
        <v>0</v>
      </c>
      <c r="H517" s="9">
        <f>'Balance N'!E518</f>
        <v>0</v>
      </c>
      <c r="I517" s="9">
        <f>'Balance N'!F518</f>
        <v>0</v>
      </c>
      <c r="J517" s="11">
        <f>'Balance N'!G518</f>
        <v>0</v>
      </c>
      <c r="K517" s="11">
        <f>'Balance N'!H518</f>
        <v>0</v>
      </c>
      <c r="L517" s="12" t="str">
        <f t="shared" si="59"/>
        <v>0</v>
      </c>
      <c r="M517" s="5" t="str">
        <f t="shared" si="60"/>
        <v>0</v>
      </c>
      <c r="N517" s="4" t="str">
        <f t="shared" si="61"/>
        <v>0</v>
      </c>
      <c r="O517" s="6" t="str">
        <f t="shared" si="62"/>
        <v>Pas de niveau 7</v>
      </c>
    </row>
    <row r="518" spans="1:15">
      <c r="A518" s="15">
        <f>'Balance N'!A519</f>
        <v>0</v>
      </c>
      <c r="B518" s="4" t="str">
        <f t="shared" si="56"/>
        <v>0</v>
      </c>
      <c r="C518" s="4" t="str">
        <f t="shared" si="57"/>
        <v>0</v>
      </c>
      <c r="D518" s="4" t="str">
        <f t="shared" si="58"/>
        <v>0</v>
      </c>
      <c r="E518" s="8">
        <f>'Balance N'!B519</f>
        <v>0</v>
      </c>
      <c r="F518" s="9">
        <f>'Balance N'!C519</f>
        <v>0</v>
      </c>
      <c r="G518" s="9">
        <f>'Balance N'!D519</f>
        <v>0</v>
      </c>
      <c r="H518" s="9">
        <f>'Balance N'!E519</f>
        <v>0</v>
      </c>
      <c r="I518" s="9">
        <f>'Balance N'!F519</f>
        <v>0</v>
      </c>
      <c r="J518" s="11">
        <f>'Balance N'!G519</f>
        <v>0</v>
      </c>
      <c r="K518" s="11">
        <f>'Balance N'!H519</f>
        <v>0</v>
      </c>
      <c r="L518" s="12" t="str">
        <f t="shared" si="59"/>
        <v>0</v>
      </c>
      <c r="M518" s="5" t="str">
        <f t="shared" si="60"/>
        <v>0</v>
      </c>
      <c r="N518" s="4" t="str">
        <f t="shared" si="61"/>
        <v>0</v>
      </c>
      <c r="O518" s="6" t="str">
        <f t="shared" si="62"/>
        <v>Pas de niveau 7</v>
      </c>
    </row>
    <row r="519" spans="1:15">
      <c r="A519" s="15">
        <f>'Balance N'!A520</f>
        <v>0</v>
      </c>
      <c r="B519" s="4" t="str">
        <f t="shared" si="56"/>
        <v>0</v>
      </c>
      <c r="C519" s="4" t="str">
        <f t="shared" si="57"/>
        <v>0</v>
      </c>
      <c r="D519" s="4" t="str">
        <f t="shared" si="58"/>
        <v>0</v>
      </c>
      <c r="E519" s="8">
        <f>'Balance N'!B520</f>
        <v>0</v>
      </c>
      <c r="F519" s="9">
        <f>'Balance N'!C520</f>
        <v>0</v>
      </c>
      <c r="G519" s="9">
        <f>'Balance N'!D520</f>
        <v>0</v>
      </c>
      <c r="H519" s="9">
        <f>'Balance N'!E520</f>
        <v>0</v>
      </c>
      <c r="I519" s="9">
        <f>'Balance N'!F520</f>
        <v>0</v>
      </c>
      <c r="J519" s="11">
        <f>'Balance N'!G520</f>
        <v>0</v>
      </c>
      <c r="K519" s="11">
        <f>'Balance N'!H520</f>
        <v>0</v>
      </c>
      <c r="L519" s="12" t="str">
        <f t="shared" si="59"/>
        <v>0</v>
      </c>
      <c r="M519" s="5" t="str">
        <f t="shared" si="60"/>
        <v>0</v>
      </c>
      <c r="N519" s="4" t="str">
        <f t="shared" si="61"/>
        <v>0</v>
      </c>
      <c r="O519" s="6" t="str">
        <f t="shared" si="62"/>
        <v>Pas de niveau 7</v>
      </c>
    </row>
    <row r="520" spans="1:15">
      <c r="A520" s="15">
        <f>'Balance N'!A521</f>
        <v>0</v>
      </c>
      <c r="B520" s="4" t="str">
        <f t="shared" si="56"/>
        <v>0</v>
      </c>
      <c r="C520" s="4" t="str">
        <f t="shared" si="57"/>
        <v>0</v>
      </c>
      <c r="D520" s="4" t="str">
        <f t="shared" si="58"/>
        <v>0</v>
      </c>
      <c r="E520" s="8">
        <f>'Balance N'!B521</f>
        <v>0</v>
      </c>
      <c r="F520" s="9">
        <f>'Balance N'!C521</f>
        <v>0</v>
      </c>
      <c r="G520" s="9">
        <f>'Balance N'!D521</f>
        <v>0</v>
      </c>
      <c r="H520" s="9">
        <f>'Balance N'!E521</f>
        <v>0</v>
      </c>
      <c r="I520" s="9">
        <f>'Balance N'!F521</f>
        <v>0</v>
      </c>
      <c r="J520" s="11">
        <f>'Balance N'!G521</f>
        <v>0</v>
      </c>
      <c r="K520" s="11">
        <f>'Balance N'!H521</f>
        <v>0</v>
      </c>
      <c r="L520" s="12" t="str">
        <f t="shared" si="59"/>
        <v>0</v>
      </c>
      <c r="M520" s="5" t="str">
        <f t="shared" si="60"/>
        <v>0</v>
      </c>
      <c r="N520" s="4" t="str">
        <f t="shared" si="61"/>
        <v>0</v>
      </c>
      <c r="O520" s="6" t="str">
        <f t="shared" si="62"/>
        <v>Pas de niveau 7</v>
      </c>
    </row>
    <row r="521" spans="1:15">
      <c r="A521" s="15">
        <f>'Balance N'!A522</f>
        <v>0</v>
      </c>
      <c r="B521" s="4" t="str">
        <f t="shared" si="56"/>
        <v>0</v>
      </c>
      <c r="C521" s="4" t="str">
        <f t="shared" si="57"/>
        <v>0</v>
      </c>
      <c r="D521" s="4" t="str">
        <f t="shared" si="58"/>
        <v>0</v>
      </c>
      <c r="E521" s="8">
        <f>'Balance N'!B522</f>
        <v>0</v>
      </c>
      <c r="F521" s="9">
        <f>'Balance N'!C522</f>
        <v>0</v>
      </c>
      <c r="G521" s="9">
        <f>'Balance N'!D522</f>
        <v>0</v>
      </c>
      <c r="H521" s="9">
        <f>'Balance N'!E522</f>
        <v>0</v>
      </c>
      <c r="I521" s="9">
        <f>'Balance N'!F522</f>
        <v>0</v>
      </c>
      <c r="J521" s="11">
        <f>'Balance N'!G522</f>
        <v>0</v>
      </c>
      <c r="K521" s="11">
        <f>'Balance N'!H522</f>
        <v>0</v>
      </c>
      <c r="L521" s="12" t="str">
        <f t="shared" si="59"/>
        <v>0</v>
      </c>
      <c r="M521" s="5" t="str">
        <f t="shared" si="60"/>
        <v>0</v>
      </c>
      <c r="N521" s="4" t="str">
        <f t="shared" si="61"/>
        <v>0</v>
      </c>
      <c r="O521" s="6" t="str">
        <f t="shared" si="62"/>
        <v>Pas de niveau 7</v>
      </c>
    </row>
    <row r="522" spans="1:15">
      <c r="A522" s="15">
        <f>'Balance N'!A523</f>
        <v>0</v>
      </c>
      <c r="B522" s="4" t="str">
        <f t="shared" si="56"/>
        <v>0</v>
      </c>
      <c r="C522" s="4" t="str">
        <f t="shared" si="57"/>
        <v>0</v>
      </c>
      <c r="D522" s="4" t="str">
        <f t="shared" si="58"/>
        <v>0</v>
      </c>
      <c r="E522" s="8">
        <f>'Balance N'!B523</f>
        <v>0</v>
      </c>
      <c r="F522" s="9">
        <f>'Balance N'!C523</f>
        <v>0</v>
      </c>
      <c r="G522" s="9">
        <f>'Balance N'!D523</f>
        <v>0</v>
      </c>
      <c r="H522" s="9">
        <f>'Balance N'!E523</f>
        <v>0</v>
      </c>
      <c r="I522" s="9">
        <f>'Balance N'!F523</f>
        <v>0</v>
      </c>
      <c r="J522" s="11">
        <f>'Balance N'!G523</f>
        <v>0</v>
      </c>
      <c r="K522" s="11">
        <f>'Balance N'!H523</f>
        <v>0</v>
      </c>
      <c r="L522" s="12" t="str">
        <f t="shared" si="59"/>
        <v>0</v>
      </c>
      <c r="M522" s="5" t="str">
        <f t="shared" si="60"/>
        <v>0</v>
      </c>
      <c r="N522" s="4" t="str">
        <f t="shared" si="61"/>
        <v>0</v>
      </c>
      <c r="O522" s="6" t="str">
        <f t="shared" si="62"/>
        <v>Pas de niveau 7</v>
      </c>
    </row>
    <row r="523" spans="1:15">
      <c r="A523" s="15">
        <f>'Balance N'!A524</f>
        <v>0</v>
      </c>
      <c r="B523" s="4" t="str">
        <f t="shared" si="56"/>
        <v>0</v>
      </c>
      <c r="C523" s="4" t="str">
        <f t="shared" si="57"/>
        <v>0</v>
      </c>
      <c r="D523" s="4" t="str">
        <f t="shared" si="58"/>
        <v>0</v>
      </c>
      <c r="E523" s="8">
        <f>'Balance N'!B524</f>
        <v>0</v>
      </c>
      <c r="F523" s="9">
        <f>'Balance N'!C524</f>
        <v>0</v>
      </c>
      <c r="G523" s="9">
        <f>'Balance N'!D524</f>
        <v>0</v>
      </c>
      <c r="H523" s="9">
        <f>'Balance N'!E524</f>
        <v>0</v>
      </c>
      <c r="I523" s="9">
        <f>'Balance N'!F524</f>
        <v>0</v>
      </c>
      <c r="J523" s="11">
        <f>'Balance N'!G524</f>
        <v>0</v>
      </c>
      <c r="K523" s="11">
        <f>'Balance N'!H524</f>
        <v>0</v>
      </c>
      <c r="L523" s="12" t="str">
        <f t="shared" si="59"/>
        <v>0</v>
      </c>
      <c r="M523" s="5" t="str">
        <f t="shared" si="60"/>
        <v>0</v>
      </c>
      <c r="N523" s="4" t="str">
        <f t="shared" si="61"/>
        <v>0</v>
      </c>
      <c r="O523" s="6" t="str">
        <f t="shared" si="62"/>
        <v>Pas de niveau 7</v>
      </c>
    </row>
    <row r="524" spans="1:15">
      <c r="A524" s="15">
        <f>'Balance N'!A525</f>
        <v>0</v>
      </c>
      <c r="B524" s="4" t="str">
        <f t="shared" si="56"/>
        <v>0</v>
      </c>
      <c r="C524" s="4" t="str">
        <f t="shared" si="57"/>
        <v>0</v>
      </c>
      <c r="D524" s="4" t="str">
        <f t="shared" si="58"/>
        <v>0</v>
      </c>
      <c r="E524" s="8">
        <f>'Balance N'!B525</f>
        <v>0</v>
      </c>
      <c r="F524" s="9">
        <f>'Balance N'!C525</f>
        <v>0</v>
      </c>
      <c r="G524" s="9">
        <f>'Balance N'!D525</f>
        <v>0</v>
      </c>
      <c r="H524" s="9">
        <f>'Balance N'!E525</f>
        <v>0</v>
      </c>
      <c r="I524" s="9">
        <f>'Balance N'!F525</f>
        <v>0</v>
      </c>
      <c r="J524" s="11">
        <f>'Balance N'!G525</f>
        <v>0</v>
      </c>
      <c r="K524" s="11">
        <f>'Balance N'!H525</f>
        <v>0</v>
      </c>
      <c r="L524" s="12" t="str">
        <f t="shared" si="59"/>
        <v>0</v>
      </c>
      <c r="M524" s="5" t="str">
        <f t="shared" si="60"/>
        <v>0</v>
      </c>
      <c r="N524" s="4" t="str">
        <f t="shared" si="61"/>
        <v>0</v>
      </c>
      <c r="O524" s="6" t="str">
        <f t="shared" si="62"/>
        <v>Pas de niveau 7</v>
      </c>
    </row>
    <row r="525" spans="1:15">
      <c r="A525" s="15">
        <f>'Balance N'!A526</f>
        <v>0</v>
      </c>
      <c r="B525" s="4" t="str">
        <f t="shared" si="56"/>
        <v>0</v>
      </c>
      <c r="C525" s="4" t="str">
        <f t="shared" si="57"/>
        <v>0</v>
      </c>
      <c r="D525" s="4" t="str">
        <f t="shared" si="58"/>
        <v>0</v>
      </c>
      <c r="E525" s="8">
        <f>'Balance N'!B526</f>
        <v>0</v>
      </c>
      <c r="F525" s="9">
        <f>'Balance N'!C526</f>
        <v>0</v>
      </c>
      <c r="G525" s="9">
        <f>'Balance N'!D526</f>
        <v>0</v>
      </c>
      <c r="H525" s="9">
        <f>'Balance N'!E526</f>
        <v>0</v>
      </c>
      <c r="I525" s="9">
        <f>'Balance N'!F526</f>
        <v>0</v>
      </c>
      <c r="J525" s="11">
        <f>'Balance N'!G526</f>
        <v>0</v>
      </c>
      <c r="K525" s="11">
        <f>'Balance N'!H526</f>
        <v>0</v>
      </c>
      <c r="L525" s="12" t="str">
        <f t="shared" si="59"/>
        <v>0</v>
      </c>
      <c r="M525" s="5" t="str">
        <f t="shared" si="60"/>
        <v>0</v>
      </c>
      <c r="N525" s="4" t="str">
        <f t="shared" si="61"/>
        <v>0</v>
      </c>
      <c r="O525" s="6" t="str">
        <f t="shared" si="62"/>
        <v>Pas de niveau 7</v>
      </c>
    </row>
    <row r="526" spans="1:15">
      <c r="A526" s="15">
        <f>'Balance N'!A527</f>
        <v>0</v>
      </c>
      <c r="B526" s="4" t="str">
        <f t="shared" si="56"/>
        <v>0</v>
      </c>
      <c r="C526" s="4" t="str">
        <f t="shared" si="57"/>
        <v>0</v>
      </c>
      <c r="D526" s="4" t="str">
        <f t="shared" si="58"/>
        <v>0</v>
      </c>
      <c r="E526" s="8">
        <f>'Balance N'!B527</f>
        <v>0</v>
      </c>
      <c r="F526" s="9">
        <f>'Balance N'!C527</f>
        <v>0</v>
      </c>
      <c r="G526" s="9">
        <f>'Balance N'!D527</f>
        <v>0</v>
      </c>
      <c r="H526" s="9">
        <f>'Balance N'!E527</f>
        <v>0</v>
      </c>
      <c r="I526" s="9">
        <f>'Balance N'!F527</f>
        <v>0</v>
      </c>
      <c r="J526" s="11">
        <f>'Balance N'!G527</f>
        <v>0</v>
      </c>
      <c r="K526" s="11">
        <f>'Balance N'!H527</f>
        <v>0</v>
      </c>
      <c r="L526" s="12" t="str">
        <f t="shared" si="59"/>
        <v>0</v>
      </c>
      <c r="M526" s="5" t="str">
        <f t="shared" si="60"/>
        <v>0</v>
      </c>
      <c r="N526" s="4" t="str">
        <f t="shared" si="61"/>
        <v>0</v>
      </c>
      <c r="O526" s="6" t="str">
        <f t="shared" si="62"/>
        <v>Pas de niveau 7</v>
      </c>
    </row>
    <row r="527" spans="1:15">
      <c r="A527" s="15">
        <f>'Balance N'!A528</f>
        <v>0</v>
      </c>
      <c r="B527" s="4" t="str">
        <f t="shared" si="56"/>
        <v>0</v>
      </c>
      <c r="C527" s="4" t="str">
        <f t="shared" si="57"/>
        <v>0</v>
      </c>
      <c r="D527" s="4" t="str">
        <f t="shared" si="58"/>
        <v>0</v>
      </c>
      <c r="E527" s="8">
        <f>'Balance N'!B528</f>
        <v>0</v>
      </c>
      <c r="F527" s="9">
        <f>'Balance N'!C528</f>
        <v>0</v>
      </c>
      <c r="G527" s="9">
        <f>'Balance N'!D528</f>
        <v>0</v>
      </c>
      <c r="H527" s="9">
        <f>'Balance N'!E528</f>
        <v>0</v>
      </c>
      <c r="I527" s="9">
        <f>'Balance N'!F528</f>
        <v>0</v>
      </c>
      <c r="J527" s="11">
        <f>'Balance N'!G528</f>
        <v>0</v>
      </c>
      <c r="K527" s="11">
        <f>'Balance N'!H528</f>
        <v>0</v>
      </c>
      <c r="L527" s="12" t="str">
        <f t="shared" si="59"/>
        <v>0</v>
      </c>
      <c r="M527" s="5" t="str">
        <f t="shared" si="60"/>
        <v>0</v>
      </c>
      <c r="N527" s="4" t="str">
        <f t="shared" si="61"/>
        <v>0</v>
      </c>
      <c r="O527" s="6" t="str">
        <f t="shared" si="62"/>
        <v>Pas de niveau 7</v>
      </c>
    </row>
    <row r="528" spans="1:15">
      <c r="A528" s="15">
        <f>'Balance N'!A529</f>
        <v>0</v>
      </c>
      <c r="B528" s="4" t="str">
        <f t="shared" si="56"/>
        <v>0</v>
      </c>
      <c r="C528" s="4" t="str">
        <f t="shared" si="57"/>
        <v>0</v>
      </c>
      <c r="D528" s="4" t="str">
        <f t="shared" si="58"/>
        <v>0</v>
      </c>
      <c r="E528" s="8">
        <f>'Balance N'!B529</f>
        <v>0</v>
      </c>
      <c r="F528" s="9">
        <f>'Balance N'!C529</f>
        <v>0</v>
      </c>
      <c r="G528" s="9">
        <f>'Balance N'!D529</f>
        <v>0</v>
      </c>
      <c r="H528" s="9">
        <f>'Balance N'!E529</f>
        <v>0</v>
      </c>
      <c r="I528" s="9">
        <f>'Balance N'!F529</f>
        <v>0</v>
      </c>
      <c r="J528" s="11">
        <f>'Balance N'!G529</f>
        <v>0</v>
      </c>
      <c r="K528" s="11">
        <f>'Balance N'!H529</f>
        <v>0</v>
      </c>
      <c r="L528" s="12" t="str">
        <f t="shared" si="59"/>
        <v>0</v>
      </c>
      <c r="M528" s="5" t="str">
        <f t="shared" si="60"/>
        <v>0</v>
      </c>
      <c r="N528" s="4" t="str">
        <f t="shared" si="61"/>
        <v>0</v>
      </c>
      <c r="O528" s="6" t="str">
        <f t="shared" si="62"/>
        <v>Pas de niveau 7</v>
      </c>
    </row>
    <row r="529" spans="1:15">
      <c r="A529" s="15">
        <f>'Balance N'!A530</f>
        <v>0</v>
      </c>
      <c r="B529" s="4" t="str">
        <f t="shared" si="56"/>
        <v>0</v>
      </c>
      <c r="C529" s="4" t="str">
        <f t="shared" si="57"/>
        <v>0</v>
      </c>
      <c r="D529" s="4" t="str">
        <f t="shared" si="58"/>
        <v>0</v>
      </c>
      <c r="E529" s="8">
        <f>'Balance N'!B530</f>
        <v>0</v>
      </c>
      <c r="F529" s="9">
        <f>'Balance N'!C530</f>
        <v>0</v>
      </c>
      <c r="G529" s="9">
        <f>'Balance N'!D530</f>
        <v>0</v>
      </c>
      <c r="H529" s="9">
        <f>'Balance N'!E530</f>
        <v>0</v>
      </c>
      <c r="I529" s="9">
        <f>'Balance N'!F530</f>
        <v>0</v>
      </c>
      <c r="J529" s="11">
        <f>'Balance N'!G530</f>
        <v>0</v>
      </c>
      <c r="K529" s="11">
        <f>'Balance N'!H530</f>
        <v>0</v>
      </c>
      <c r="L529" s="12" t="str">
        <f t="shared" si="59"/>
        <v>0</v>
      </c>
      <c r="M529" s="5" t="str">
        <f t="shared" si="60"/>
        <v>0</v>
      </c>
      <c r="N529" s="4" t="str">
        <f t="shared" si="61"/>
        <v>0</v>
      </c>
      <c r="O529" s="6" t="str">
        <f t="shared" si="62"/>
        <v>Pas de niveau 7</v>
      </c>
    </row>
    <row r="530" spans="1:15">
      <c r="A530" s="15">
        <f>'Balance N'!A531</f>
        <v>0</v>
      </c>
      <c r="B530" s="4" t="str">
        <f t="shared" si="56"/>
        <v>0</v>
      </c>
      <c r="C530" s="4" t="str">
        <f t="shared" si="57"/>
        <v>0</v>
      </c>
      <c r="D530" s="4" t="str">
        <f t="shared" si="58"/>
        <v>0</v>
      </c>
      <c r="E530" s="8">
        <f>'Balance N'!B531</f>
        <v>0</v>
      </c>
      <c r="F530" s="9">
        <f>'Balance N'!C531</f>
        <v>0</v>
      </c>
      <c r="G530" s="9">
        <f>'Balance N'!D531</f>
        <v>0</v>
      </c>
      <c r="H530" s="9">
        <f>'Balance N'!E531</f>
        <v>0</v>
      </c>
      <c r="I530" s="9">
        <f>'Balance N'!F531</f>
        <v>0</v>
      </c>
      <c r="J530" s="11">
        <f>'Balance N'!G531</f>
        <v>0</v>
      </c>
      <c r="K530" s="11">
        <f>'Balance N'!H531</f>
        <v>0</v>
      </c>
      <c r="L530" s="12" t="str">
        <f t="shared" si="59"/>
        <v>0</v>
      </c>
      <c r="M530" s="5" t="str">
        <f t="shared" si="60"/>
        <v>0</v>
      </c>
      <c r="N530" s="4" t="str">
        <f t="shared" si="61"/>
        <v>0</v>
      </c>
      <c r="O530" s="6" t="str">
        <f t="shared" si="62"/>
        <v>Pas de niveau 7</v>
      </c>
    </row>
    <row r="531" spans="1:15">
      <c r="A531" s="15">
        <f>'Balance N'!A532</f>
        <v>0</v>
      </c>
      <c r="B531" s="4" t="str">
        <f t="shared" si="56"/>
        <v>0</v>
      </c>
      <c r="C531" s="4" t="str">
        <f t="shared" si="57"/>
        <v>0</v>
      </c>
      <c r="D531" s="4" t="str">
        <f t="shared" si="58"/>
        <v>0</v>
      </c>
      <c r="E531" s="8">
        <f>'Balance N'!B532</f>
        <v>0</v>
      </c>
      <c r="F531" s="9">
        <f>'Balance N'!C532</f>
        <v>0</v>
      </c>
      <c r="G531" s="9">
        <f>'Balance N'!D532</f>
        <v>0</v>
      </c>
      <c r="H531" s="9">
        <f>'Balance N'!E532</f>
        <v>0</v>
      </c>
      <c r="I531" s="9">
        <f>'Balance N'!F532</f>
        <v>0</v>
      </c>
      <c r="J531" s="11">
        <f>'Balance N'!G532</f>
        <v>0</v>
      </c>
      <c r="K531" s="11">
        <f>'Balance N'!H532</f>
        <v>0</v>
      </c>
      <c r="L531" s="12" t="str">
        <f t="shared" si="59"/>
        <v>0</v>
      </c>
      <c r="M531" s="5" t="str">
        <f t="shared" si="60"/>
        <v>0</v>
      </c>
      <c r="N531" s="4" t="str">
        <f t="shared" si="61"/>
        <v>0</v>
      </c>
      <c r="O531" s="6" t="str">
        <f t="shared" si="62"/>
        <v>Pas de niveau 7</v>
      </c>
    </row>
    <row r="532" spans="1:15">
      <c r="A532" s="15">
        <f>'Balance N'!A533</f>
        <v>0</v>
      </c>
      <c r="B532" s="4" t="str">
        <f t="shared" si="56"/>
        <v>0</v>
      </c>
      <c r="C532" s="4" t="str">
        <f t="shared" si="57"/>
        <v>0</v>
      </c>
      <c r="D532" s="4" t="str">
        <f t="shared" si="58"/>
        <v>0</v>
      </c>
      <c r="E532" s="8">
        <f>'Balance N'!B533</f>
        <v>0</v>
      </c>
      <c r="F532" s="9">
        <f>'Balance N'!C533</f>
        <v>0</v>
      </c>
      <c r="G532" s="9">
        <f>'Balance N'!D533</f>
        <v>0</v>
      </c>
      <c r="H532" s="9">
        <f>'Balance N'!E533</f>
        <v>0</v>
      </c>
      <c r="I532" s="9">
        <f>'Balance N'!F533</f>
        <v>0</v>
      </c>
      <c r="J532" s="11">
        <f>'Balance N'!G533</f>
        <v>0</v>
      </c>
      <c r="K532" s="11">
        <f>'Balance N'!H533</f>
        <v>0</v>
      </c>
      <c r="L532" s="12" t="str">
        <f t="shared" si="59"/>
        <v>0</v>
      </c>
      <c r="M532" s="5" t="str">
        <f t="shared" si="60"/>
        <v>0</v>
      </c>
      <c r="N532" s="4" t="str">
        <f t="shared" si="61"/>
        <v>0</v>
      </c>
      <c r="O532" s="6" t="str">
        <f t="shared" si="62"/>
        <v>Pas de niveau 7</v>
      </c>
    </row>
    <row r="533" spans="1:15">
      <c r="A533" s="15">
        <f>'Balance N'!A534</f>
        <v>0</v>
      </c>
      <c r="B533" s="4" t="str">
        <f t="shared" si="56"/>
        <v>0</v>
      </c>
      <c r="C533" s="4" t="str">
        <f t="shared" si="57"/>
        <v>0</v>
      </c>
      <c r="D533" s="4" t="str">
        <f t="shared" si="58"/>
        <v>0</v>
      </c>
      <c r="E533" s="8">
        <f>'Balance N'!B534</f>
        <v>0</v>
      </c>
      <c r="F533" s="9">
        <f>'Balance N'!C534</f>
        <v>0</v>
      </c>
      <c r="G533" s="9">
        <f>'Balance N'!D534</f>
        <v>0</v>
      </c>
      <c r="H533" s="9">
        <f>'Balance N'!E534</f>
        <v>0</v>
      </c>
      <c r="I533" s="9">
        <f>'Balance N'!F534</f>
        <v>0</v>
      </c>
      <c r="J533" s="11">
        <f>'Balance N'!G534</f>
        <v>0</v>
      </c>
      <c r="K533" s="11">
        <f>'Balance N'!H534</f>
        <v>0</v>
      </c>
      <c r="L533" s="12" t="str">
        <f t="shared" si="59"/>
        <v>0</v>
      </c>
      <c r="M533" s="5" t="str">
        <f t="shared" si="60"/>
        <v>0</v>
      </c>
      <c r="N533" s="4" t="str">
        <f t="shared" si="61"/>
        <v>0</v>
      </c>
      <c r="O533" s="6" t="str">
        <f t="shared" si="62"/>
        <v>Pas de niveau 7</v>
      </c>
    </row>
    <row r="534" spans="1:15">
      <c r="A534" s="15">
        <f>'Balance N'!A535</f>
        <v>0</v>
      </c>
      <c r="B534" s="4" t="str">
        <f t="shared" si="56"/>
        <v>0</v>
      </c>
      <c r="C534" s="4" t="str">
        <f t="shared" si="57"/>
        <v>0</v>
      </c>
      <c r="D534" s="4" t="str">
        <f t="shared" si="58"/>
        <v>0</v>
      </c>
      <c r="E534" s="8">
        <f>'Balance N'!B535</f>
        <v>0</v>
      </c>
      <c r="F534" s="9">
        <f>'Balance N'!C535</f>
        <v>0</v>
      </c>
      <c r="G534" s="9">
        <f>'Balance N'!D535</f>
        <v>0</v>
      </c>
      <c r="H534" s="9">
        <f>'Balance N'!E535</f>
        <v>0</v>
      </c>
      <c r="I534" s="9">
        <f>'Balance N'!F535</f>
        <v>0</v>
      </c>
      <c r="J534" s="11">
        <f>'Balance N'!G535</f>
        <v>0</v>
      </c>
      <c r="K534" s="11">
        <f>'Balance N'!H535</f>
        <v>0</v>
      </c>
      <c r="L534" s="12" t="str">
        <f t="shared" si="59"/>
        <v>0</v>
      </c>
      <c r="M534" s="5" t="str">
        <f t="shared" si="60"/>
        <v>0</v>
      </c>
      <c r="N534" s="4" t="str">
        <f t="shared" si="61"/>
        <v>0</v>
      </c>
      <c r="O534" s="6" t="str">
        <f t="shared" si="62"/>
        <v>Pas de niveau 7</v>
      </c>
    </row>
    <row r="535" spans="1:15">
      <c r="A535" s="15">
        <f>'Balance N'!A536</f>
        <v>0</v>
      </c>
      <c r="B535" s="4" t="str">
        <f t="shared" si="56"/>
        <v>0</v>
      </c>
      <c r="C535" s="4" t="str">
        <f t="shared" si="57"/>
        <v>0</v>
      </c>
      <c r="D535" s="4" t="str">
        <f t="shared" si="58"/>
        <v>0</v>
      </c>
      <c r="E535" s="8">
        <f>'Balance N'!B536</f>
        <v>0</v>
      </c>
      <c r="F535" s="9">
        <f>'Balance N'!C536</f>
        <v>0</v>
      </c>
      <c r="G535" s="9">
        <f>'Balance N'!D536</f>
        <v>0</v>
      </c>
      <c r="H535" s="9">
        <f>'Balance N'!E536</f>
        <v>0</v>
      </c>
      <c r="I535" s="9">
        <f>'Balance N'!F536</f>
        <v>0</v>
      </c>
      <c r="J535" s="11">
        <f>'Balance N'!G536</f>
        <v>0</v>
      </c>
      <c r="K535" s="11">
        <f>'Balance N'!H536</f>
        <v>0</v>
      </c>
      <c r="L535" s="12" t="str">
        <f t="shared" si="59"/>
        <v>0</v>
      </c>
      <c r="M535" s="5" t="str">
        <f t="shared" si="60"/>
        <v>0</v>
      </c>
      <c r="N535" s="4" t="str">
        <f t="shared" si="61"/>
        <v>0</v>
      </c>
      <c r="O535" s="6" t="str">
        <f t="shared" si="62"/>
        <v>Pas de niveau 7</v>
      </c>
    </row>
    <row r="536" spans="1:15">
      <c r="A536" s="15">
        <f>'Balance N'!A537</f>
        <v>0</v>
      </c>
      <c r="B536" s="4" t="str">
        <f t="shared" si="56"/>
        <v>0</v>
      </c>
      <c r="C536" s="4" t="str">
        <f t="shared" si="57"/>
        <v>0</v>
      </c>
      <c r="D536" s="4" t="str">
        <f t="shared" si="58"/>
        <v>0</v>
      </c>
      <c r="E536" s="8">
        <f>'Balance N'!B537</f>
        <v>0</v>
      </c>
      <c r="F536" s="9">
        <f>'Balance N'!C537</f>
        <v>0</v>
      </c>
      <c r="G536" s="9">
        <f>'Balance N'!D537</f>
        <v>0</v>
      </c>
      <c r="H536" s="9">
        <f>'Balance N'!E537</f>
        <v>0</v>
      </c>
      <c r="I536" s="9">
        <f>'Balance N'!F537</f>
        <v>0</v>
      </c>
      <c r="J536" s="11">
        <f>'Balance N'!G537</f>
        <v>0</v>
      </c>
      <c r="K536" s="11">
        <f>'Balance N'!H537</f>
        <v>0</v>
      </c>
      <c r="L536" s="12" t="str">
        <f t="shared" si="59"/>
        <v>0</v>
      </c>
      <c r="M536" s="5" t="str">
        <f t="shared" si="60"/>
        <v>0</v>
      </c>
      <c r="N536" s="4" t="str">
        <f t="shared" si="61"/>
        <v>0</v>
      </c>
      <c r="O536" s="6" t="str">
        <f t="shared" si="62"/>
        <v>Pas de niveau 7</v>
      </c>
    </row>
    <row r="537" spans="1:15">
      <c r="A537" s="15">
        <f>'Balance N'!A538</f>
        <v>0</v>
      </c>
      <c r="B537" s="4" t="str">
        <f t="shared" si="56"/>
        <v>0</v>
      </c>
      <c r="C537" s="4" t="str">
        <f t="shared" si="57"/>
        <v>0</v>
      </c>
      <c r="D537" s="4" t="str">
        <f t="shared" si="58"/>
        <v>0</v>
      </c>
      <c r="E537" s="8">
        <f>'Balance N'!B538</f>
        <v>0</v>
      </c>
      <c r="F537" s="9">
        <f>'Balance N'!C538</f>
        <v>0</v>
      </c>
      <c r="G537" s="9">
        <f>'Balance N'!D538</f>
        <v>0</v>
      </c>
      <c r="H537" s="9">
        <f>'Balance N'!E538</f>
        <v>0</v>
      </c>
      <c r="I537" s="9">
        <f>'Balance N'!F538</f>
        <v>0</v>
      </c>
      <c r="J537" s="11">
        <f>'Balance N'!G538</f>
        <v>0</v>
      </c>
      <c r="K537" s="11">
        <f>'Balance N'!H538</f>
        <v>0</v>
      </c>
      <c r="L537" s="12" t="str">
        <f t="shared" si="59"/>
        <v>0</v>
      </c>
      <c r="M537" s="5" t="str">
        <f t="shared" si="60"/>
        <v>0</v>
      </c>
      <c r="N537" s="4" t="str">
        <f t="shared" si="61"/>
        <v>0</v>
      </c>
      <c r="O537" s="6" t="str">
        <f t="shared" si="62"/>
        <v>Pas de niveau 7</v>
      </c>
    </row>
    <row r="538" spans="1:15">
      <c r="A538" s="15">
        <f>'Balance N'!A539</f>
        <v>0</v>
      </c>
      <c r="B538" s="4" t="str">
        <f t="shared" si="56"/>
        <v>0</v>
      </c>
      <c r="C538" s="4" t="str">
        <f t="shared" si="57"/>
        <v>0</v>
      </c>
      <c r="D538" s="4" t="str">
        <f t="shared" si="58"/>
        <v>0</v>
      </c>
      <c r="E538" s="8">
        <f>'Balance N'!B539</f>
        <v>0</v>
      </c>
      <c r="F538" s="9">
        <f>'Balance N'!C539</f>
        <v>0</v>
      </c>
      <c r="G538" s="9">
        <f>'Balance N'!D539</f>
        <v>0</v>
      </c>
      <c r="H538" s="9">
        <f>'Balance N'!E539</f>
        <v>0</v>
      </c>
      <c r="I538" s="9">
        <f>'Balance N'!F539</f>
        <v>0</v>
      </c>
      <c r="J538" s="11">
        <f>'Balance N'!G539</f>
        <v>0</v>
      </c>
      <c r="K538" s="11">
        <f>'Balance N'!H539</f>
        <v>0</v>
      </c>
      <c r="L538" s="12" t="str">
        <f t="shared" si="59"/>
        <v>0</v>
      </c>
      <c r="M538" s="5" t="str">
        <f t="shared" si="60"/>
        <v>0</v>
      </c>
      <c r="N538" s="4" t="str">
        <f t="shared" si="61"/>
        <v>0</v>
      </c>
      <c r="O538" s="6" t="str">
        <f t="shared" si="62"/>
        <v>Pas de niveau 7</v>
      </c>
    </row>
    <row r="539" spans="1:15">
      <c r="A539" s="15">
        <f>'Balance N'!A540</f>
        <v>0</v>
      </c>
      <c r="B539" s="4" t="str">
        <f t="shared" si="56"/>
        <v>0</v>
      </c>
      <c r="C539" s="4" t="str">
        <f t="shared" si="57"/>
        <v>0</v>
      </c>
      <c r="D539" s="4" t="str">
        <f t="shared" si="58"/>
        <v>0</v>
      </c>
      <c r="E539" s="8">
        <f>'Balance N'!B540</f>
        <v>0</v>
      </c>
      <c r="F539" s="9">
        <f>'Balance N'!C540</f>
        <v>0</v>
      </c>
      <c r="G539" s="9">
        <f>'Balance N'!D540</f>
        <v>0</v>
      </c>
      <c r="H539" s="9">
        <f>'Balance N'!E540</f>
        <v>0</v>
      </c>
      <c r="I539" s="9">
        <f>'Balance N'!F540</f>
        <v>0</v>
      </c>
      <c r="J539" s="11">
        <f>'Balance N'!G540</f>
        <v>0</v>
      </c>
      <c r="K539" s="11">
        <f>'Balance N'!H540</f>
        <v>0</v>
      </c>
      <c r="L539" s="12" t="str">
        <f t="shared" si="59"/>
        <v>0</v>
      </c>
      <c r="M539" s="5" t="str">
        <f t="shared" si="60"/>
        <v>0</v>
      </c>
      <c r="N539" s="4" t="str">
        <f t="shared" si="61"/>
        <v>0</v>
      </c>
      <c r="O539" s="6" t="str">
        <f t="shared" si="62"/>
        <v>Pas de niveau 7</v>
      </c>
    </row>
    <row r="540" spans="1:15">
      <c r="A540" s="15">
        <f>'Balance N'!A541</f>
        <v>0</v>
      </c>
      <c r="B540" s="4" t="str">
        <f t="shared" si="56"/>
        <v>0</v>
      </c>
      <c r="C540" s="4" t="str">
        <f t="shared" si="57"/>
        <v>0</v>
      </c>
      <c r="D540" s="4" t="str">
        <f t="shared" si="58"/>
        <v>0</v>
      </c>
      <c r="E540" s="8">
        <f>'Balance N'!B541</f>
        <v>0</v>
      </c>
      <c r="F540" s="9">
        <f>'Balance N'!C541</f>
        <v>0</v>
      </c>
      <c r="G540" s="9">
        <f>'Balance N'!D541</f>
        <v>0</v>
      </c>
      <c r="H540" s="9">
        <f>'Balance N'!E541</f>
        <v>0</v>
      </c>
      <c r="I540" s="9">
        <f>'Balance N'!F541</f>
        <v>0</v>
      </c>
      <c r="J540" s="11">
        <f>'Balance N'!G541</f>
        <v>0</v>
      </c>
      <c r="K540" s="11">
        <f>'Balance N'!H541</f>
        <v>0</v>
      </c>
      <c r="L540" s="12" t="str">
        <f t="shared" si="59"/>
        <v>0</v>
      </c>
      <c r="M540" s="5" t="str">
        <f t="shared" si="60"/>
        <v>0</v>
      </c>
      <c r="N540" s="4" t="str">
        <f t="shared" si="61"/>
        <v>0</v>
      </c>
      <c r="O540" s="6" t="str">
        <f t="shared" si="62"/>
        <v>Pas de niveau 7</v>
      </c>
    </row>
    <row r="541" spans="1:15">
      <c r="A541" s="15">
        <f>'Balance N'!A542</f>
        <v>0</v>
      </c>
      <c r="B541" s="4" t="str">
        <f t="shared" si="56"/>
        <v>0</v>
      </c>
      <c r="C541" s="4" t="str">
        <f t="shared" si="57"/>
        <v>0</v>
      </c>
      <c r="D541" s="4" t="str">
        <f t="shared" si="58"/>
        <v>0</v>
      </c>
      <c r="E541" s="8">
        <f>'Balance N'!B542</f>
        <v>0</v>
      </c>
      <c r="F541" s="9">
        <f>'Balance N'!C542</f>
        <v>0</v>
      </c>
      <c r="G541" s="9">
        <f>'Balance N'!D542</f>
        <v>0</v>
      </c>
      <c r="H541" s="9">
        <f>'Balance N'!E542</f>
        <v>0</v>
      </c>
      <c r="I541" s="9">
        <f>'Balance N'!F542</f>
        <v>0</v>
      </c>
      <c r="J541" s="11">
        <f>'Balance N'!G542</f>
        <v>0</v>
      </c>
      <c r="K541" s="11">
        <f>'Balance N'!H542</f>
        <v>0</v>
      </c>
      <c r="L541" s="12" t="str">
        <f t="shared" si="59"/>
        <v>0</v>
      </c>
      <c r="M541" s="5" t="str">
        <f t="shared" si="60"/>
        <v>0</v>
      </c>
      <c r="N541" s="4" t="str">
        <f t="shared" si="61"/>
        <v>0</v>
      </c>
      <c r="O541" s="6" t="str">
        <f t="shared" si="62"/>
        <v>Pas de niveau 7</v>
      </c>
    </row>
    <row r="542" spans="1:15">
      <c r="A542" s="15">
        <f>'Balance N'!A543</f>
        <v>0</v>
      </c>
      <c r="B542" s="4" t="str">
        <f t="shared" si="56"/>
        <v>0</v>
      </c>
      <c r="C542" s="4" t="str">
        <f t="shared" si="57"/>
        <v>0</v>
      </c>
      <c r="D542" s="4" t="str">
        <f t="shared" si="58"/>
        <v>0</v>
      </c>
      <c r="E542" s="8">
        <f>'Balance N'!B543</f>
        <v>0</v>
      </c>
      <c r="F542" s="9">
        <f>'Balance N'!C543</f>
        <v>0</v>
      </c>
      <c r="G542" s="9">
        <f>'Balance N'!D543</f>
        <v>0</v>
      </c>
      <c r="H542" s="9">
        <f>'Balance N'!E543</f>
        <v>0</v>
      </c>
      <c r="I542" s="9">
        <f>'Balance N'!F543</f>
        <v>0</v>
      </c>
      <c r="J542" s="11">
        <f>'Balance N'!G543</f>
        <v>0</v>
      </c>
      <c r="K542" s="11">
        <f>'Balance N'!H543</f>
        <v>0</v>
      </c>
      <c r="L542" s="12" t="str">
        <f t="shared" si="59"/>
        <v>0</v>
      </c>
      <c r="M542" s="5" t="str">
        <f t="shared" si="60"/>
        <v>0</v>
      </c>
      <c r="N542" s="4" t="str">
        <f t="shared" si="61"/>
        <v>0</v>
      </c>
      <c r="O542" s="6" t="str">
        <f t="shared" si="62"/>
        <v>Pas de niveau 7</v>
      </c>
    </row>
    <row r="543" spans="1:15">
      <c r="A543" s="15">
        <f>'Balance N'!A544</f>
        <v>0</v>
      </c>
      <c r="B543" s="4" t="str">
        <f t="shared" si="56"/>
        <v>0</v>
      </c>
      <c r="C543" s="4" t="str">
        <f t="shared" si="57"/>
        <v>0</v>
      </c>
      <c r="D543" s="4" t="str">
        <f t="shared" si="58"/>
        <v>0</v>
      </c>
      <c r="E543" s="8">
        <f>'Balance N'!B544</f>
        <v>0</v>
      </c>
      <c r="F543" s="9">
        <f>'Balance N'!C544</f>
        <v>0</v>
      </c>
      <c r="G543" s="9">
        <f>'Balance N'!D544</f>
        <v>0</v>
      </c>
      <c r="H543" s="9">
        <f>'Balance N'!E544</f>
        <v>0</v>
      </c>
      <c r="I543" s="9">
        <f>'Balance N'!F544</f>
        <v>0</v>
      </c>
      <c r="J543" s="11">
        <f>'Balance N'!G544</f>
        <v>0</v>
      </c>
      <c r="K543" s="11">
        <f>'Balance N'!H544</f>
        <v>0</v>
      </c>
      <c r="L543" s="12" t="str">
        <f t="shared" si="59"/>
        <v>0</v>
      </c>
      <c r="M543" s="5" t="str">
        <f t="shared" si="60"/>
        <v>0</v>
      </c>
      <c r="N543" s="4" t="str">
        <f t="shared" si="61"/>
        <v>0</v>
      </c>
      <c r="O543" s="6" t="str">
        <f t="shared" si="62"/>
        <v>Pas de niveau 7</v>
      </c>
    </row>
    <row r="544" spans="1:15">
      <c r="A544" s="15">
        <f>'Balance N'!A545</f>
        <v>0</v>
      </c>
      <c r="B544" s="4" t="str">
        <f t="shared" si="56"/>
        <v>0</v>
      </c>
      <c r="C544" s="4" t="str">
        <f t="shared" si="57"/>
        <v>0</v>
      </c>
      <c r="D544" s="4" t="str">
        <f t="shared" si="58"/>
        <v>0</v>
      </c>
      <c r="E544" s="8">
        <f>'Balance N'!B545</f>
        <v>0</v>
      </c>
      <c r="F544" s="9">
        <f>'Balance N'!C545</f>
        <v>0</v>
      </c>
      <c r="G544" s="9">
        <f>'Balance N'!D545</f>
        <v>0</v>
      </c>
      <c r="H544" s="9">
        <f>'Balance N'!E545</f>
        <v>0</v>
      </c>
      <c r="I544" s="9">
        <f>'Balance N'!F545</f>
        <v>0</v>
      </c>
      <c r="J544" s="11">
        <f>'Balance N'!G545</f>
        <v>0</v>
      </c>
      <c r="K544" s="11">
        <f>'Balance N'!H545</f>
        <v>0</v>
      </c>
      <c r="L544" s="12" t="str">
        <f t="shared" si="59"/>
        <v>0</v>
      </c>
      <c r="M544" s="5" t="str">
        <f t="shared" si="60"/>
        <v>0</v>
      </c>
      <c r="N544" s="4" t="str">
        <f t="shared" si="61"/>
        <v>0</v>
      </c>
      <c r="O544" s="6" t="str">
        <f t="shared" si="62"/>
        <v>Pas de niveau 7</v>
      </c>
    </row>
    <row r="545" spans="1:15">
      <c r="A545" s="15">
        <f>'Balance N'!A546</f>
        <v>0</v>
      </c>
      <c r="B545" s="4" t="str">
        <f t="shared" si="56"/>
        <v>0</v>
      </c>
      <c r="C545" s="4" t="str">
        <f t="shared" si="57"/>
        <v>0</v>
      </c>
      <c r="D545" s="4" t="str">
        <f t="shared" si="58"/>
        <v>0</v>
      </c>
      <c r="E545" s="8">
        <f>'Balance N'!B546</f>
        <v>0</v>
      </c>
      <c r="F545" s="9">
        <f>'Balance N'!C546</f>
        <v>0</v>
      </c>
      <c r="G545" s="9">
        <f>'Balance N'!D546</f>
        <v>0</v>
      </c>
      <c r="H545" s="9">
        <f>'Balance N'!E546</f>
        <v>0</v>
      </c>
      <c r="I545" s="9">
        <f>'Balance N'!F546</f>
        <v>0</v>
      </c>
      <c r="J545" s="11">
        <f>'Balance N'!G546</f>
        <v>0</v>
      </c>
      <c r="K545" s="11">
        <f>'Balance N'!H546</f>
        <v>0</v>
      </c>
      <c r="L545" s="12" t="str">
        <f t="shared" si="59"/>
        <v>0</v>
      </c>
      <c r="M545" s="5" t="str">
        <f t="shared" si="60"/>
        <v>0</v>
      </c>
      <c r="N545" s="4" t="str">
        <f t="shared" si="61"/>
        <v>0</v>
      </c>
      <c r="O545" s="6" t="str">
        <f t="shared" si="62"/>
        <v>Pas de niveau 7</v>
      </c>
    </row>
    <row r="546" spans="1:15">
      <c r="A546" s="15">
        <f>'Balance N'!A547</f>
        <v>0</v>
      </c>
      <c r="B546" s="4" t="str">
        <f t="shared" si="56"/>
        <v>0</v>
      </c>
      <c r="C546" s="4" t="str">
        <f t="shared" si="57"/>
        <v>0</v>
      </c>
      <c r="D546" s="4" t="str">
        <f t="shared" si="58"/>
        <v>0</v>
      </c>
      <c r="E546" s="8">
        <f>'Balance N'!B547</f>
        <v>0</v>
      </c>
      <c r="F546" s="9">
        <f>'Balance N'!C547</f>
        <v>0</v>
      </c>
      <c r="G546" s="9">
        <f>'Balance N'!D547</f>
        <v>0</v>
      </c>
      <c r="H546" s="9">
        <f>'Balance N'!E547</f>
        <v>0</v>
      </c>
      <c r="I546" s="9">
        <f>'Balance N'!F547</f>
        <v>0</v>
      </c>
      <c r="J546" s="11">
        <f>'Balance N'!G547</f>
        <v>0</v>
      </c>
      <c r="K546" s="11">
        <f>'Balance N'!H547</f>
        <v>0</v>
      </c>
      <c r="L546" s="12" t="str">
        <f t="shared" si="59"/>
        <v>0</v>
      </c>
      <c r="M546" s="5" t="str">
        <f t="shared" si="60"/>
        <v>0</v>
      </c>
      <c r="N546" s="4" t="str">
        <f t="shared" si="61"/>
        <v>0</v>
      </c>
      <c r="O546" s="6" t="str">
        <f t="shared" si="62"/>
        <v>Pas de niveau 7</v>
      </c>
    </row>
    <row r="547" spans="1:15">
      <c r="A547" s="15">
        <f>'Balance N'!A548</f>
        <v>0</v>
      </c>
      <c r="B547" s="4" t="str">
        <f t="shared" si="56"/>
        <v>0</v>
      </c>
      <c r="C547" s="4" t="str">
        <f t="shared" si="57"/>
        <v>0</v>
      </c>
      <c r="D547" s="4" t="str">
        <f t="shared" si="58"/>
        <v>0</v>
      </c>
      <c r="E547" s="8">
        <f>'Balance N'!B548</f>
        <v>0</v>
      </c>
      <c r="F547" s="9">
        <f>'Balance N'!C548</f>
        <v>0</v>
      </c>
      <c r="G547" s="9">
        <f>'Balance N'!D548</f>
        <v>0</v>
      </c>
      <c r="H547" s="9">
        <f>'Balance N'!E548</f>
        <v>0</v>
      </c>
      <c r="I547" s="9">
        <f>'Balance N'!F548</f>
        <v>0</v>
      </c>
      <c r="J547" s="11">
        <f>'Balance N'!G548</f>
        <v>0</v>
      </c>
      <c r="K547" s="11">
        <f>'Balance N'!H548</f>
        <v>0</v>
      </c>
      <c r="L547" s="12" t="str">
        <f t="shared" si="59"/>
        <v>0</v>
      </c>
      <c r="M547" s="5" t="str">
        <f t="shared" si="60"/>
        <v>0</v>
      </c>
      <c r="N547" s="4" t="str">
        <f t="shared" si="61"/>
        <v>0</v>
      </c>
      <c r="O547" s="6" t="str">
        <f t="shared" si="62"/>
        <v>Pas de niveau 7</v>
      </c>
    </row>
    <row r="548" spans="1:15">
      <c r="A548" s="15">
        <f>'Balance N'!A549</f>
        <v>0</v>
      </c>
      <c r="B548" s="4" t="str">
        <f t="shared" si="56"/>
        <v>0</v>
      </c>
      <c r="C548" s="4" t="str">
        <f t="shared" si="57"/>
        <v>0</v>
      </c>
      <c r="D548" s="4" t="str">
        <f t="shared" si="58"/>
        <v>0</v>
      </c>
      <c r="E548" s="8">
        <f>'Balance N'!B549</f>
        <v>0</v>
      </c>
      <c r="F548" s="9">
        <f>'Balance N'!C549</f>
        <v>0</v>
      </c>
      <c r="G548" s="9">
        <f>'Balance N'!D549</f>
        <v>0</v>
      </c>
      <c r="H548" s="9">
        <f>'Balance N'!E549</f>
        <v>0</v>
      </c>
      <c r="I548" s="9">
        <f>'Balance N'!F549</f>
        <v>0</v>
      </c>
      <c r="J548" s="11">
        <f>'Balance N'!G549</f>
        <v>0</v>
      </c>
      <c r="K548" s="11">
        <f>'Balance N'!H549</f>
        <v>0</v>
      </c>
      <c r="L548" s="12" t="str">
        <f t="shared" si="59"/>
        <v>0</v>
      </c>
      <c r="M548" s="5" t="str">
        <f t="shared" si="60"/>
        <v>0</v>
      </c>
      <c r="N548" s="4" t="str">
        <f t="shared" si="61"/>
        <v>0</v>
      </c>
      <c r="O548" s="6" t="str">
        <f t="shared" si="62"/>
        <v>Pas de niveau 7</v>
      </c>
    </row>
    <row r="549" spans="1:15">
      <c r="A549" s="15">
        <f>'Balance N'!A550</f>
        <v>0</v>
      </c>
      <c r="B549" s="4" t="str">
        <f t="shared" si="56"/>
        <v>0</v>
      </c>
      <c r="C549" s="4" t="str">
        <f t="shared" si="57"/>
        <v>0</v>
      </c>
      <c r="D549" s="4" t="str">
        <f t="shared" si="58"/>
        <v>0</v>
      </c>
      <c r="E549" s="8">
        <f>'Balance N'!B550</f>
        <v>0</v>
      </c>
      <c r="F549" s="9">
        <f>'Balance N'!C550</f>
        <v>0</v>
      </c>
      <c r="G549" s="9">
        <f>'Balance N'!D550</f>
        <v>0</v>
      </c>
      <c r="H549" s="9">
        <f>'Balance N'!E550</f>
        <v>0</v>
      </c>
      <c r="I549" s="9">
        <f>'Balance N'!F550</f>
        <v>0</v>
      </c>
      <c r="J549" s="11">
        <f>'Balance N'!G550</f>
        <v>0</v>
      </c>
      <c r="K549" s="11">
        <f>'Balance N'!H550</f>
        <v>0</v>
      </c>
      <c r="L549" s="12" t="str">
        <f t="shared" si="59"/>
        <v>0</v>
      </c>
      <c r="M549" s="5" t="str">
        <f t="shared" si="60"/>
        <v>0</v>
      </c>
      <c r="N549" s="4" t="str">
        <f t="shared" si="61"/>
        <v>0</v>
      </c>
      <c r="O549" s="6" t="str">
        <f t="shared" si="62"/>
        <v>Pas de niveau 7</v>
      </c>
    </row>
    <row r="550" spans="1:15">
      <c r="A550" s="15">
        <f>'Balance N'!A551</f>
        <v>0</v>
      </c>
      <c r="B550" s="4" t="str">
        <f t="shared" si="56"/>
        <v>0</v>
      </c>
      <c r="C550" s="4" t="str">
        <f t="shared" si="57"/>
        <v>0</v>
      </c>
      <c r="D550" s="4" t="str">
        <f t="shared" si="58"/>
        <v>0</v>
      </c>
      <c r="E550" s="8">
        <f>'Balance N'!B551</f>
        <v>0</v>
      </c>
      <c r="F550" s="9">
        <f>'Balance N'!C551</f>
        <v>0</v>
      </c>
      <c r="G550" s="9">
        <f>'Balance N'!D551</f>
        <v>0</v>
      </c>
      <c r="H550" s="9">
        <f>'Balance N'!E551</f>
        <v>0</v>
      </c>
      <c r="I550" s="9">
        <f>'Balance N'!F551</f>
        <v>0</v>
      </c>
      <c r="J550" s="11">
        <f>'Balance N'!G551</f>
        <v>0</v>
      </c>
      <c r="K550" s="11">
        <f>'Balance N'!H551</f>
        <v>0</v>
      </c>
      <c r="L550" s="12" t="str">
        <f t="shared" si="59"/>
        <v>0</v>
      </c>
      <c r="M550" s="5" t="str">
        <f t="shared" si="60"/>
        <v>0</v>
      </c>
      <c r="N550" s="4" t="str">
        <f t="shared" si="61"/>
        <v>0</v>
      </c>
      <c r="O550" s="6" t="str">
        <f t="shared" si="62"/>
        <v>Pas de niveau 7</v>
      </c>
    </row>
    <row r="551" spans="1:15">
      <c r="A551" s="15">
        <f>'Balance N'!A552</f>
        <v>0</v>
      </c>
      <c r="B551" s="4" t="str">
        <f t="shared" si="56"/>
        <v>0</v>
      </c>
      <c r="C551" s="4" t="str">
        <f t="shared" si="57"/>
        <v>0</v>
      </c>
      <c r="D551" s="4" t="str">
        <f t="shared" si="58"/>
        <v>0</v>
      </c>
      <c r="E551" s="8">
        <f>'Balance N'!B552</f>
        <v>0</v>
      </c>
      <c r="F551" s="9">
        <f>'Balance N'!C552</f>
        <v>0</v>
      </c>
      <c r="G551" s="9">
        <f>'Balance N'!D552</f>
        <v>0</v>
      </c>
      <c r="H551" s="9">
        <f>'Balance N'!E552</f>
        <v>0</v>
      </c>
      <c r="I551" s="9">
        <f>'Balance N'!F552</f>
        <v>0</v>
      </c>
      <c r="J551" s="11">
        <f>'Balance N'!G552</f>
        <v>0</v>
      </c>
      <c r="K551" s="11">
        <f>'Balance N'!H552</f>
        <v>0</v>
      </c>
      <c r="L551" s="12" t="str">
        <f t="shared" si="59"/>
        <v>0</v>
      </c>
      <c r="M551" s="5" t="str">
        <f t="shared" si="60"/>
        <v>0</v>
      </c>
      <c r="N551" s="4" t="str">
        <f t="shared" si="61"/>
        <v>0</v>
      </c>
      <c r="O551" s="6" t="str">
        <f t="shared" si="62"/>
        <v>Pas de niveau 7</v>
      </c>
    </row>
    <row r="552" spans="1:15">
      <c r="A552" s="15">
        <f>'Balance N'!A553</f>
        <v>0</v>
      </c>
      <c r="B552" s="4" t="str">
        <f t="shared" si="56"/>
        <v>0</v>
      </c>
      <c r="C552" s="4" t="str">
        <f t="shared" si="57"/>
        <v>0</v>
      </c>
      <c r="D552" s="4" t="str">
        <f t="shared" si="58"/>
        <v>0</v>
      </c>
      <c r="E552" s="8">
        <f>'Balance N'!B553</f>
        <v>0</v>
      </c>
      <c r="F552" s="9">
        <f>'Balance N'!C553</f>
        <v>0</v>
      </c>
      <c r="G552" s="9">
        <f>'Balance N'!D553</f>
        <v>0</v>
      </c>
      <c r="H552" s="9">
        <f>'Balance N'!E553</f>
        <v>0</v>
      </c>
      <c r="I552" s="9">
        <f>'Balance N'!F553</f>
        <v>0</v>
      </c>
      <c r="J552" s="11">
        <f>'Balance N'!G553</f>
        <v>0</v>
      </c>
      <c r="K552" s="11">
        <f>'Balance N'!H553</f>
        <v>0</v>
      </c>
      <c r="L552" s="12" t="str">
        <f t="shared" si="59"/>
        <v>0</v>
      </c>
      <c r="M552" s="5" t="str">
        <f t="shared" si="60"/>
        <v>0</v>
      </c>
      <c r="N552" s="4" t="str">
        <f t="shared" si="61"/>
        <v>0</v>
      </c>
      <c r="O552" s="6" t="str">
        <f t="shared" si="62"/>
        <v>Pas de niveau 7</v>
      </c>
    </row>
    <row r="553" spans="1:15">
      <c r="A553" s="15">
        <f>'Balance N'!A554</f>
        <v>0</v>
      </c>
      <c r="B553" s="4" t="str">
        <f t="shared" si="56"/>
        <v>0</v>
      </c>
      <c r="C553" s="4" t="str">
        <f t="shared" si="57"/>
        <v>0</v>
      </c>
      <c r="D553" s="4" t="str">
        <f t="shared" si="58"/>
        <v>0</v>
      </c>
      <c r="E553" s="8">
        <f>'Balance N'!B554</f>
        <v>0</v>
      </c>
      <c r="F553" s="9">
        <f>'Balance N'!C554</f>
        <v>0</v>
      </c>
      <c r="G553" s="9">
        <f>'Balance N'!D554</f>
        <v>0</v>
      </c>
      <c r="H553" s="9">
        <f>'Balance N'!E554</f>
        <v>0</v>
      </c>
      <c r="I553" s="9">
        <f>'Balance N'!F554</f>
        <v>0</v>
      </c>
      <c r="J553" s="11">
        <f>'Balance N'!G554</f>
        <v>0</v>
      </c>
      <c r="K553" s="11">
        <f>'Balance N'!H554</f>
        <v>0</v>
      </c>
      <c r="L553" s="12" t="str">
        <f t="shared" si="59"/>
        <v>0</v>
      </c>
      <c r="M553" s="5" t="str">
        <f t="shared" si="60"/>
        <v>0</v>
      </c>
      <c r="N553" s="4" t="str">
        <f t="shared" si="61"/>
        <v>0</v>
      </c>
      <c r="O553" s="6" t="str">
        <f t="shared" si="62"/>
        <v>Pas de niveau 7</v>
      </c>
    </row>
    <row r="554" spans="1:15">
      <c r="A554" s="15">
        <f>'Balance N'!A555</f>
        <v>0</v>
      </c>
      <c r="B554" s="4" t="str">
        <f t="shared" si="56"/>
        <v>0</v>
      </c>
      <c r="C554" s="4" t="str">
        <f t="shared" si="57"/>
        <v>0</v>
      </c>
      <c r="D554" s="4" t="str">
        <f t="shared" si="58"/>
        <v>0</v>
      </c>
      <c r="E554" s="8">
        <f>'Balance N'!B555</f>
        <v>0</v>
      </c>
      <c r="F554" s="9">
        <f>'Balance N'!C555</f>
        <v>0</v>
      </c>
      <c r="G554" s="9">
        <f>'Balance N'!D555</f>
        <v>0</v>
      </c>
      <c r="H554" s="9">
        <f>'Balance N'!E555</f>
        <v>0</v>
      </c>
      <c r="I554" s="9">
        <f>'Balance N'!F555</f>
        <v>0</v>
      </c>
      <c r="J554" s="11">
        <f>'Balance N'!G555</f>
        <v>0</v>
      </c>
      <c r="K554" s="11">
        <f>'Balance N'!H555</f>
        <v>0</v>
      </c>
      <c r="L554" s="12" t="str">
        <f t="shared" si="59"/>
        <v>0</v>
      </c>
      <c r="M554" s="5" t="str">
        <f t="shared" si="60"/>
        <v>0</v>
      </c>
      <c r="N554" s="4" t="str">
        <f t="shared" si="61"/>
        <v>0</v>
      </c>
      <c r="O554" s="6" t="str">
        <f t="shared" si="62"/>
        <v>Pas de niveau 7</v>
      </c>
    </row>
    <row r="555" spans="1:15">
      <c r="A555" s="15">
        <f>'Balance N'!A556</f>
        <v>0</v>
      </c>
      <c r="B555" s="4" t="str">
        <f t="shared" si="56"/>
        <v>0</v>
      </c>
      <c r="C555" s="4" t="str">
        <f t="shared" si="57"/>
        <v>0</v>
      </c>
      <c r="D555" s="4" t="str">
        <f t="shared" si="58"/>
        <v>0</v>
      </c>
      <c r="E555" s="8">
        <f>'Balance N'!B556</f>
        <v>0</v>
      </c>
      <c r="F555" s="9">
        <f>'Balance N'!C556</f>
        <v>0</v>
      </c>
      <c r="G555" s="9">
        <f>'Balance N'!D556</f>
        <v>0</v>
      </c>
      <c r="H555" s="9">
        <f>'Balance N'!E556</f>
        <v>0</v>
      </c>
      <c r="I555" s="9">
        <f>'Balance N'!F556</f>
        <v>0</v>
      </c>
      <c r="J555" s="11">
        <f>'Balance N'!G556</f>
        <v>0</v>
      </c>
      <c r="K555" s="11">
        <f>'Balance N'!H556</f>
        <v>0</v>
      </c>
      <c r="L555" s="12" t="str">
        <f t="shared" si="59"/>
        <v>0</v>
      </c>
      <c r="M555" s="5" t="str">
        <f t="shared" si="60"/>
        <v>0</v>
      </c>
      <c r="N555" s="4" t="str">
        <f t="shared" si="61"/>
        <v>0</v>
      </c>
      <c r="O555" s="6" t="str">
        <f t="shared" si="62"/>
        <v>Pas de niveau 7</v>
      </c>
    </row>
    <row r="556" spans="1:15">
      <c r="A556" s="15">
        <f>'Balance N'!A557</f>
        <v>0</v>
      </c>
      <c r="B556" s="4" t="str">
        <f t="shared" si="56"/>
        <v>0</v>
      </c>
      <c r="C556" s="4" t="str">
        <f t="shared" si="57"/>
        <v>0</v>
      </c>
      <c r="D556" s="4" t="str">
        <f t="shared" si="58"/>
        <v>0</v>
      </c>
      <c r="E556" s="8">
        <f>'Balance N'!B557</f>
        <v>0</v>
      </c>
      <c r="F556" s="9">
        <f>'Balance N'!C557</f>
        <v>0</v>
      </c>
      <c r="G556" s="9">
        <f>'Balance N'!D557</f>
        <v>0</v>
      </c>
      <c r="H556" s="9">
        <f>'Balance N'!E557</f>
        <v>0</v>
      </c>
      <c r="I556" s="9">
        <f>'Balance N'!F557</f>
        <v>0</v>
      </c>
      <c r="J556" s="11">
        <f>'Balance N'!G557</f>
        <v>0</v>
      </c>
      <c r="K556" s="11">
        <f>'Balance N'!H557</f>
        <v>0</v>
      </c>
      <c r="L556" s="12" t="str">
        <f t="shared" si="59"/>
        <v>0</v>
      </c>
      <c r="M556" s="5" t="str">
        <f t="shared" si="60"/>
        <v>0</v>
      </c>
      <c r="N556" s="4" t="str">
        <f t="shared" si="61"/>
        <v>0</v>
      </c>
      <c r="O556" s="6" t="str">
        <f t="shared" si="62"/>
        <v>Pas de niveau 7</v>
      </c>
    </row>
    <row r="557" spans="1:15">
      <c r="A557" s="15">
        <f>'Balance N'!A558</f>
        <v>0</v>
      </c>
      <c r="B557" s="4" t="str">
        <f t="shared" si="56"/>
        <v>0</v>
      </c>
      <c r="C557" s="4" t="str">
        <f t="shared" si="57"/>
        <v>0</v>
      </c>
      <c r="D557" s="4" t="str">
        <f t="shared" si="58"/>
        <v>0</v>
      </c>
      <c r="E557" s="8">
        <f>'Balance N'!B558</f>
        <v>0</v>
      </c>
      <c r="F557" s="9">
        <f>'Balance N'!C558</f>
        <v>0</v>
      </c>
      <c r="G557" s="9">
        <f>'Balance N'!D558</f>
        <v>0</v>
      </c>
      <c r="H557" s="9">
        <f>'Balance N'!E558</f>
        <v>0</v>
      </c>
      <c r="I557" s="9">
        <f>'Balance N'!F558</f>
        <v>0</v>
      </c>
      <c r="J557" s="11">
        <f>'Balance N'!G558</f>
        <v>0</v>
      </c>
      <c r="K557" s="11">
        <f>'Balance N'!H558</f>
        <v>0</v>
      </c>
      <c r="L557" s="12" t="str">
        <f t="shared" si="59"/>
        <v>0</v>
      </c>
      <c r="M557" s="5" t="str">
        <f t="shared" si="60"/>
        <v>0</v>
      </c>
      <c r="N557" s="4" t="str">
        <f t="shared" si="61"/>
        <v>0</v>
      </c>
      <c r="O557" s="6" t="str">
        <f t="shared" si="62"/>
        <v>Pas de niveau 7</v>
      </c>
    </row>
    <row r="558" spans="1:15">
      <c r="A558" s="15">
        <f>'Balance N'!A559</f>
        <v>0</v>
      </c>
      <c r="B558" s="4" t="str">
        <f t="shared" si="56"/>
        <v>0</v>
      </c>
      <c r="C558" s="4" t="str">
        <f t="shared" si="57"/>
        <v>0</v>
      </c>
      <c r="D558" s="4" t="str">
        <f t="shared" si="58"/>
        <v>0</v>
      </c>
      <c r="E558" s="8">
        <f>'Balance N'!B559</f>
        <v>0</v>
      </c>
      <c r="F558" s="9">
        <f>'Balance N'!C559</f>
        <v>0</v>
      </c>
      <c r="G558" s="9">
        <f>'Balance N'!D559</f>
        <v>0</v>
      </c>
      <c r="H558" s="9">
        <f>'Balance N'!E559</f>
        <v>0</v>
      </c>
      <c r="I558" s="9">
        <f>'Balance N'!F559</f>
        <v>0</v>
      </c>
      <c r="J558" s="11">
        <f>'Balance N'!G559</f>
        <v>0</v>
      </c>
      <c r="K558" s="11">
        <f>'Balance N'!H559</f>
        <v>0</v>
      </c>
      <c r="L558" s="12" t="str">
        <f t="shared" si="59"/>
        <v>0</v>
      </c>
      <c r="M558" s="5" t="str">
        <f t="shared" si="60"/>
        <v>0</v>
      </c>
      <c r="N558" s="4" t="str">
        <f t="shared" si="61"/>
        <v>0</v>
      </c>
      <c r="O558" s="6" t="str">
        <f t="shared" si="62"/>
        <v>Pas de niveau 7</v>
      </c>
    </row>
    <row r="559" spans="1:15">
      <c r="A559" s="15">
        <f>'Balance N'!A560</f>
        <v>0</v>
      </c>
      <c r="B559" s="4" t="str">
        <f t="shared" si="56"/>
        <v>0</v>
      </c>
      <c r="C559" s="4" t="str">
        <f t="shared" si="57"/>
        <v>0</v>
      </c>
      <c r="D559" s="4" t="str">
        <f t="shared" si="58"/>
        <v>0</v>
      </c>
      <c r="E559" s="8">
        <f>'Balance N'!B560</f>
        <v>0</v>
      </c>
      <c r="F559" s="9">
        <f>'Balance N'!C560</f>
        <v>0</v>
      </c>
      <c r="G559" s="9">
        <f>'Balance N'!D560</f>
        <v>0</v>
      </c>
      <c r="H559" s="9">
        <f>'Balance N'!E560</f>
        <v>0</v>
      </c>
      <c r="I559" s="9">
        <f>'Balance N'!F560</f>
        <v>0</v>
      </c>
      <c r="J559" s="11">
        <f>'Balance N'!G560</f>
        <v>0</v>
      </c>
      <c r="K559" s="11">
        <f>'Balance N'!H560</f>
        <v>0</v>
      </c>
      <c r="L559" s="12" t="str">
        <f t="shared" si="59"/>
        <v>0</v>
      </c>
      <c r="M559" s="5" t="str">
        <f t="shared" si="60"/>
        <v>0</v>
      </c>
      <c r="N559" s="4" t="str">
        <f t="shared" si="61"/>
        <v>0</v>
      </c>
      <c r="O559" s="6" t="str">
        <f t="shared" si="62"/>
        <v>Pas de niveau 7</v>
      </c>
    </row>
    <row r="560" spans="1:15">
      <c r="A560" s="15">
        <f>'Balance N'!A561</f>
        <v>0</v>
      </c>
      <c r="B560" s="4" t="str">
        <f t="shared" si="56"/>
        <v>0</v>
      </c>
      <c r="C560" s="4" t="str">
        <f t="shared" si="57"/>
        <v>0</v>
      </c>
      <c r="D560" s="4" t="str">
        <f t="shared" si="58"/>
        <v>0</v>
      </c>
      <c r="E560" s="8">
        <f>'Balance N'!B561</f>
        <v>0</v>
      </c>
      <c r="F560" s="9">
        <f>'Balance N'!C561</f>
        <v>0</v>
      </c>
      <c r="G560" s="9">
        <f>'Balance N'!D561</f>
        <v>0</v>
      </c>
      <c r="H560" s="9">
        <f>'Balance N'!E561</f>
        <v>0</v>
      </c>
      <c r="I560" s="9">
        <f>'Balance N'!F561</f>
        <v>0</v>
      </c>
      <c r="J560" s="11">
        <f>'Balance N'!G561</f>
        <v>0</v>
      </c>
      <c r="K560" s="11">
        <f>'Balance N'!H561</f>
        <v>0</v>
      </c>
      <c r="L560" s="12" t="str">
        <f t="shared" si="59"/>
        <v>0</v>
      </c>
      <c r="M560" s="5" t="str">
        <f t="shared" si="60"/>
        <v>0</v>
      </c>
      <c r="N560" s="4" t="str">
        <f t="shared" si="61"/>
        <v>0</v>
      </c>
      <c r="O560" s="6" t="str">
        <f t="shared" si="62"/>
        <v>Pas de niveau 7</v>
      </c>
    </row>
    <row r="561" spans="1:15">
      <c r="A561" s="15">
        <f>'Balance N'!A562</f>
        <v>0</v>
      </c>
      <c r="B561" s="4" t="str">
        <f t="shared" si="56"/>
        <v>0</v>
      </c>
      <c r="C561" s="4" t="str">
        <f t="shared" si="57"/>
        <v>0</v>
      </c>
      <c r="D561" s="4" t="str">
        <f t="shared" si="58"/>
        <v>0</v>
      </c>
      <c r="E561" s="8">
        <f>'Balance N'!B562</f>
        <v>0</v>
      </c>
      <c r="F561" s="9">
        <f>'Balance N'!C562</f>
        <v>0</v>
      </c>
      <c r="G561" s="9">
        <f>'Balance N'!D562</f>
        <v>0</v>
      </c>
      <c r="H561" s="9">
        <f>'Balance N'!E562</f>
        <v>0</v>
      </c>
      <c r="I561" s="9">
        <f>'Balance N'!F562</f>
        <v>0</v>
      </c>
      <c r="J561" s="11">
        <f>'Balance N'!G562</f>
        <v>0</v>
      </c>
      <c r="K561" s="11">
        <f>'Balance N'!H562</f>
        <v>0</v>
      </c>
      <c r="L561" s="12" t="str">
        <f t="shared" si="59"/>
        <v>0</v>
      </c>
      <c r="M561" s="5" t="str">
        <f t="shared" si="60"/>
        <v>0</v>
      </c>
      <c r="N561" s="4" t="str">
        <f t="shared" si="61"/>
        <v>0</v>
      </c>
      <c r="O561" s="6" t="str">
        <f t="shared" si="62"/>
        <v>Pas de niveau 7</v>
      </c>
    </row>
    <row r="562" spans="1:15">
      <c r="A562" s="15">
        <f>'Balance N'!A563</f>
        <v>0</v>
      </c>
      <c r="B562" s="4" t="str">
        <f t="shared" si="56"/>
        <v>0</v>
      </c>
      <c r="C562" s="4" t="str">
        <f t="shared" si="57"/>
        <v>0</v>
      </c>
      <c r="D562" s="4" t="str">
        <f t="shared" si="58"/>
        <v>0</v>
      </c>
      <c r="E562" s="8">
        <f>'Balance N'!B563</f>
        <v>0</v>
      </c>
      <c r="F562" s="9">
        <f>'Balance N'!C563</f>
        <v>0</v>
      </c>
      <c r="G562" s="9">
        <f>'Balance N'!D563</f>
        <v>0</v>
      </c>
      <c r="H562" s="9">
        <f>'Balance N'!E563</f>
        <v>0</v>
      </c>
      <c r="I562" s="9">
        <f>'Balance N'!F563</f>
        <v>0</v>
      </c>
      <c r="J562" s="11">
        <f>'Balance N'!G563</f>
        <v>0</v>
      </c>
      <c r="K562" s="11">
        <f>'Balance N'!H563</f>
        <v>0</v>
      </c>
      <c r="L562" s="12" t="str">
        <f t="shared" si="59"/>
        <v>0</v>
      </c>
      <c r="M562" s="5" t="str">
        <f t="shared" si="60"/>
        <v>0</v>
      </c>
      <c r="N562" s="4" t="str">
        <f t="shared" si="61"/>
        <v>0</v>
      </c>
      <c r="O562" s="6" t="str">
        <f t="shared" si="62"/>
        <v>Pas de niveau 7</v>
      </c>
    </row>
    <row r="563" spans="1:15">
      <c r="A563" s="15">
        <f>'Balance N'!A564</f>
        <v>0</v>
      </c>
      <c r="B563" s="4" t="str">
        <f t="shared" si="56"/>
        <v>0</v>
      </c>
      <c r="C563" s="4" t="str">
        <f t="shared" si="57"/>
        <v>0</v>
      </c>
      <c r="D563" s="4" t="str">
        <f t="shared" si="58"/>
        <v>0</v>
      </c>
      <c r="E563" s="8">
        <f>'Balance N'!B564</f>
        <v>0</v>
      </c>
      <c r="F563" s="9">
        <f>'Balance N'!C564</f>
        <v>0</v>
      </c>
      <c r="G563" s="9">
        <f>'Balance N'!D564</f>
        <v>0</v>
      </c>
      <c r="H563" s="9">
        <f>'Balance N'!E564</f>
        <v>0</v>
      </c>
      <c r="I563" s="9">
        <f>'Balance N'!F564</f>
        <v>0</v>
      </c>
      <c r="J563" s="11">
        <f>'Balance N'!G564</f>
        <v>0</v>
      </c>
      <c r="K563" s="11">
        <f>'Balance N'!H564</f>
        <v>0</v>
      </c>
      <c r="L563" s="12" t="str">
        <f t="shared" si="59"/>
        <v>0</v>
      </c>
      <c r="M563" s="5" t="str">
        <f t="shared" si="60"/>
        <v>0</v>
      </c>
      <c r="N563" s="4" t="str">
        <f t="shared" si="61"/>
        <v>0</v>
      </c>
      <c r="O563" s="6" t="str">
        <f t="shared" si="62"/>
        <v>Pas de niveau 7</v>
      </c>
    </row>
    <row r="564" spans="1:15">
      <c r="A564" s="15">
        <f>'Balance N'!A565</f>
        <v>0</v>
      </c>
      <c r="B564" s="4" t="str">
        <f t="shared" si="56"/>
        <v>0</v>
      </c>
      <c r="C564" s="4" t="str">
        <f t="shared" si="57"/>
        <v>0</v>
      </c>
      <c r="D564" s="4" t="str">
        <f t="shared" si="58"/>
        <v>0</v>
      </c>
      <c r="E564" s="8">
        <f>'Balance N'!B565</f>
        <v>0</v>
      </c>
      <c r="F564" s="9">
        <f>'Balance N'!C565</f>
        <v>0</v>
      </c>
      <c r="G564" s="9">
        <f>'Balance N'!D565</f>
        <v>0</v>
      </c>
      <c r="H564" s="9">
        <f>'Balance N'!E565</f>
        <v>0</v>
      </c>
      <c r="I564" s="9">
        <f>'Balance N'!F565</f>
        <v>0</v>
      </c>
      <c r="J564" s="11">
        <f>'Balance N'!G565</f>
        <v>0</v>
      </c>
      <c r="K564" s="11">
        <f>'Balance N'!H565</f>
        <v>0</v>
      </c>
      <c r="L564" s="12" t="str">
        <f t="shared" si="59"/>
        <v>0</v>
      </c>
      <c r="M564" s="5" t="str">
        <f t="shared" si="60"/>
        <v>0</v>
      </c>
      <c r="N564" s="4" t="str">
        <f t="shared" si="61"/>
        <v>0</v>
      </c>
      <c r="O564" s="6" t="str">
        <f t="shared" si="62"/>
        <v>Pas de niveau 7</v>
      </c>
    </row>
    <row r="565" spans="1:15">
      <c r="A565" s="15">
        <f>'Balance N'!A566</f>
        <v>0</v>
      </c>
      <c r="B565" s="4" t="str">
        <f t="shared" si="56"/>
        <v>0</v>
      </c>
      <c r="C565" s="4" t="str">
        <f t="shared" si="57"/>
        <v>0</v>
      </c>
      <c r="D565" s="4" t="str">
        <f t="shared" si="58"/>
        <v>0</v>
      </c>
      <c r="E565" s="8">
        <f>'Balance N'!B566</f>
        <v>0</v>
      </c>
      <c r="F565" s="9">
        <f>'Balance N'!C566</f>
        <v>0</v>
      </c>
      <c r="G565" s="9">
        <f>'Balance N'!D566</f>
        <v>0</v>
      </c>
      <c r="H565" s="9">
        <f>'Balance N'!E566</f>
        <v>0</v>
      </c>
      <c r="I565" s="9">
        <f>'Balance N'!F566</f>
        <v>0</v>
      </c>
      <c r="J565" s="11">
        <f>'Balance N'!G566</f>
        <v>0</v>
      </c>
      <c r="K565" s="11">
        <f>'Balance N'!H566</f>
        <v>0</v>
      </c>
      <c r="L565" s="12" t="str">
        <f t="shared" si="59"/>
        <v>0</v>
      </c>
      <c r="M565" s="5" t="str">
        <f t="shared" si="60"/>
        <v>0</v>
      </c>
      <c r="N565" s="4" t="str">
        <f t="shared" si="61"/>
        <v>0</v>
      </c>
      <c r="O565" s="6" t="str">
        <f t="shared" si="62"/>
        <v>Pas de niveau 7</v>
      </c>
    </row>
    <row r="566" spans="1:15">
      <c r="A566" s="15">
        <f>'Balance N'!A567</f>
        <v>0</v>
      </c>
      <c r="B566" s="4" t="str">
        <f t="shared" si="56"/>
        <v>0</v>
      </c>
      <c r="C566" s="4" t="str">
        <f t="shared" si="57"/>
        <v>0</v>
      </c>
      <c r="D566" s="4" t="str">
        <f t="shared" si="58"/>
        <v>0</v>
      </c>
      <c r="E566" s="8">
        <f>'Balance N'!B567</f>
        <v>0</v>
      </c>
      <c r="F566" s="9">
        <f>'Balance N'!C567</f>
        <v>0</v>
      </c>
      <c r="G566" s="9">
        <f>'Balance N'!D567</f>
        <v>0</v>
      </c>
      <c r="H566" s="9">
        <f>'Balance N'!E567</f>
        <v>0</v>
      </c>
      <c r="I566" s="9">
        <f>'Balance N'!F567</f>
        <v>0</v>
      </c>
      <c r="J566" s="11">
        <f>'Balance N'!G567</f>
        <v>0</v>
      </c>
      <c r="K566" s="11">
        <f>'Balance N'!H567</f>
        <v>0</v>
      </c>
      <c r="L566" s="12" t="str">
        <f t="shared" si="59"/>
        <v>0</v>
      </c>
      <c r="M566" s="5" t="str">
        <f t="shared" si="60"/>
        <v>0</v>
      </c>
      <c r="N566" s="4" t="str">
        <f t="shared" si="61"/>
        <v>0</v>
      </c>
      <c r="O566" s="6" t="str">
        <f t="shared" si="62"/>
        <v>Pas de niveau 7</v>
      </c>
    </row>
    <row r="567" spans="1:15">
      <c r="A567" s="15">
        <f>'Balance N'!A568</f>
        <v>0</v>
      </c>
      <c r="B567" s="4" t="str">
        <f t="shared" si="56"/>
        <v>0</v>
      </c>
      <c r="C567" s="4" t="str">
        <f t="shared" si="57"/>
        <v>0</v>
      </c>
      <c r="D567" s="4" t="str">
        <f t="shared" si="58"/>
        <v>0</v>
      </c>
      <c r="E567" s="8">
        <f>'Balance N'!B568</f>
        <v>0</v>
      </c>
      <c r="F567" s="9">
        <f>'Balance N'!C568</f>
        <v>0</v>
      </c>
      <c r="G567" s="9">
        <f>'Balance N'!D568</f>
        <v>0</v>
      </c>
      <c r="H567" s="9">
        <f>'Balance N'!E568</f>
        <v>0</v>
      </c>
      <c r="I567" s="9">
        <f>'Balance N'!F568</f>
        <v>0</v>
      </c>
      <c r="J567" s="11">
        <f>'Balance N'!G568</f>
        <v>0</v>
      </c>
      <c r="K567" s="11">
        <f>'Balance N'!H568</f>
        <v>0</v>
      </c>
      <c r="L567" s="12" t="str">
        <f t="shared" si="59"/>
        <v>0</v>
      </c>
      <c r="M567" s="5" t="str">
        <f t="shared" si="60"/>
        <v>0</v>
      </c>
      <c r="N567" s="4" t="str">
        <f t="shared" si="61"/>
        <v>0</v>
      </c>
      <c r="O567" s="6" t="str">
        <f t="shared" si="62"/>
        <v>Pas de niveau 7</v>
      </c>
    </row>
    <row r="568" spans="1:15">
      <c r="A568" s="15">
        <f>'Balance N'!A569</f>
        <v>0</v>
      </c>
      <c r="B568" s="4" t="str">
        <f t="shared" si="56"/>
        <v>0</v>
      </c>
      <c r="C568" s="4" t="str">
        <f t="shared" si="57"/>
        <v>0</v>
      </c>
      <c r="D568" s="4" t="str">
        <f t="shared" si="58"/>
        <v>0</v>
      </c>
      <c r="E568" s="8">
        <f>'Balance N'!B569</f>
        <v>0</v>
      </c>
      <c r="F568" s="9">
        <f>'Balance N'!C569</f>
        <v>0</v>
      </c>
      <c r="G568" s="9">
        <f>'Balance N'!D569</f>
        <v>0</v>
      </c>
      <c r="H568" s="9">
        <f>'Balance N'!E569</f>
        <v>0</v>
      </c>
      <c r="I568" s="9">
        <f>'Balance N'!F569</f>
        <v>0</v>
      </c>
      <c r="J568" s="11">
        <f>'Balance N'!G569</f>
        <v>0</v>
      </c>
      <c r="K568" s="11">
        <f>'Balance N'!H569</f>
        <v>0</v>
      </c>
      <c r="L568" s="12" t="str">
        <f t="shared" si="59"/>
        <v>0</v>
      </c>
      <c r="M568" s="5" t="str">
        <f t="shared" si="60"/>
        <v>0</v>
      </c>
      <c r="N568" s="4" t="str">
        <f t="shared" si="61"/>
        <v>0</v>
      </c>
      <c r="O568" s="6" t="str">
        <f t="shared" si="62"/>
        <v>Pas de niveau 7</v>
      </c>
    </row>
    <row r="569" spans="1:15">
      <c r="A569" s="15">
        <f>'Balance N'!A570</f>
        <v>0</v>
      </c>
      <c r="B569" s="4" t="str">
        <f t="shared" si="56"/>
        <v>0</v>
      </c>
      <c r="C569" s="4" t="str">
        <f t="shared" si="57"/>
        <v>0</v>
      </c>
      <c r="D569" s="4" t="str">
        <f t="shared" si="58"/>
        <v>0</v>
      </c>
      <c r="E569" s="8">
        <f>'Balance N'!B570</f>
        <v>0</v>
      </c>
      <c r="F569" s="9">
        <f>'Balance N'!C570</f>
        <v>0</v>
      </c>
      <c r="G569" s="9">
        <f>'Balance N'!D570</f>
        <v>0</v>
      </c>
      <c r="H569" s="9">
        <f>'Balance N'!E570</f>
        <v>0</v>
      </c>
      <c r="I569" s="9">
        <f>'Balance N'!F570</f>
        <v>0</v>
      </c>
      <c r="J569" s="11">
        <f>'Balance N'!G570</f>
        <v>0</v>
      </c>
      <c r="K569" s="11">
        <f>'Balance N'!H570</f>
        <v>0</v>
      </c>
      <c r="L569" s="12" t="str">
        <f t="shared" si="59"/>
        <v>0</v>
      </c>
      <c r="M569" s="5" t="str">
        <f t="shared" si="60"/>
        <v>0</v>
      </c>
      <c r="N569" s="4" t="str">
        <f t="shared" si="61"/>
        <v>0</v>
      </c>
      <c r="O569" s="6" t="str">
        <f t="shared" si="62"/>
        <v>Pas de niveau 7</v>
      </c>
    </row>
    <row r="570" spans="1:15">
      <c r="A570" s="15">
        <f>'Balance N'!A571</f>
        <v>0</v>
      </c>
      <c r="B570" s="4" t="str">
        <f t="shared" si="56"/>
        <v>0</v>
      </c>
      <c r="C570" s="4" t="str">
        <f t="shared" si="57"/>
        <v>0</v>
      </c>
      <c r="D570" s="4" t="str">
        <f t="shared" si="58"/>
        <v>0</v>
      </c>
      <c r="E570" s="8">
        <f>'Balance N'!B571</f>
        <v>0</v>
      </c>
      <c r="F570" s="9">
        <f>'Balance N'!C571</f>
        <v>0</v>
      </c>
      <c r="G570" s="9">
        <f>'Balance N'!D571</f>
        <v>0</v>
      </c>
      <c r="H570" s="9">
        <f>'Balance N'!E571</f>
        <v>0</v>
      </c>
      <c r="I570" s="9">
        <f>'Balance N'!F571</f>
        <v>0</v>
      </c>
      <c r="J570" s="11">
        <f>'Balance N'!G571</f>
        <v>0</v>
      </c>
      <c r="K570" s="11">
        <f>'Balance N'!H571</f>
        <v>0</v>
      </c>
      <c r="L570" s="12" t="str">
        <f t="shared" si="59"/>
        <v>0</v>
      </c>
      <c r="M570" s="5" t="str">
        <f t="shared" si="60"/>
        <v>0</v>
      </c>
      <c r="N570" s="4" t="str">
        <f t="shared" si="61"/>
        <v>0</v>
      </c>
      <c r="O570" s="6" t="str">
        <f t="shared" si="62"/>
        <v>Pas de niveau 7</v>
      </c>
    </row>
    <row r="571" spans="1:15">
      <c r="A571" s="15">
        <f>'Balance N'!A572</f>
        <v>0</v>
      </c>
      <c r="B571" s="4" t="str">
        <f t="shared" si="56"/>
        <v>0</v>
      </c>
      <c r="C571" s="4" t="str">
        <f t="shared" si="57"/>
        <v>0</v>
      </c>
      <c r="D571" s="4" t="str">
        <f t="shared" si="58"/>
        <v>0</v>
      </c>
      <c r="E571" s="8">
        <f>'Balance N'!B572</f>
        <v>0</v>
      </c>
      <c r="F571" s="9">
        <f>'Balance N'!C572</f>
        <v>0</v>
      </c>
      <c r="G571" s="9">
        <f>'Balance N'!D572</f>
        <v>0</v>
      </c>
      <c r="H571" s="9">
        <f>'Balance N'!E572</f>
        <v>0</v>
      </c>
      <c r="I571" s="9">
        <f>'Balance N'!F572</f>
        <v>0</v>
      </c>
      <c r="J571" s="11">
        <f>'Balance N'!G572</f>
        <v>0</v>
      </c>
      <c r="K571" s="11">
        <f>'Balance N'!H572</f>
        <v>0</v>
      </c>
      <c r="L571" s="12" t="str">
        <f t="shared" si="59"/>
        <v>0</v>
      </c>
      <c r="M571" s="5" t="str">
        <f t="shared" si="60"/>
        <v>0</v>
      </c>
      <c r="N571" s="4" t="str">
        <f t="shared" si="61"/>
        <v>0</v>
      </c>
      <c r="O571" s="6" t="str">
        <f t="shared" si="62"/>
        <v>Pas de niveau 7</v>
      </c>
    </row>
    <row r="572" spans="1:15">
      <c r="A572" s="15">
        <f>'Balance N'!A573</f>
        <v>0</v>
      </c>
      <c r="B572" s="4" t="str">
        <f t="shared" si="56"/>
        <v>0</v>
      </c>
      <c r="C572" s="4" t="str">
        <f t="shared" si="57"/>
        <v>0</v>
      </c>
      <c r="D572" s="4" t="str">
        <f t="shared" si="58"/>
        <v>0</v>
      </c>
      <c r="E572" s="8">
        <f>'Balance N'!B573</f>
        <v>0</v>
      </c>
      <c r="F572" s="9">
        <f>'Balance N'!C573</f>
        <v>0</v>
      </c>
      <c r="G572" s="9">
        <f>'Balance N'!D573</f>
        <v>0</v>
      </c>
      <c r="H572" s="9">
        <f>'Balance N'!E573</f>
        <v>0</v>
      </c>
      <c r="I572" s="9">
        <f>'Balance N'!F573</f>
        <v>0</v>
      </c>
      <c r="J572" s="11">
        <f>'Balance N'!G573</f>
        <v>0</v>
      </c>
      <c r="K572" s="11">
        <f>'Balance N'!H573</f>
        <v>0</v>
      </c>
      <c r="L572" s="12" t="str">
        <f t="shared" si="59"/>
        <v>0</v>
      </c>
      <c r="M572" s="5" t="str">
        <f t="shared" si="60"/>
        <v>0</v>
      </c>
      <c r="N572" s="4" t="str">
        <f t="shared" si="61"/>
        <v>0</v>
      </c>
      <c r="O572" s="6" t="str">
        <f t="shared" si="62"/>
        <v>Pas de niveau 7</v>
      </c>
    </row>
    <row r="573" spans="1:15">
      <c r="A573" s="15">
        <f>'Balance N'!A574</f>
        <v>0</v>
      </c>
      <c r="B573" s="4" t="str">
        <f t="shared" si="56"/>
        <v>0</v>
      </c>
      <c r="C573" s="4" t="str">
        <f t="shared" si="57"/>
        <v>0</v>
      </c>
      <c r="D573" s="4" t="str">
        <f t="shared" si="58"/>
        <v>0</v>
      </c>
      <c r="E573" s="8">
        <f>'Balance N'!B574</f>
        <v>0</v>
      </c>
      <c r="F573" s="9">
        <f>'Balance N'!C574</f>
        <v>0</v>
      </c>
      <c r="G573" s="9">
        <f>'Balance N'!D574</f>
        <v>0</v>
      </c>
      <c r="H573" s="9">
        <f>'Balance N'!E574</f>
        <v>0</v>
      </c>
      <c r="I573" s="9">
        <f>'Balance N'!F574</f>
        <v>0</v>
      </c>
      <c r="J573" s="11">
        <f>'Balance N'!G574</f>
        <v>0</v>
      </c>
      <c r="K573" s="11">
        <f>'Balance N'!H574</f>
        <v>0</v>
      </c>
      <c r="L573" s="12" t="str">
        <f t="shared" si="59"/>
        <v>0</v>
      </c>
      <c r="M573" s="5" t="str">
        <f t="shared" si="60"/>
        <v>0</v>
      </c>
      <c r="N573" s="4" t="str">
        <f t="shared" si="61"/>
        <v>0</v>
      </c>
      <c r="O573" s="6" t="str">
        <f t="shared" si="62"/>
        <v>Pas de niveau 7</v>
      </c>
    </row>
    <row r="574" spans="1:15">
      <c r="A574" s="15">
        <f>'Balance N'!A575</f>
        <v>0</v>
      </c>
      <c r="B574" s="4" t="str">
        <f t="shared" si="56"/>
        <v>0</v>
      </c>
      <c r="C574" s="4" t="str">
        <f t="shared" si="57"/>
        <v>0</v>
      </c>
      <c r="D574" s="4" t="str">
        <f t="shared" si="58"/>
        <v>0</v>
      </c>
      <c r="E574" s="8">
        <f>'Balance N'!B575</f>
        <v>0</v>
      </c>
      <c r="F574" s="9">
        <f>'Balance N'!C575</f>
        <v>0</v>
      </c>
      <c r="G574" s="9">
        <f>'Balance N'!D575</f>
        <v>0</v>
      </c>
      <c r="H574" s="9">
        <f>'Balance N'!E575</f>
        <v>0</v>
      </c>
      <c r="I574" s="9">
        <f>'Balance N'!F575</f>
        <v>0</v>
      </c>
      <c r="J574" s="11">
        <f>'Balance N'!G575</f>
        <v>0</v>
      </c>
      <c r="K574" s="11">
        <f>'Balance N'!H575</f>
        <v>0</v>
      </c>
      <c r="L574" s="12" t="str">
        <f t="shared" si="59"/>
        <v>0</v>
      </c>
      <c r="M574" s="5" t="str">
        <f t="shared" si="60"/>
        <v>0</v>
      </c>
      <c r="N574" s="4" t="str">
        <f t="shared" si="61"/>
        <v>0</v>
      </c>
      <c r="O574" s="6" t="str">
        <f t="shared" si="62"/>
        <v>Pas de niveau 7</v>
      </c>
    </row>
    <row r="575" spans="1:15">
      <c r="A575" s="15">
        <f>'Balance N'!A576</f>
        <v>0</v>
      </c>
      <c r="B575" s="4" t="str">
        <f t="shared" si="56"/>
        <v>0</v>
      </c>
      <c r="C575" s="4" t="str">
        <f t="shared" si="57"/>
        <v>0</v>
      </c>
      <c r="D575" s="4" t="str">
        <f t="shared" si="58"/>
        <v>0</v>
      </c>
      <c r="E575" s="8">
        <f>'Balance N'!B576</f>
        <v>0</v>
      </c>
      <c r="F575" s="9">
        <f>'Balance N'!C576</f>
        <v>0</v>
      </c>
      <c r="G575" s="9">
        <f>'Balance N'!D576</f>
        <v>0</v>
      </c>
      <c r="H575" s="9">
        <f>'Balance N'!E576</f>
        <v>0</v>
      </c>
      <c r="I575" s="9">
        <f>'Balance N'!F576</f>
        <v>0</v>
      </c>
      <c r="J575" s="11">
        <f>'Balance N'!G576</f>
        <v>0</v>
      </c>
      <c r="K575" s="11">
        <f>'Balance N'!H576</f>
        <v>0</v>
      </c>
      <c r="L575" s="12" t="str">
        <f t="shared" si="59"/>
        <v>0</v>
      </c>
      <c r="M575" s="5" t="str">
        <f t="shared" si="60"/>
        <v>0</v>
      </c>
      <c r="N575" s="4" t="str">
        <f t="shared" si="61"/>
        <v>0</v>
      </c>
      <c r="O575" s="6" t="str">
        <f t="shared" si="62"/>
        <v>Pas de niveau 7</v>
      </c>
    </row>
    <row r="576" spans="1:15">
      <c r="A576" s="15">
        <f>'Balance N'!A577</f>
        <v>0</v>
      </c>
      <c r="B576" s="4" t="str">
        <f t="shared" si="56"/>
        <v>0</v>
      </c>
      <c r="C576" s="4" t="str">
        <f t="shared" si="57"/>
        <v>0</v>
      </c>
      <c r="D576" s="4" t="str">
        <f t="shared" si="58"/>
        <v>0</v>
      </c>
      <c r="E576" s="8">
        <f>'Balance N'!B577</f>
        <v>0</v>
      </c>
      <c r="F576" s="9">
        <f>'Balance N'!C577</f>
        <v>0</v>
      </c>
      <c r="G576" s="9">
        <f>'Balance N'!D577</f>
        <v>0</v>
      </c>
      <c r="H576" s="9">
        <f>'Balance N'!E577</f>
        <v>0</v>
      </c>
      <c r="I576" s="9">
        <f>'Balance N'!F577</f>
        <v>0</v>
      </c>
      <c r="J576" s="11">
        <f>'Balance N'!G577</f>
        <v>0</v>
      </c>
      <c r="K576" s="11">
        <f>'Balance N'!H577</f>
        <v>0</v>
      </c>
      <c r="L576" s="12" t="str">
        <f t="shared" si="59"/>
        <v>0</v>
      </c>
      <c r="M576" s="5" t="str">
        <f t="shared" si="60"/>
        <v>0</v>
      </c>
      <c r="N576" s="4" t="str">
        <f t="shared" si="61"/>
        <v>0</v>
      </c>
      <c r="O576" s="6" t="str">
        <f t="shared" si="62"/>
        <v>Pas de niveau 7</v>
      </c>
    </row>
    <row r="577" spans="1:15">
      <c r="A577" s="15">
        <f>'Balance N'!A578</f>
        <v>0</v>
      </c>
      <c r="B577" s="4" t="str">
        <f t="shared" si="56"/>
        <v>0</v>
      </c>
      <c r="C577" s="4" t="str">
        <f t="shared" si="57"/>
        <v>0</v>
      </c>
      <c r="D577" s="4" t="str">
        <f t="shared" si="58"/>
        <v>0</v>
      </c>
      <c r="E577" s="8">
        <f>'Balance N'!B578</f>
        <v>0</v>
      </c>
      <c r="F577" s="9">
        <f>'Balance N'!C578</f>
        <v>0</v>
      </c>
      <c r="G577" s="9">
        <f>'Balance N'!D578</f>
        <v>0</v>
      </c>
      <c r="H577" s="9">
        <f>'Balance N'!E578</f>
        <v>0</v>
      </c>
      <c r="I577" s="9">
        <f>'Balance N'!F578</f>
        <v>0</v>
      </c>
      <c r="J577" s="11">
        <f>'Balance N'!G578</f>
        <v>0</v>
      </c>
      <c r="K577" s="11">
        <f>'Balance N'!H578</f>
        <v>0</v>
      </c>
      <c r="L577" s="12" t="str">
        <f t="shared" si="59"/>
        <v>0</v>
      </c>
      <c r="M577" s="5" t="str">
        <f t="shared" si="60"/>
        <v>0</v>
      </c>
      <c r="N577" s="4" t="str">
        <f t="shared" si="61"/>
        <v>0</v>
      </c>
      <c r="O577" s="6" t="str">
        <f t="shared" si="62"/>
        <v>Pas de niveau 7</v>
      </c>
    </row>
    <row r="578" spans="1:15">
      <c r="A578" s="15">
        <f>'Balance N'!A579</f>
        <v>0</v>
      </c>
      <c r="B578" s="4" t="str">
        <f t="shared" si="56"/>
        <v>0</v>
      </c>
      <c r="C578" s="4" t="str">
        <f t="shared" si="57"/>
        <v>0</v>
      </c>
      <c r="D578" s="4" t="str">
        <f t="shared" si="58"/>
        <v>0</v>
      </c>
      <c r="E578" s="8">
        <f>'Balance N'!B579</f>
        <v>0</v>
      </c>
      <c r="F578" s="9">
        <f>'Balance N'!C579</f>
        <v>0</v>
      </c>
      <c r="G578" s="9">
        <f>'Balance N'!D579</f>
        <v>0</v>
      </c>
      <c r="H578" s="9">
        <f>'Balance N'!E579</f>
        <v>0</v>
      </c>
      <c r="I578" s="9">
        <f>'Balance N'!F579</f>
        <v>0</v>
      </c>
      <c r="J578" s="11">
        <f>'Balance N'!G579</f>
        <v>0</v>
      </c>
      <c r="K578" s="11">
        <f>'Balance N'!H579</f>
        <v>0</v>
      </c>
      <c r="L578" s="12" t="str">
        <f t="shared" si="59"/>
        <v>0</v>
      </c>
      <c r="M578" s="5" t="str">
        <f t="shared" si="60"/>
        <v>0</v>
      </c>
      <c r="N578" s="4" t="str">
        <f t="shared" si="61"/>
        <v>0</v>
      </c>
      <c r="O578" s="6" t="str">
        <f t="shared" si="62"/>
        <v>Pas de niveau 7</v>
      </c>
    </row>
    <row r="579" spans="1:15">
      <c r="A579" s="15">
        <f>'Balance N'!A580</f>
        <v>0</v>
      </c>
      <c r="B579" s="4" t="str">
        <f t="shared" si="56"/>
        <v>0</v>
      </c>
      <c r="C579" s="4" t="str">
        <f t="shared" si="57"/>
        <v>0</v>
      </c>
      <c r="D579" s="4" t="str">
        <f t="shared" si="58"/>
        <v>0</v>
      </c>
      <c r="E579" s="8">
        <f>'Balance N'!B580</f>
        <v>0</v>
      </c>
      <c r="F579" s="9">
        <f>'Balance N'!C580</f>
        <v>0</v>
      </c>
      <c r="G579" s="9">
        <f>'Balance N'!D580</f>
        <v>0</v>
      </c>
      <c r="H579" s="9">
        <f>'Balance N'!E580</f>
        <v>0</v>
      </c>
      <c r="I579" s="9">
        <f>'Balance N'!F580</f>
        <v>0</v>
      </c>
      <c r="J579" s="11">
        <f>'Balance N'!G580</f>
        <v>0</v>
      </c>
      <c r="K579" s="11">
        <f>'Balance N'!H580</f>
        <v>0</v>
      </c>
      <c r="L579" s="12" t="str">
        <f t="shared" si="59"/>
        <v>0</v>
      </c>
      <c r="M579" s="5" t="str">
        <f t="shared" si="60"/>
        <v>0</v>
      </c>
      <c r="N579" s="4" t="str">
        <f t="shared" si="61"/>
        <v>0</v>
      </c>
      <c r="O579" s="6" t="str">
        <f t="shared" si="62"/>
        <v>Pas de niveau 7</v>
      </c>
    </row>
    <row r="580" spans="1:15">
      <c r="A580" s="15">
        <f>'Balance N'!A581</f>
        <v>0</v>
      </c>
      <c r="B580" s="4" t="str">
        <f t="shared" ref="B580:B643" si="63">LEFT(A580,$W$1)</f>
        <v>0</v>
      </c>
      <c r="C580" s="4" t="str">
        <f t="shared" ref="C580:C643" si="64">LEFT(A580,$X$1)</f>
        <v>0</v>
      </c>
      <c r="D580" s="4" t="str">
        <f t="shared" ref="D580:D643" si="65">LEFT(A580,$Y$1)</f>
        <v>0</v>
      </c>
      <c r="E580" s="8">
        <f>'Balance N'!B581</f>
        <v>0</v>
      </c>
      <c r="F580" s="9">
        <f>'Balance N'!C581</f>
        <v>0</v>
      </c>
      <c r="G580" s="9">
        <f>'Balance N'!D581</f>
        <v>0</v>
      </c>
      <c r="H580" s="9">
        <f>'Balance N'!E581</f>
        <v>0</v>
      </c>
      <c r="I580" s="9">
        <f>'Balance N'!F581</f>
        <v>0</v>
      </c>
      <c r="J580" s="11">
        <f>'Balance N'!G581</f>
        <v>0</v>
      </c>
      <c r="K580" s="11">
        <f>'Balance N'!H581</f>
        <v>0</v>
      </c>
      <c r="L580" s="12" t="str">
        <f t="shared" ref="L580:L643" si="66">LEFT(A580,1)</f>
        <v>0</v>
      </c>
      <c r="M580" s="5" t="str">
        <f t="shared" ref="M580:M643" si="67">IF(MID(A580,5,1)&lt;&gt;"0",LEFT(A580,5),"Pas de niveau 5")</f>
        <v>0</v>
      </c>
      <c r="N580" s="4" t="str">
        <f t="shared" ref="N580:N643" si="68">IF(MID(A580,6,1)&lt;&gt;"0",LEFT(A580,6),"Pas de niveau 6")</f>
        <v>0</v>
      </c>
      <c r="O580" s="6" t="str">
        <f t="shared" ref="O580:O643" si="69">IF(MID(A580,7,1)&lt;&gt;"",LEFT(A580,7),"Pas de niveau 7")</f>
        <v>Pas de niveau 7</v>
      </c>
    </row>
    <row r="581" spans="1:15">
      <c r="A581" s="15">
        <f>'Balance N'!A582</f>
        <v>0</v>
      </c>
      <c r="B581" s="4" t="str">
        <f t="shared" si="63"/>
        <v>0</v>
      </c>
      <c r="C581" s="4" t="str">
        <f t="shared" si="64"/>
        <v>0</v>
      </c>
      <c r="D581" s="4" t="str">
        <f t="shared" si="65"/>
        <v>0</v>
      </c>
      <c r="E581" s="8">
        <f>'Balance N'!B582</f>
        <v>0</v>
      </c>
      <c r="F581" s="9">
        <f>'Balance N'!C582</f>
        <v>0</v>
      </c>
      <c r="G581" s="9">
        <f>'Balance N'!D582</f>
        <v>0</v>
      </c>
      <c r="H581" s="9">
        <f>'Balance N'!E582</f>
        <v>0</v>
      </c>
      <c r="I581" s="9">
        <f>'Balance N'!F582</f>
        <v>0</v>
      </c>
      <c r="J581" s="11">
        <f>'Balance N'!G582</f>
        <v>0</v>
      </c>
      <c r="K581" s="11">
        <f>'Balance N'!H582</f>
        <v>0</v>
      </c>
      <c r="L581" s="12" t="str">
        <f t="shared" si="66"/>
        <v>0</v>
      </c>
      <c r="M581" s="5" t="str">
        <f t="shared" si="67"/>
        <v>0</v>
      </c>
      <c r="N581" s="4" t="str">
        <f t="shared" si="68"/>
        <v>0</v>
      </c>
      <c r="O581" s="6" t="str">
        <f t="shared" si="69"/>
        <v>Pas de niveau 7</v>
      </c>
    </row>
    <row r="582" spans="1:15">
      <c r="A582" s="15">
        <f>'Balance N'!A583</f>
        <v>0</v>
      </c>
      <c r="B582" s="4" t="str">
        <f t="shared" si="63"/>
        <v>0</v>
      </c>
      <c r="C582" s="4" t="str">
        <f t="shared" si="64"/>
        <v>0</v>
      </c>
      <c r="D582" s="4" t="str">
        <f t="shared" si="65"/>
        <v>0</v>
      </c>
      <c r="E582" s="8">
        <f>'Balance N'!B583</f>
        <v>0</v>
      </c>
      <c r="F582" s="9">
        <f>'Balance N'!C583</f>
        <v>0</v>
      </c>
      <c r="G582" s="9">
        <f>'Balance N'!D583</f>
        <v>0</v>
      </c>
      <c r="H582" s="9">
        <f>'Balance N'!E583</f>
        <v>0</v>
      </c>
      <c r="I582" s="9">
        <f>'Balance N'!F583</f>
        <v>0</v>
      </c>
      <c r="J582" s="11">
        <f>'Balance N'!G583</f>
        <v>0</v>
      </c>
      <c r="K582" s="11">
        <f>'Balance N'!H583</f>
        <v>0</v>
      </c>
      <c r="L582" s="12" t="str">
        <f t="shared" si="66"/>
        <v>0</v>
      </c>
      <c r="M582" s="5" t="str">
        <f t="shared" si="67"/>
        <v>0</v>
      </c>
      <c r="N582" s="4" t="str">
        <f t="shared" si="68"/>
        <v>0</v>
      </c>
      <c r="O582" s="6" t="str">
        <f t="shared" si="69"/>
        <v>Pas de niveau 7</v>
      </c>
    </row>
    <row r="583" spans="1:15">
      <c r="A583" s="15">
        <f>'Balance N'!A584</f>
        <v>0</v>
      </c>
      <c r="B583" s="4" t="str">
        <f t="shared" si="63"/>
        <v>0</v>
      </c>
      <c r="C583" s="4" t="str">
        <f t="shared" si="64"/>
        <v>0</v>
      </c>
      <c r="D583" s="4" t="str">
        <f t="shared" si="65"/>
        <v>0</v>
      </c>
      <c r="E583" s="8">
        <f>'Balance N'!B584</f>
        <v>0</v>
      </c>
      <c r="F583" s="9">
        <f>'Balance N'!C584</f>
        <v>0</v>
      </c>
      <c r="G583" s="9">
        <f>'Balance N'!D584</f>
        <v>0</v>
      </c>
      <c r="H583" s="9">
        <f>'Balance N'!E584</f>
        <v>0</v>
      </c>
      <c r="I583" s="9">
        <f>'Balance N'!F584</f>
        <v>0</v>
      </c>
      <c r="J583" s="11">
        <f>'Balance N'!G584</f>
        <v>0</v>
      </c>
      <c r="K583" s="11">
        <f>'Balance N'!H584</f>
        <v>0</v>
      </c>
      <c r="L583" s="12" t="str">
        <f t="shared" si="66"/>
        <v>0</v>
      </c>
      <c r="M583" s="5" t="str">
        <f t="shared" si="67"/>
        <v>0</v>
      </c>
      <c r="N583" s="4" t="str">
        <f t="shared" si="68"/>
        <v>0</v>
      </c>
      <c r="O583" s="6" t="str">
        <f t="shared" si="69"/>
        <v>Pas de niveau 7</v>
      </c>
    </row>
    <row r="584" spans="1:15">
      <c r="A584" s="15">
        <f>'Balance N'!A585</f>
        <v>0</v>
      </c>
      <c r="B584" s="4" t="str">
        <f t="shared" si="63"/>
        <v>0</v>
      </c>
      <c r="C584" s="4" t="str">
        <f t="shared" si="64"/>
        <v>0</v>
      </c>
      <c r="D584" s="4" t="str">
        <f t="shared" si="65"/>
        <v>0</v>
      </c>
      <c r="E584" s="8">
        <f>'Balance N'!B585</f>
        <v>0</v>
      </c>
      <c r="F584" s="9">
        <f>'Balance N'!C585</f>
        <v>0</v>
      </c>
      <c r="G584" s="9">
        <f>'Balance N'!D585</f>
        <v>0</v>
      </c>
      <c r="H584" s="9">
        <f>'Balance N'!E585</f>
        <v>0</v>
      </c>
      <c r="I584" s="9">
        <f>'Balance N'!F585</f>
        <v>0</v>
      </c>
      <c r="J584" s="11">
        <f>'Balance N'!G585</f>
        <v>0</v>
      </c>
      <c r="K584" s="11">
        <f>'Balance N'!H585</f>
        <v>0</v>
      </c>
      <c r="L584" s="12" t="str">
        <f t="shared" si="66"/>
        <v>0</v>
      </c>
      <c r="M584" s="5" t="str">
        <f t="shared" si="67"/>
        <v>0</v>
      </c>
      <c r="N584" s="4" t="str">
        <f t="shared" si="68"/>
        <v>0</v>
      </c>
      <c r="O584" s="6" t="str">
        <f t="shared" si="69"/>
        <v>Pas de niveau 7</v>
      </c>
    </row>
    <row r="585" spans="1:15">
      <c r="A585" s="15">
        <f>'Balance N'!A586</f>
        <v>0</v>
      </c>
      <c r="B585" s="4" t="str">
        <f t="shared" si="63"/>
        <v>0</v>
      </c>
      <c r="C585" s="4" t="str">
        <f t="shared" si="64"/>
        <v>0</v>
      </c>
      <c r="D585" s="4" t="str">
        <f t="shared" si="65"/>
        <v>0</v>
      </c>
      <c r="E585" s="8">
        <f>'Balance N'!B586</f>
        <v>0</v>
      </c>
      <c r="F585" s="9">
        <f>'Balance N'!C586</f>
        <v>0</v>
      </c>
      <c r="G585" s="9">
        <f>'Balance N'!D586</f>
        <v>0</v>
      </c>
      <c r="H585" s="9">
        <f>'Balance N'!E586</f>
        <v>0</v>
      </c>
      <c r="I585" s="9">
        <f>'Balance N'!F586</f>
        <v>0</v>
      </c>
      <c r="J585" s="11">
        <f>'Balance N'!G586</f>
        <v>0</v>
      </c>
      <c r="K585" s="11">
        <f>'Balance N'!H586</f>
        <v>0</v>
      </c>
      <c r="L585" s="12" t="str">
        <f t="shared" si="66"/>
        <v>0</v>
      </c>
      <c r="M585" s="5" t="str">
        <f t="shared" si="67"/>
        <v>0</v>
      </c>
      <c r="N585" s="4" t="str">
        <f t="shared" si="68"/>
        <v>0</v>
      </c>
      <c r="O585" s="6" t="str">
        <f t="shared" si="69"/>
        <v>Pas de niveau 7</v>
      </c>
    </row>
    <row r="586" spans="1:15">
      <c r="A586" s="15">
        <f>'Balance N'!A587</f>
        <v>0</v>
      </c>
      <c r="B586" s="4" t="str">
        <f t="shared" si="63"/>
        <v>0</v>
      </c>
      <c r="C586" s="4" t="str">
        <f t="shared" si="64"/>
        <v>0</v>
      </c>
      <c r="D586" s="4" t="str">
        <f t="shared" si="65"/>
        <v>0</v>
      </c>
      <c r="E586" s="8">
        <f>'Balance N'!B587</f>
        <v>0</v>
      </c>
      <c r="F586" s="9">
        <f>'Balance N'!C587</f>
        <v>0</v>
      </c>
      <c r="G586" s="9">
        <f>'Balance N'!D587</f>
        <v>0</v>
      </c>
      <c r="H586" s="9">
        <f>'Balance N'!E587</f>
        <v>0</v>
      </c>
      <c r="I586" s="9">
        <f>'Balance N'!F587</f>
        <v>0</v>
      </c>
      <c r="J586" s="11">
        <f>'Balance N'!G587</f>
        <v>0</v>
      </c>
      <c r="K586" s="11">
        <f>'Balance N'!H587</f>
        <v>0</v>
      </c>
      <c r="L586" s="12" t="str">
        <f t="shared" si="66"/>
        <v>0</v>
      </c>
      <c r="M586" s="5" t="str">
        <f t="shared" si="67"/>
        <v>0</v>
      </c>
      <c r="N586" s="4" t="str">
        <f t="shared" si="68"/>
        <v>0</v>
      </c>
      <c r="O586" s="6" t="str">
        <f t="shared" si="69"/>
        <v>Pas de niveau 7</v>
      </c>
    </row>
    <row r="587" spans="1:15">
      <c r="A587" s="15">
        <f>'Balance N'!A588</f>
        <v>0</v>
      </c>
      <c r="B587" s="4" t="str">
        <f t="shared" si="63"/>
        <v>0</v>
      </c>
      <c r="C587" s="4" t="str">
        <f t="shared" si="64"/>
        <v>0</v>
      </c>
      <c r="D587" s="4" t="str">
        <f t="shared" si="65"/>
        <v>0</v>
      </c>
      <c r="E587" s="8">
        <f>'Balance N'!B588</f>
        <v>0</v>
      </c>
      <c r="F587" s="9">
        <f>'Balance N'!C588</f>
        <v>0</v>
      </c>
      <c r="G587" s="9">
        <f>'Balance N'!D588</f>
        <v>0</v>
      </c>
      <c r="H587" s="9">
        <f>'Balance N'!E588</f>
        <v>0</v>
      </c>
      <c r="I587" s="9">
        <f>'Balance N'!F588</f>
        <v>0</v>
      </c>
      <c r="J587" s="11">
        <f>'Balance N'!G588</f>
        <v>0</v>
      </c>
      <c r="K587" s="11">
        <f>'Balance N'!H588</f>
        <v>0</v>
      </c>
      <c r="L587" s="12" t="str">
        <f t="shared" si="66"/>
        <v>0</v>
      </c>
      <c r="M587" s="5" t="str">
        <f t="shared" si="67"/>
        <v>0</v>
      </c>
      <c r="N587" s="4" t="str">
        <f t="shared" si="68"/>
        <v>0</v>
      </c>
      <c r="O587" s="6" t="str">
        <f t="shared" si="69"/>
        <v>Pas de niveau 7</v>
      </c>
    </row>
    <row r="588" spans="1:15">
      <c r="A588" s="15">
        <f>'Balance N'!A589</f>
        <v>0</v>
      </c>
      <c r="B588" s="4" t="str">
        <f t="shared" si="63"/>
        <v>0</v>
      </c>
      <c r="C588" s="4" t="str">
        <f t="shared" si="64"/>
        <v>0</v>
      </c>
      <c r="D588" s="4" t="str">
        <f t="shared" si="65"/>
        <v>0</v>
      </c>
      <c r="E588" s="8">
        <f>'Balance N'!B589</f>
        <v>0</v>
      </c>
      <c r="F588" s="9">
        <f>'Balance N'!C589</f>
        <v>0</v>
      </c>
      <c r="G588" s="9">
        <f>'Balance N'!D589</f>
        <v>0</v>
      </c>
      <c r="H588" s="9">
        <f>'Balance N'!E589</f>
        <v>0</v>
      </c>
      <c r="I588" s="9">
        <f>'Balance N'!F589</f>
        <v>0</v>
      </c>
      <c r="J588" s="11">
        <f>'Balance N'!G589</f>
        <v>0</v>
      </c>
      <c r="K588" s="11">
        <f>'Balance N'!H589</f>
        <v>0</v>
      </c>
      <c r="L588" s="12" t="str">
        <f t="shared" si="66"/>
        <v>0</v>
      </c>
      <c r="M588" s="5" t="str">
        <f t="shared" si="67"/>
        <v>0</v>
      </c>
      <c r="N588" s="4" t="str">
        <f t="shared" si="68"/>
        <v>0</v>
      </c>
      <c r="O588" s="6" t="str">
        <f t="shared" si="69"/>
        <v>Pas de niveau 7</v>
      </c>
    </row>
    <row r="589" spans="1:15">
      <c r="A589" s="15">
        <f>'Balance N'!A590</f>
        <v>0</v>
      </c>
      <c r="B589" s="4" t="str">
        <f t="shared" si="63"/>
        <v>0</v>
      </c>
      <c r="C589" s="4" t="str">
        <f t="shared" si="64"/>
        <v>0</v>
      </c>
      <c r="D589" s="4" t="str">
        <f t="shared" si="65"/>
        <v>0</v>
      </c>
      <c r="E589" s="8">
        <f>'Balance N'!B590</f>
        <v>0</v>
      </c>
      <c r="F589" s="9">
        <f>'Balance N'!C590</f>
        <v>0</v>
      </c>
      <c r="G589" s="9">
        <f>'Balance N'!D590</f>
        <v>0</v>
      </c>
      <c r="H589" s="9">
        <f>'Balance N'!E590</f>
        <v>0</v>
      </c>
      <c r="I589" s="9">
        <f>'Balance N'!F590</f>
        <v>0</v>
      </c>
      <c r="J589" s="11">
        <f>'Balance N'!G590</f>
        <v>0</v>
      </c>
      <c r="K589" s="11">
        <f>'Balance N'!H590</f>
        <v>0</v>
      </c>
      <c r="L589" s="12" t="str">
        <f t="shared" si="66"/>
        <v>0</v>
      </c>
      <c r="M589" s="5" t="str">
        <f t="shared" si="67"/>
        <v>0</v>
      </c>
      <c r="N589" s="4" t="str">
        <f t="shared" si="68"/>
        <v>0</v>
      </c>
      <c r="O589" s="6" t="str">
        <f t="shared" si="69"/>
        <v>Pas de niveau 7</v>
      </c>
    </row>
    <row r="590" spans="1:15">
      <c r="A590" s="15">
        <f>'Balance N'!A591</f>
        <v>0</v>
      </c>
      <c r="B590" s="4" t="str">
        <f t="shared" si="63"/>
        <v>0</v>
      </c>
      <c r="C590" s="4" t="str">
        <f t="shared" si="64"/>
        <v>0</v>
      </c>
      <c r="D590" s="4" t="str">
        <f t="shared" si="65"/>
        <v>0</v>
      </c>
      <c r="E590" s="8">
        <f>'Balance N'!B591</f>
        <v>0</v>
      </c>
      <c r="F590" s="9">
        <f>'Balance N'!C591</f>
        <v>0</v>
      </c>
      <c r="G590" s="9">
        <f>'Balance N'!D591</f>
        <v>0</v>
      </c>
      <c r="H590" s="9">
        <f>'Balance N'!E591</f>
        <v>0</v>
      </c>
      <c r="I590" s="9">
        <f>'Balance N'!F591</f>
        <v>0</v>
      </c>
      <c r="J590" s="11">
        <f>'Balance N'!G591</f>
        <v>0</v>
      </c>
      <c r="K590" s="11">
        <f>'Balance N'!H591</f>
        <v>0</v>
      </c>
      <c r="L590" s="12" t="str">
        <f t="shared" si="66"/>
        <v>0</v>
      </c>
      <c r="M590" s="5" t="str">
        <f t="shared" si="67"/>
        <v>0</v>
      </c>
      <c r="N590" s="4" t="str">
        <f t="shared" si="68"/>
        <v>0</v>
      </c>
      <c r="O590" s="6" t="str">
        <f t="shared" si="69"/>
        <v>Pas de niveau 7</v>
      </c>
    </row>
    <row r="591" spans="1:15">
      <c r="A591" s="15">
        <f>'Balance N'!A592</f>
        <v>0</v>
      </c>
      <c r="B591" s="4" t="str">
        <f t="shared" si="63"/>
        <v>0</v>
      </c>
      <c r="C591" s="4" t="str">
        <f t="shared" si="64"/>
        <v>0</v>
      </c>
      <c r="D591" s="4" t="str">
        <f t="shared" si="65"/>
        <v>0</v>
      </c>
      <c r="E591" s="8">
        <f>'Balance N'!B592</f>
        <v>0</v>
      </c>
      <c r="F591" s="9">
        <f>'Balance N'!C592</f>
        <v>0</v>
      </c>
      <c r="G591" s="9">
        <f>'Balance N'!D592</f>
        <v>0</v>
      </c>
      <c r="H591" s="9">
        <f>'Balance N'!E592</f>
        <v>0</v>
      </c>
      <c r="I591" s="9">
        <f>'Balance N'!F592</f>
        <v>0</v>
      </c>
      <c r="J591" s="11">
        <f>'Balance N'!G592</f>
        <v>0</v>
      </c>
      <c r="K591" s="11">
        <f>'Balance N'!H592</f>
        <v>0</v>
      </c>
      <c r="L591" s="12" t="str">
        <f t="shared" si="66"/>
        <v>0</v>
      </c>
      <c r="M591" s="5" t="str">
        <f t="shared" si="67"/>
        <v>0</v>
      </c>
      <c r="N591" s="4" t="str">
        <f t="shared" si="68"/>
        <v>0</v>
      </c>
      <c r="O591" s="6" t="str">
        <f t="shared" si="69"/>
        <v>Pas de niveau 7</v>
      </c>
    </row>
    <row r="592" spans="1:15">
      <c r="A592" s="15">
        <f>'Balance N'!A593</f>
        <v>0</v>
      </c>
      <c r="B592" s="4" t="str">
        <f t="shared" si="63"/>
        <v>0</v>
      </c>
      <c r="C592" s="4" t="str">
        <f t="shared" si="64"/>
        <v>0</v>
      </c>
      <c r="D592" s="4" t="str">
        <f t="shared" si="65"/>
        <v>0</v>
      </c>
      <c r="E592" s="8">
        <f>'Balance N'!B593</f>
        <v>0</v>
      </c>
      <c r="F592" s="9">
        <f>'Balance N'!C593</f>
        <v>0</v>
      </c>
      <c r="G592" s="9">
        <f>'Balance N'!D593</f>
        <v>0</v>
      </c>
      <c r="H592" s="9">
        <f>'Balance N'!E593</f>
        <v>0</v>
      </c>
      <c r="I592" s="9">
        <f>'Balance N'!F593</f>
        <v>0</v>
      </c>
      <c r="J592" s="11">
        <f>'Balance N'!G593</f>
        <v>0</v>
      </c>
      <c r="K592" s="11">
        <f>'Balance N'!H593</f>
        <v>0</v>
      </c>
      <c r="L592" s="12" t="str">
        <f t="shared" si="66"/>
        <v>0</v>
      </c>
      <c r="M592" s="5" t="str">
        <f t="shared" si="67"/>
        <v>0</v>
      </c>
      <c r="N592" s="4" t="str">
        <f t="shared" si="68"/>
        <v>0</v>
      </c>
      <c r="O592" s="6" t="str">
        <f t="shared" si="69"/>
        <v>Pas de niveau 7</v>
      </c>
    </row>
    <row r="593" spans="1:15">
      <c r="A593" s="15">
        <f>'Balance N'!A594</f>
        <v>0</v>
      </c>
      <c r="B593" s="4" t="str">
        <f t="shared" si="63"/>
        <v>0</v>
      </c>
      <c r="C593" s="4" t="str">
        <f t="shared" si="64"/>
        <v>0</v>
      </c>
      <c r="D593" s="4" t="str">
        <f t="shared" si="65"/>
        <v>0</v>
      </c>
      <c r="E593" s="8">
        <f>'Balance N'!B594</f>
        <v>0</v>
      </c>
      <c r="F593" s="9">
        <f>'Balance N'!C594</f>
        <v>0</v>
      </c>
      <c r="G593" s="9">
        <f>'Balance N'!D594</f>
        <v>0</v>
      </c>
      <c r="H593" s="9">
        <f>'Balance N'!E594</f>
        <v>0</v>
      </c>
      <c r="I593" s="9">
        <f>'Balance N'!F594</f>
        <v>0</v>
      </c>
      <c r="J593" s="11">
        <f>'Balance N'!G594</f>
        <v>0</v>
      </c>
      <c r="K593" s="11">
        <f>'Balance N'!H594</f>
        <v>0</v>
      </c>
      <c r="L593" s="12" t="str">
        <f t="shared" si="66"/>
        <v>0</v>
      </c>
      <c r="M593" s="5" t="str">
        <f t="shared" si="67"/>
        <v>0</v>
      </c>
      <c r="N593" s="4" t="str">
        <f t="shared" si="68"/>
        <v>0</v>
      </c>
      <c r="O593" s="6" t="str">
        <f t="shared" si="69"/>
        <v>Pas de niveau 7</v>
      </c>
    </row>
    <row r="594" spans="1:15">
      <c r="A594" s="15">
        <f>'Balance N'!A595</f>
        <v>0</v>
      </c>
      <c r="B594" s="4" t="str">
        <f t="shared" si="63"/>
        <v>0</v>
      </c>
      <c r="C594" s="4" t="str">
        <f t="shared" si="64"/>
        <v>0</v>
      </c>
      <c r="D594" s="4" t="str">
        <f t="shared" si="65"/>
        <v>0</v>
      </c>
      <c r="E594" s="8">
        <f>'Balance N'!B595</f>
        <v>0</v>
      </c>
      <c r="F594" s="9">
        <f>'Balance N'!C595</f>
        <v>0</v>
      </c>
      <c r="G594" s="9">
        <f>'Balance N'!D595</f>
        <v>0</v>
      </c>
      <c r="H594" s="9">
        <f>'Balance N'!E595</f>
        <v>0</v>
      </c>
      <c r="I594" s="9">
        <f>'Balance N'!F595</f>
        <v>0</v>
      </c>
      <c r="J594" s="11">
        <f>'Balance N'!G595</f>
        <v>0</v>
      </c>
      <c r="K594" s="11">
        <f>'Balance N'!H595</f>
        <v>0</v>
      </c>
      <c r="L594" s="12" t="str">
        <f t="shared" si="66"/>
        <v>0</v>
      </c>
      <c r="M594" s="5" t="str">
        <f t="shared" si="67"/>
        <v>0</v>
      </c>
      <c r="N594" s="4" t="str">
        <f t="shared" si="68"/>
        <v>0</v>
      </c>
      <c r="O594" s="6" t="str">
        <f t="shared" si="69"/>
        <v>Pas de niveau 7</v>
      </c>
    </row>
    <row r="595" spans="1:15">
      <c r="A595" s="15">
        <f>'Balance N'!A596</f>
        <v>0</v>
      </c>
      <c r="B595" s="4" t="str">
        <f t="shared" si="63"/>
        <v>0</v>
      </c>
      <c r="C595" s="4" t="str">
        <f t="shared" si="64"/>
        <v>0</v>
      </c>
      <c r="D595" s="4" t="str">
        <f t="shared" si="65"/>
        <v>0</v>
      </c>
      <c r="E595" s="8">
        <f>'Balance N'!B596</f>
        <v>0</v>
      </c>
      <c r="F595" s="9">
        <f>'Balance N'!C596</f>
        <v>0</v>
      </c>
      <c r="G595" s="9">
        <f>'Balance N'!D596</f>
        <v>0</v>
      </c>
      <c r="H595" s="9">
        <f>'Balance N'!E596</f>
        <v>0</v>
      </c>
      <c r="I595" s="9">
        <f>'Balance N'!F596</f>
        <v>0</v>
      </c>
      <c r="J595" s="11">
        <f>'Balance N'!G596</f>
        <v>0</v>
      </c>
      <c r="K595" s="11">
        <f>'Balance N'!H596</f>
        <v>0</v>
      </c>
      <c r="L595" s="12" t="str">
        <f t="shared" si="66"/>
        <v>0</v>
      </c>
      <c r="M595" s="5" t="str">
        <f t="shared" si="67"/>
        <v>0</v>
      </c>
      <c r="N595" s="4" t="str">
        <f t="shared" si="68"/>
        <v>0</v>
      </c>
      <c r="O595" s="6" t="str">
        <f t="shared" si="69"/>
        <v>Pas de niveau 7</v>
      </c>
    </row>
    <row r="596" spans="1:15">
      <c r="A596" s="15">
        <f>'Balance N'!A597</f>
        <v>0</v>
      </c>
      <c r="B596" s="4" t="str">
        <f t="shared" si="63"/>
        <v>0</v>
      </c>
      <c r="C596" s="4" t="str">
        <f t="shared" si="64"/>
        <v>0</v>
      </c>
      <c r="D596" s="4" t="str">
        <f t="shared" si="65"/>
        <v>0</v>
      </c>
      <c r="E596" s="8">
        <f>'Balance N'!B597</f>
        <v>0</v>
      </c>
      <c r="F596" s="9">
        <f>'Balance N'!C597</f>
        <v>0</v>
      </c>
      <c r="G596" s="9">
        <f>'Balance N'!D597</f>
        <v>0</v>
      </c>
      <c r="H596" s="9">
        <f>'Balance N'!E597</f>
        <v>0</v>
      </c>
      <c r="I596" s="9">
        <f>'Balance N'!F597</f>
        <v>0</v>
      </c>
      <c r="J596" s="11">
        <f>'Balance N'!G597</f>
        <v>0</v>
      </c>
      <c r="K596" s="11">
        <f>'Balance N'!H597</f>
        <v>0</v>
      </c>
      <c r="L596" s="12" t="str">
        <f t="shared" si="66"/>
        <v>0</v>
      </c>
      <c r="M596" s="5" t="str">
        <f t="shared" si="67"/>
        <v>0</v>
      </c>
      <c r="N596" s="4" t="str">
        <f t="shared" si="68"/>
        <v>0</v>
      </c>
      <c r="O596" s="6" t="str">
        <f t="shared" si="69"/>
        <v>Pas de niveau 7</v>
      </c>
    </row>
    <row r="597" spans="1:15">
      <c r="A597" s="15">
        <f>'Balance N'!A598</f>
        <v>0</v>
      </c>
      <c r="B597" s="4" t="str">
        <f t="shared" si="63"/>
        <v>0</v>
      </c>
      <c r="C597" s="4" t="str">
        <f t="shared" si="64"/>
        <v>0</v>
      </c>
      <c r="D597" s="4" t="str">
        <f t="shared" si="65"/>
        <v>0</v>
      </c>
      <c r="E597" s="8">
        <f>'Balance N'!B598</f>
        <v>0</v>
      </c>
      <c r="F597" s="9">
        <f>'Balance N'!C598</f>
        <v>0</v>
      </c>
      <c r="G597" s="9">
        <f>'Balance N'!D598</f>
        <v>0</v>
      </c>
      <c r="H597" s="9">
        <f>'Balance N'!E598</f>
        <v>0</v>
      </c>
      <c r="I597" s="9">
        <f>'Balance N'!F598</f>
        <v>0</v>
      </c>
      <c r="J597" s="11">
        <f>'Balance N'!G598</f>
        <v>0</v>
      </c>
      <c r="K597" s="11">
        <f>'Balance N'!H598</f>
        <v>0</v>
      </c>
      <c r="L597" s="12" t="str">
        <f t="shared" si="66"/>
        <v>0</v>
      </c>
      <c r="M597" s="5" t="str">
        <f t="shared" si="67"/>
        <v>0</v>
      </c>
      <c r="N597" s="4" t="str">
        <f t="shared" si="68"/>
        <v>0</v>
      </c>
      <c r="O597" s="6" t="str">
        <f t="shared" si="69"/>
        <v>Pas de niveau 7</v>
      </c>
    </row>
    <row r="598" spans="1:15">
      <c r="A598" s="15">
        <f>'Balance N'!A599</f>
        <v>0</v>
      </c>
      <c r="B598" s="4" t="str">
        <f t="shared" si="63"/>
        <v>0</v>
      </c>
      <c r="C598" s="4" t="str">
        <f t="shared" si="64"/>
        <v>0</v>
      </c>
      <c r="D598" s="4" t="str">
        <f t="shared" si="65"/>
        <v>0</v>
      </c>
      <c r="E598" s="8">
        <f>'Balance N'!B599</f>
        <v>0</v>
      </c>
      <c r="F598" s="9">
        <f>'Balance N'!C599</f>
        <v>0</v>
      </c>
      <c r="G598" s="9">
        <f>'Balance N'!D599</f>
        <v>0</v>
      </c>
      <c r="H598" s="9">
        <f>'Balance N'!E599</f>
        <v>0</v>
      </c>
      <c r="I598" s="9">
        <f>'Balance N'!F599</f>
        <v>0</v>
      </c>
      <c r="J598" s="11">
        <f>'Balance N'!G599</f>
        <v>0</v>
      </c>
      <c r="K598" s="11">
        <f>'Balance N'!H599</f>
        <v>0</v>
      </c>
      <c r="L598" s="12" t="str">
        <f t="shared" si="66"/>
        <v>0</v>
      </c>
      <c r="M598" s="5" t="str">
        <f t="shared" si="67"/>
        <v>0</v>
      </c>
      <c r="N598" s="4" t="str">
        <f t="shared" si="68"/>
        <v>0</v>
      </c>
      <c r="O598" s="6" t="str">
        <f t="shared" si="69"/>
        <v>Pas de niveau 7</v>
      </c>
    </row>
    <row r="599" spans="1:15">
      <c r="A599" s="15">
        <f>'Balance N'!A600</f>
        <v>0</v>
      </c>
      <c r="B599" s="4" t="str">
        <f t="shared" si="63"/>
        <v>0</v>
      </c>
      <c r="C599" s="4" t="str">
        <f t="shared" si="64"/>
        <v>0</v>
      </c>
      <c r="D599" s="4" t="str">
        <f t="shared" si="65"/>
        <v>0</v>
      </c>
      <c r="E599" s="8">
        <f>'Balance N'!B600</f>
        <v>0</v>
      </c>
      <c r="F599" s="9">
        <f>'Balance N'!C600</f>
        <v>0</v>
      </c>
      <c r="G599" s="9">
        <f>'Balance N'!D600</f>
        <v>0</v>
      </c>
      <c r="H599" s="9">
        <f>'Balance N'!E600</f>
        <v>0</v>
      </c>
      <c r="I599" s="9">
        <f>'Balance N'!F600</f>
        <v>0</v>
      </c>
      <c r="J599" s="11">
        <f>'Balance N'!G600</f>
        <v>0</v>
      </c>
      <c r="K599" s="11">
        <f>'Balance N'!H600</f>
        <v>0</v>
      </c>
      <c r="L599" s="12" t="str">
        <f t="shared" si="66"/>
        <v>0</v>
      </c>
      <c r="M599" s="5" t="str">
        <f t="shared" si="67"/>
        <v>0</v>
      </c>
      <c r="N599" s="4" t="str">
        <f t="shared" si="68"/>
        <v>0</v>
      </c>
      <c r="O599" s="6" t="str">
        <f t="shared" si="69"/>
        <v>Pas de niveau 7</v>
      </c>
    </row>
    <row r="600" spans="1:15">
      <c r="A600" s="15">
        <f>'Balance N'!A601</f>
        <v>0</v>
      </c>
      <c r="B600" s="4" t="str">
        <f t="shared" si="63"/>
        <v>0</v>
      </c>
      <c r="C600" s="4" t="str">
        <f t="shared" si="64"/>
        <v>0</v>
      </c>
      <c r="D600" s="4" t="str">
        <f t="shared" si="65"/>
        <v>0</v>
      </c>
      <c r="E600" s="8">
        <f>'Balance N'!B601</f>
        <v>0</v>
      </c>
      <c r="F600" s="9">
        <f>'Balance N'!C601</f>
        <v>0</v>
      </c>
      <c r="G600" s="9">
        <f>'Balance N'!D601</f>
        <v>0</v>
      </c>
      <c r="H600" s="9">
        <f>'Balance N'!E601</f>
        <v>0</v>
      </c>
      <c r="I600" s="9">
        <f>'Balance N'!F601</f>
        <v>0</v>
      </c>
      <c r="J600" s="11">
        <f>'Balance N'!G601</f>
        <v>0</v>
      </c>
      <c r="K600" s="11">
        <f>'Balance N'!H601</f>
        <v>0</v>
      </c>
      <c r="L600" s="12" t="str">
        <f t="shared" si="66"/>
        <v>0</v>
      </c>
      <c r="M600" s="5" t="str">
        <f t="shared" si="67"/>
        <v>0</v>
      </c>
      <c r="N600" s="4" t="str">
        <f t="shared" si="68"/>
        <v>0</v>
      </c>
      <c r="O600" s="6" t="str">
        <f t="shared" si="69"/>
        <v>Pas de niveau 7</v>
      </c>
    </row>
    <row r="601" spans="1:15">
      <c r="A601" s="15">
        <f>'Balance N'!A602</f>
        <v>0</v>
      </c>
      <c r="B601" s="4" t="str">
        <f t="shared" si="63"/>
        <v>0</v>
      </c>
      <c r="C601" s="4" t="str">
        <f t="shared" si="64"/>
        <v>0</v>
      </c>
      <c r="D601" s="4" t="str">
        <f t="shared" si="65"/>
        <v>0</v>
      </c>
      <c r="E601" s="8">
        <f>'Balance N'!B602</f>
        <v>0</v>
      </c>
      <c r="F601" s="9">
        <f>'Balance N'!C602</f>
        <v>0</v>
      </c>
      <c r="G601" s="9">
        <f>'Balance N'!D602</f>
        <v>0</v>
      </c>
      <c r="H601" s="9">
        <f>'Balance N'!E602</f>
        <v>0</v>
      </c>
      <c r="I601" s="9">
        <f>'Balance N'!F602</f>
        <v>0</v>
      </c>
      <c r="J601" s="11">
        <f>'Balance N'!G602</f>
        <v>0</v>
      </c>
      <c r="K601" s="11">
        <f>'Balance N'!H602</f>
        <v>0</v>
      </c>
      <c r="L601" s="12" t="str">
        <f t="shared" si="66"/>
        <v>0</v>
      </c>
      <c r="M601" s="5" t="str">
        <f t="shared" si="67"/>
        <v>0</v>
      </c>
      <c r="N601" s="4" t="str">
        <f t="shared" si="68"/>
        <v>0</v>
      </c>
      <c r="O601" s="6" t="str">
        <f t="shared" si="69"/>
        <v>Pas de niveau 7</v>
      </c>
    </row>
    <row r="602" spans="1:15">
      <c r="A602" s="15">
        <f>'Balance N'!A603</f>
        <v>0</v>
      </c>
      <c r="B602" s="4" t="str">
        <f t="shared" si="63"/>
        <v>0</v>
      </c>
      <c r="C602" s="4" t="str">
        <f t="shared" si="64"/>
        <v>0</v>
      </c>
      <c r="D602" s="4" t="str">
        <f t="shared" si="65"/>
        <v>0</v>
      </c>
      <c r="E602" s="8">
        <f>'Balance N'!B603</f>
        <v>0</v>
      </c>
      <c r="F602" s="9">
        <f>'Balance N'!C603</f>
        <v>0</v>
      </c>
      <c r="G602" s="9">
        <f>'Balance N'!D603</f>
        <v>0</v>
      </c>
      <c r="H602" s="9">
        <f>'Balance N'!E603</f>
        <v>0</v>
      </c>
      <c r="I602" s="9">
        <f>'Balance N'!F603</f>
        <v>0</v>
      </c>
      <c r="J602" s="11">
        <f>'Balance N'!G603</f>
        <v>0</v>
      </c>
      <c r="K602" s="11">
        <f>'Balance N'!H603</f>
        <v>0</v>
      </c>
      <c r="L602" s="12" t="str">
        <f t="shared" si="66"/>
        <v>0</v>
      </c>
      <c r="M602" s="5" t="str">
        <f t="shared" si="67"/>
        <v>0</v>
      </c>
      <c r="N602" s="4" t="str">
        <f t="shared" si="68"/>
        <v>0</v>
      </c>
      <c r="O602" s="6" t="str">
        <f t="shared" si="69"/>
        <v>Pas de niveau 7</v>
      </c>
    </row>
    <row r="603" spans="1:15">
      <c r="A603" s="15">
        <f>'Balance N'!A604</f>
        <v>0</v>
      </c>
      <c r="B603" s="4" t="str">
        <f t="shared" si="63"/>
        <v>0</v>
      </c>
      <c r="C603" s="4" t="str">
        <f t="shared" si="64"/>
        <v>0</v>
      </c>
      <c r="D603" s="4" t="str">
        <f t="shared" si="65"/>
        <v>0</v>
      </c>
      <c r="E603" s="8">
        <f>'Balance N'!B604</f>
        <v>0</v>
      </c>
      <c r="F603" s="9">
        <f>'Balance N'!C604</f>
        <v>0</v>
      </c>
      <c r="G603" s="9">
        <f>'Balance N'!D604</f>
        <v>0</v>
      </c>
      <c r="H603" s="9">
        <f>'Balance N'!E604</f>
        <v>0</v>
      </c>
      <c r="I603" s="9">
        <f>'Balance N'!F604</f>
        <v>0</v>
      </c>
      <c r="J603" s="11">
        <f>'Balance N'!G604</f>
        <v>0</v>
      </c>
      <c r="K603" s="11">
        <f>'Balance N'!H604</f>
        <v>0</v>
      </c>
      <c r="L603" s="12" t="str">
        <f t="shared" si="66"/>
        <v>0</v>
      </c>
      <c r="M603" s="5" t="str">
        <f t="shared" si="67"/>
        <v>0</v>
      </c>
      <c r="N603" s="4" t="str">
        <f t="shared" si="68"/>
        <v>0</v>
      </c>
      <c r="O603" s="6" t="str">
        <f t="shared" si="69"/>
        <v>Pas de niveau 7</v>
      </c>
    </row>
    <row r="604" spans="1:15">
      <c r="A604" s="15">
        <f>'Balance N'!A605</f>
        <v>0</v>
      </c>
      <c r="B604" s="4" t="str">
        <f t="shared" si="63"/>
        <v>0</v>
      </c>
      <c r="C604" s="4" t="str">
        <f t="shared" si="64"/>
        <v>0</v>
      </c>
      <c r="D604" s="4" t="str">
        <f t="shared" si="65"/>
        <v>0</v>
      </c>
      <c r="E604" s="8">
        <f>'Balance N'!B605</f>
        <v>0</v>
      </c>
      <c r="F604" s="9">
        <f>'Balance N'!C605</f>
        <v>0</v>
      </c>
      <c r="G604" s="9">
        <f>'Balance N'!D605</f>
        <v>0</v>
      </c>
      <c r="H604" s="9">
        <f>'Balance N'!E605</f>
        <v>0</v>
      </c>
      <c r="I604" s="9">
        <f>'Balance N'!F605</f>
        <v>0</v>
      </c>
      <c r="J604" s="11">
        <f>'Balance N'!G605</f>
        <v>0</v>
      </c>
      <c r="K604" s="11">
        <f>'Balance N'!H605</f>
        <v>0</v>
      </c>
      <c r="L604" s="12" t="str">
        <f t="shared" si="66"/>
        <v>0</v>
      </c>
      <c r="M604" s="5" t="str">
        <f t="shared" si="67"/>
        <v>0</v>
      </c>
      <c r="N604" s="4" t="str">
        <f t="shared" si="68"/>
        <v>0</v>
      </c>
      <c r="O604" s="6" t="str">
        <f t="shared" si="69"/>
        <v>Pas de niveau 7</v>
      </c>
    </row>
    <row r="605" spans="1:15">
      <c r="A605" s="15">
        <f>'Balance N'!A606</f>
        <v>0</v>
      </c>
      <c r="B605" s="4" t="str">
        <f t="shared" si="63"/>
        <v>0</v>
      </c>
      <c r="C605" s="4" t="str">
        <f t="shared" si="64"/>
        <v>0</v>
      </c>
      <c r="D605" s="4" t="str">
        <f t="shared" si="65"/>
        <v>0</v>
      </c>
      <c r="E605" s="8">
        <f>'Balance N'!B606</f>
        <v>0</v>
      </c>
      <c r="F605" s="9">
        <f>'Balance N'!C606</f>
        <v>0</v>
      </c>
      <c r="G605" s="9">
        <f>'Balance N'!D606</f>
        <v>0</v>
      </c>
      <c r="H605" s="9">
        <f>'Balance N'!E606</f>
        <v>0</v>
      </c>
      <c r="I605" s="9">
        <f>'Balance N'!F606</f>
        <v>0</v>
      </c>
      <c r="J605" s="11">
        <f>'Balance N'!G606</f>
        <v>0</v>
      </c>
      <c r="K605" s="11">
        <f>'Balance N'!H606</f>
        <v>0</v>
      </c>
      <c r="L605" s="12" t="str">
        <f t="shared" si="66"/>
        <v>0</v>
      </c>
      <c r="M605" s="5" t="str">
        <f t="shared" si="67"/>
        <v>0</v>
      </c>
      <c r="N605" s="4" t="str">
        <f t="shared" si="68"/>
        <v>0</v>
      </c>
      <c r="O605" s="6" t="str">
        <f t="shared" si="69"/>
        <v>Pas de niveau 7</v>
      </c>
    </row>
    <row r="606" spans="1:15">
      <c r="A606" s="15">
        <f>'Balance N'!A607</f>
        <v>0</v>
      </c>
      <c r="B606" s="4" t="str">
        <f t="shared" si="63"/>
        <v>0</v>
      </c>
      <c r="C606" s="4" t="str">
        <f t="shared" si="64"/>
        <v>0</v>
      </c>
      <c r="D606" s="4" t="str">
        <f t="shared" si="65"/>
        <v>0</v>
      </c>
      <c r="E606" s="8">
        <f>'Balance N'!B607</f>
        <v>0</v>
      </c>
      <c r="F606" s="9">
        <f>'Balance N'!C607</f>
        <v>0</v>
      </c>
      <c r="G606" s="9">
        <f>'Balance N'!D607</f>
        <v>0</v>
      </c>
      <c r="H606" s="9">
        <f>'Balance N'!E607</f>
        <v>0</v>
      </c>
      <c r="I606" s="9">
        <f>'Balance N'!F607</f>
        <v>0</v>
      </c>
      <c r="J606" s="11">
        <f>'Balance N'!G607</f>
        <v>0</v>
      </c>
      <c r="K606" s="11">
        <f>'Balance N'!H607</f>
        <v>0</v>
      </c>
      <c r="L606" s="12" t="str">
        <f t="shared" si="66"/>
        <v>0</v>
      </c>
      <c r="M606" s="5" t="str">
        <f t="shared" si="67"/>
        <v>0</v>
      </c>
      <c r="N606" s="4" t="str">
        <f t="shared" si="68"/>
        <v>0</v>
      </c>
      <c r="O606" s="6" t="str">
        <f t="shared" si="69"/>
        <v>Pas de niveau 7</v>
      </c>
    </row>
    <row r="607" spans="1:15">
      <c r="A607" s="15">
        <f>'Balance N'!A608</f>
        <v>0</v>
      </c>
      <c r="B607" s="4" t="str">
        <f t="shared" si="63"/>
        <v>0</v>
      </c>
      <c r="C607" s="4" t="str">
        <f t="shared" si="64"/>
        <v>0</v>
      </c>
      <c r="D607" s="4" t="str">
        <f t="shared" si="65"/>
        <v>0</v>
      </c>
      <c r="E607" s="8">
        <f>'Balance N'!B608</f>
        <v>0</v>
      </c>
      <c r="F607" s="9">
        <f>'Balance N'!C608</f>
        <v>0</v>
      </c>
      <c r="G607" s="9">
        <f>'Balance N'!D608</f>
        <v>0</v>
      </c>
      <c r="H607" s="9">
        <f>'Balance N'!E608</f>
        <v>0</v>
      </c>
      <c r="I607" s="9">
        <f>'Balance N'!F608</f>
        <v>0</v>
      </c>
      <c r="J607" s="11">
        <f>'Balance N'!G608</f>
        <v>0</v>
      </c>
      <c r="K607" s="11">
        <f>'Balance N'!H608</f>
        <v>0</v>
      </c>
      <c r="L607" s="12" t="str">
        <f t="shared" si="66"/>
        <v>0</v>
      </c>
      <c r="M607" s="5" t="str">
        <f t="shared" si="67"/>
        <v>0</v>
      </c>
      <c r="N607" s="4" t="str">
        <f t="shared" si="68"/>
        <v>0</v>
      </c>
      <c r="O607" s="6" t="str">
        <f t="shared" si="69"/>
        <v>Pas de niveau 7</v>
      </c>
    </row>
    <row r="608" spans="1:15">
      <c r="A608" s="15">
        <f>'Balance N'!A609</f>
        <v>0</v>
      </c>
      <c r="B608" s="4" t="str">
        <f t="shared" si="63"/>
        <v>0</v>
      </c>
      <c r="C608" s="4" t="str">
        <f t="shared" si="64"/>
        <v>0</v>
      </c>
      <c r="D608" s="4" t="str">
        <f t="shared" si="65"/>
        <v>0</v>
      </c>
      <c r="E608" s="8">
        <f>'Balance N'!B609</f>
        <v>0</v>
      </c>
      <c r="F608" s="9">
        <f>'Balance N'!C609</f>
        <v>0</v>
      </c>
      <c r="G608" s="9">
        <f>'Balance N'!D609</f>
        <v>0</v>
      </c>
      <c r="H608" s="9">
        <f>'Balance N'!E609</f>
        <v>0</v>
      </c>
      <c r="I608" s="9">
        <f>'Balance N'!F609</f>
        <v>0</v>
      </c>
      <c r="J608" s="11">
        <f>'Balance N'!G609</f>
        <v>0</v>
      </c>
      <c r="K608" s="11">
        <f>'Balance N'!H609</f>
        <v>0</v>
      </c>
      <c r="L608" s="12" t="str">
        <f t="shared" si="66"/>
        <v>0</v>
      </c>
      <c r="M608" s="5" t="str">
        <f t="shared" si="67"/>
        <v>0</v>
      </c>
      <c r="N608" s="4" t="str">
        <f t="shared" si="68"/>
        <v>0</v>
      </c>
      <c r="O608" s="6" t="str">
        <f t="shared" si="69"/>
        <v>Pas de niveau 7</v>
      </c>
    </row>
    <row r="609" spans="1:15">
      <c r="A609" s="15">
        <f>'Balance N'!A610</f>
        <v>0</v>
      </c>
      <c r="B609" s="4" t="str">
        <f t="shared" si="63"/>
        <v>0</v>
      </c>
      <c r="C609" s="4" t="str">
        <f t="shared" si="64"/>
        <v>0</v>
      </c>
      <c r="D609" s="4" t="str">
        <f t="shared" si="65"/>
        <v>0</v>
      </c>
      <c r="E609" s="8">
        <f>'Balance N'!B610</f>
        <v>0</v>
      </c>
      <c r="F609" s="9">
        <f>'Balance N'!C610</f>
        <v>0</v>
      </c>
      <c r="G609" s="9">
        <f>'Balance N'!D610</f>
        <v>0</v>
      </c>
      <c r="H609" s="9">
        <f>'Balance N'!E610</f>
        <v>0</v>
      </c>
      <c r="I609" s="9">
        <f>'Balance N'!F610</f>
        <v>0</v>
      </c>
      <c r="J609" s="11">
        <f>'Balance N'!G610</f>
        <v>0</v>
      </c>
      <c r="K609" s="11">
        <f>'Balance N'!H610</f>
        <v>0</v>
      </c>
      <c r="L609" s="12" t="str">
        <f t="shared" si="66"/>
        <v>0</v>
      </c>
      <c r="M609" s="5" t="str">
        <f t="shared" si="67"/>
        <v>0</v>
      </c>
      <c r="N609" s="4" t="str">
        <f t="shared" si="68"/>
        <v>0</v>
      </c>
      <c r="O609" s="6" t="str">
        <f t="shared" si="69"/>
        <v>Pas de niveau 7</v>
      </c>
    </row>
    <row r="610" spans="1:15">
      <c r="A610" s="15">
        <f>'Balance N'!A611</f>
        <v>0</v>
      </c>
      <c r="B610" s="4" t="str">
        <f t="shared" si="63"/>
        <v>0</v>
      </c>
      <c r="C610" s="4" t="str">
        <f t="shared" si="64"/>
        <v>0</v>
      </c>
      <c r="D610" s="4" t="str">
        <f t="shared" si="65"/>
        <v>0</v>
      </c>
      <c r="E610" s="8">
        <f>'Balance N'!B611</f>
        <v>0</v>
      </c>
      <c r="F610" s="9">
        <f>'Balance N'!C611</f>
        <v>0</v>
      </c>
      <c r="G610" s="9">
        <f>'Balance N'!D611</f>
        <v>0</v>
      </c>
      <c r="H610" s="9">
        <f>'Balance N'!E611</f>
        <v>0</v>
      </c>
      <c r="I610" s="9">
        <f>'Balance N'!F611</f>
        <v>0</v>
      </c>
      <c r="J610" s="11">
        <f>'Balance N'!G611</f>
        <v>0</v>
      </c>
      <c r="K610" s="11">
        <f>'Balance N'!H611</f>
        <v>0</v>
      </c>
      <c r="L610" s="12" t="str">
        <f t="shared" si="66"/>
        <v>0</v>
      </c>
      <c r="M610" s="5" t="str">
        <f t="shared" si="67"/>
        <v>0</v>
      </c>
      <c r="N610" s="4" t="str">
        <f t="shared" si="68"/>
        <v>0</v>
      </c>
      <c r="O610" s="6" t="str">
        <f t="shared" si="69"/>
        <v>Pas de niveau 7</v>
      </c>
    </row>
    <row r="611" spans="1:15">
      <c r="A611" s="15">
        <f>'Balance N'!A612</f>
        <v>0</v>
      </c>
      <c r="B611" s="4" t="str">
        <f t="shared" si="63"/>
        <v>0</v>
      </c>
      <c r="C611" s="4" t="str">
        <f t="shared" si="64"/>
        <v>0</v>
      </c>
      <c r="D611" s="4" t="str">
        <f t="shared" si="65"/>
        <v>0</v>
      </c>
      <c r="E611" s="8">
        <f>'Balance N'!B612</f>
        <v>0</v>
      </c>
      <c r="F611" s="9">
        <f>'Balance N'!C612</f>
        <v>0</v>
      </c>
      <c r="G611" s="9">
        <f>'Balance N'!D612</f>
        <v>0</v>
      </c>
      <c r="H611" s="9">
        <f>'Balance N'!E612</f>
        <v>0</v>
      </c>
      <c r="I611" s="9">
        <f>'Balance N'!F612</f>
        <v>0</v>
      </c>
      <c r="J611" s="11">
        <f>'Balance N'!G612</f>
        <v>0</v>
      </c>
      <c r="K611" s="11">
        <f>'Balance N'!H612</f>
        <v>0</v>
      </c>
      <c r="L611" s="12" t="str">
        <f t="shared" si="66"/>
        <v>0</v>
      </c>
      <c r="M611" s="5" t="str">
        <f t="shared" si="67"/>
        <v>0</v>
      </c>
      <c r="N611" s="4" t="str">
        <f t="shared" si="68"/>
        <v>0</v>
      </c>
      <c r="O611" s="6" t="str">
        <f t="shared" si="69"/>
        <v>Pas de niveau 7</v>
      </c>
    </row>
    <row r="612" spans="1:15">
      <c r="A612" s="15">
        <f>'Balance N'!A613</f>
        <v>0</v>
      </c>
      <c r="B612" s="4" t="str">
        <f t="shared" si="63"/>
        <v>0</v>
      </c>
      <c r="C612" s="4" t="str">
        <f t="shared" si="64"/>
        <v>0</v>
      </c>
      <c r="D612" s="4" t="str">
        <f t="shared" si="65"/>
        <v>0</v>
      </c>
      <c r="E612" s="8">
        <f>'Balance N'!B613</f>
        <v>0</v>
      </c>
      <c r="F612" s="9">
        <f>'Balance N'!C613</f>
        <v>0</v>
      </c>
      <c r="G612" s="9">
        <f>'Balance N'!D613</f>
        <v>0</v>
      </c>
      <c r="H612" s="9">
        <f>'Balance N'!E613</f>
        <v>0</v>
      </c>
      <c r="I612" s="9">
        <f>'Balance N'!F613</f>
        <v>0</v>
      </c>
      <c r="J612" s="11">
        <f>'Balance N'!G613</f>
        <v>0</v>
      </c>
      <c r="K612" s="11">
        <f>'Balance N'!H613</f>
        <v>0</v>
      </c>
      <c r="L612" s="12" t="str">
        <f t="shared" si="66"/>
        <v>0</v>
      </c>
      <c r="M612" s="5" t="str">
        <f t="shared" si="67"/>
        <v>0</v>
      </c>
      <c r="N612" s="4" t="str">
        <f t="shared" si="68"/>
        <v>0</v>
      </c>
      <c r="O612" s="6" t="str">
        <f t="shared" si="69"/>
        <v>Pas de niveau 7</v>
      </c>
    </row>
    <row r="613" spans="1:15">
      <c r="A613" s="15">
        <f>'Balance N'!A614</f>
        <v>0</v>
      </c>
      <c r="B613" s="4" t="str">
        <f t="shared" si="63"/>
        <v>0</v>
      </c>
      <c r="C613" s="4" t="str">
        <f t="shared" si="64"/>
        <v>0</v>
      </c>
      <c r="D613" s="4" t="str">
        <f t="shared" si="65"/>
        <v>0</v>
      </c>
      <c r="E613" s="8">
        <f>'Balance N'!B614</f>
        <v>0</v>
      </c>
      <c r="F613" s="9">
        <f>'Balance N'!C614</f>
        <v>0</v>
      </c>
      <c r="G613" s="9">
        <f>'Balance N'!D614</f>
        <v>0</v>
      </c>
      <c r="H613" s="9">
        <f>'Balance N'!E614</f>
        <v>0</v>
      </c>
      <c r="I613" s="9">
        <f>'Balance N'!F614</f>
        <v>0</v>
      </c>
      <c r="J613" s="11">
        <f>'Balance N'!G614</f>
        <v>0</v>
      </c>
      <c r="K613" s="11">
        <f>'Balance N'!H614</f>
        <v>0</v>
      </c>
      <c r="L613" s="12" t="str">
        <f t="shared" si="66"/>
        <v>0</v>
      </c>
      <c r="M613" s="5" t="str">
        <f t="shared" si="67"/>
        <v>0</v>
      </c>
      <c r="N613" s="4" t="str">
        <f t="shared" si="68"/>
        <v>0</v>
      </c>
      <c r="O613" s="6" t="str">
        <f t="shared" si="69"/>
        <v>Pas de niveau 7</v>
      </c>
    </row>
    <row r="614" spans="1:15">
      <c r="A614" s="15">
        <f>'Balance N'!A615</f>
        <v>0</v>
      </c>
      <c r="B614" s="4" t="str">
        <f t="shared" si="63"/>
        <v>0</v>
      </c>
      <c r="C614" s="4" t="str">
        <f t="shared" si="64"/>
        <v>0</v>
      </c>
      <c r="D614" s="4" t="str">
        <f t="shared" si="65"/>
        <v>0</v>
      </c>
      <c r="E614" s="8">
        <f>'Balance N'!B615</f>
        <v>0</v>
      </c>
      <c r="F614" s="9">
        <f>'Balance N'!C615</f>
        <v>0</v>
      </c>
      <c r="G614" s="9">
        <f>'Balance N'!D615</f>
        <v>0</v>
      </c>
      <c r="H614" s="9">
        <f>'Balance N'!E615</f>
        <v>0</v>
      </c>
      <c r="I614" s="9">
        <f>'Balance N'!F615</f>
        <v>0</v>
      </c>
      <c r="J614" s="11">
        <f>'Balance N'!G615</f>
        <v>0</v>
      </c>
      <c r="K614" s="11">
        <f>'Balance N'!H615</f>
        <v>0</v>
      </c>
      <c r="L614" s="12" t="str">
        <f t="shared" si="66"/>
        <v>0</v>
      </c>
      <c r="M614" s="5" t="str">
        <f t="shared" si="67"/>
        <v>0</v>
      </c>
      <c r="N614" s="4" t="str">
        <f t="shared" si="68"/>
        <v>0</v>
      </c>
      <c r="O614" s="6" t="str">
        <f t="shared" si="69"/>
        <v>Pas de niveau 7</v>
      </c>
    </row>
    <row r="615" spans="1:15">
      <c r="A615" s="15">
        <f>'Balance N'!A616</f>
        <v>0</v>
      </c>
      <c r="B615" s="4" t="str">
        <f t="shared" si="63"/>
        <v>0</v>
      </c>
      <c r="C615" s="4" t="str">
        <f t="shared" si="64"/>
        <v>0</v>
      </c>
      <c r="D615" s="4" t="str">
        <f t="shared" si="65"/>
        <v>0</v>
      </c>
      <c r="E615" s="8">
        <f>'Balance N'!B616</f>
        <v>0</v>
      </c>
      <c r="F615" s="9">
        <f>'Balance N'!C616</f>
        <v>0</v>
      </c>
      <c r="G615" s="9">
        <f>'Balance N'!D616</f>
        <v>0</v>
      </c>
      <c r="H615" s="9">
        <f>'Balance N'!E616</f>
        <v>0</v>
      </c>
      <c r="I615" s="9">
        <f>'Balance N'!F616</f>
        <v>0</v>
      </c>
      <c r="J615" s="11">
        <f>'Balance N'!G616</f>
        <v>0</v>
      </c>
      <c r="K615" s="11">
        <f>'Balance N'!H616</f>
        <v>0</v>
      </c>
      <c r="L615" s="12" t="str">
        <f t="shared" si="66"/>
        <v>0</v>
      </c>
      <c r="M615" s="5" t="str">
        <f t="shared" si="67"/>
        <v>0</v>
      </c>
      <c r="N615" s="4" t="str">
        <f t="shared" si="68"/>
        <v>0</v>
      </c>
      <c r="O615" s="6" t="str">
        <f t="shared" si="69"/>
        <v>Pas de niveau 7</v>
      </c>
    </row>
    <row r="616" spans="1:15">
      <c r="A616" s="15">
        <f>'Balance N'!A617</f>
        <v>0</v>
      </c>
      <c r="B616" s="4" t="str">
        <f t="shared" si="63"/>
        <v>0</v>
      </c>
      <c r="C616" s="4" t="str">
        <f t="shared" si="64"/>
        <v>0</v>
      </c>
      <c r="D616" s="4" t="str">
        <f t="shared" si="65"/>
        <v>0</v>
      </c>
      <c r="E616" s="8">
        <f>'Balance N'!B617</f>
        <v>0</v>
      </c>
      <c r="F616" s="9">
        <f>'Balance N'!C617</f>
        <v>0</v>
      </c>
      <c r="G616" s="9">
        <f>'Balance N'!D617</f>
        <v>0</v>
      </c>
      <c r="H616" s="9">
        <f>'Balance N'!E617</f>
        <v>0</v>
      </c>
      <c r="I616" s="9">
        <f>'Balance N'!F617</f>
        <v>0</v>
      </c>
      <c r="J616" s="11">
        <f>'Balance N'!G617</f>
        <v>0</v>
      </c>
      <c r="K616" s="11">
        <f>'Balance N'!H617</f>
        <v>0</v>
      </c>
      <c r="L616" s="12" t="str">
        <f t="shared" si="66"/>
        <v>0</v>
      </c>
      <c r="M616" s="5" t="str">
        <f t="shared" si="67"/>
        <v>0</v>
      </c>
      <c r="N616" s="4" t="str">
        <f t="shared" si="68"/>
        <v>0</v>
      </c>
      <c r="O616" s="6" t="str">
        <f t="shared" si="69"/>
        <v>Pas de niveau 7</v>
      </c>
    </row>
    <row r="617" spans="1:15">
      <c r="A617" s="15">
        <f>'Balance N'!A618</f>
        <v>0</v>
      </c>
      <c r="B617" s="4" t="str">
        <f t="shared" si="63"/>
        <v>0</v>
      </c>
      <c r="C617" s="4" t="str">
        <f t="shared" si="64"/>
        <v>0</v>
      </c>
      <c r="D617" s="4" t="str">
        <f t="shared" si="65"/>
        <v>0</v>
      </c>
      <c r="E617" s="8">
        <f>'Balance N'!B618</f>
        <v>0</v>
      </c>
      <c r="F617" s="9">
        <f>'Balance N'!C618</f>
        <v>0</v>
      </c>
      <c r="G617" s="9">
        <f>'Balance N'!D618</f>
        <v>0</v>
      </c>
      <c r="H617" s="9">
        <f>'Balance N'!E618</f>
        <v>0</v>
      </c>
      <c r="I617" s="9">
        <f>'Balance N'!F618</f>
        <v>0</v>
      </c>
      <c r="J617" s="11">
        <f>'Balance N'!G618</f>
        <v>0</v>
      </c>
      <c r="K617" s="11">
        <f>'Balance N'!H618</f>
        <v>0</v>
      </c>
      <c r="L617" s="12" t="str">
        <f t="shared" si="66"/>
        <v>0</v>
      </c>
      <c r="M617" s="5" t="str">
        <f t="shared" si="67"/>
        <v>0</v>
      </c>
      <c r="N617" s="4" t="str">
        <f t="shared" si="68"/>
        <v>0</v>
      </c>
      <c r="O617" s="6" t="str">
        <f t="shared" si="69"/>
        <v>Pas de niveau 7</v>
      </c>
    </row>
    <row r="618" spans="1:15">
      <c r="A618" s="15">
        <f>'Balance N'!A619</f>
        <v>0</v>
      </c>
      <c r="B618" s="4" t="str">
        <f t="shared" si="63"/>
        <v>0</v>
      </c>
      <c r="C618" s="4" t="str">
        <f t="shared" si="64"/>
        <v>0</v>
      </c>
      <c r="D618" s="4" t="str">
        <f t="shared" si="65"/>
        <v>0</v>
      </c>
      <c r="E618" s="8">
        <f>'Balance N'!B619</f>
        <v>0</v>
      </c>
      <c r="F618" s="9">
        <f>'Balance N'!C619</f>
        <v>0</v>
      </c>
      <c r="G618" s="9">
        <f>'Balance N'!D619</f>
        <v>0</v>
      </c>
      <c r="H618" s="9">
        <f>'Balance N'!E619</f>
        <v>0</v>
      </c>
      <c r="I618" s="9">
        <f>'Balance N'!F619</f>
        <v>0</v>
      </c>
      <c r="J618" s="11">
        <f>'Balance N'!G619</f>
        <v>0</v>
      </c>
      <c r="K618" s="11">
        <f>'Balance N'!H619</f>
        <v>0</v>
      </c>
      <c r="L618" s="12" t="str">
        <f t="shared" si="66"/>
        <v>0</v>
      </c>
      <c r="M618" s="5" t="str">
        <f t="shared" si="67"/>
        <v>0</v>
      </c>
      <c r="N618" s="4" t="str">
        <f t="shared" si="68"/>
        <v>0</v>
      </c>
      <c r="O618" s="6" t="str">
        <f t="shared" si="69"/>
        <v>Pas de niveau 7</v>
      </c>
    </row>
    <row r="619" spans="1:15">
      <c r="A619" s="15">
        <f>'Balance N'!A620</f>
        <v>0</v>
      </c>
      <c r="B619" s="4" t="str">
        <f t="shared" si="63"/>
        <v>0</v>
      </c>
      <c r="C619" s="4" t="str">
        <f t="shared" si="64"/>
        <v>0</v>
      </c>
      <c r="D619" s="4" t="str">
        <f t="shared" si="65"/>
        <v>0</v>
      </c>
      <c r="E619" s="8">
        <f>'Balance N'!B620</f>
        <v>0</v>
      </c>
      <c r="F619" s="9">
        <f>'Balance N'!C620</f>
        <v>0</v>
      </c>
      <c r="G619" s="9">
        <f>'Balance N'!D620</f>
        <v>0</v>
      </c>
      <c r="H619" s="9">
        <f>'Balance N'!E620</f>
        <v>0</v>
      </c>
      <c r="I619" s="9">
        <f>'Balance N'!F620</f>
        <v>0</v>
      </c>
      <c r="J619" s="11">
        <f>'Balance N'!G620</f>
        <v>0</v>
      </c>
      <c r="K619" s="11">
        <f>'Balance N'!H620</f>
        <v>0</v>
      </c>
      <c r="L619" s="12" t="str">
        <f t="shared" si="66"/>
        <v>0</v>
      </c>
      <c r="M619" s="5" t="str">
        <f t="shared" si="67"/>
        <v>0</v>
      </c>
      <c r="N619" s="4" t="str">
        <f t="shared" si="68"/>
        <v>0</v>
      </c>
      <c r="O619" s="6" t="str">
        <f t="shared" si="69"/>
        <v>Pas de niveau 7</v>
      </c>
    </row>
    <row r="620" spans="1:15">
      <c r="A620" s="15">
        <f>'Balance N'!A621</f>
        <v>0</v>
      </c>
      <c r="B620" s="4" t="str">
        <f t="shared" si="63"/>
        <v>0</v>
      </c>
      <c r="C620" s="4" t="str">
        <f t="shared" si="64"/>
        <v>0</v>
      </c>
      <c r="D620" s="4" t="str">
        <f t="shared" si="65"/>
        <v>0</v>
      </c>
      <c r="E620" s="8">
        <f>'Balance N'!B621</f>
        <v>0</v>
      </c>
      <c r="F620" s="9">
        <f>'Balance N'!C621</f>
        <v>0</v>
      </c>
      <c r="G620" s="9">
        <f>'Balance N'!D621</f>
        <v>0</v>
      </c>
      <c r="H620" s="9">
        <f>'Balance N'!E621</f>
        <v>0</v>
      </c>
      <c r="I620" s="9">
        <f>'Balance N'!F621</f>
        <v>0</v>
      </c>
      <c r="J620" s="11">
        <f>'Balance N'!G621</f>
        <v>0</v>
      </c>
      <c r="K620" s="11">
        <f>'Balance N'!H621</f>
        <v>0</v>
      </c>
      <c r="L620" s="12" t="str">
        <f t="shared" si="66"/>
        <v>0</v>
      </c>
      <c r="M620" s="5" t="str">
        <f t="shared" si="67"/>
        <v>0</v>
      </c>
      <c r="N620" s="4" t="str">
        <f t="shared" si="68"/>
        <v>0</v>
      </c>
      <c r="O620" s="6" t="str">
        <f t="shared" si="69"/>
        <v>Pas de niveau 7</v>
      </c>
    </row>
    <row r="621" spans="1:15">
      <c r="A621" s="15">
        <f>'Balance N'!A622</f>
        <v>0</v>
      </c>
      <c r="B621" s="4" t="str">
        <f t="shared" si="63"/>
        <v>0</v>
      </c>
      <c r="C621" s="4" t="str">
        <f t="shared" si="64"/>
        <v>0</v>
      </c>
      <c r="D621" s="4" t="str">
        <f t="shared" si="65"/>
        <v>0</v>
      </c>
      <c r="E621" s="8">
        <f>'Balance N'!B622</f>
        <v>0</v>
      </c>
      <c r="F621" s="9">
        <f>'Balance N'!C622</f>
        <v>0</v>
      </c>
      <c r="G621" s="9">
        <f>'Balance N'!D622</f>
        <v>0</v>
      </c>
      <c r="H621" s="9">
        <f>'Balance N'!E622</f>
        <v>0</v>
      </c>
      <c r="I621" s="9">
        <f>'Balance N'!F622</f>
        <v>0</v>
      </c>
      <c r="J621" s="11">
        <f>'Balance N'!G622</f>
        <v>0</v>
      </c>
      <c r="K621" s="11">
        <f>'Balance N'!H622</f>
        <v>0</v>
      </c>
      <c r="L621" s="12" t="str">
        <f t="shared" si="66"/>
        <v>0</v>
      </c>
      <c r="M621" s="5" t="str">
        <f t="shared" si="67"/>
        <v>0</v>
      </c>
      <c r="N621" s="4" t="str">
        <f t="shared" si="68"/>
        <v>0</v>
      </c>
      <c r="O621" s="6" t="str">
        <f t="shared" si="69"/>
        <v>Pas de niveau 7</v>
      </c>
    </row>
    <row r="622" spans="1:15">
      <c r="A622" s="15">
        <f>'Balance N'!A623</f>
        <v>0</v>
      </c>
      <c r="B622" s="4" t="str">
        <f t="shared" si="63"/>
        <v>0</v>
      </c>
      <c r="C622" s="4" t="str">
        <f t="shared" si="64"/>
        <v>0</v>
      </c>
      <c r="D622" s="4" t="str">
        <f t="shared" si="65"/>
        <v>0</v>
      </c>
      <c r="E622" s="8">
        <f>'Balance N'!B623</f>
        <v>0</v>
      </c>
      <c r="F622" s="9">
        <f>'Balance N'!C623</f>
        <v>0</v>
      </c>
      <c r="G622" s="9">
        <f>'Balance N'!D623</f>
        <v>0</v>
      </c>
      <c r="H622" s="9">
        <f>'Balance N'!E623</f>
        <v>0</v>
      </c>
      <c r="I622" s="9">
        <f>'Balance N'!F623</f>
        <v>0</v>
      </c>
      <c r="J622" s="11">
        <f>'Balance N'!G623</f>
        <v>0</v>
      </c>
      <c r="K622" s="11">
        <f>'Balance N'!H623</f>
        <v>0</v>
      </c>
      <c r="L622" s="12" t="str">
        <f t="shared" si="66"/>
        <v>0</v>
      </c>
      <c r="M622" s="5" t="str">
        <f t="shared" si="67"/>
        <v>0</v>
      </c>
      <c r="N622" s="4" t="str">
        <f t="shared" si="68"/>
        <v>0</v>
      </c>
      <c r="O622" s="6" t="str">
        <f t="shared" si="69"/>
        <v>Pas de niveau 7</v>
      </c>
    </row>
    <row r="623" spans="1:15">
      <c r="A623" s="15">
        <f>'Balance N'!A624</f>
        <v>0</v>
      </c>
      <c r="B623" s="4" t="str">
        <f t="shared" si="63"/>
        <v>0</v>
      </c>
      <c r="C623" s="4" t="str">
        <f t="shared" si="64"/>
        <v>0</v>
      </c>
      <c r="D623" s="4" t="str">
        <f t="shared" si="65"/>
        <v>0</v>
      </c>
      <c r="E623" s="8">
        <f>'Balance N'!B624</f>
        <v>0</v>
      </c>
      <c r="F623" s="9">
        <f>'Balance N'!C624</f>
        <v>0</v>
      </c>
      <c r="G623" s="9">
        <f>'Balance N'!D624</f>
        <v>0</v>
      </c>
      <c r="H623" s="9">
        <f>'Balance N'!E624</f>
        <v>0</v>
      </c>
      <c r="I623" s="9">
        <f>'Balance N'!F624</f>
        <v>0</v>
      </c>
      <c r="J623" s="11">
        <f>'Balance N'!G624</f>
        <v>0</v>
      </c>
      <c r="K623" s="11">
        <f>'Balance N'!H624</f>
        <v>0</v>
      </c>
      <c r="L623" s="12" t="str">
        <f t="shared" si="66"/>
        <v>0</v>
      </c>
      <c r="M623" s="5" t="str">
        <f t="shared" si="67"/>
        <v>0</v>
      </c>
      <c r="N623" s="4" t="str">
        <f t="shared" si="68"/>
        <v>0</v>
      </c>
      <c r="O623" s="6" t="str">
        <f t="shared" si="69"/>
        <v>Pas de niveau 7</v>
      </c>
    </row>
    <row r="624" spans="1:15">
      <c r="A624" s="15">
        <f>'Balance N'!A625</f>
        <v>0</v>
      </c>
      <c r="B624" s="4" t="str">
        <f t="shared" si="63"/>
        <v>0</v>
      </c>
      <c r="C624" s="4" t="str">
        <f t="shared" si="64"/>
        <v>0</v>
      </c>
      <c r="D624" s="4" t="str">
        <f t="shared" si="65"/>
        <v>0</v>
      </c>
      <c r="E624" s="8">
        <f>'Balance N'!B625</f>
        <v>0</v>
      </c>
      <c r="F624" s="9">
        <f>'Balance N'!C625</f>
        <v>0</v>
      </c>
      <c r="G624" s="9">
        <f>'Balance N'!D625</f>
        <v>0</v>
      </c>
      <c r="H624" s="9">
        <f>'Balance N'!E625</f>
        <v>0</v>
      </c>
      <c r="I624" s="9">
        <f>'Balance N'!F625</f>
        <v>0</v>
      </c>
      <c r="J624" s="11">
        <f>'Balance N'!G625</f>
        <v>0</v>
      </c>
      <c r="K624" s="11">
        <f>'Balance N'!H625</f>
        <v>0</v>
      </c>
      <c r="L624" s="12" t="str">
        <f t="shared" si="66"/>
        <v>0</v>
      </c>
      <c r="M624" s="5" t="str">
        <f t="shared" si="67"/>
        <v>0</v>
      </c>
      <c r="N624" s="4" t="str">
        <f t="shared" si="68"/>
        <v>0</v>
      </c>
      <c r="O624" s="6" t="str">
        <f t="shared" si="69"/>
        <v>Pas de niveau 7</v>
      </c>
    </row>
    <row r="625" spans="1:15">
      <c r="A625" s="15">
        <f>'Balance N'!A626</f>
        <v>0</v>
      </c>
      <c r="B625" s="4" t="str">
        <f t="shared" si="63"/>
        <v>0</v>
      </c>
      <c r="C625" s="4" t="str">
        <f t="shared" si="64"/>
        <v>0</v>
      </c>
      <c r="D625" s="4" t="str">
        <f t="shared" si="65"/>
        <v>0</v>
      </c>
      <c r="E625" s="8">
        <f>'Balance N'!B626</f>
        <v>0</v>
      </c>
      <c r="F625" s="9">
        <f>'Balance N'!C626</f>
        <v>0</v>
      </c>
      <c r="G625" s="9">
        <f>'Balance N'!D626</f>
        <v>0</v>
      </c>
      <c r="H625" s="9">
        <f>'Balance N'!E626</f>
        <v>0</v>
      </c>
      <c r="I625" s="9">
        <f>'Balance N'!F626</f>
        <v>0</v>
      </c>
      <c r="J625" s="11">
        <f>'Balance N'!G626</f>
        <v>0</v>
      </c>
      <c r="K625" s="11">
        <f>'Balance N'!H626</f>
        <v>0</v>
      </c>
      <c r="L625" s="12" t="str">
        <f t="shared" si="66"/>
        <v>0</v>
      </c>
      <c r="M625" s="5" t="str">
        <f t="shared" si="67"/>
        <v>0</v>
      </c>
      <c r="N625" s="4" t="str">
        <f t="shared" si="68"/>
        <v>0</v>
      </c>
      <c r="O625" s="6" t="str">
        <f t="shared" si="69"/>
        <v>Pas de niveau 7</v>
      </c>
    </row>
    <row r="626" spans="1:15">
      <c r="A626" s="15">
        <f>'Balance N'!A627</f>
        <v>0</v>
      </c>
      <c r="B626" s="4" t="str">
        <f t="shared" si="63"/>
        <v>0</v>
      </c>
      <c r="C626" s="4" t="str">
        <f t="shared" si="64"/>
        <v>0</v>
      </c>
      <c r="D626" s="4" t="str">
        <f t="shared" si="65"/>
        <v>0</v>
      </c>
      <c r="E626" s="8">
        <f>'Balance N'!B627</f>
        <v>0</v>
      </c>
      <c r="F626" s="9">
        <f>'Balance N'!C627</f>
        <v>0</v>
      </c>
      <c r="G626" s="9">
        <f>'Balance N'!D627</f>
        <v>0</v>
      </c>
      <c r="H626" s="9">
        <f>'Balance N'!E627</f>
        <v>0</v>
      </c>
      <c r="I626" s="9">
        <f>'Balance N'!F627</f>
        <v>0</v>
      </c>
      <c r="J626" s="11">
        <f>'Balance N'!G627</f>
        <v>0</v>
      </c>
      <c r="K626" s="11">
        <f>'Balance N'!H627</f>
        <v>0</v>
      </c>
      <c r="L626" s="12" t="str">
        <f t="shared" si="66"/>
        <v>0</v>
      </c>
      <c r="M626" s="5" t="str">
        <f t="shared" si="67"/>
        <v>0</v>
      </c>
      <c r="N626" s="4" t="str">
        <f t="shared" si="68"/>
        <v>0</v>
      </c>
      <c r="O626" s="6" t="str">
        <f t="shared" si="69"/>
        <v>Pas de niveau 7</v>
      </c>
    </row>
    <row r="627" spans="1:15">
      <c r="A627" s="15">
        <f>'Balance N'!A628</f>
        <v>0</v>
      </c>
      <c r="B627" s="4" t="str">
        <f t="shared" si="63"/>
        <v>0</v>
      </c>
      <c r="C627" s="4" t="str">
        <f t="shared" si="64"/>
        <v>0</v>
      </c>
      <c r="D627" s="4" t="str">
        <f t="shared" si="65"/>
        <v>0</v>
      </c>
      <c r="E627" s="8">
        <f>'Balance N'!B628</f>
        <v>0</v>
      </c>
      <c r="F627" s="9">
        <f>'Balance N'!C628</f>
        <v>0</v>
      </c>
      <c r="G627" s="9">
        <f>'Balance N'!D628</f>
        <v>0</v>
      </c>
      <c r="H627" s="9">
        <f>'Balance N'!E628</f>
        <v>0</v>
      </c>
      <c r="I627" s="9">
        <f>'Balance N'!F628</f>
        <v>0</v>
      </c>
      <c r="J627" s="11">
        <f>'Balance N'!G628</f>
        <v>0</v>
      </c>
      <c r="K627" s="11">
        <f>'Balance N'!H628</f>
        <v>0</v>
      </c>
      <c r="L627" s="12" t="str">
        <f t="shared" si="66"/>
        <v>0</v>
      </c>
      <c r="M627" s="5" t="str">
        <f t="shared" si="67"/>
        <v>0</v>
      </c>
      <c r="N627" s="4" t="str">
        <f t="shared" si="68"/>
        <v>0</v>
      </c>
      <c r="O627" s="6" t="str">
        <f t="shared" si="69"/>
        <v>Pas de niveau 7</v>
      </c>
    </row>
    <row r="628" spans="1:15">
      <c r="A628" s="15">
        <f>'Balance N'!A629</f>
        <v>0</v>
      </c>
      <c r="B628" s="4" t="str">
        <f t="shared" si="63"/>
        <v>0</v>
      </c>
      <c r="C628" s="4" t="str">
        <f t="shared" si="64"/>
        <v>0</v>
      </c>
      <c r="D628" s="4" t="str">
        <f t="shared" si="65"/>
        <v>0</v>
      </c>
      <c r="E628" s="8">
        <f>'Balance N'!B629</f>
        <v>0</v>
      </c>
      <c r="F628" s="9">
        <f>'Balance N'!C629</f>
        <v>0</v>
      </c>
      <c r="G628" s="9">
        <f>'Balance N'!D629</f>
        <v>0</v>
      </c>
      <c r="H628" s="9">
        <f>'Balance N'!E629</f>
        <v>0</v>
      </c>
      <c r="I628" s="9">
        <f>'Balance N'!F629</f>
        <v>0</v>
      </c>
      <c r="J628" s="11">
        <f>'Balance N'!G629</f>
        <v>0</v>
      </c>
      <c r="K628" s="11">
        <f>'Balance N'!H629</f>
        <v>0</v>
      </c>
      <c r="L628" s="12" t="str">
        <f t="shared" si="66"/>
        <v>0</v>
      </c>
      <c r="M628" s="5" t="str">
        <f t="shared" si="67"/>
        <v>0</v>
      </c>
      <c r="N628" s="4" t="str">
        <f t="shared" si="68"/>
        <v>0</v>
      </c>
      <c r="O628" s="6" t="str">
        <f t="shared" si="69"/>
        <v>Pas de niveau 7</v>
      </c>
    </row>
    <row r="629" spans="1:15">
      <c r="A629" s="15">
        <f>'Balance N'!A630</f>
        <v>0</v>
      </c>
      <c r="B629" s="4" t="str">
        <f t="shared" si="63"/>
        <v>0</v>
      </c>
      <c r="C629" s="4" t="str">
        <f t="shared" si="64"/>
        <v>0</v>
      </c>
      <c r="D629" s="4" t="str">
        <f t="shared" si="65"/>
        <v>0</v>
      </c>
      <c r="E629" s="8">
        <f>'Balance N'!B630</f>
        <v>0</v>
      </c>
      <c r="F629" s="9">
        <f>'Balance N'!C630</f>
        <v>0</v>
      </c>
      <c r="G629" s="9">
        <f>'Balance N'!D630</f>
        <v>0</v>
      </c>
      <c r="H629" s="9">
        <f>'Balance N'!E630</f>
        <v>0</v>
      </c>
      <c r="I629" s="9">
        <f>'Balance N'!F630</f>
        <v>0</v>
      </c>
      <c r="J629" s="11">
        <f>'Balance N'!G630</f>
        <v>0</v>
      </c>
      <c r="K629" s="11">
        <f>'Balance N'!H630</f>
        <v>0</v>
      </c>
      <c r="L629" s="12" t="str">
        <f t="shared" si="66"/>
        <v>0</v>
      </c>
      <c r="M629" s="5" t="str">
        <f t="shared" si="67"/>
        <v>0</v>
      </c>
      <c r="N629" s="4" t="str">
        <f t="shared" si="68"/>
        <v>0</v>
      </c>
      <c r="O629" s="6" t="str">
        <f t="shared" si="69"/>
        <v>Pas de niveau 7</v>
      </c>
    </row>
    <row r="630" spans="1:15">
      <c r="A630" s="15">
        <f>'Balance N'!A631</f>
        <v>0</v>
      </c>
      <c r="B630" s="4" t="str">
        <f t="shared" si="63"/>
        <v>0</v>
      </c>
      <c r="C630" s="4" t="str">
        <f t="shared" si="64"/>
        <v>0</v>
      </c>
      <c r="D630" s="4" t="str">
        <f t="shared" si="65"/>
        <v>0</v>
      </c>
      <c r="E630" s="8">
        <f>'Balance N'!B631</f>
        <v>0</v>
      </c>
      <c r="F630" s="9">
        <f>'Balance N'!C631</f>
        <v>0</v>
      </c>
      <c r="G630" s="9">
        <f>'Balance N'!D631</f>
        <v>0</v>
      </c>
      <c r="H630" s="9">
        <f>'Balance N'!E631</f>
        <v>0</v>
      </c>
      <c r="I630" s="9">
        <f>'Balance N'!F631</f>
        <v>0</v>
      </c>
      <c r="J630" s="11">
        <f>'Balance N'!G631</f>
        <v>0</v>
      </c>
      <c r="K630" s="11">
        <f>'Balance N'!H631</f>
        <v>0</v>
      </c>
      <c r="L630" s="12" t="str">
        <f t="shared" si="66"/>
        <v>0</v>
      </c>
      <c r="M630" s="5" t="str">
        <f t="shared" si="67"/>
        <v>0</v>
      </c>
      <c r="N630" s="4" t="str">
        <f t="shared" si="68"/>
        <v>0</v>
      </c>
      <c r="O630" s="6" t="str">
        <f t="shared" si="69"/>
        <v>Pas de niveau 7</v>
      </c>
    </row>
    <row r="631" spans="1:15">
      <c r="A631" s="15">
        <f>'Balance N'!A632</f>
        <v>0</v>
      </c>
      <c r="B631" s="4" t="str">
        <f t="shared" si="63"/>
        <v>0</v>
      </c>
      <c r="C631" s="4" t="str">
        <f t="shared" si="64"/>
        <v>0</v>
      </c>
      <c r="D631" s="4" t="str">
        <f t="shared" si="65"/>
        <v>0</v>
      </c>
      <c r="E631" s="8">
        <f>'Balance N'!B632</f>
        <v>0</v>
      </c>
      <c r="F631" s="9">
        <f>'Balance N'!C632</f>
        <v>0</v>
      </c>
      <c r="G631" s="9">
        <f>'Balance N'!D632</f>
        <v>0</v>
      </c>
      <c r="H631" s="9">
        <f>'Balance N'!E632</f>
        <v>0</v>
      </c>
      <c r="I631" s="9">
        <f>'Balance N'!F632</f>
        <v>0</v>
      </c>
      <c r="J631" s="11">
        <f>'Balance N'!G632</f>
        <v>0</v>
      </c>
      <c r="K631" s="11">
        <f>'Balance N'!H632</f>
        <v>0</v>
      </c>
      <c r="L631" s="12" t="str">
        <f t="shared" si="66"/>
        <v>0</v>
      </c>
      <c r="M631" s="5" t="str">
        <f t="shared" si="67"/>
        <v>0</v>
      </c>
      <c r="N631" s="4" t="str">
        <f t="shared" si="68"/>
        <v>0</v>
      </c>
      <c r="O631" s="6" t="str">
        <f t="shared" si="69"/>
        <v>Pas de niveau 7</v>
      </c>
    </row>
    <row r="632" spans="1:15">
      <c r="A632" s="15">
        <f>'Balance N'!A633</f>
        <v>0</v>
      </c>
      <c r="B632" s="4" t="str">
        <f t="shared" si="63"/>
        <v>0</v>
      </c>
      <c r="C632" s="4" t="str">
        <f t="shared" si="64"/>
        <v>0</v>
      </c>
      <c r="D632" s="4" t="str">
        <f t="shared" si="65"/>
        <v>0</v>
      </c>
      <c r="E632" s="8">
        <f>'Balance N'!B633</f>
        <v>0</v>
      </c>
      <c r="F632" s="9">
        <f>'Balance N'!C633</f>
        <v>0</v>
      </c>
      <c r="G632" s="9">
        <f>'Balance N'!D633</f>
        <v>0</v>
      </c>
      <c r="H632" s="9">
        <f>'Balance N'!E633</f>
        <v>0</v>
      </c>
      <c r="I632" s="9">
        <f>'Balance N'!F633</f>
        <v>0</v>
      </c>
      <c r="J632" s="11">
        <f>'Balance N'!G633</f>
        <v>0</v>
      </c>
      <c r="K632" s="11">
        <f>'Balance N'!H633</f>
        <v>0</v>
      </c>
      <c r="L632" s="12" t="str">
        <f t="shared" si="66"/>
        <v>0</v>
      </c>
      <c r="M632" s="5" t="str">
        <f t="shared" si="67"/>
        <v>0</v>
      </c>
      <c r="N632" s="4" t="str">
        <f t="shared" si="68"/>
        <v>0</v>
      </c>
      <c r="O632" s="6" t="str">
        <f t="shared" si="69"/>
        <v>Pas de niveau 7</v>
      </c>
    </row>
    <row r="633" spans="1:15">
      <c r="A633" s="15">
        <f>'Balance N'!A634</f>
        <v>0</v>
      </c>
      <c r="B633" s="4" t="str">
        <f t="shared" si="63"/>
        <v>0</v>
      </c>
      <c r="C633" s="4" t="str">
        <f t="shared" si="64"/>
        <v>0</v>
      </c>
      <c r="D633" s="4" t="str">
        <f t="shared" si="65"/>
        <v>0</v>
      </c>
      <c r="E633" s="8">
        <f>'Balance N'!B634</f>
        <v>0</v>
      </c>
      <c r="F633" s="9">
        <f>'Balance N'!C634</f>
        <v>0</v>
      </c>
      <c r="G633" s="9">
        <f>'Balance N'!D634</f>
        <v>0</v>
      </c>
      <c r="H633" s="9">
        <f>'Balance N'!E634</f>
        <v>0</v>
      </c>
      <c r="I633" s="9">
        <f>'Balance N'!F634</f>
        <v>0</v>
      </c>
      <c r="J633" s="11">
        <f>'Balance N'!G634</f>
        <v>0</v>
      </c>
      <c r="K633" s="11">
        <f>'Balance N'!H634</f>
        <v>0</v>
      </c>
      <c r="L633" s="12" t="str">
        <f t="shared" si="66"/>
        <v>0</v>
      </c>
      <c r="M633" s="5" t="str">
        <f t="shared" si="67"/>
        <v>0</v>
      </c>
      <c r="N633" s="4" t="str">
        <f t="shared" si="68"/>
        <v>0</v>
      </c>
      <c r="O633" s="6" t="str">
        <f t="shared" si="69"/>
        <v>Pas de niveau 7</v>
      </c>
    </row>
    <row r="634" spans="1:15">
      <c r="A634" s="15">
        <f>'Balance N'!A635</f>
        <v>0</v>
      </c>
      <c r="B634" s="4" t="str">
        <f t="shared" si="63"/>
        <v>0</v>
      </c>
      <c r="C634" s="4" t="str">
        <f t="shared" si="64"/>
        <v>0</v>
      </c>
      <c r="D634" s="4" t="str">
        <f t="shared" si="65"/>
        <v>0</v>
      </c>
      <c r="E634" s="8">
        <f>'Balance N'!B635</f>
        <v>0</v>
      </c>
      <c r="F634" s="9">
        <f>'Balance N'!C635</f>
        <v>0</v>
      </c>
      <c r="G634" s="9">
        <f>'Balance N'!D635</f>
        <v>0</v>
      </c>
      <c r="H634" s="9">
        <f>'Balance N'!E635</f>
        <v>0</v>
      </c>
      <c r="I634" s="9">
        <f>'Balance N'!F635</f>
        <v>0</v>
      </c>
      <c r="J634" s="11">
        <f>'Balance N'!G635</f>
        <v>0</v>
      </c>
      <c r="K634" s="11">
        <f>'Balance N'!H635</f>
        <v>0</v>
      </c>
      <c r="L634" s="12" t="str">
        <f t="shared" si="66"/>
        <v>0</v>
      </c>
      <c r="M634" s="5" t="str">
        <f t="shared" si="67"/>
        <v>0</v>
      </c>
      <c r="N634" s="4" t="str">
        <f t="shared" si="68"/>
        <v>0</v>
      </c>
      <c r="O634" s="6" t="str">
        <f t="shared" si="69"/>
        <v>Pas de niveau 7</v>
      </c>
    </row>
    <row r="635" spans="1:15">
      <c r="A635" s="15">
        <f>'Balance N'!A636</f>
        <v>0</v>
      </c>
      <c r="B635" s="4" t="str">
        <f t="shared" si="63"/>
        <v>0</v>
      </c>
      <c r="C635" s="4" t="str">
        <f t="shared" si="64"/>
        <v>0</v>
      </c>
      <c r="D635" s="4" t="str">
        <f t="shared" si="65"/>
        <v>0</v>
      </c>
      <c r="E635" s="8">
        <f>'Balance N'!B636</f>
        <v>0</v>
      </c>
      <c r="F635" s="9">
        <f>'Balance N'!C636</f>
        <v>0</v>
      </c>
      <c r="G635" s="9">
        <f>'Balance N'!D636</f>
        <v>0</v>
      </c>
      <c r="H635" s="9">
        <f>'Balance N'!E636</f>
        <v>0</v>
      </c>
      <c r="I635" s="9">
        <f>'Balance N'!F636</f>
        <v>0</v>
      </c>
      <c r="J635" s="11">
        <f>'Balance N'!G636</f>
        <v>0</v>
      </c>
      <c r="K635" s="11">
        <f>'Balance N'!H636</f>
        <v>0</v>
      </c>
      <c r="L635" s="12" t="str">
        <f t="shared" si="66"/>
        <v>0</v>
      </c>
      <c r="M635" s="5" t="str">
        <f t="shared" si="67"/>
        <v>0</v>
      </c>
      <c r="N635" s="4" t="str">
        <f t="shared" si="68"/>
        <v>0</v>
      </c>
      <c r="O635" s="6" t="str">
        <f t="shared" si="69"/>
        <v>Pas de niveau 7</v>
      </c>
    </row>
    <row r="636" spans="1:15">
      <c r="A636" s="15">
        <f>'Balance N'!A637</f>
        <v>0</v>
      </c>
      <c r="B636" s="4" t="str">
        <f t="shared" si="63"/>
        <v>0</v>
      </c>
      <c r="C636" s="4" t="str">
        <f t="shared" si="64"/>
        <v>0</v>
      </c>
      <c r="D636" s="4" t="str">
        <f t="shared" si="65"/>
        <v>0</v>
      </c>
      <c r="E636" s="8">
        <f>'Balance N'!B637</f>
        <v>0</v>
      </c>
      <c r="F636" s="9">
        <f>'Balance N'!C637</f>
        <v>0</v>
      </c>
      <c r="G636" s="9">
        <f>'Balance N'!D637</f>
        <v>0</v>
      </c>
      <c r="H636" s="9">
        <f>'Balance N'!E637</f>
        <v>0</v>
      </c>
      <c r="I636" s="9">
        <f>'Balance N'!F637</f>
        <v>0</v>
      </c>
      <c r="J636" s="11">
        <f>'Balance N'!G637</f>
        <v>0</v>
      </c>
      <c r="K636" s="11">
        <f>'Balance N'!H637</f>
        <v>0</v>
      </c>
      <c r="L636" s="12" t="str">
        <f t="shared" si="66"/>
        <v>0</v>
      </c>
      <c r="M636" s="5" t="str">
        <f t="shared" si="67"/>
        <v>0</v>
      </c>
      <c r="N636" s="4" t="str">
        <f t="shared" si="68"/>
        <v>0</v>
      </c>
      <c r="O636" s="6" t="str">
        <f t="shared" si="69"/>
        <v>Pas de niveau 7</v>
      </c>
    </row>
    <row r="637" spans="1:15">
      <c r="A637" s="15">
        <f>'Balance N'!A638</f>
        <v>0</v>
      </c>
      <c r="B637" s="4" t="str">
        <f t="shared" si="63"/>
        <v>0</v>
      </c>
      <c r="C637" s="4" t="str">
        <f t="shared" si="64"/>
        <v>0</v>
      </c>
      <c r="D637" s="4" t="str">
        <f t="shared" si="65"/>
        <v>0</v>
      </c>
      <c r="E637" s="8">
        <f>'Balance N'!B638</f>
        <v>0</v>
      </c>
      <c r="F637" s="9">
        <f>'Balance N'!C638</f>
        <v>0</v>
      </c>
      <c r="G637" s="9">
        <f>'Balance N'!D638</f>
        <v>0</v>
      </c>
      <c r="H637" s="9">
        <f>'Balance N'!E638</f>
        <v>0</v>
      </c>
      <c r="I637" s="9">
        <f>'Balance N'!F638</f>
        <v>0</v>
      </c>
      <c r="J637" s="11">
        <f>'Balance N'!G638</f>
        <v>0</v>
      </c>
      <c r="K637" s="11">
        <f>'Balance N'!H638</f>
        <v>0</v>
      </c>
      <c r="L637" s="12" t="str">
        <f t="shared" si="66"/>
        <v>0</v>
      </c>
      <c r="M637" s="5" t="str">
        <f t="shared" si="67"/>
        <v>0</v>
      </c>
      <c r="N637" s="4" t="str">
        <f t="shared" si="68"/>
        <v>0</v>
      </c>
      <c r="O637" s="6" t="str">
        <f t="shared" si="69"/>
        <v>Pas de niveau 7</v>
      </c>
    </row>
    <row r="638" spans="1:15">
      <c r="A638" s="15">
        <f>'Balance N'!A639</f>
        <v>0</v>
      </c>
      <c r="B638" s="4" t="str">
        <f t="shared" si="63"/>
        <v>0</v>
      </c>
      <c r="C638" s="4" t="str">
        <f t="shared" si="64"/>
        <v>0</v>
      </c>
      <c r="D638" s="4" t="str">
        <f t="shared" si="65"/>
        <v>0</v>
      </c>
      <c r="E638" s="8">
        <f>'Balance N'!B639</f>
        <v>0</v>
      </c>
      <c r="F638" s="9">
        <f>'Balance N'!C639</f>
        <v>0</v>
      </c>
      <c r="G638" s="9">
        <f>'Balance N'!D639</f>
        <v>0</v>
      </c>
      <c r="H638" s="9">
        <f>'Balance N'!E639</f>
        <v>0</v>
      </c>
      <c r="I638" s="9">
        <f>'Balance N'!F639</f>
        <v>0</v>
      </c>
      <c r="J638" s="11">
        <f>'Balance N'!G639</f>
        <v>0</v>
      </c>
      <c r="K638" s="11">
        <f>'Balance N'!H639</f>
        <v>0</v>
      </c>
      <c r="L638" s="12" t="str">
        <f t="shared" si="66"/>
        <v>0</v>
      </c>
      <c r="M638" s="5" t="str">
        <f t="shared" si="67"/>
        <v>0</v>
      </c>
      <c r="N638" s="4" t="str">
        <f t="shared" si="68"/>
        <v>0</v>
      </c>
      <c r="O638" s="6" t="str">
        <f t="shared" si="69"/>
        <v>Pas de niveau 7</v>
      </c>
    </row>
    <row r="639" spans="1:15">
      <c r="A639" s="15">
        <f>'Balance N'!A640</f>
        <v>0</v>
      </c>
      <c r="B639" s="4" t="str">
        <f t="shared" si="63"/>
        <v>0</v>
      </c>
      <c r="C639" s="4" t="str">
        <f t="shared" si="64"/>
        <v>0</v>
      </c>
      <c r="D639" s="4" t="str">
        <f t="shared" si="65"/>
        <v>0</v>
      </c>
      <c r="E639" s="8">
        <f>'Balance N'!B640</f>
        <v>0</v>
      </c>
      <c r="F639" s="9">
        <f>'Balance N'!C640</f>
        <v>0</v>
      </c>
      <c r="G639" s="9">
        <f>'Balance N'!D640</f>
        <v>0</v>
      </c>
      <c r="H639" s="9">
        <f>'Balance N'!E640</f>
        <v>0</v>
      </c>
      <c r="I639" s="9">
        <f>'Balance N'!F640</f>
        <v>0</v>
      </c>
      <c r="J639" s="11">
        <f>'Balance N'!G640</f>
        <v>0</v>
      </c>
      <c r="K639" s="11">
        <f>'Balance N'!H640</f>
        <v>0</v>
      </c>
      <c r="L639" s="12" t="str">
        <f t="shared" si="66"/>
        <v>0</v>
      </c>
      <c r="M639" s="5" t="str">
        <f t="shared" si="67"/>
        <v>0</v>
      </c>
      <c r="N639" s="4" t="str">
        <f t="shared" si="68"/>
        <v>0</v>
      </c>
      <c r="O639" s="6" t="str">
        <f t="shared" si="69"/>
        <v>Pas de niveau 7</v>
      </c>
    </row>
    <row r="640" spans="1:15">
      <c r="A640" s="15">
        <f>'Balance N'!A641</f>
        <v>0</v>
      </c>
      <c r="B640" s="4" t="str">
        <f t="shared" si="63"/>
        <v>0</v>
      </c>
      <c r="C640" s="4" t="str">
        <f t="shared" si="64"/>
        <v>0</v>
      </c>
      <c r="D640" s="4" t="str">
        <f t="shared" si="65"/>
        <v>0</v>
      </c>
      <c r="E640" s="8">
        <f>'Balance N'!B641</f>
        <v>0</v>
      </c>
      <c r="F640" s="9">
        <f>'Balance N'!C641</f>
        <v>0</v>
      </c>
      <c r="G640" s="9">
        <f>'Balance N'!D641</f>
        <v>0</v>
      </c>
      <c r="H640" s="9">
        <f>'Balance N'!E641</f>
        <v>0</v>
      </c>
      <c r="I640" s="9">
        <f>'Balance N'!F641</f>
        <v>0</v>
      </c>
      <c r="J640" s="11">
        <f>'Balance N'!G641</f>
        <v>0</v>
      </c>
      <c r="K640" s="11">
        <f>'Balance N'!H641</f>
        <v>0</v>
      </c>
      <c r="L640" s="12" t="str">
        <f t="shared" si="66"/>
        <v>0</v>
      </c>
      <c r="M640" s="5" t="str">
        <f t="shared" si="67"/>
        <v>0</v>
      </c>
      <c r="N640" s="4" t="str">
        <f t="shared" si="68"/>
        <v>0</v>
      </c>
      <c r="O640" s="6" t="str">
        <f t="shared" si="69"/>
        <v>Pas de niveau 7</v>
      </c>
    </row>
    <row r="641" spans="1:15">
      <c r="A641" s="15">
        <f>'Balance N'!A642</f>
        <v>0</v>
      </c>
      <c r="B641" s="4" t="str">
        <f t="shared" si="63"/>
        <v>0</v>
      </c>
      <c r="C641" s="4" t="str">
        <f t="shared" si="64"/>
        <v>0</v>
      </c>
      <c r="D641" s="4" t="str">
        <f t="shared" si="65"/>
        <v>0</v>
      </c>
      <c r="E641" s="8">
        <f>'Balance N'!B642</f>
        <v>0</v>
      </c>
      <c r="F641" s="9">
        <f>'Balance N'!C642</f>
        <v>0</v>
      </c>
      <c r="G641" s="9">
        <f>'Balance N'!D642</f>
        <v>0</v>
      </c>
      <c r="H641" s="9">
        <f>'Balance N'!E642</f>
        <v>0</v>
      </c>
      <c r="I641" s="9">
        <f>'Balance N'!F642</f>
        <v>0</v>
      </c>
      <c r="J641" s="11">
        <f>'Balance N'!G642</f>
        <v>0</v>
      </c>
      <c r="K641" s="11">
        <f>'Balance N'!H642</f>
        <v>0</v>
      </c>
      <c r="L641" s="12" t="str">
        <f t="shared" si="66"/>
        <v>0</v>
      </c>
      <c r="M641" s="5" t="str">
        <f t="shared" si="67"/>
        <v>0</v>
      </c>
      <c r="N641" s="4" t="str">
        <f t="shared" si="68"/>
        <v>0</v>
      </c>
      <c r="O641" s="6" t="str">
        <f t="shared" si="69"/>
        <v>Pas de niveau 7</v>
      </c>
    </row>
    <row r="642" spans="1:15">
      <c r="A642" s="15">
        <f>'Balance N'!A643</f>
        <v>0</v>
      </c>
      <c r="B642" s="4" t="str">
        <f t="shared" si="63"/>
        <v>0</v>
      </c>
      <c r="C642" s="4" t="str">
        <f t="shared" si="64"/>
        <v>0</v>
      </c>
      <c r="D642" s="4" t="str">
        <f t="shared" si="65"/>
        <v>0</v>
      </c>
      <c r="E642" s="8">
        <f>'Balance N'!B643</f>
        <v>0</v>
      </c>
      <c r="F642" s="9">
        <f>'Balance N'!C643</f>
        <v>0</v>
      </c>
      <c r="G642" s="9">
        <f>'Balance N'!D643</f>
        <v>0</v>
      </c>
      <c r="H642" s="9">
        <f>'Balance N'!E643</f>
        <v>0</v>
      </c>
      <c r="I642" s="9">
        <f>'Balance N'!F643</f>
        <v>0</v>
      </c>
      <c r="J642" s="11">
        <f>'Balance N'!G643</f>
        <v>0</v>
      </c>
      <c r="K642" s="11">
        <f>'Balance N'!H643</f>
        <v>0</v>
      </c>
      <c r="L642" s="12" t="str">
        <f t="shared" si="66"/>
        <v>0</v>
      </c>
      <c r="M642" s="5" t="str">
        <f t="shared" si="67"/>
        <v>0</v>
      </c>
      <c r="N642" s="4" t="str">
        <f t="shared" si="68"/>
        <v>0</v>
      </c>
      <c r="O642" s="6" t="str">
        <f t="shared" si="69"/>
        <v>Pas de niveau 7</v>
      </c>
    </row>
    <row r="643" spans="1:15">
      <c r="A643" s="15">
        <f>'Balance N'!A644</f>
        <v>0</v>
      </c>
      <c r="B643" s="4" t="str">
        <f t="shared" si="63"/>
        <v>0</v>
      </c>
      <c r="C643" s="4" t="str">
        <f t="shared" si="64"/>
        <v>0</v>
      </c>
      <c r="D643" s="4" t="str">
        <f t="shared" si="65"/>
        <v>0</v>
      </c>
      <c r="E643" s="8">
        <f>'Balance N'!B644</f>
        <v>0</v>
      </c>
      <c r="F643" s="9">
        <f>'Balance N'!C644</f>
        <v>0</v>
      </c>
      <c r="G643" s="9">
        <f>'Balance N'!D644</f>
        <v>0</v>
      </c>
      <c r="H643" s="9">
        <f>'Balance N'!E644</f>
        <v>0</v>
      </c>
      <c r="I643" s="9">
        <f>'Balance N'!F644</f>
        <v>0</v>
      </c>
      <c r="J643" s="11">
        <f>'Balance N'!G644</f>
        <v>0</v>
      </c>
      <c r="K643" s="11">
        <f>'Balance N'!H644</f>
        <v>0</v>
      </c>
      <c r="L643" s="12" t="str">
        <f t="shared" si="66"/>
        <v>0</v>
      </c>
      <c r="M643" s="5" t="str">
        <f t="shared" si="67"/>
        <v>0</v>
      </c>
      <c r="N643" s="4" t="str">
        <f t="shared" si="68"/>
        <v>0</v>
      </c>
      <c r="O643" s="6" t="str">
        <f t="shared" si="69"/>
        <v>Pas de niveau 7</v>
      </c>
    </row>
    <row r="644" spans="1:15">
      <c r="A644" s="15">
        <f>'Balance N'!A645</f>
        <v>0</v>
      </c>
      <c r="B644" s="4" t="str">
        <f t="shared" ref="B644:B707" si="70">LEFT(A644,$W$1)</f>
        <v>0</v>
      </c>
      <c r="C644" s="4" t="str">
        <f t="shared" ref="C644:C707" si="71">LEFT(A644,$X$1)</f>
        <v>0</v>
      </c>
      <c r="D644" s="4" t="str">
        <f t="shared" ref="D644:D707" si="72">LEFT(A644,$Y$1)</f>
        <v>0</v>
      </c>
      <c r="E644" s="8">
        <f>'Balance N'!B645</f>
        <v>0</v>
      </c>
      <c r="F644" s="9">
        <f>'Balance N'!C645</f>
        <v>0</v>
      </c>
      <c r="G644" s="9">
        <f>'Balance N'!D645</f>
        <v>0</v>
      </c>
      <c r="H644" s="9">
        <f>'Balance N'!E645</f>
        <v>0</v>
      </c>
      <c r="I644" s="9">
        <f>'Balance N'!F645</f>
        <v>0</v>
      </c>
      <c r="J644" s="11">
        <f>'Balance N'!G645</f>
        <v>0</v>
      </c>
      <c r="K644" s="11">
        <f>'Balance N'!H645</f>
        <v>0</v>
      </c>
      <c r="L644" s="12" t="str">
        <f t="shared" ref="L644:L707" si="73">LEFT(A644,1)</f>
        <v>0</v>
      </c>
      <c r="M644" s="5" t="str">
        <f t="shared" ref="M644:M707" si="74">IF(MID(A644,5,1)&lt;&gt;"0",LEFT(A644,5),"Pas de niveau 5")</f>
        <v>0</v>
      </c>
      <c r="N644" s="4" t="str">
        <f t="shared" ref="N644:N707" si="75">IF(MID(A644,6,1)&lt;&gt;"0",LEFT(A644,6),"Pas de niveau 6")</f>
        <v>0</v>
      </c>
      <c r="O644" s="6" t="str">
        <f t="shared" ref="O644:O707" si="76">IF(MID(A644,7,1)&lt;&gt;"",LEFT(A644,7),"Pas de niveau 7")</f>
        <v>Pas de niveau 7</v>
      </c>
    </row>
    <row r="645" spans="1:15">
      <c r="A645" s="15">
        <f>'Balance N'!A646</f>
        <v>0</v>
      </c>
      <c r="B645" s="4" t="str">
        <f t="shared" si="70"/>
        <v>0</v>
      </c>
      <c r="C645" s="4" t="str">
        <f t="shared" si="71"/>
        <v>0</v>
      </c>
      <c r="D645" s="4" t="str">
        <f t="shared" si="72"/>
        <v>0</v>
      </c>
      <c r="E645" s="8">
        <f>'Balance N'!B646</f>
        <v>0</v>
      </c>
      <c r="F645" s="9">
        <f>'Balance N'!C646</f>
        <v>0</v>
      </c>
      <c r="G645" s="9">
        <f>'Balance N'!D646</f>
        <v>0</v>
      </c>
      <c r="H645" s="9">
        <f>'Balance N'!E646</f>
        <v>0</v>
      </c>
      <c r="I645" s="9">
        <f>'Balance N'!F646</f>
        <v>0</v>
      </c>
      <c r="J645" s="11">
        <f>'Balance N'!G646</f>
        <v>0</v>
      </c>
      <c r="K645" s="11">
        <f>'Balance N'!H646</f>
        <v>0</v>
      </c>
      <c r="L645" s="12" t="str">
        <f t="shared" si="73"/>
        <v>0</v>
      </c>
      <c r="M645" s="5" t="str">
        <f t="shared" si="74"/>
        <v>0</v>
      </c>
      <c r="N645" s="4" t="str">
        <f t="shared" si="75"/>
        <v>0</v>
      </c>
      <c r="O645" s="6" t="str">
        <f t="shared" si="76"/>
        <v>Pas de niveau 7</v>
      </c>
    </row>
    <row r="646" spans="1:15">
      <c r="A646" s="15">
        <f>'Balance N'!A647</f>
        <v>0</v>
      </c>
      <c r="B646" s="4" t="str">
        <f t="shared" si="70"/>
        <v>0</v>
      </c>
      <c r="C646" s="4" t="str">
        <f t="shared" si="71"/>
        <v>0</v>
      </c>
      <c r="D646" s="4" t="str">
        <f t="shared" si="72"/>
        <v>0</v>
      </c>
      <c r="E646" s="8">
        <f>'Balance N'!B647</f>
        <v>0</v>
      </c>
      <c r="F646" s="9">
        <f>'Balance N'!C647</f>
        <v>0</v>
      </c>
      <c r="G646" s="9">
        <f>'Balance N'!D647</f>
        <v>0</v>
      </c>
      <c r="H646" s="9">
        <f>'Balance N'!E647</f>
        <v>0</v>
      </c>
      <c r="I646" s="9">
        <f>'Balance N'!F647</f>
        <v>0</v>
      </c>
      <c r="J646" s="11">
        <f>'Balance N'!G647</f>
        <v>0</v>
      </c>
      <c r="K646" s="11">
        <f>'Balance N'!H647</f>
        <v>0</v>
      </c>
      <c r="L646" s="12" t="str">
        <f t="shared" si="73"/>
        <v>0</v>
      </c>
      <c r="M646" s="5" t="str">
        <f t="shared" si="74"/>
        <v>0</v>
      </c>
      <c r="N646" s="4" t="str">
        <f t="shared" si="75"/>
        <v>0</v>
      </c>
      <c r="O646" s="6" t="str">
        <f t="shared" si="76"/>
        <v>Pas de niveau 7</v>
      </c>
    </row>
    <row r="647" spans="1:15">
      <c r="A647" s="15">
        <f>'Balance N'!A648</f>
        <v>0</v>
      </c>
      <c r="B647" s="4" t="str">
        <f t="shared" si="70"/>
        <v>0</v>
      </c>
      <c r="C647" s="4" t="str">
        <f t="shared" si="71"/>
        <v>0</v>
      </c>
      <c r="D647" s="4" t="str">
        <f t="shared" si="72"/>
        <v>0</v>
      </c>
      <c r="E647" s="8">
        <f>'Balance N'!B648</f>
        <v>0</v>
      </c>
      <c r="F647" s="9">
        <f>'Balance N'!C648</f>
        <v>0</v>
      </c>
      <c r="G647" s="9">
        <f>'Balance N'!D648</f>
        <v>0</v>
      </c>
      <c r="H647" s="9">
        <f>'Balance N'!E648</f>
        <v>0</v>
      </c>
      <c r="I647" s="9">
        <f>'Balance N'!F648</f>
        <v>0</v>
      </c>
      <c r="J647" s="11">
        <f>'Balance N'!G648</f>
        <v>0</v>
      </c>
      <c r="K647" s="11">
        <f>'Balance N'!H648</f>
        <v>0</v>
      </c>
      <c r="L647" s="12" t="str">
        <f t="shared" si="73"/>
        <v>0</v>
      </c>
      <c r="M647" s="5" t="str">
        <f t="shared" si="74"/>
        <v>0</v>
      </c>
      <c r="N647" s="4" t="str">
        <f t="shared" si="75"/>
        <v>0</v>
      </c>
      <c r="O647" s="6" t="str">
        <f t="shared" si="76"/>
        <v>Pas de niveau 7</v>
      </c>
    </row>
    <row r="648" spans="1:15">
      <c r="A648" s="15">
        <f>'Balance N'!A649</f>
        <v>0</v>
      </c>
      <c r="B648" s="4" t="str">
        <f t="shared" si="70"/>
        <v>0</v>
      </c>
      <c r="C648" s="4" t="str">
        <f t="shared" si="71"/>
        <v>0</v>
      </c>
      <c r="D648" s="4" t="str">
        <f t="shared" si="72"/>
        <v>0</v>
      </c>
      <c r="E648" s="8">
        <f>'Balance N'!B649</f>
        <v>0</v>
      </c>
      <c r="F648" s="9">
        <f>'Balance N'!C649</f>
        <v>0</v>
      </c>
      <c r="G648" s="9">
        <f>'Balance N'!D649</f>
        <v>0</v>
      </c>
      <c r="H648" s="9">
        <f>'Balance N'!E649</f>
        <v>0</v>
      </c>
      <c r="I648" s="9">
        <f>'Balance N'!F649</f>
        <v>0</v>
      </c>
      <c r="J648" s="11">
        <f>'Balance N'!G649</f>
        <v>0</v>
      </c>
      <c r="K648" s="11">
        <f>'Balance N'!H649</f>
        <v>0</v>
      </c>
      <c r="L648" s="12" t="str">
        <f t="shared" si="73"/>
        <v>0</v>
      </c>
      <c r="M648" s="5" t="str">
        <f t="shared" si="74"/>
        <v>0</v>
      </c>
      <c r="N648" s="4" t="str">
        <f t="shared" si="75"/>
        <v>0</v>
      </c>
      <c r="O648" s="6" t="str">
        <f t="shared" si="76"/>
        <v>Pas de niveau 7</v>
      </c>
    </row>
    <row r="649" spans="1:15">
      <c r="A649" s="15">
        <f>'Balance N'!A650</f>
        <v>0</v>
      </c>
      <c r="B649" s="4" t="str">
        <f t="shared" si="70"/>
        <v>0</v>
      </c>
      <c r="C649" s="4" t="str">
        <f t="shared" si="71"/>
        <v>0</v>
      </c>
      <c r="D649" s="4" t="str">
        <f t="shared" si="72"/>
        <v>0</v>
      </c>
      <c r="E649" s="8">
        <f>'Balance N'!B650</f>
        <v>0</v>
      </c>
      <c r="F649" s="9">
        <f>'Balance N'!C650</f>
        <v>0</v>
      </c>
      <c r="G649" s="9">
        <f>'Balance N'!D650</f>
        <v>0</v>
      </c>
      <c r="H649" s="9">
        <f>'Balance N'!E650</f>
        <v>0</v>
      </c>
      <c r="I649" s="9">
        <f>'Balance N'!F650</f>
        <v>0</v>
      </c>
      <c r="J649" s="11">
        <f>'Balance N'!G650</f>
        <v>0</v>
      </c>
      <c r="K649" s="11">
        <f>'Balance N'!H650</f>
        <v>0</v>
      </c>
      <c r="L649" s="12" t="str">
        <f t="shared" si="73"/>
        <v>0</v>
      </c>
      <c r="M649" s="5" t="str">
        <f t="shared" si="74"/>
        <v>0</v>
      </c>
      <c r="N649" s="4" t="str">
        <f t="shared" si="75"/>
        <v>0</v>
      </c>
      <c r="O649" s="6" t="str">
        <f t="shared" si="76"/>
        <v>Pas de niveau 7</v>
      </c>
    </row>
    <row r="650" spans="1:15">
      <c r="A650" s="15">
        <f>'Balance N'!A651</f>
        <v>0</v>
      </c>
      <c r="B650" s="4" t="str">
        <f t="shared" si="70"/>
        <v>0</v>
      </c>
      <c r="C650" s="4" t="str">
        <f t="shared" si="71"/>
        <v>0</v>
      </c>
      <c r="D650" s="4" t="str">
        <f t="shared" si="72"/>
        <v>0</v>
      </c>
      <c r="E650" s="8">
        <f>'Balance N'!B651</f>
        <v>0</v>
      </c>
      <c r="F650" s="9">
        <f>'Balance N'!C651</f>
        <v>0</v>
      </c>
      <c r="G650" s="9">
        <f>'Balance N'!D651</f>
        <v>0</v>
      </c>
      <c r="H650" s="9">
        <f>'Balance N'!E651</f>
        <v>0</v>
      </c>
      <c r="I650" s="9">
        <f>'Balance N'!F651</f>
        <v>0</v>
      </c>
      <c r="J650" s="11">
        <f>'Balance N'!G651</f>
        <v>0</v>
      </c>
      <c r="K650" s="11">
        <f>'Balance N'!H651</f>
        <v>0</v>
      </c>
      <c r="L650" s="12" t="str">
        <f t="shared" si="73"/>
        <v>0</v>
      </c>
      <c r="M650" s="5" t="str">
        <f t="shared" si="74"/>
        <v>0</v>
      </c>
      <c r="N650" s="4" t="str">
        <f t="shared" si="75"/>
        <v>0</v>
      </c>
      <c r="O650" s="6" t="str">
        <f t="shared" si="76"/>
        <v>Pas de niveau 7</v>
      </c>
    </row>
    <row r="651" spans="1:15">
      <c r="A651" s="15">
        <f>'Balance N'!A652</f>
        <v>0</v>
      </c>
      <c r="B651" s="4" t="str">
        <f t="shared" si="70"/>
        <v>0</v>
      </c>
      <c r="C651" s="4" t="str">
        <f t="shared" si="71"/>
        <v>0</v>
      </c>
      <c r="D651" s="4" t="str">
        <f t="shared" si="72"/>
        <v>0</v>
      </c>
      <c r="E651" s="8">
        <f>'Balance N'!B652</f>
        <v>0</v>
      </c>
      <c r="F651" s="9">
        <f>'Balance N'!C652</f>
        <v>0</v>
      </c>
      <c r="G651" s="9">
        <f>'Balance N'!D652</f>
        <v>0</v>
      </c>
      <c r="H651" s="9">
        <f>'Balance N'!E652</f>
        <v>0</v>
      </c>
      <c r="I651" s="9">
        <f>'Balance N'!F652</f>
        <v>0</v>
      </c>
      <c r="J651" s="11">
        <f>'Balance N'!G652</f>
        <v>0</v>
      </c>
      <c r="K651" s="11">
        <f>'Balance N'!H652</f>
        <v>0</v>
      </c>
      <c r="L651" s="12" t="str">
        <f t="shared" si="73"/>
        <v>0</v>
      </c>
      <c r="M651" s="5" t="str">
        <f t="shared" si="74"/>
        <v>0</v>
      </c>
      <c r="N651" s="4" t="str">
        <f t="shared" si="75"/>
        <v>0</v>
      </c>
      <c r="O651" s="6" t="str">
        <f t="shared" si="76"/>
        <v>Pas de niveau 7</v>
      </c>
    </row>
    <row r="652" spans="1:15">
      <c r="A652" s="15">
        <f>'Balance N'!A653</f>
        <v>0</v>
      </c>
      <c r="B652" s="4" t="str">
        <f t="shared" si="70"/>
        <v>0</v>
      </c>
      <c r="C652" s="4" t="str">
        <f t="shared" si="71"/>
        <v>0</v>
      </c>
      <c r="D652" s="4" t="str">
        <f t="shared" si="72"/>
        <v>0</v>
      </c>
      <c r="E652" s="8">
        <f>'Balance N'!B653</f>
        <v>0</v>
      </c>
      <c r="F652" s="9">
        <f>'Balance N'!C653</f>
        <v>0</v>
      </c>
      <c r="G652" s="9">
        <f>'Balance N'!D653</f>
        <v>0</v>
      </c>
      <c r="H652" s="9">
        <f>'Balance N'!E653</f>
        <v>0</v>
      </c>
      <c r="I652" s="9">
        <f>'Balance N'!F653</f>
        <v>0</v>
      </c>
      <c r="J652" s="11">
        <f>'Balance N'!G653</f>
        <v>0</v>
      </c>
      <c r="K652" s="11">
        <f>'Balance N'!H653</f>
        <v>0</v>
      </c>
      <c r="L652" s="12" t="str">
        <f t="shared" si="73"/>
        <v>0</v>
      </c>
      <c r="M652" s="5" t="str">
        <f t="shared" si="74"/>
        <v>0</v>
      </c>
      <c r="N652" s="4" t="str">
        <f t="shared" si="75"/>
        <v>0</v>
      </c>
      <c r="O652" s="6" t="str">
        <f t="shared" si="76"/>
        <v>Pas de niveau 7</v>
      </c>
    </row>
    <row r="653" spans="1:15">
      <c r="A653" s="15">
        <f>'Balance N'!A654</f>
        <v>0</v>
      </c>
      <c r="B653" s="4" t="str">
        <f t="shared" si="70"/>
        <v>0</v>
      </c>
      <c r="C653" s="4" t="str">
        <f t="shared" si="71"/>
        <v>0</v>
      </c>
      <c r="D653" s="4" t="str">
        <f t="shared" si="72"/>
        <v>0</v>
      </c>
      <c r="E653" s="8">
        <f>'Balance N'!B654</f>
        <v>0</v>
      </c>
      <c r="F653" s="9">
        <f>'Balance N'!C654</f>
        <v>0</v>
      </c>
      <c r="G653" s="9">
        <f>'Balance N'!D654</f>
        <v>0</v>
      </c>
      <c r="H653" s="9">
        <f>'Balance N'!E654</f>
        <v>0</v>
      </c>
      <c r="I653" s="9">
        <f>'Balance N'!F654</f>
        <v>0</v>
      </c>
      <c r="J653" s="11">
        <f>'Balance N'!G654</f>
        <v>0</v>
      </c>
      <c r="K653" s="11">
        <f>'Balance N'!H654</f>
        <v>0</v>
      </c>
      <c r="L653" s="12" t="str">
        <f t="shared" si="73"/>
        <v>0</v>
      </c>
      <c r="M653" s="5" t="str">
        <f t="shared" si="74"/>
        <v>0</v>
      </c>
      <c r="N653" s="4" t="str">
        <f t="shared" si="75"/>
        <v>0</v>
      </c>
      <c r="O653" s="6" t="str">
        <f t="shared" si="76"/>
        <v>Pas de niveau 7</v>
      </c>
    </row>
    <row r="654" spans="1:15">
      <c r="A654" s="15">
        <f>'Balance N'!A655</f>
        <v>0</v>
      </c>
      <c r="B654" s="4" t="str">
        <f t="shared" si="70"/>
        <v>0</v>
      </c>
      <c r="C654" s="4" t="str">
        <f t="shared" si="71"/>
        <v>0</v>
      </c>
      <c r="D654" s="4" t="str">
        <f t="shared" si="72"/>
        <v>0</v>
      </c>
      <c r="E654" s="8">
        <f>'Balance N'!B655</f>
        <v>0</v>
      </c>
      <c r="F654" s="9">
        <f>'Balance N'!C655</f>
        <v>0</v>
      </c>
      <c r="G654" s="9">
        <f>'Balance N'!D655</f>
        <v>0</v>
      </c>
      <c r="H654" s="9">
        <f>'Balance N'!E655</f>
        <v>0</v>
      </c>
      <c r="I654" s="9">
        <f>'Balance N'!F655</f>
        <v>0</v>
      </c>
      <c r="J654" s="11">
        <f>'Balance N'!G655</f>
        <v>0</v>
      </c>
      <c r="K654" s="11">
        <f>'Balance N'!H655</f>
        <v>0</v>
      </c>
      <c r="L654" s="12" t="str">
        <f t="shared" si="73"/>
        <v>0</v>
      </c>
      <c r="M654" s="5" t="str">
        <f t="shared" si="74"/>
        <v>0</v>
      </c>
      <c r="N654" s="4" t="str">
        <f t="shared" si="75"/>
        <v>0</v>
      </c>
      <c r="O654" s="6" t="str">
        <f t="shared" si="76"/>
        <v>Pas de niveau 7</v>
      </c>
    </row>
    <row r="655" spans="1:15">
      <c r="A655" s="15">
        <f>'Balance N'!A656</f>
        <v>0</v>
      </c>
      <c r="B655" s="4" t="str">
        <f t="shared" si="70"/>
        <v>0</v>
      </c>
      <c r="C655" s="4" t="str">
        <f t="shared" si="71"/>
        <v>0</v>
      </c>
      <c r="D655" s="4" t="str">
        <f t="shared" si="72"/>
        <v>0</v>
      </c>
      <c r="E655" s="8">
        <f>'Balance N'!B656</f>
        <v>0</v>
      </c>
      <c r="F655" s="9">
        <f>'Balance N'!C656</f>
        <v>0</v>
      </c>
      <c r="G655" s="9">
        <f>'Balance N'!D656</f>
        <v>0</v>
      </c>
      <c r="H655" s="9">
        <f>'Balance N'!E656</f>
        <v>0</v>
      </c>
      <c r="I655" s="9">
        <f>'Balance N'!F656</f>
        <v>0</v>
      </c>
      <c r="J655" s="11">
        <f>'Balance N'!G656</f>
        <v>0</v>
      </c>
      <c r="K655" s="11">
        <f>'Balance N'!H656</f>
        <v>0</v>
      </c>
      <c r="L655" s="12" t="str">
        <f t="shared" si="73"/>
        <v>0</v>
      </c>
      <c r="M655" s="5" t="str">
        <f t="shared" si="74"/>
        <v>0</v>
      </c>
      <c r="N655" s="4" t="str">
        <f t="shared" si="75"/>
        <v>0</v>
      </c>
      <c r="O655" s="6" t="str">
        <f t="shared" si="76"/>
        <v>Pas de niveau 7</v>
      </c>
    </row>
    <row r="656" spans="1:15">
      <c r="A656" s="15">
        <f>'Balance N'!A657</f>
        <v>0</v>
      </c>
      <c r="B656" s="4" t="str">
        <f t="shared" si="70"/>
        <v>0</v>
      </c>
      <c r="C656" s="4" t="str">
        <f t="shared" si="71"/>
        <v>0</v>
      </c>
      <c r="D656" s="4" t="str">
        <f t="shared" si="72"/>
        <v>0</v>
      </c>
      <c r="E656" s="8">
        <f>'Balance N'!B657</f>
        <v>0</v>
      </c>
      <c r="F656" s="9">
        <f>'Balance N'!C657</f>
        <v>0</v>
      </c>
      <c r="G656" s="9">
        <f>'Balance N'!D657</f>
        <v>0</v>
      </c>
      <c r="H656" s="9">
        <f>'Balance N'!E657</f>
        <v>0</v>
      </c>
      <c r="I656" s="9">
        <f>'Balance N'!F657</f>
        <v>0</v>
      </c>
      <c r="J656" s="11">
        <f>'Balance N'!G657</f>
        <v>0</v>
      </c>
      <c r="K656" s="11">
        <f>'Balance N'!H657</f>
        <v>0</v>
      </c>
      <c r="L656" s="12" t="str">
        <f t="shared" si="73"/>
        <v>0</v>
      </c>
      <c r="M656" s="5" t="str">
        <f t="shared" si="74"/>
        <v>0</v>
      </c>
      <c r="N656" s="4" t="str">
        <f t="shared" si="75"/>
        <v>0</v>
      </c>
      <c r="O656" s="6" t="str">
        <f t="shared" si="76"/>
        <v>Pas de niveau 7</v>
      </c>
    </row>
    <row r="657" spans="1:15">
      <c r="A657" s="15">
        <f>'Balance N'!A658</f>
        <v>0</v>
      </c>
      <c r="B657" s="4" t="str">
        <f t="shared" si="70"/>
        <v>0</v>
      </c>
      <c r="C657" s="4" t="str">
        <f t="shared" si="71"/>
        <v>0</v>
      </c>
      <c r="D657" s="4" t="str">
        <f t="shared" si="72"/>
        <v>0</v>
      </c>
      <c r="E657" s="8">
        <f>'Balance N'!B658</f>
        <v>0</v>
      </c>
      <c r="F657" s="9">
        <f>'Balance N'!C658</f>
        <v>0</v>
      </c>
      <c r="G657" s="9">
        <f>'Balance N'!D658</f>
        <v>0</v>
      </c>
      <c r="H657" s="9">
        <f>'Balance N'!E658</f>
        <v>0</v>
      </c>
      <c r="I657" s="9">
        <f>'Balance N'!F658</f>
        <v>0</v>
      </c>
      <c r="J657" s="11">
        <f>'Balance N'!G658</f>
        <v>0</v>
      </c>
      <c r="K657" s="11">
        <f>'Balance N'!H658</f>
        <v>0</v>
      </c>
      <c r="L657" s="12" t="str">
        <f t="shared" si="73"/>
        <v>0</v>
      </c>
      <c r="M657" s="5" t="str">
        <f t="shared" si="74"/>
        <v>0</v>
      </c>
      <c r="N657" s="4" t="str">
        <f t="shared" si="75"/>
        <v>0</v>
      </c>
      <c r="O657" s="6" t="str">
        <f t="shared" si="76"/>
        <v>Pas de niveau 7</v>
      </c>
    </row>
    <row r="658" spans="1:15">
      <c r="A658" s="15">
        <f>'Balance N'!A659</f>
        <v>0</v>
      </c>
      <c r="B658" s="4" t="str">
        <f t="shared" si="70"/>
        <v>0</v>
      </c>
      <c r="C658" s="4" t="str">
        <f t="shared" si="71"/>
        <v>0</v>
      </c>
      <c r="D658" s="4" t="str">
        <f t="shared" si="72"/>
        <v>0</v>
      </c>
      <c r="E658" s="8">
        <f>'Balance N'!B659</f>
        <v>0</v>
      </c>
      <c r="F658" s="9">
        <f>'Balance N'!C659</f>
        <v>0</v>
      </c>
      <c r="G658" s="9">
        <f>'Balance N'!D659</f>
        <v>0</v>
      </c>
      <c r="H658" s="9">
        <f>'Balance N'!E659</f>
        <v>0</v>
      </c>
      <c r="I658" s="9">
        <f>'Balance N'!F659</f>
        <v>0</v>
      </c>
      <c r="J658" s="11">
        <f>'Balance N'!G659</f>
        <v>0</v>
      </c>
      <c r="K658" s="11">
        <f>'Balance N'!H659</f>
        <v>0</v>
      </c>
      <c r="L658" s="12" t="str">
        <f t="shared" si="73"/>
        <v>0</v>
      </c>
      <c r="M658" s="5" t="str">
        <f t="shared" si="74"/>
        <v>0</v>
      </c>
      <c r="N658" s="4" t="str">
        <f t="shared" si="75"/>
        <v>0</v>
      </c>
      <c r="O658" s="6" t="str">
        <f t="shared" si="76"/>
        <v>Pas de niveau 7</v>
      </c>
    </row>
    <row r="659" spans="1:15">
      <c r="A659" s="15">
        <f>'Balance N'!A660</f>
        <v>0</v>
      </c>
      <c r="B659" s="4" t="str">
        <f t="shared" si="70"/>
        <v>0</v>
      </c>
      <c r="C659" s="4" t="str">
        <f t="shared" si="71"/>
        <v>0</v>
      </c>
      <c r="D659" s="4" t="str">
        <f t="shared" si="72"/>
        <v>0</v>
      </c>
      <c r="E659" s="8">
        <f>'Balance N'!B660</f>
        <v>0</v>
      </c>
      <c r="F659" s="9">
        <f>'Balance N'!C660</f>
        <v>0</v>
      </c>
      <c r="G659" s="9">
        <f>'Balance N'!D660</f>
        <v>0</v>
      </c>
      <c r="H659" s="9">
        <f>'Balance N'!E660</f>
        <v>0</v>
      </c>
      <c r="I659" s="9">
        <f>'Balance N'!F660</f>
        <v>0</v>
      </c>
      <c r="J659" s="11">
        <f>'Balance N'!G660</f>
        <v>0</v>
      </c>
      <c r="K659" s="11">
        <f>'Balance N'!H660</f>
        <v>0</v>
      </c>
      <c r="L659" s="12" t="str">
        <f t="shared" si="73"/>
        <v>0</v>
      </c>
      <c r="M659" s="5" t="str">
        <f t="shared" si="74"/>
        <v>0</v>
      </c>
      <c r="N659" s="4" t="str">
        <f t="shared" si="75"/>
        <v>0</v>
      </c>
      <c r="O659" s="6" t="str">
        <f t="shared" si="76"/>
        <v>Pas de niveau 7</v>
      </c>
    </row>
    <row r="660" spans="1:15">
      <c r="A660" s="15">
        <f>'Balance N'!A661</f>
        <v>0</v>
      </c>
      <c r="B660" s="4" t="str">
        <f t="shared" si="70"/>
        <v>0</v>
      </c>
      <c r="C660" s="4" t="str">
        <f t="shared" si="71"/>
        <v>0</v>
      </c>
      <c r="D660" s="4" t="str">
        <f t="shared" si="72"/>
        <v>0</v>
      </c>
      <c r="E660" s="8">
        <f>'Balance N'!B661</f>
        <v>0</v>
      </c>
      <c r="F660" s="9">
        <f>'Balance N'!C661</f>
        <v>0</v>
      </c>
      <c r="G660" s="9">
        <f>'Balance N'!D661</f>
        <v>0</v>
      </c>
      <c r="H660" s="9">
        <f>'Balance N'!E661</f>
        <v>0</v>
      </c>
      <c r="I660" s="9">
        <f>'Balance N'!F661</f>
        <v>0</v>
      </c>
      <c r="J660" s="11">
        <f>'Balance N'!G661</f>
        <v>0</v>
      </c>
      <c r="K660" s="11">
        <f>'Balance N'!H661</f>
        <v>0</v>
      </c>
      <c r="L660" s="12" t="str">
        <f t="shared" si="73"/>
        <v>0</v>
      </c>
      <c r="M660" s="5" t="str">
        <f t="shared" si="74"/>
        <v>0</v>
      </c>
      <c r="N660" s="4" t="str">
        <f t="shared" si="75"/>
        <v>0</v>
      </c>
      <c r="O660" s="6" t="str">
        <f t="shared" si="76"/>
        <v>Pas de niveau 7</v>
      </c>
    </row>
    <row r="661" spans="1:15">
      <c r="A661" s="15">
        <f>'Balance N'!A662</f>
        <v>0</v>
      </c>
      <c r="B661" s="4" t="str">
        <f t="shared" si="70"/>
        <v>0</v>
      </c>
      <c r="C661" s="4" t="str">
        <f t="shared" si="71"/>
        <v>0</v>
      </c>
      <c r="D661" s="4" t="str">
        <f t="shared" si="72"/>
        <v>0</v>
      </c>
      <c r="E661" s="8">
        <f>'Balance N'!B662</f>
        <v>0</v>
      </c>
      <c r="F661" s="9">
        <f>'Balance N'!C662</f>
        <v>0</v>
      </c>
      <c r="G661" s="9">
        <f>'Balance N'!D662</f>
        <v>0</v>
      </c>
      <c r="H661" s="9">
        <f>'Balance N'!E662</f>
        <v>0</v>
      </c>
      <c r="I661" s="9">
        <f>'Balance N'!F662</f>
        <v>0</v>
      </c>
      <c r="J661" s="11">
        <f>'Balance N'!G662</f>
        <v>0</v>
      </c>
      <c r="K661" s="11">
        <f>'Balance N'!H662</f>
        <v>0</v>
      </c>
      <c r="L661" s="12" t="str">
        <f t="shared" si="73"/>
        <v>0</v>
      </c>
      <c r="M661" s="5" t="str">
        <f t="shared" si="74"/>
        <v>0</v>
      </c>
      <c r="N661" s="4" t="str">
        <f t="shared" si="75"/>
        <v>0</v>
      </c>
      <c r="O661" s="6" t="str">
        <f t="shared" si="76"/>
        <v>Pas de niveau 7</v>
      </c>
    </row>
    <row r="662" spans="1:15">
      <c r="A662" s="15">
        <f>'Balance N'!A663</f>
        <v>0</v>
      </c>
      <c r="B662" s="4" t="str">
        <f t="shared" si="70"/>
        <v>0</v>
      </c>
      <c r="C662" s="4" t="str">
        <f t="shared" si="71"/>
        <v>0</v>
      </c>
      <c r="D662" s="4" t="str">
        <f t="shared" si="72"/>
        <v>0</v>
      </c>
      <c r="E662" s="8">
        <f>'Balance N'!B663</f>
        <v>0</v>
      </c>
      <c r="F662" s="9">
        <f>'Balance N'!C663</f>
        <v>0</v>
      </c>
      <c r="G662" s="9">
        <f>'Balance N'!D663</f>
        <v>0</v>
      </c>
      <c r="H662" s="9">
        <f>'Balance N'!E663</f>
        <v>0</v>
      </c>
      <c r="I662" s="9">
        <f>'Balance N'!F663</f>
        <v>0</v>
      </c>
      <c r="J662" s="11">
        <f>'Balance N'!G663</f>
        <v>0</v>
      </c>
      <c r="K662" s="11">
        <f>'Balance N'!H663</f>
        <v>0</v>
      </c>
      <c r="L662" s="12" t="str">
        <f t="shared" si="73"/>
        <v>0</v>
      </c>
      <c r="M662" s="5" t="str">
        <f t="shared" si="74"/>
        <v>0</v>
      </c>
      <c r="N662" s="4" t="str">
        <f t="shared" si="75"/>
        <v>0</v>
      </c>
      <c r="O662" s="6" t="str">
        <f t="shared" si="76"/>
        <v>Pas de niveau 7</v>
      </c>
    </row>
    <row r="663" spans="1:15">
      <c r="A663" s="15">
        <f>'Balance N'!A664</f>
        <v>0</v>
      </c>
      <c r="B663" s="4" t="str">
        <f t="shared" si="70"/>
        <v>0</v>
      </c>
      <c r="C663" s="4" t="str">
        <f t="shared" si="71"/>
        <v>0</v>
      </c>
      <c r="D663" s="4" t="str">
        <f t="shared" si="72"/>
        <v>0</v>
      </c>
      <c r="E663" s="8">
        <f>'Balance N'!B664</f>
        <v>0</v>
      </c>
      <c r="F663" s="9">
        <f>'Balance N'!C664</f>
        <v>0</v>
      </c>
      <c r="G663" s="9">
        <f>'Balance N'!D664</f>
        <v>0</v>
      </c>
      <c r="H663" s="9">
        <f>'Balance N'!E664</f>
        <v>0</v>
      </c>
      <c r="I663" s="9">
        <f>'Balance N'!F664</f>
        <v>0</v>
      </c>
      <c r="J663" s="11">
        <f>'Balance N'!G664</f>
        <v>0</v>
      </c>
      <c r="K663" s="11">
        <f>'Balance N'!H664</f>
        <v>0</v>
      </c>
      <c r="L663" s="12" t="str">
        <f t="shared" si="73"/>
        <v>0</v>
      </c>
      <c r="M663" s="5" t="str">
        <f t="shared" si="74"/>
        <v>0</v>
      </c>
      <c r="N663" s="4" t="str">
        <f t="shared" si="75"/>
        <v>0</v>
      </c>
      <c r="O663" s="6" t="str">
        <f t="shared" si="76"/>
        <v>Pas de niveau 7</v>
      </c>
    </row>
    <row r="664" spans="1:15">
      <c r="A664" s="15">
        <f>'Balance N'!A665</f>
        <v>0</v>
      </c>
      <c r="B664" s="4" t="str">
        <f t="shared" si="70"/>
        <v>0</v>
      </c>
      <c r="C664" s="4" t="str">
        <f t="shared" si="71"/>
        <v>0</v>
      </c>
      <c r="D664" s="4" t="str">
        <f t="shared" si="72"/>
        <v>0</v>
      </c>
      <c r="E664" s="8">
        <f>'Balance N'!B665</f>
        <v>0</v>
      </c>
      <c r="F664" s="9">
        <f>'Balance N'!C665</f>
        <v>0</v>
      </c>
      <c r="G664" s="9">
        <f>'Balance N'!D665</f>
        <v>0</v>
      </c>
      <c r="H664" s="9">
        <f>'Balance N'!E665</f>
        <v>0</v>
      </c>
      <c r="I664" s="9">
        <f>'Balance N'!F665</f>
        <v>0</v>
      </c>
      <c r="J664" s="11">
        <f>'Balance N'!G665</f>
        <v>0</v>
      </c>
      <c r="K664" s="11">
        <f>'Balance N'!H665</f>
        <v>0</v>
      </c>
      <c r="L664" s="12" t="str">
        <f t="shared" si="73"/>
        <v>0</v>
      </c>
      <c r="M664" s="5" t="str">
        <f t="shared" si="74"/>
        <v>0</v>
      </c>
      <c r="N664" s="4" t="str">
        <f t="shared" si="75"/>
        <v>0</v>
      </c>
      <c r="O664" s="6" t="str">
        <f t="shared" si="76"/>
        <v>Pas de niveau 7</v>
      </c>
    </row>
    <row r="665" spans="1:15">
      <c r="A665" s="15">
        <f>'Balance N'!A666</f>
        <v>0</v>
      </c>
      <c r="B665" s="4" t="str">
        <f t="shared" si="70"/>
        <v>0</v>
      </c>
      <c r="C665" s="4" t="str">
        <f t="shared" si="71"/>
        <v>0</v>
      </c>
      <c r="D665" s="4" t="str">
        <f t="shared" si="72"/>
        <v>0</v>
      </c>
      <c r="E665" s="8">
        <f>'Balance N'!B666</f>
        <v>0</v>
      </c>
      <c r="F665" s="9">
        <f>'Balance N'!C666</f>
        <v>0</v>
      </c>
      <c r="G665" s="9">
        <f>'Balance N'!D666</f>
        <v>0</v>
      </c>
      <c r="H665" s="9">
        <f>'Balance N'!E666</f>
        <v>0</v>
      </c>
      <c r="I665" s="9">
        <f>'Balance N'!F666</f>
        <v>0</v>
      </c>
      <c r="J665" s="11">
        <f>'Balance N'!G666</f>
        <v>0</v>
      </c>
      <c r="K665" s="11">
        <f>'Balance N'!H666</f>
        <v>0</v>
      </c>
      <c r="L665" s="12" t="str">
        <f t="shared" si="73"/>
        <v>0</v>
      </c>
      <c r="M665" s="5" t="str">
        <f t="shared" si="74"/>
        <v>0</v>
      </c>
      <c r="N665" s="4" t="str">
        <f t="shared" si="75"/>
        <v>0</v>
      </c>
      <c r="O665" s="6" t="str">
        <f t="shared" si="76"/>
        <v>Pas de niveau 7</v>
      </c>
    </row>
    <row r="666" spans="1:15">
      <c r="A666" s="15">
        <f>'Balance N'!A667</f>
        <v>0</v>
      </c>
      <c r="B666" s="4" t="str">
        <f t="shared" si="70"/>
        <v>0</v>
      </c>
      <c r="C666" s="4" t="str">
        <f t="shared" si="71"/>
        <v>0</v>
      </c>
      <c r="D666" s="4" t="str">
        <f t="shared" si="72"/>
        <v>0</v>
      </c>
      <c r="E666" s="8">
        <f>'Balance N'!B667</f>
        <v>0</v>
      </c>
      <c r="F666" s="9">
        <f>'Balance N'!C667</f>
        <v>0</v>
      </c>
      <c r="G666" s="9">
        <f>'Balance N'!D667</f>
        <v>0</v>
      </c>
      <c r="H666" s="9">
        <f>'Balance N'!E667</f>
        <v>0</v>
      </c>
      <c r="I666" s="9">
        <f>'Balance N'!F667</f>
        <v>0</v>
      </c>
      <c r="J666" s="11">
        <f>'Balance N'!G667</f>
        <v>0</v>
      </c>
      <c r="K666" s="11">
        <f>'Balance N'!H667</f>
        <v>0</v>
      </c>
      <c r="L666" s="12" t="str">
        <f t="shared" si="73"/>
        <v>0</v>
      </c>
      <c r="M666" s="5" t="str">
        <f t="shared" si="74"/>
        <v>0</v>
      </c>
      <c r="N666" s="4" t="str">
        <f t="shared" si="75"/>
        <v>0</v>
      </c>
      <c r="O666" s="6" t="str">
        <f t="shared" si="76"/>
        <v>Pas de niveau 7</v>
      </c>
    </row>
    <row r="667" spans="1:15">
      <c r="A667" s="15">
        <f>'Balance N'!A668</f>
        <v>0</v>
      </c>
      <c r="B667" s="4" t="str">
        <f t="shared" si="70"/>
        <v>0</v>
      </c>
      <c r="C667" s="4" t="str">
        <f t="shared" si="71"/>
        <v>0</v>
      </c>
      <c r="D667" s="4" t="str">
        <f t="shared" si="72"/>
        <v>0</v>
      </c>
      <c r="E667" s="8">
        <f>'Balance N'!B668</f>
        <v>0</v>
      </c>
      <c r="F667" s="9">
        <f>'Balance N'!C668</f>
        <v>0</v>
      </c>
      <c r="G667" s="9">
        <f>'Balance N'!D668</f>
        <v>0</v>
      </c>
      <c r="H667" s="9">
        <f>'Balance N'!E668</f>
        <v>0</v>
      </c>
      <c r="I667" s="9">
        <f>'Balance N'!F668</f>
        <v>0</v>
      </c>
      <c r="J667" s="11">
        <f>'Balance N'!G668</f>
        <v>0</v>
      </c>
      <c r="K667" s="11">
        <f>'Balance N'!H668</f>
        <v>0</v>
      </c>
      <c r="L667" s="12" t="str">
        <f t="shared" si="73"/>
        <v>0</v>
      </c>
      <c r="M667" s="5" t="str">
        <f t="shared" si="74"/>
        <v>0</v>
      </c>
      <c r="N667" s="4" t="str">
        <f t="shared" si="75"/>
        <v>0</v>
      </c>
      <c r="O667" s="6" t="str">
        <f t="shared" si="76"/>
        <v>Pas de niveau 7</v>
      </c>
    </row>
    <row r="668" spans="1:15">
      <c r="A668" s="15">
        <f>'Balance N'!A669</f>
        <v>0</v>
      </c>
      <c r="B668" s="4" t="str">
        <f t="shared" si="70"/>
        <v>0</v>
      </c>
      <c r="C668" s="4" t="str">
        <f t="shared" si="71"/>
        <v>0</v>
      </c>
      <c r="D668" s="4" t="str">
        <f t="shared" si="72"/>
        <v>0</v>
      </c>
      <c r="E668" s="8">
        <f>'Balance N'!B669</f>
        <v>0</v>
      </c>
      <c r="F668" s="9">
        <f>'Balance N'!C669</f>
        <v>0</v>
      </c>
      <c r="G668" s="9">
        <f>'Balance N'!D669</f>
        <v>0</v>
      </c>
      <c r="H668" s="9">
        <f>'Balance N'!E669</f>
        <v>0</v>
      </c>
      <c r="I668" s="9">
        <f>'Balance N'!F669</f>
        <v>0</v>
      </c>
      <c r="J668" s="11">
        <f>'Balance N'!G669</f>
        <v>0</v>
      </c>
      <c r="K668" s="11">
        <f>'Balance N'!H669</f>
        <v>0</v>
      </c>
      <c r="L668" s="12" t="str">
        <f t="shared" si="73"/>
        <v>0</v>
      </c>
      <c r="M668" s="5" t="str">
        <f t="shared" si="74"/>
        <v>0</v>
      </c>
      <c r="N668" s="4" t="str">
        <f t="shared" si="75"/>
        <v>0</v>
      </c>
      <c r="O668" s="6" t="str">
        <f t="shared" si="76"/>
        <v>Pas de niveau 7</v>
      </c>
    </row>
    <row r="669" spans="1:15">
      <c r="A669" s="15">
        <f>'Balance N'!A670</f>
        <v>0</v>
      </c>
      <c r="B669" s="4" t="str">
        <f t="shared" si="70"/>
        <v>0</v>
      </c>
      <c r="C669" s="4" t="str">
        <f t="shared" si="71"/>
        <v>0</v>
      </c>
      <c r="D669" s="4" t="str">
        <f t="shared" si="72"/>
        <v>0</v>
      </c>
      <c r="E669" s="8">
        <f>'Balance N'!B670</f>
        <v>0</v>
      </c>
      <c r="F669" s="9">
        <f>'Balance N'!C670</f>
        <v>0</v>
      </c>
      <c r="G669" s="9">
        <f>'Balance N'!D670</f>
        <v>0</v>
      </c>
      <c r="H669" s="9">
        <f>'Balance N'!E670</f>
        <v>0</v>
      </c>
      <c r="I669" s="9">
        <f>'Balance N'!F670</f>
        <v>0</v>
      </c>
      <c r="J669" s="11">
        <f>'Balance N'!G670</f>
        <v>0</v>
      </c>
      <c r="K669" s="11">
        <f>'Balance N'!H670</f>
        <v>0</v>
      </c>
      <c r="L669" s="12" t="str">
        <f t="shared" si="73"/>
        <v>0</v>
      </c>
      <c r="M669" s="5" t="str">
        <f t="shared" si="74"/>
        <v>0</v>
      </c>
      <c r="N669" s="4" t="str">
        <f t="shared" si="75"/>
        <v>0</v>
      </c>
      <c r="O669" s="6" t="str">
        <f t="shared" si="76"/>
        <v>Pas de niveau 7</v>
      </c>
    </row>
    <row r="670" spans="1:15">
      <c r="A670" s="15">
        <f>'Balance N'!A671</f>
        <v>0</v>
      </c>
      <c r="B670" s="4" t="str">
        <f t="shared" si="70"/>
        <v>0</v>
      </c>
      <c r="C670" s="4" t="str">
        <f t="shared" si="71"/>
        <v>0</v>
      </c>
      <c r="D670" s="4" t="str">
        <f t="shared" si="72"/>
        <v>0</v>
      </c>
      <c r="E670" s="8">
        <f>'Balance N'!B671</f>
        <v>0</v>
      </c>
      <c r="F670" s="9">
        <f>'Balance N'!C671</f>
        <v>0</v>
      </c>
      <c r="G670" s="9">
        <f>'Balance N'!D671</f>
        <v>0</v>
      </c>
      <c r="H670" s="9">
        <f>'Balance N'!E671</f>
        <v>0</v>
      </c>
      <c r="I670" s="9">
        <f>'Balance N'!F671</f>
        <v>0</v>
      </c>
      <c r="J670" s="11">
        <f>'Balance N'!G671</f>
        <v>0</v>
      </c>
      <c r="K670" s="11">
        <f>'Balance N'!H671</f>
        <v>0</v>
      </c>
      <c r="L670" s="12" t="str">
        <f t="shared" si="73"/>
        <v>0</v>
      </c>
      <c r="M670" s="5" t="str">
        <f t="shared" si="74"/>
        <v>0</v>
      </c>
      <c r="N670" s="4" t="str">
        <f t="shared" si="75"/>
        <v>0</v>
      </c>
      <c r="O670" s="6" t="str">
        <f t="shared" si="76"/>
        <v>Pas de niveau 7</v>
      </c>
    </row>
    <row r="671" spans="1:15">
      <c r="A671" s="15">
        <f>'Balance N'!A672</f>
        <v>0</v>
      </c>
      <c r="B671" s="4" t="str">
        <f t="shared" si="70"/>
        <v>0</v>
      </c>
      <c r="C671" s="4" t="str">
        <f t="shared" si="71"/>
        <v>0</v>
      </c>
      <c r="D671" s="4" t="str">
        <f t="shared" si="72"/>
        <v>0</v>
      </c>
      <c r="E671" s="8">
        <f>'Balance N'!B672</f>
        <v>0</v>
      </c>
      <c r="F671" s="9">
        <f>'Balance N'!C672</f>
        <v>0</v>
      </c>
      <c r="G671" s="9">
        <f>'Balance N'!D672</f>
        <v>0</v>
      </c>
      <c r="H671" s="9">
        <f>'Balance N'!E672</f>
        <v>0</v>
      </c>
      <c r="I671" s="9">
        <f>'Balance N'!F672</f>
        <v>0</v>
      </c>
      <c r="J671" s="11">
        <f>'Balance N'!G672</f>
        <v>0</v>
      </c>
      <c r="K671" s="11">
        <f>'Balance N'!H672</f>
        <v>0</v>
      </c>
      <c r="L671" s="12" t="str">
        <f t="shared" si="73"/>
        <v>0</v>
      </c>
      <c r="M671" s="5" t="str">
        <f t="shared" si="74"/>
        <v>0</v>
      </c>
      <c r="N671" s="4" t="str">
        <f t="shared" si="75"/>
        <v>0</v>
      </c>
      <c r="O671" s="6" t="str">
        <f t="shared" si="76"/>
        <v>Pas de niveau 7</v>
      </c>
    </row>
    <row r="672" spans="1:15">
      <c r="A672" s="15">
        <f>'Balance N'!A673</f>
        <v>0</v>
      </c>
      <c r="B672" s="4" t="str">
        <f t="shared" si="70"/>
        <v>0</v>
      </c>
      <c r="C672" s="4" t="str">
        <f t="shared" si="71"/>
        <v>0</v>
      </c>
      <c r="D672" s="4" t="str">
        <f t="shared" si="72"/>
        <v>0</v>
      </c>
      <c r="E672" s="8">
        <f>'Balance N'!B673</f>
        <v>0</v>
      </c>
      <c r="F672" s="9">
        <f>'Balance N'!C673</f>
        <v>0</v>
      </c>
      <c r="G672" s="9">
        <f>'Balance N'!D673</f>
        <v>0</v>
      </c>
      <c r="H672" s="9">
        <f>'Balance N'!E673</f>
        <v>0</v>
      </c>
      <c r="I672" s="9">
        <f>'Balance N'!F673</f>
        <v>0</v>
      </c>
      <c r="J672" s="11">
        <f>'Balance N'!G673</f>
        <v>0</v>
      </c>
      <c r="K672" s="11">
        <f>'Balance N'!H673</f>
        <v>0</v>
      </c>
      <c r="L672" s="12" t="str">
        <f t="shared" si="73"/>
        <v>0</v>
      </c>
      <c r="M672" s="5" t="str">
        <f t="shared" si="74"/>
        <v>0</v>
      </c>
      <c r="N672" s="4" t="str">
        <f t="shared" si="75"/>
        <v>0</v>
      </c>
      <c r="O672" s="6" t="str">
        <f t="shared" si="76"/>
        <v>Pas de niveau 7</v>
      </c>
    </row>
    <row r="673" spans="1:15">
      <c r="A673" s="15">
        <f>'Balance N'!A674</f>
        <v>0</v>
      </c>
      <c r="B673" s="4" t="str">
        <f t="shared" si="70"/>
        <v>0</v>
      </c>
      <c r="C673" s="4" t="str">
        <f t="shared" si="71"/>
        <v>0</v>
      </c>
      <c r="D673" s="4" t="str">
        <f t="shared" si="72"/>
        <v>0</v>
      </c>
      <c r="E673" s="8">
        <f>'Balance N'!B674</f>
        <v>0</v>
      </c>
      <c r="F673" s="9">
        <f>'Balance N'!C674</f>
        <v>0</v>
      </c>
      <c r="G673" s="9">
        <f>'Balance N'!D674</f>
        <v>0</v>
      </c>
      <c r="H673" s="9">
        <f>'Balance N'!E674</f>
        <v>0</v>
      </c>
      <c r="I673" s="9">
        <f>'Balance N'!F674</f>
        <v>0</v>
      </c>
      <c r="J673" s="11">
        <f>'Balance N'!G674</f>
        <v>0</v>
      </c>
      <c r="K673" s="11">
        <f>'Balance N'!H674</f>
        <v>0</v>
      </c>
      <c r="L673" s="12" t="str">
        <f t="shared" si="73"/>
        <v>0</v>
      </c>
      <c r="M673" s="5" t="str">
        <f t="shared" si="74"/>
        <v>0</v>
      </c>
      <c r="N673" s="4" t="str">
        <f t="shared" si="75"/>
        <v>0</v>
      </c>
      <c r="O673" s="6" t="str">
        <f t="shared" si="76"/>
        <v>Pas de niveau 7</v>
      </c>
    </row>
    <row r="674" spans="1:15">
      <c r="A674" s="15">
        <f>'Balance N'!A675</f>
        <v>0</v>
      </c>
      <c r="B674" s="4" t="str">
        <f t="shared" si="70"/>
        <v>0</v>
      </c>
      <c r="C674" s="4" t="str">
        <f t="shared" si="71"/>
        <v>0</v>
      </c>
      <c r="D674" s="4" t="str">
        <f t="shared" si="72"/>
        <v>0</v>
      </c>
      <c r="E674" s="8">
        <f>'Balance N'!B675</f>
        <v>0</v>
      </c>
      <c r="F674" s="9">
        <f>'Balance N'!C675</f>
        <v>0</v>
      </c>
      <c r="G674" s="9">
        <f>'Balance N'!D675</f>
        <v>0</v>
      </c>
      <c r="H674" s="9">
        <f>'Balance N'!E675</f>
        <v>0</v>
      </c>
      <c r="I674" s="9">
        <f>'Balance N'!F675</f>
        <v>0</v>
      </c>
      <c r="J674" s="11">
        <f>'Balance N'!G675</f>
        <v>0</v>
      </c>
      <c r="K674" s="11">
        <f>'Balance N'!H675</f>
        <v>0</v>
      </c>
      <c r="L674" s="12" t="str">
        <f t="shared" si="73"/>
        <v>0</v>
      </c>
      <c r="M674" s="5" t="str">
        <f t="shared" si="74"/>
        <v>0</v>
      </c>
      <c r="N674" s="4" t="str">
        <f t="shared" si="75"/>
        <v>0</v>
      </c>
      <c r="O674" s="6" t="str">
        <f t="shared" si="76"/>
        <v>Pas de niveau 7</v>
      </c>
    </row>
    <row r="675" spans="1:15">
      <c r="A675" s="15">
        <f>'Balance N'!A676</f>
        <v>0</v>
      </c>
      <c r="B675" s="4" t="str">
        <f t="shared" si="70"/>
        <v>0</v>
      </c>
      <c r="C675" s="4" t="str">
        <f t="shared" si="71"/>
        <v>0</v>
      </c>
      <c r="D675" s="4" t="str">
        <f t="shared" si="72"/>
        <v>0</v>
      </c>
      <c r="E675" s="8">
        <f>'Balance N'!B676</f>
        <v>0</v>
      </c>
      <c r="F675" s="9">
        <f>'Balance N'!C676</f>
        <v>0</v>
      </c>
      <c r="G675" s="9">
        <f>'Balance N'!D676</f>
        <v>0</v>
      </c>
      <c r="H675" s="9">
        <f>'Balance N'!E676</f>
        <v>0</v>
      </c>
      <c r="I675" s="9">
        <f>'Balance N'!F676</f>
        <v>0</v>
      </c>
      <c r="J675" s="11">
        <f>'Balance N'!G676</f>
        <v>0</v>
      </c>
      <c r="K675" s="11">
        <f>'Balance N'!H676</f>
        <v>0</v>
      </c>
      <c r="L675" s="12" t="str">
        <f t="shared" si="73"/>
        <v>0</v>
      </c>
      <c r="M675" s="5" t="str">
        <f t="shared" si="74"/>
        <v>0</v>
      </c>
      <c r="N675" s="4" t="str">
        <f t="shared" si="75"/>
        <v>0</v>
      </c>
      <c r="O675" s="6" t="str">
        <f t="shared" si="76"/>
        <v>Pas de niveau 7</v>
      </c>
    </row>
    <row r="676" spans="1:15">
      <c r="A676" s="15">
        <f>'Balance N'!A677</f>
        <v>0</v>
      </c>
      <c r="B676" s="4" t="str">
        <f t="shared" si="70"/>
        <v>0</v>
      </c>
      <c r="C676" s="4" t="str">
        <f t="shared" si="71"/>
        <v>0</v>
      </c>
      <c r="D676" s="4" t="str">
        <f t="shared" si="72"/>
        <v>0</v>
      </c>
      <c r="E676" s="8">
        <f>'Balance N'!B677</f>
        <v>0</v>
      </c>
      <c r="F676" s="9">
        <f>'Balance N'!C677</f>
        <v>0</v>
      </c>
      <c r="G676" s="9">
        <f>'Balance N'!D677</f>
        <v>0</v>
      </c>
      <c r="H676" s="9">
        <f>'Balance N'!E677</f>
        <v>0</v>
      </c>
      <c r="I676" s="9">
        <f>'Balance N'!F677</f>
        <v>0</v>
      </c>
      <c r="J676" s="11">
        <f>'Balance N'!G677</f>
        <v>0</v>
      </c>
      <c r="K676" s="11">
        <f>'Balance N'!H677</f>
        <v>0</v>
      </c>
      <c r="L676" s="12" t="str">
        <f t="shared" si="73"/>
        <v>0</v>
      </c>
      <c r="M676" s="5" t="str">
        <f t="shared" si="74"/>
        <v>0</v>
      </c>
      <c r="N676" s="4" t="str">
        <f t="shared" si="75"/>
        <v>0</v>
      </c>
      <c r="O676" s="6" t="str">
        <f t="shared" si="76"/>
        <v>Pas de niveau 7</v>
      </c>
    </row>
    <row r="677" spans="1:15">
      <c r="A677" s="15">
        <f>'Balance N'!A678</f>
        <v>0</v>
      </c>
      <c r="B677" s="4" t="str">
        <f t="shared" si="70"/>
        <v>0</v>
      </c>
      <c r="C677" s="4" t="str">
        <f t="shared" si="71"/>
        <v>0</v>
      </c>
      <c r="D677" s="4" t="str">
        <f t="shared" si="72"/>
        <v>0</v>
      </c>
      <c r="E677" s="8">
        <f>'Balance N'!B678</f>
        <v>0</v>
      </c>
      <c r="F677" s="9">
        <f>'Balance N'!C678</f>
        <v>0</v>
      </c>
      <c r="G677" s="9">
        <f>'Balance N'!D678</f>
        <v>0</v>
      </c>
      <c r="H677" s="9">
        <f>'Balance N'!E678</f>
        <v>0</v>
      </c>
      <c r="I677" s="9">
        <f>'Balance N'!F678</f>
        <v>0</v>
      </c>
      <c r="J677" s="11">
        <f>'Balance N'!G678</f>
        <v>0</v>
      </c>
      <c r="K677" s="11">
        <f>'Balance N'!H678</f>
        <v>0</v>
      </c>
      <c r="L677" s="12" t="str">
        <f t="shared" si="73"/>
        <v>0</v>
      </c>
      <c r="M677" s="5" t="str">
        <f t="shared" si="74"/>
        <v>0</v>
      </c>
      <c r="N677" s="4" t="str">
        <f t="shared" si="75"/>
        <v>0</v>
      </c>
      <c r="O677" s="6" t="str">
        <f t="shared" si="76"/>
        <v>Pas de niveau 7</v>
      </c>
    </row>
    <row r="678" spans="1:15">
      <c r="A678" s="15">
        <f>'Balance N'!A679</f>
        <v>0</v>
      </c>
      <c r="B678" s="4" t="str">
        <f t="shared" si="70"/>
        <v>0</v>
      </c>
      <c r="C678" s="4" t="str">
        <f t="shared" si="71"/>
        <v>0</v>
      </c>
      <c r="D678" s="4" t="str">
        <f t="shared" si="72"/>
        <v>0</v>
      </c>
      <c r="E678" s="8">
        <f>'Balance N'!B679</f>
        <v>0</v>
      </c>
      <c r="F678" s="9">
        <f>'Balance N'!C679</f>
        <v>0</v>
      </c>
      <c r="G678" s="9">
        <f>'Balance N'!D679</f>
        <v>0</v>
      </c>
      <c r="H678" s="9">
        <f>'Balance N'!E679</f>
        <v>0</v>
      </c>
      <c r="I678" s="9">
        <f>'Balance N'!F679</f>
        <v>0</v>
      </c>
      <c r="J678" s="11">
        <f>'Balance N'!G679</f>
        <v>0</v>
      </c>
      <c r="K678" s="11">
        <f>'Balance N'!H679</f>
        <v>0</v>
      </c>
      <c r="L678" s="12" t="str">
        <f t="shared" si="73"/>
        <v>0</v>
      </c>
      <c r="M678" s="5" t="str">
        <f t="shared" si="74"/>
        <v>0</v>
      </c>
      <c r="N678" s="4" t="str">
        <f t="shared" si="75"/>
        <v>0</v>
      </c>
      <c r="O678" s="6" t="str">
        <f t="shared" si="76"/>
        <v>Pas de niveau 7</v>
      </c>
    </row>
    <row r="679" spans="1:15">
      <c r="A679" s="15">
        <f>'Balance N'!A680</f>
        <v>0</v>
      </c>
      <c r="B679" s="4" t="str">
        <f t="shared" si="70"/>
        <v>0</v>
      </c>
      <c r="C679" s="4" t="str">
        <f t="shared" si="71"/>
        <v>0</v>
      </c>
      <c r="D679" s="4" t="str">
        <f t="shared" si="72"/>
        <v>0</v>
      </c>
      <c r="E679" s="8">
        <f>'Balance N'!B680</f>
        <v>0</v>
      </c>
      <c r="F679" s="9">
        <f>'Balance N'!C680</f>
        <v>0</v>
      </c>
      <c r="G679" s="9">
        <f>'Balance N'!D680</f>
        <v>0</v>
      </c>
      <c r="H679" s="9">
        <f>'Balance N'!E680</f>
        <v>0</v>
      </c>
      <c r="I679" s="9">
        <f>'Balance N'!F680</f>
        <v>0</v>
      </c>
      <c r="J679" s="11">
        <f>'Balance N'!G680</f>
        <v>0</v>
      </c>
      <c r="K679" s="11">
        <f>'Balance N'!H680</f>
        <v>0</v>
      </c>
      <c r="L679" s="12" t="str">
        <f t="shared" si="73"/>
        <v>0</v>
      </c>
      <c r="M679" s="5" t="str">
        <f t="shared" si="74"/>
        <v>0</v>
      </c>
      <c r="N679" s="4" t="str">
        <f t="shared" si="75"/>
        <v>0</v>
      </c>
      <c r="O679" s="6" t="str">
        <f t="shared" si="76"/>
        <v>Pas de niveau 7</v>
      </c>
    </row>
    <row r="680" spans="1:15">
      <c r="A680" s="15">
        <f>'Balance N'!A681</f>
        <v>0</v>
      </c>
      <c r="B680" s="4" t="str">
        <f t="shared" si="70"/>
        <v>0</v>
      </c>
      <c r="C680" s="4" t="str">
        <f t="shared" si="71"/>
        <v>0</v>
      </c>
      <c r="D680" s="4" t="str">
        <f t="shared" si="72"/>
        <v>0</v>
      </c>
      <c r="E680" s="8">
        <f>'Balance N'!B681</f>
        <v>0</v>
      </c>
      <c r="F680" s="9">
        <f>'Balance N'!C681</f>
        <v>0</v>
      </c>
      <c r="G680" s="9">
        <f>'Balance N'!D681</f>
        <v>0</v>
      </c>
      <c r="H680" s="9">
        <f>'Balance N'!E681</f>
        <v>0</v>
      </c>
      <c r="I680" s="9">
        <f>'Balance N'!F681</f>
        <v>0</v>
      </c>
      <c r="J680" s="11">
        <f>'Balance N'!G681</f>
        <v>0</v>
      </c>
      <c r="K680" s="11">
        <f>'Balance N'!H681</f>
        <v>0</v>
      </c>
      <c r="L680" s="12" t="str">
        <f t="shared" si="73"/>
        <v>0</v>
      </c>
      <c r="M680" s="5" t="str">
        <f t="shared" si="74"/>
        <v>0</v>
      </c>
      <c r="N680" s="4" t="str">
        <f t="shared" si="75"/>
        <v>0</v>
      </c>
      <c r="O680" s="6" t="str">
        <f t="shared" si="76"/>
        <v>Pas de niveau 7</v>
      </c>
    </row>
    <row r="681" spans="1:15">
      <c r="A681" s="15">
        <f>'Balance N'!A682</f>
        <v>0</v>
      </c>
      <c r="B681" s="4" t="str">
        <f t="shared" si="70"/>
        <v>0</v>
      </c>
      <c r="C681" s="4" t="str">
        <f t="shared" si="71"/>
        <v>0</v>
      </c>
      <c r="D681" s="4" t="str">
        <f t="shared" si="72"/>
        <v>0</v>
      </c>
      <c r="E681" s="8">
        <f>'Balance N'!B682</f>
        <v>0</v>
      </c>
      <c r="F681" s="9">
        <f>'Balance N'!C682</f>
        <v>0</v>
      </c>
      <c r="G681" s="9">
        <f>'Balance N'!D682</f>
        <v>0</v>
      </c>
      <c r="H681" s="9">
        <f>'Balance N'!E682</f>
        <v>0</v>
      </c>
      <c r="I681" s="9">
        <f>'Balance N'!F682</f>
        <v>0</v>
      </c>
      <c r="J681" s="11">
        <f>'Balance N'!G682</f>
        <v>0</v>
      </c>
      <c r="K681" s="11">
        <f>'Balance N'!H682</f>
        <v>0</v>
      </c>
      <c r="L681" s="12" t="str">
        <f t="shared" si="73"/>
        <v>0</v>
      </c>
      <c r="M681" s="5" t="str">
        <f t="shared" si="74"/>
        <v>0</v>
      </c>
      <c r="N681" s="4" t="str">
        <f t="shared" si="75"/>
        <v>0</v>
      </c>
      <c r="O681" s="6" t="str">
        <f t="shared" si="76"/>
        <v>Pas de niveau 7</v>
      </c>
    </row>
    <row r="682" spans="1:15">
      <c r="A682" s="15">
        <f>'Balance N'!A683</f>
        <v>0</v>
      </c>
      <c r="B682" s="4" t="str">
        <f t="shared" si="70"/>
        <v>0</v>
      </c>
      <c r="C682" s="4" t="str">
        <f t="shared" si="71"/>
        <v>0</v>
      </c>
      <c r="D682" s="4" t="str">
        <f t="shared" si="72"/>
        <v>0</v>
      </c>
      <c r="E682" s="8">
        <f>'Balance N'!B683</f>
        <v>0</v>
      </c>
      <c r="F682" s="9">
        <f>'Balance N'!C683</f>
        <v>0</v>
      </c>
      <c r="G682" s="9">
        <f>'Balance N'!D683</f>
        <v>0</v>
      </c>
      <c r="H682" s="9">
        <f>'Balance N'!E683</f>
        <v>0</v>
      </c>
      <c r="I682" s="9">
        <f>'Balance N'!F683</f>
        <v>0</v>
      </c>
      <c r="J682" s="11">
        <f>'Balance N'!G683</f>
        <v>0</v>
      </c>
      <c r="K682" s="11">
        <f>'Balance N'!H683</f>
        <v>0</v>
      </c>
      <c r="L682" s="12" t="str">
        <f t="shared" si="73"/>
        <v>0</v>
      </c>
      <c r="M682" s="5" t="str">
        <f t="shared" si="74"/>
        <v>0</v>
      </c>
      <c r="N682" s="4" t="str">
        <f t="shared" si="75"/>
        <v>0</v>
      </c>
      <c r="O682" s="6" t="str">
        <f t="shared" si="76"/>
        <v>Pas de niveau 7</v>
      </c>
    </row>
    <row r="683" spans="1:15">
      <c r="A683" s="15">
        <f>'Balance N'!A684</f>
        <v>0</v>
      </c>
      <c r="B683" s="4" t="str">
        <f t="shared" si="70"/>
        <v>0</v>
      </c>
      <c r="C683" s="4" t="str">
        <f t="shared" si="71"/>
        <v>0</v>
      </c>
      <c r="D683" s="4" t="str">
        <f t="shared" si="72"/>
        <v>0</v>
      </c>
      <c r="E683" s="8">
        <f>'Balance N'!B684</f>
        <v>0</v>
      </c>
      <c r="F683" s="9">
        <f>'Balance N'!C684</f>
        <v>0</v>
      </c>
      <c r="G683" s="9">
        <f>'Balance N'!D684</f>
        <v>0</v>
      </c>
      <c r="H683" s="9">
        <f>'Balance N'!E684</f>
        <v>0</v>
      </c>
      <c r="I683" s="9">
        <f>'Balance N'!F684</f>
        <v>0</v>
      </c>
      <c r="J683" s="11">
        <f>'Balance N'!G684</f>
        <v>0</v>
      </c>
      <c r="K683" s="11">
        <f>'Balance N'!H684</f>
        <v>0</v>
      </c>
      <c r="L683" s="12" t="str">
        <f t="shared" si="73"/>
        <v>0</v>
      </c>
      <c r="M683" s="5" t="str">
        <f t="shared" si="74"/>
        <v>0</v>
      </c>
      <c r="N683" s="4" t="str">
        <f t="shared" si="75"/>
        <v>0</v>
      </c>
      <c r="O683" s="6" t="str">
        <f t="shared" si="76"/>
        <v>Pas de niveau 7</v>
      </c>
    </row>
    <row r="684" spans="1:15">
      <c r="A684" s="15">
        <f>'Balance N'!A685</f>
        <v>0</v>
      </c>
      <c r="B684" s="4" t="str">
        <f t="shared" si="70"/>
        <v>0</v>
      </c>
      <c r="C684" s="4" t="str">
        <f t="shared" si="71"/>
        <v>0</v>
      </c>
      <c r="D684" s="4" t="str">
        <f t="shared" si="72"/>
        <v>0</v>
      </c>
      <c r="E684" s="8">
        <f>'Balance N'!B685</f>
        <v>0</v>
      </c>
      <c r="F684" s="9">
        <f>'Balance N'!C685</f>
        <v>0</v>
      </c>
      <c r="G684" s="9">
        <f>'Balance N'!D685</f>
        <v>0</v>
      </c>
      <c r="H684" s="9">
        <f>'Balance N'!E685</f>
        <v>0</v>
      </c>
      <c r="I684" s="9">
        <f>'Balance N'!F685</f>
        <v>0</v>
      </c>
      <c r="J684" s="11">
        <f>'Balance N'!G685</f>
        <v>0</v>
      </c>
      <c r="K684" s="11">
        <f>'Balance N'!H685</f>
        <v>0</v>
      </c>
      <c r="L684" s="12" t="str">
        <f t="shared" si="73"/>
        <v>0</v>
      </c>
      <c r="M684" s="5" t="str">
        <f t="shared" si="74"/>
        <v>0</v>
      </c>
      <c r="N684" s="4" t="str">
        <f t="shared" si="75"/>
        <v>0</v>
      </c>
      <c r="O684" s="6" t="str">
        <f t="shared" si="76"/>
        <v>Pas de niveau 7</v>
      </c>
    </row>
    <row r="685" spans="1:15">
      <c r="A685" s="15">
        <f>'Balance N'!A686</f>
        <v>0</v>
      </c>
      <c r="B685" s="4" t="str">
        <f t="shared" si="70"/>
        <v>0</v>
      </c>
      <c r="C685" s="4" t="str">
        <f t="shared" si="71"/>
        <v>0</v>
      </c>
      <c r="D685" s="4" t="str">
        <f t="shared" si="72"/>
        <v>0</v>
      </c>
      <c r="E685" s="8">
        <f>'Balance N'!B686</f>
        <v>0</v>
      </c>
      <c r="F685" s="9">
        <f>'Balance N'!C686</f>
        <v>0</v>
      </c>
      <c r="G685" s="9">
        <f>'Balance N'!D686</f>
        <v>0</v>
      </c>
      <c r="H685" s="9">
        <f>'Balance N'!E686</f>
        <v>0</v>
      </c>
      <c r="I685" s="9">
        <f>'Balance N'!F686</f>
        <v>0</v>
      </c>
      <c r="J685" s="11">
        <f>'Balance N'!G686</f>
        <v>0</v>
      </c>
      <c r="K685" s="11">
        <f>'Balance N'!H686</f>
        <v>0</v>
      </c>
      <c r="L685" s="12" t="str">
        <f t="shared" si="73"/>
        <v>0</v>
      </c>
      <c r="M685" s="5" t="str">
        <f t="shared" si="74"/>
        <v>0</v>
      </c>
      <c r="N685" s="4" t="str">
        <f t="shared" si="75"/>
        <v>0</v>
      </c>
      <c r="O685" s="6" t="str">
        <f t="shared" si="76"/>
        <v>Pas de niveau 7</v>
      </c>
    </row>
    <row r="686" spans="1:15">
      <c r="A686" s="15">
        <f>'Balance N'!A687</f>
        <v>0</v>
      </c>
      <c r="B686" s="4" t="str">
        <f t="shared" si="70"/>
        <v>0</v>
      </c>
      <c r="C686" s="4" t="str">
        <f t="shared" si="71"/>
        <v>0</v>
      </c>
      <c r="D686" s="4" t="str">
        <f t="shared" si="72"/>
        <v>0</v>
      </c>
      <c r="E686" s="8">
        <f>'Balance N'!B687</f>
        <v>0</v>
      </c>
      <c r="F686" s="9">
        <f>'Balance N'!C687</f>
        <v>0</v>
      </c>
      <c r="G686" s="9">
        <f>'Balance N'!D687</f>
        <v>0</v>
      </c>
      <c r="H686" s="9">
        <f>'Balance N'!E687</f>
        <v>0</v>
      </c>
      <c r="I686" s="9">
        <f>'Balance N'!F687</f>
        <v>0</v>
      </c>
      <c r="J686" s="11">
        <f>'Balance N'!G687</f>
        <v>0</v>
      </c>
      <c r="K686" s="11">
        <f>'Balance N'!H687</f>
        <v>0</v>
      </c>
      <c r="L686" s="12" t="str">
        <f t="shared" si="73"/>
        <v>0</v>
      </c>
      <c r="M686" s="5" t="str">
        <f t="shared" si="74"/>
        <v>0</v>
      </c>
      <c r="N686" s="4" t="str">
        <f t="shared" si="75"/>
        <v>0</v>
      </c>
      <c r="O686" s="6" t="str">
        <f t="shared" si="76"/>
        <v>Pas de niveau 7</v>
      </c>
    </row>
    <row r="687" spans="1:15">
      <c r="A687" s="15">
        <f>'Balance N'!A688</f>
        <v>0</v>
      </c>
      <c r="B687" s="4" t="str">
        <f t="shared" si="70"/>
        <v>0</v>
      </c>
      <c r="C687" s="4" t="str">
        <f t="shared" si="71"/>
        <v>0</v>
      </c>
      <c r="D687" s="4" t="str">
        <f t="shared" si="72"/>
        <v>0</v>
      </c>
      <c r="E687" s="8">
        <f>'Balance N'!B688</f>
        <v>0</v>
      </c>
      <c r="F687" s="9">
        <f>'Balance N'!C688</f>
        <v>0</v>
      </c>
      <c r="G687" s="9">
        <f>'Balance N'!D688</f>
        <v>0</v>
      </c>
      <c r="H687" s="9">
        <f>'Balance N'!E688</f>
        <v>0</v>
      </c>
      <c r="I687" s="9">
        <f>'Balance N'!F688</f>
        <v>0</v>
      </c>
      <c r="J687" s="11">
        <f>'Balance N'!G688</f>
        <v>0</v>
      </c>
      <c r="K687" s="11">
        <f>'Balance N'!H688</f>
        <v>0</v>
      </c>
      <c r="L687" s="12" t="str">
        <f t="shared" si="73"/>
        <v>0</v>
      </c>
      <c r="M687" s="5" t="str">
        <f t="shared" si="74"/>
        <v>0</v>
      </c>
      <c r="N687" s="4" t="str">
        <f t="shared" si="75"/>
        <v>0</v>
      </c>
      <c r="O687" s="6" t="str">
        <f t="shared" si="76"/>
        <v>Pas de niveau 7</v>
      </c>
    </row>
    <row r="688" spans="1:15">
      <c r="A688" s="15">
        <f>'Balance N'!A689</f>
        <v>0</v>
      </c>
      <c r="B688" s="4" t="str">
        <f t="shared" si="70"/>
        <v>0</v>
      </c>
      <c r="C688" s="4" t="str">
        <f t="shared" si="71"/>
        <v>0</v>
      </c>
      <c r="D688" s="4" t="str">
        <f t="shared" si="72"/>
        <v>0</v>
      </c>
      <c r="E688" s="8">
        <f>'Balance N'!B689</f>
        <v>0</v>
      </c>
      <c r="F688" s="9">
        <f>'Balance N'!C689</f>
        <v>0</v>
      </c>
      <c r="G688" s="9">
        <f>'Balance N'!D689</f>
        <v>0</v>
      </c>
      <c r="H688" s="9">
        <f>'Balance N'!E689</f>
        <v>0</v>
      </c>
      <c r="I688" s="9">
        <f>'Balance N'!F689</f>
        <v>0</v>
      </c>
      <c r="J688" s="11">
        <f>'Balance N'!G689</f>
        <v>0</v>
      </c>
      <c r="K688" s="11">
        <f>'Balance N'!H689</f>
        <v>0</v>
      </c>
      <c r="L688" s="12" t="str">
        <f t="shared" si="73"/>
        <v>0</v>
      </c>
      <c r="M688" s="5" t="str">
        <f t="shared" si="74"/>
        <v>0</v>
      </c>
      <c r="N688" s="4" t="str">
        <f t="shared" si="75"/>
        <v>0</v>
      </c>
      <c r="O688" s="6" t="str">
        <f t="shared" si="76"/>
        <v>Pas de niveau 7</v>
      </c>
    </row>
    <row r="689" spans="1:15">
      <c r="A689" s="15">
        <f>'Balance N'!A690</f>
        <v>0</v>
      </c>
      <c r="B689" s="4" t="str">
        <f t="shared" si="70"/>
        <v>0</v>
      </c>
      <c r="C689" s="4" t="str">
        <f t="shared" si="71"/>
        <v>0</v>
      </c>
      <c r="D689" s="4" t="str">
        <f t="shared" si="72"/>
        <v>0</v>
      </c>
      <c r="E689" s="8">
        <f>'Balance N'!B690</f>
        <v>0</v>
      </c>
      <c r="F689" s="9">
        <f>'Balance N'!C690</f>
        <v>0</v>
      </c>
      <c r="G689" s="9">
        <f>'Balance N'!D690</f>
        <v>0</v>
      </c>
      <c r="H689" s="9">
        <f>'Balance N'!E690</f>
        <v>0</v>
      </c>
      <c r="I689" s="9">
        <f>'Balance N'!F690</f>
        <v>0</v>
      </c>
      <c r="J689" s="11">
        <f>'Balance N'!G690</f>
        <v>0</v>
      </c>
      <c r="K689" s="11">
        <f>'Balance N'!H690</f>
        <v>0</v>
      </c>
      <c r="L689" s="12" t="str">
        <f t="shared" si="73"/>
        <v>0</v>
      </c>
      <c r="M689" s="5" t="str">
        <f t="shared" si="74"/>
        <v>0</v>
      </c>
      <c r="N689" s="4" t="str">
        <f t="shared" si="75"/>
        <v>0</v>
      </c>
      <c r="O689" s="6" t="str">
        <f t="shared" si="76"/>
        <v>Pas de niveau 7</v>
      </c>
    </row>
    <row r="690" spans="1:15">
      <c r="A690" s="15">
        <f>'Balance N'!A691</f>
        <v>0</v>
      </c>
      <c r="B690" s="4" t="str">
        <f t="shared" si="70"/>
        <v>0</v>
      </c>
      <c r="C690" s="4" t="str">
        <f t="shared" si="71"/>
        <v>0</v>
      </c>
      <c r="D690" s="4" t="str">
        <f t="shared" si="72"/>
        <v>0</v>
      </c>
      <c r="E690" s="8">
        <f>'Balance N'!B691</f>
        <v>0</v>
      </c>
      <c r="F690" s="9">
        <f>'Balance N'!C691</f>
        <v>0</v>
      </c>
      <c r="G690" s="9">
        <f>'Balance N'!D691</f>
        <v>0</v>
      </c>
      <c r="H690" s="9">
        <f>'Balance N'!E691</f>
        <v>0</v>
      </c>
      <c r="I690" s="9">
        <f>'Balance N'!F691</f>
        <v>0</v>
      </c>
      <c r="J690" s="11">
        <f>'Balance N'!G691</f>
        <v>0</v>
      </c>
      <c r="K690" s="11">
        <f>'Balance N'!H691</f>
        <v>0</v>
      </c>
      <c r="L690" s="12" t="str">
        <f t="shared" si="73"/>
        <v>0</v>
      </c>
      <c r="M690" s="5" t="str">
        <f t="shared" si="74"/>
        <v>0</v>
      </c>
      <c r="N690" s="4" t="str">
        <f t="shared" si="75"/>
        <v>0</v>
      </c>
      <c r="O690" s="6" t="str">
        <f t="shared" si="76"/>
        <v>Pas de niveau 7</v>
      </c>
    </row>
    <row r="691" spans="1:15">
      <c r="A691" s="15">
        <f>'Balance N'!A692</f>
        <v>0</v>
      </c>
      <c r="B691" s="4" t="str">
        <f t="shared" si="70"/>
        <v>0</v>
      </c>
      <c r="C691" s="4" t="str">
        <f t="shared" si="71"/>
        <v>0</v>
      </c>
      <c r="D691" s="4" t="str">
        <f t="shared" si="72"/>
        <v>0</v>
      </c>
      <c r="E691" s="8">
        <f>'Balance N'!B692</f>
        <v>0</v>
      </c>
      <c r="F691" s="9">
        <f>'Balance N'!C692</f>
        <v>0</v>
      </c>
      <c r="G691" s="9">
        <f>'Balance N'!D692</f>
        <v>0</v>
      </c>
      <c r="H691" s="9">
        <f>'Balance N'!E692</f>
        <v>0</v>
      </c>
      <c r="I691" s="9">
        <f>'Balance N'!F692</f>
        <v>0</v>
      </c>
      <c r="J691" s="11">
        <f>'Balance N'!G692</f>
        <v>0</v>
      </c>
      <c r="K691" s="11">
        <f>'Balance N'!H692</f>
        <v>0</v>
      </c>
      <c r="L691" s="12" t="str">
        <f t="shared" si="73"/>
        <v>0</v>
      </c>
      <c r="M691" s="5" t="str">
        <f t="shared" si="74"/>
        <v>0</v>
      </c>
      <c r="N691" s="4" t="str">
        <f t="shared" si="75"/>
        <v>0</v>
      </c>
      <c r="O691" s="6" t="str">
        <f t="shared" si="76"/>
        <v>Pas de niveau 7</v>
      </c>
    </row>
    <row r="692" spans="1:15">
      <c r="A692" s="15">
        <f>'Balance N'!A693</f>
        <v>0</v>
      </c>
      <c r="B692" s="4" t="str">
        <f t="shared" si="70"/>
        <v>0</v>
      </c>
      <c r="C692" s="4" t="str">
        <f t="shared" si="71"/>
        <v>0</v>
      </c>
      <c r="D692" s="4" t="str">
        <f t="shared" si="72"/>
        <v>0</v>
      </c>
      <c r="E692" s="8">
        <f>'Balance N'!B693</f>
        <v>0</v>
      </c>
      <c r="F692" s="9">
        <f>'Balance N'!C693</f>
        <v>0</v>
      </c>
      <c r="G692" s="9">
        <f>'Balance N'!D693</f>
        <v>0</v>
      </c>
      <c r="H692" s="9">
        <f>'Balance N'!E693</f>
        <v>0</v>
      </c>
      <c r="I692" s="9">
        <f>'Balance N'!F693</f>
        <v>0</v>
      </c>
      <c r="J692" s="11">
        <f>'Balance N'!G693</f>
        <v>0</v>
      </c>
      <c r="K692" s="11">
        <f>'Balance N'!H693</f>
        <v>0</v>
      </c>
      <c r="L692" s="12" t="str">
        <f t="shared" si="73"/>
        <v>0</v>
      </c>
      <c r="M692" s="5" t="str">
        <f t="shared" si="74"/>
        <v>0</v>
      </c>
      <c r="N692" s="4" t="str">
        <f t="shared" si="75"/>
        <v>0</v>
      </c>
      <c r="O692" s="6" t="str">
        <f t="shared" si="76"/>
        <v>Pas de niveau 7</v>
      </c>
    </row>
    <row r="693" spans="1:15">
      <c r="A693" s="15">
        <f>'Balance N'!A694</f>
        <v>0</v>
      </c>
      <c r="B693" s="4" t="str">
        <f t="shared" si="70"/>
        <v>0</v>
      </c>
      <c r="C693" s="4" t="str">
        <f t="shared" si="71"/>
        <v>0</v>
      </c>
      <c r="D693" s="4" t="str">
        <f t="shared" si="72"/>
        <v>0</v>
      </c>
      <c r="E693" s="8">
        <f>'Balance N'!B694</f>
        <v>0</v>
      </c>
      <c r="F693" s="9">
        <f>'Balance N'!C694</f>
        <v>0</v>
      </c>
      <c r="G693" s="9">
        <f>'Balance N'!D694</f>
        <v>0</v>
      </c>
      <c r="H693" s="9">
        <f>'Balance N'!E694</f>
        <v>0</v>
      </c>
      <c r="I693" s="9">
        <f>'Balance N'!F694</f>
        <v>0</v>
      </c>
      <c r="J693" s="11">
        <f>'Balance N'!G694</f>
        <v>0</v>
      </c>
      <c r="K693" s="11">
        <f>'Balance N'!H694</f>
        <v>0</v>
      </c>
      <c r="L693" s="12" t="str">
        <f t="shared" si="73"/>
        <v>0</v>
      </c>
      <c r="M693" s="5" t="str">
        <f t="shared" si="74"/>
        <v>0</v>
      </c>
      <c r="N693" s="4" t="str">
        <f t="shared" si="75"/>
        <v>0</v>
      </c>
      <c r="O693" s="6" t="str">
        <f t="shared" si="76"/>
        <v>Pas de niveau 7</v>
      </c>
    </row>
    <row r="694" spans="1:15">
      <c r="A694" s="15">
        <f>'Balance N'!A695</f>
        <v>0</v>
      </c>
      <c r="B694" s="4" t="str">
        <f t="shared" si="70"/>
        <v>0</v>
      </c>
      <c r="C694" s="4" t="str">
        <f t="shared" si="71"/>
        <v>0</v>
      </c>
      <c r="D694" s="4" t="str">
        <f t="shared" si="72"/>
        <v>0</v>
      </c>
      <c r="E694" s="8">
        <f>'Balance N'!B695</f>
        <v>0</v>
      </c>
      <c r="F694" s="9">
        <f>'Balance N'!C695</f>
        <v>0</v>
      </c>
      <c r="G694" s="9">
        <f>'Balance N'!D695</f>
        <v>0</v>
      </c>
      <c r="H694" s="9">
        <f>'Balance N'!E695</f>
        <v>0</v>
      </c>
      <c r="I694" s="9">
        <f>'Balance N'!F695</f>
        <v>0</v>
      </c>
      <c r="J694" s="11">
        <f>'Balance N'!G695</f>
        <v>0</v>
      </c>
      <c r="K694" s="11">
        <f>'Balance N'!H695</f>
        <v>0</v>
      </c>
      <c r="L694" s="12" t="str">
        <f t="shared" si="73"/>
        <v>0</v>
      </c>
      <c r="M694" s="5" t="str">
        <f t="shared" si="74"/>
        <v>0</v>
      </c>
      <c r="N694" s="4" t="str">
        <f t="shared" si="75"/>
        <v>0</v>
      </c>
      <c r="O694" s="6" t="str">
        <f t="shared" si="76"/>
        <v>Pas de niveau 7</v>
      </c>
    </row>
    <row r="695" spans="1:15">
      <c r="A695" s="15">
        <f>'Balance N'!A696</f>
        <v>0</v>
      </c>
      <c r="B695" s="4" t="str">
        <f t="shared" si="70"/>
        <v>0</v>
      </c>
      <c r="C695" s="4" t="str">
        <f t="shared" si="71"/>
        <v>0</v>
      </c>
      <c r="D695" s="4" t="str">
        <f t="shared" si="72"/>
        <v>0</v>
      </c>
      <c r="E695" s="8">
        <f>'Balance N'!B696</f>
        <v>0</v>
      </c>
      <c r="F695" s="9">
        <f>'Balance N'!C696</f>
        <v>0</v>
      </c>
      <c r="G695" s="9">
        <f>'Balance N'!D696</f>
        <v>0</v>
      </c>
      <c r="H695" s="9">
        <f>'Balance N'!E696</f>
        <v>0</v>
      </c>
      <c r="I695" s="9">
        <f>'Balance N'!F696</f>
        <v>0</v>
      </c>
      <c r="J695" s="11">
        <f>'Balance N'!G696</f>
        <v>0</v>
      </c>
      <c r="K695" s="11">
        <f>'Balance N'!H696</f>
        <v>0</v>
      </c>
      <c r="L695" s="12" t="str">
        <f t="shared" si="73"/>
        <v>0</v>
      </c>
      <c r="M695" s="5" t="str">
        <f t="shared" si="74"/>
        <v>0</v>
      </c>
      <c r="N695" s="4" t="str">
        <f t="shared" si="75"/>
        <v>0</v>
      </c>
      <c r="O695" s="6" t="str">
        <f t="shared" si="76"/>
        <v>Pas de niveau 7</v>
      </c>
    </row>
    <row r="696" spans="1:15">
      <c r="A696" s="15">
        <f>'Balance N'!A697</f>
        <v>0</v>
      </c>
      <c r="B696" s="4" t="str">
        <f t="shared" si="70"/>
        <v>0</v>
      </c>
      <c r="C696" s="4" t="str">
        <f t="shared" si="71"/>
        <v>0</v>
      </c>
      <c r="D696" s="4" t="str">
        <f t="shared" si="72"/>
        <v>0</v>
      </c>
      <c r="E696" s="8">
        <f>'Balance N'!B697</f>
        <v>0</v>
      </c>
      <c r="F696" s="9">
        <f>'Balance N'!C697</f>
        <v>0</v>
      </c>
      <c r="G696" s="9">
        <f>'Balance N'!D697</f>
        <v>0</v>
      </c>
      <c r="H696" s="9">
        <f>'Balance N'!E697</f>
        <v>0</v>
      </c>
      <c r="I696" s="9">
        <f>'Balance N'!F697</f>
        <v>0</v>
      </c>
      <c r="J696" s="11">
        <f>'Balance N'!G697</f>
        <v>0</v>
      </c>
      <c r="K696" s="11">
        <f>'Balance N'!H697</f>
        <v>0</v>
      </c>
      <c r="L696" s="12" t="str">
        <f t="shared" si="73"/>
        <v>0</v>
      </c>
      <c r="M696" s="5" t="str">
        <f t="shared" si="74"/>
        <v>0</v>
      </c>
      <c r="N696" s="4" t="str">
        <f t="shared" si="75"/>
        <v>0</v>
      </c>
      <c r="O696" s="6" t="str">
        <f t="shared" si="76"/>
        <v>Pas de niveau 7</v>
      </c>
    </row>
    <row r="697" spans="1:15">
      <c r="A697" s="15">
        <f>'Balance N'!A698</f>
        <v>0</v>
      </c>
      <c r="B697" s="4" t="str">
        <f t="shared" si="70"/>
        <v>0</v>
      </c>
      <c r="C697" s="4" t="str">
        <f t="shared" si="71"/>
        <v>0</v>
      </c>
      <c r="D697" s="4" t="str">
        <f t="shared" si="72"/>
        <v>0</v>
      </c>
      <c r="E697" s="8">
        <f>'Balance N'!B698</f>
        <v>0</v>
      </c>
      <c r="F697" s="9">
        <f>'Balance N'!C698</f>
        <v>0</v>
      </c>
      <c r="G697" s="9">
        <f>'Balance N'!D698</f>
        <v>0</v>
      </c>
      <c r="H697" s="9">
        <f>'Balance N'!E698</f>
        <v>0</v>
      </c>
      <c r="I697" s="9">
        <f>'Balance N'!F698</f>
        <v>0</v>
      </c>
      <c r="J697" s="11">
        <f>'Balance N'!G698</f>
        <v>0</v>
      </c>
      <c r="K697" s="11">
        <f>'Balance N'!H698</f>
        <v>0</v>
      </c>
      <c r="L697" s="12" t="str">
        <f t="shared" si="73"/>
        <v>0</v>
      </c>
      <c r="M697" s="5" t="str">
        <f t="shared" si="74"/>
        <v>0</v>
      </c>
      <c r="N697" s="4" t="str">
        <f t="shared" si="75"/>
        <v>0</v>
      </c>
      <c r="O697" s="6" t="str">
        <f t="shared" si="76"/>
        <v>Pas de niveau 7</v>
      </c>
    </row>
    <row r="698" spans="1:15">
      <c r="A698" s="15">
        <f>'Balance N'!A699</f>
        <v>0</v>
      </c>
      <c r="B698" s="4" t="str">
        <f t="shared" si="70"/>
        <v>0</v>
      </c>
      <c r="C698" s="4" t="str">
        <f t="shared" si="71"/>
        <v>0</v>
      </c>
      <c r="D698" s="4" t="str">
        <f t="shared" si="72"/>
        <v>0</v>
      </c>
      <c r="E698" s="8">
        <f>'Balance N'!B699</f>
        <v>0</v>
      </c>
      <c r="F698" s="9">
        <f>'Balance N'!C699</f>
        <v>0</v>
      </c>
      <c r="G698" s="9">
        <f>'Balance N'!D699</f>
        <v>0</v>
      </c>
      <c r="H698" s="9">
        <f>'Balance N'!E699</f>
        <v>0</v>
      </c>
      <c r="I698" s="9">
        <f>'Balance N'!F699</f>
        <v>0</v>
      </c>
      <c r="J698" s="11">
        <f>'Balance N'!G699</f>
        <v>0</v>
      </c>
      <c r="K698" s="11">
        <f>'Balance N'!H699</f>
        <v>0</v>
      </c>
      <c r="L698" s="12" t="str">
        <f t="shared" si="73"/>
        <v>0</v>
      </c>
      <c r="M698" s="5" t="str">
        <f t="shared" si="74"/>
        <v>0</v>
      </c>
      <c r="N698" s="4" t="str">
        <f t="shared" si="75"/>
        <v>0</v>
      </c>
      <c r="O698" s="6" t="str">
        <f t="shared" si="76"/>
        <v>Pas de niveau 7</v>
      </c>
    </row>
    <row r="699" spans="1:15">
      <c r="A699" s="15">
        <f>'Balance N'!A700</f>
        <v>0</v>
      </c>
      <c r="B699" s="4" t="str">
        <f t="shared" si="70"/>
        <v>0</v>
      </c>
      <c r="C699" s="4" t="str">
        <f t="shared" si="71"/>
        <v>0</v>
      </c>
      <c r="D699" s="4" t="str">
        <f t="shared" si="72"/>
        <v>0</v>
      </c>
      <c r="E699" s="8">
        <f>'Balance N'!B700</f>
        <v>0</v>
      </c>
      <c r="F699" s="9">
        <f>'Balance N'!C700</f>
        <v>0</v>
      </c>
      <c r="G699" s="9">
        <f>'Balance N'!D700</f>
        <v>0</v>
      </c>
      <c r="H699" s="9">
        <f>'Balance N'!E700</f>
        <v>0</v>
      </c>
      <c r="I699" s="9">
        <f>'Balance N'!F700</f>
        <v>0</v>
      </c>
      <c r="J699" s="11">
        <f>'Balance N'!G700</f>
        <v>0</v>
      </c>
      <c r="K699" s="11">
        <f>'Balance N'!H700</f>
        <v>0</v>
      </c>
      <c r="L699" s="12" t="str">
        <f t="shared" si="73"/>
        <v>0</v>
      </c>
      <c r="M699" s="5" t="str">
        <f t="shared" si="74"/>
        <v>0</v>
      </c>
      <c r="N699" s="4" t="str">
        <f t="shared" si="75"/>
        <v>0</v>
      </c>
      <c r="O699" s="6" t="str">
        <f t="shared" si="76"/>
        <v>Pas de niveau 7</v>
      </c>
    </row>
    <row r="700" spans="1:15">
      <c r="A700" s="15">
        <f>'Balance N'!A701</f>
        <v>0</v>
      </c>
      <c r="B700" s="4" t="str">
        <f t="shared" si="70"/>
        <v>0</v>
      </c>
      <c r="C700" s="4" t="str">
        <f t="shared" si="71"/>
        <v>0</v>
      </c>
      <c r="D700" s="4" t="str">
        <f t="shared" si="72"/>
        <v>0</v>
      </c>
      <c r="E700" s="8">
        <f>'Balance N'!B701</f>
        <v>0</v>
      </c>
      <c r="F700" s="9">
        <f>'Balance N'!C701</f>
        <v>0</v>
      </c>
      <c r="G700" s="9">
        <f>'Balance N'!D701</f>
        <v>0</v>
      </c>
      <c r="H700" s="9">
        <f>'Balance N'!E701</f>
        <v>0</v>
      </c>
      <c r="I700" s="9">
        <f>'Balance N'!F701</f>
        <v>0</v>
      </c>
      <c r="J700" s="11">
        <f>'Balance N'!G701</f>
        <v>0</v>
      </c>
      <c r="K700" s="11">
        <f>'Balance N'!H701</f>
        <v>0</v>
      </c>
      <c r="L700" s="12" t="str">
        <f t="shared" si="73"/>
        <v>0</v>
      </c>
      <c r="M700" s="5" t="str">
        <f t="shared" si="74"/>
        <v>0</v>
      </c>
      <c r="N700" s="4" t="str">
        <f t="shared" si="75"/>
        <v>0</v>
      </c>
      <c r="O700" s="6" t="str">
        <f t="shared" si="76"/>
        <v>Pas de niveau 7</v>
      </c>
    </row>
    <row r="701" spans="1:15">
      <c r="A701" s="15">
        <f>'Balance N'!A702</f>
        <v>0</v>
      </c>
      <c r="B701" s="4" t="str">
        <f t="shared" si="70"/>
        <v>0</v>
      </c>
      <c r="C701" s="4" t="str">
        <f t="shared" si="71"/>
        <v>0</v>
      </c>
      <c r="D701" s="4" t="str">
        <f t="shared" si="72"/>
        <v>0</v>
      </c>
      <c r="E701" s="8">
        <f>'Balance N'!B702</f>
        <v>0</v>
      </c>
      <c r="F701" s="9">
        <f>'Balance N'!C702</f>
        <v>0</v>
      </c>
      <c r="G701" s="9">
        <f>'Balance N'!D702</f>
        <v>0</v>
      </c>
      <c r="H701" s="9">
        <f>'Balance N'!E702</f>
        <v>0</v>
      </c>
      <c r="I701" s="9">
        <f>'Balance N'!F702</f>
        <v>0</v>
      </c>
      <c r="J701" s="11">
        <f>'Balance N'!G702</f>
        <v>0</v>
      </c>
      <c r="K701" s="11">
        <f>'Balance N'!H702</f>
        <v>0</v>
      </c>
      <c r="L701" s="12" t="str">
        <f t="shared" si="73"/>
        <v>0</v>
      </c>
      <c r="M701" s="5" t="str">
        <f t="shared" si="74"/>
        <v>0</v>
      </c>
      <c r="N701" s="4" t="str">
        <f t="shared" si="75"/>
        <v>0</v>
      </c>
      <c r="O701" s="6" t="str">
        <f t="shared" si="76"/>
        <v>Pas de niveau 7</v>
      </c>
    </row>
    <row r="702" spans="1:15">
      <c r="A702" s="15">
        <f>'Balance N'!A703</f>
        <v>0</v>
      </c>
      <c r="B702" s="4" t="str">
        <f t="shared" si="70"/>
        <v>0</v>
      </c>
      <c r="C702" s="4" t="str">
        <f t="shared" si="71"/>
        <v>0</v>
      </c>
      <c r="D702" s="4" t="str">
        <f t="shared" si="72"/>
        <v>0</v>
      </c>
      <c r="E702" s="8">
        <f>'Balance N'!B703</f>
        <v>0</v>
      </c>
      <c r="F702" s="9">
        <f>'Balance N'!C703</f>
        <v>0</v>
      </c>
      <c r="G702" s="9">
        <f>'Balance N'!D703</f>
        <v>0</v>
      </c>
      <c r="H702" s="9">
        <f>'Balance N'!E703</f>
        <v>0</v>
      </c>
      <c r="I702" s="9">
        <f>'Balance N'!F703</f>
        <v>0</v>
      </c>
      <c r="J702" s="11">
        <f>'Balance N'!G703</f>
        <v>0</v>
      </c>
      <c r="K702" s="11">
        <f>'Balance N'!H703</f>
        <v>0</v>
      </c>
      <c r="L702" s="12" t="str">
        <f t="shared" si="73"/>
        <v>0</v>
      </c>
      <c r="M702" s="5" t="str">
        <f t="shared" si="74"/>
        <v>0</v>
      </c>
      <c r="N702" s="4" t="str">
        <f t="shared" si="75"/>
        <v>0</v>
      </c>
      <c r="O702" s="6" t="str">
        <f t="shared" si="76"/>
        <v>Pas de niveau 7</v>
      </c>
    </row>
    <row r="703" spans="1:15">
      <c r="A703" s="15">
        <f>'Balance N'!A704</f>
        <v>0</v>
      </c>
      <c r="B703" s="4" t="str">
        <f t="shared" si="70"/>
        <v>0</v>
      </c>
      <c r="C703" s="4" t="str">
        <f t="shared" si="71"/>
        <v>0</v>
      </c>
      <c r="D703" s="4" t="str">
        <f t="shared" si="72"/>
        <v>0</v>
      </c>
      <c r="E703" s="8">
        <f>'Balance N'!B704</f>
        <v>0</v>
      </c>
      <c r="F703" s="9">
        <f>'Balance N'!C704</f>
        <v>0</v>
      </c>
      <c r="G703" s="9">
        <f>'Balance N'!D704</f>
        <v>0</v>
      </c>
      <c r="H703" s="9">
        <f>'Balance N'!E704</f>
        <v>0</v>
      </c>
      <c r="I703" s="9">
        <f>'Balance N'!F704</f>
        <v>0</v>
      </c>
      <c r="J703" s="11">
        <f>'Balance N'!G704</f>
        <v>0</v>
      </c>
      <c r="K703" s="11">
        <f>'Balance N'!H704</f>
        <v>0</v>
      </c>
      <c r="L703" s="12" t="str">
        <f t="shared" si="73"/>
        <v>0</v>
      </c>
      <c r="M703" s="5" t="str">
        <f t="shared" si="74"/>
        <v>0</v>
      </c>
      <c r="N703" s="4" t="str">
        <f t="shared" si="75"/>
        <v>0</v>
      </c>
      <c r="O703" s="6" t="str">
        <f t="shared" si="76"/>
        <v>Pas de niveau 7</v>
      </c>
    </row>
    <row r="704" spans="1:15">
      <c r="A704" s="15">
        <f>'Balance N'!A705</f>
        <v>0</v>
      </c>
      <c r="B704" s="4" t="str">
        <f t="shared" si="70"/>
        <v>0</v>
      </c>
      <c r="C704" s="4" t="str">
        <f t="shared" si="71"/>
        <v>0</v>
      </c>
      <c r="D704" s="4" t="str">
        <f t="shared" si="72"/>
        <v>0</v>
      </c>
      <c r="E704" s="8">
        <f>'Balance N'!B705</f>
        <v>0</v>
      </c>
      <c r="F704" s="9">
        <f>'Balance N'!C705</f>
        <v>0</v>
      </c>
      <c r="G704" s="9">
        <f>'Balance N'!D705</f>
        <v>0</v>
      </c>
      <c r="H704" s="9">
        <f>'Balance N'!E705</f>
        <v>0</v>
      </c>
      <c r="I704" s="9">
        <f>'Balance N'!F705</f>
        <v>0</v>
      </c>
      <c r="J704" s="11">
        <f>'Balance N'!G705</f>
        <v>0</v>
      </c>
      <c r="K704" s="11">
        <f>'Balance N'!H705</f>
        <v>0</v>
      </c>
      <c r="L704" s="12" t="str">
        <f t="shared" si="73"/>
        <v>0</v>
      </c>
      <c r="M704" s="5" t="str">
        <f t="shared" si="74"/>
        <v>0</v>
      </c>
      <c r="N704" s="4" t="str">
        <f t="shared" si="75"/>
        <v>0</v>
      </c>
      <c r="O704" s="6" t="str">
        <f t="shared" si="76"/>
        <v>Pas de niveau 7</v>
      </c>
    </row>
    <row r="705" spans="1:15">
      <c r="A705" s="15">
        <f>'Balance N'!A706</f>
        <v>0</v>
      </c>
      <c r="B705" s="4" t="str">
        <f t="shared" si="70"/>
        <v>0</v>
      </c>
      <c r="C705" s="4" t="str">
        <f t="shared" si="71"/>
        <v>0</v>
      </c>
      <c r="D705" s="4" t="str">
        <f t="shared" si="72"/>
        <v>0</v>
      </c>
      <c r="E705" s="8">
        <f>'Balance N'!B706</f>
        <v>0</v>
      </c>
      <c r="F705" s="9">
        <f>'Balance N'!C706</f>
        <v>0</v>
      </c>
      <c r="G705" s="9">
        <f>'Balance N'!D706</f>
        <v>0</v>
      </c>
      <c r="H705" s="9">
        <f>'Balance N'!E706</f>
        <v>0</v>
      </c>
      <c r="I705" s="9">
        <f>'Balance N'!F706</f>
        <v>0</v>
      </c>
      <c r="J705" s="11">
        <f>'Balance N'!G706</f>
        <v>0</v>
      </c>
      <c r="K705" s="11">
        <f>'Balance N'!H706</f>
        <v>0</v>
      </c>
      <c r="L705" s="12" t="str">
        <f t="shared" si="73"/>
        <v>0</v>
      </c>
      <c r="M705" s="5" t="str">
        <f t="shared" si="74"/>
        <v>0</v>
      </c>
      <c r="N705" s="4" t="str">
        <f t="shared" si="75"/>
        <v>0</v>
      </c>
      <c r="O705" s="6" t="str">
        <f t="shared" si="76"/>
        <v>Pas de niveau 7</v>
      </c>
    </row>
    <row r="706" spans="1:15">
      <c r="A706" s="15">
        <f>'Balance N'!A707</f>
        <v>0</v>
      </c>
      <c r="B706" s="4" t="str">
        <f t="shared" si="70"/>
        <v>0</v>
      </c>
      <c r="C706" s="4" t="str">
        <f t="shared" si="71"/>
        <v>0</v>
      </c>
      <c r="D706" s="4" t="str">
        <f t="shared" si="72"/>
        <v>0</v>
      </c>
      <c r="E706" s="8">
        <f>'Balance N'!B707</f>
        <v>0</v>
      </c>
      <c r="F706" s="9">
        <f>'Balance N'!C707</f>
        <v>0</v>
      </c>
      <c r="G706" s="9">
        <f>'Balance N'!D707</f>
        <v>0</v>
      </c>
      <c r="H706" s="9">
        <f>'Balance N'!E707</f>
        <v>0</v>
      </c>
      <c r="I706" s="9">
        <f>'Balance N'!F707</f>
        <v>0</v>
      </c>
      <c r="J706" s="11">
        <f>'Balance N'!G707</f>
        <v>0</v>
      </c>
      <c r="K706" s="11">
        <f>'Balance N'!H707</f>
        <v>0</v>
      </c>
      <c r="L706" s="12" t="str">
        <f t="shared" si="73"/>
        <v>0</v>
      </c>
      <c r="M706" s="5" t="str">
        <f t="shared" si="74"/>
        <v>0</v>
      </c>
      <c r="N706" s="4" t="str">
        <f t="shared" si="75"/>
        <v>0</v>
      </c>
      <c r="O706" s="6" t="str">
        <f t="shared" si="76"/>
        <v>Pas de niveau 7</v>
      </c>
    </row>
    <row r="707" spans="1:15">
      <c r="A707" s="15">
        <f>'Balance N'!A708</f>
        <v>0</v>
      </c>
      <c r="B707" s="4" t="str">
        <f t="shared" si="70"/>
        <v>0</v>
      </c>
      <c r="C707" s="4" t="str">
        <f t="shared" si="71"/>
        <v>0</v>
      </c>
      <c r="D707" s="4" t="str">
        <f t="shared" si="72"/>
        <v>0</v>
      </c>
      <c r="E707" s="8">
        <f>'Balance N'!B708</f>
        <v>0</v>
      </c>
      <c r="F707" s="9">
        <f>'Balance N'!C708</f>
        <v>0</v>
      </c>
      <c r="G707" s="9">
        <f>'Balance N'!D708</f>
        <v>0</v>
      </c>
      <c r="H707" s="9">
        <f>'Balance N'!E708</f>
        <v>0</v>
      </c>
      <c r="I707" s="9">
        <f>'Balance N'!F708</f>
        <v>0</v>
      </c>
      <c r="J707" s="11">
        <f>'Balance N'!G708</f>
        <v>0</v>
      </c>
      <c r="K707" s="11">
        <f>'Balance N'!H708</f>
        <v>0</v>
      </c>
      <c r="L707" s="12" t="str">
        <f t="shared" si="73"/>
        <v>0</v>
      </c>
      <c r="M707" s="5" t="str">
        <f t="shared" si="74"/>
        <v>0</v>
      </c>
      <c r="N707" s="4" t="str">
        <f t="shared" si="75"/>
        <v>0</v>
      </c>
      <c r="O707" s="6" t="str">
        <f t="shared" si="76"/>
        <v>Pas de niveau 7</v>
      </c>
    </row>
    <row r="708" spans="1:15">
      <c r="A708" s="15">
        <f>'Balance N'!A709</f>
        <v>0</v>
      </c>
      <c r="B708" s="4" t="str">
        <f t="shared" ref="B708:B771" si="77">LEFT(A708,$W$1)</f>
        <v>0</v>
      </c>
      <c r="C708" s="4" t="str">
        <f t="shared" ref="C708:C771" si="78">LEFT(A708,$X$1)</f>
        <v>0</v>
      </c>
      <c r="D708" s="4" t="str">
        <f t="shared" ref="D708:D771" si="79">LEFT(A708,$Y$1)</f>
        <v>0</v>
      </c>
      <c r="E708" s="8">
        <f>'Balance N'!B709</f>
        <v>0</v>
      </c>
      <c r="F708" s="9">
        <f>'Balance N'!C709</f>
        <v>0</v>
      </c>
      <c r="G708" s="9">
        <f>'Balance N'!D709</f>
        <v>0</v>
      </c>
      <c r="H708" s="9">
        <f>'Balance N'!E709</f>
        <v>0</v>
      </c>
      <c r="I708" s="9">
        <f>'Balance N'!F709</f>
        <v>0</v>
      </c>
      <c r="J708" s="11">
        <f>'Balance N'!G709</f>
        <v>0</v>
      </c>
      <c r="K708" s="11">
        <f>'Balance N'!H709</f>
        <v>0</v>
      </c>
      <c r="L708" s="12" t="str">
        <f t="shared" ref="L708:L771" si="80">LEFT(A708,1)</f>
        <v>0</v>
      </c>
      <c r="M708" s="5" t="str">
        <f t="shared" ref="M708:M771" si="81">IF(MID(A708,5,1)&lt;&gt;"0",LEFT(A708,5),"Pas de niveau 5")</f>
        <v>0</v>
      </c>
      <c r="N708" s="4" t="str">
        <f t="shared" ref="N708:N771" si="82">IF(MID(A708,6,1)&lt;&gt;"0",LEFT(A708,6),"Pas de niveau 6")</f>
        <v>0</v>
      </c>
      <c r="O708" s="6" t="str">
        <f t="shared" ref="O708:O771" si="83">IF(MID(A708,7,1)&lt;&gt;"",LEFT(A708,7),"Pas de niveau 7")</f>
        <v>Pas de niveau 7</v>
      </c>
    </row>
    <row r="709" spans="1:15">
      <c r="A709" s="15">
        <f>'Balance N'!A710</f>
        <v>0</v>
      </c>
      <c r="B709" s="4" t="str">
        <f t="shared" si="77"/>
        <v>0</v>
      </c>
      <c r="C709" s="4" t="str">
        <f t="shared" si="78"/>
        <v>0</v>
      </c>
      <c r="D709" s="4" t="str">
        <f t="shared" si="79"/>
        <v>0</v>
      </c>
      <c r="E709" s="8">
        <f>'Balance N'!B710</f>
        <v>0</v>
      </c>
      <c r="F709" s="9">
        <f>'Balance N'!C710</f>
        <v>0</v>
      </c>
      <c r="G709" s="9">
        <f>'Balance N'!D710</f>
        <v>0</v>
      </c>
      <c r="H709" s="9">
        <f>'Balance N'!E710</f>
        <v>0</v>
      </c>
      <c r="I709" s="9">
        <f>'Balance N'!F710</f>
        <v>0</v>
      </c>
      <c r="J709" s="11">
        <f>'Balance N'!G710</f>
        <v>0</v>
      </c>
      <c r="K709" s="11">
        <f>'Balance N'!H710</f>
        <v>0</v>
      </c>
      <c r="L709" s="12" t="str">
        <f t="shared" si="80"/>
        <v>0</v>
      </c>
      <c r="M709" s="5" t="str">
        <f t="shared" si="81"/>
        <v>0</v>
      </c>
      <c r="N709" s="4" t="str">
        <f t="shared" si="82"/>
        <v>0</v>
      </c>
      <c r="O709" s="6" t="str">
        <f t="shared" si="83"/>
        <v>Pas de niveau 7</v>
      </c>
    </row>
    <row r="710" spans="1:15">
      <c r="A710" s="15">
        <f>'Balance N'!A711</f>
        <v>0</v>
      </c>
      <c r="B710" s="4" t="str">
        <f t="shared" si="77"/>
        <v>0</v>
      </c>
      <c r="C710" s="4" t="str">
        <f t="shared" si="78"/>
        <v>0</v>
      </c>
      <c r="D710" s="4" t="str">
        <f t="shared" si="79"/>
        <v>0</v>
      </c>
      <c r="E710" s="8">
        <f>'Balance N'!B711</f>
        <v>0</v>
      </c>
      <c r="F710" s="9">
        <f>'Balance N'!C711</f>
        <v>0</v>
      </c>
      <c r="G710" s="9">
        <f>'Balance N'!D711</f>
        <v>0</v>
      </c>
      <c r="H710" s="9">
        <f>'Balance N'!E711</f>
        <v>0</v>
      </c>
      <c r="I710" s="9">
        <f>'Balance N'!F711</f>
        <v>0</v>
      </c>
      <c r="J710" s="11">
        <f>'Balance N'!G711</f>
        <v>0</v>
      </c>
      <c r="K710" s="11">
        <f>'Balance N'!H711</f>
        <v>0</v>
      </c>
      <c r="L710" s="12" t="str">
        <f t="shared" si="80"/>
        <v>0</v>
      </c>
      <c r="M710" s="5" t="str">
        <f t="shared" si="81"/>
        <v>0</v>
      </c>
      <c r="N710" s="4" t="str">
        <f t="shared" si="82"/>
        <v>0</v>
      </c>
      <c r="O710" s="6" t="str">
        <f t="shared" si="83"/>
        <v>Pas de niveau 7</v>
      </c>
    </row>
    <row r="711" spans="1:15">
      <c r="A711" s="15">
        <f>'Balance N'!A712</f>
        <v>0</v>
      </c>
      <c r="B711" s="4" t="str">
        <f t="shared" si="77"/>
        <v>0</v>
      </c>
      <c r="C711" s="4" t="str">
        <f t="shared" si="78"/>
        <v>0</v>
      </c>
      <c r="D711" s="4" t="str">
        <f t="shared" si="79"/>
        <v>0</v>
      </c>
      <c r="E711" s="8">
        <f>'Balance N'!B712</f>
        <v>0</v>
      </c>
      <c r="F711" s="9">
        <f>'Balance N'!C712</f>
        <v>0</v>
      </c>
      <c r="G711" s="9">
        <f>'Balance N'!D712</f>
        <v>0</v>
      </c>
      <c r="H711" s="9">
        <f>'Balance N'!E712</f>
        <v>0</v>
      </c>
      <c r="I711" s="9">
        <f>'Balance N'!F712</f>
        <v>0</v>
      </c>
      <c r="J711" s="11">
        <f>'Balance N'!G712</f>
        <v>0</v>
      </c>
      <c r="K711" s="11">
        <f>'Balance N'!H712</f>
        <v>0</v>
      </c>
      <c r="L711" s="12" t="str">
        <f t="shared" si="80"/>
        <v>0</v>
      </c>
      <c r="M711" s="5" t="str">
        <f t="shared" si="81"/>
        <v>0</v>
      </c>
      <c r="N711" s="4" t="str">
        <f t="shared" si="82"/>
        <v>0</v>
      </c>
      <c r="O711" s="6" t="str">
        <f t="shared" si="83"/>
        <v>Pas de niveau 7</v>
      </c>
    </row>
    <row r="712" spans="1:15">
      <c r="A712" s="15">
        <f>'Balance N'!A713</f>
        <v>0</v>
      </c>
      <c r="B712" s="4" t="str">
        <f t="shared" si="77"/>
        <v>0</v>
      </c>
      <c r="C712" s="4" t="str">
        <f t="shared" si="78"/>
        <v>0</v>
      </c>
      <c r="D712" s="4" t="str">
        <f t="shared" si="79"/>
        <v>0</v>
      </c>
      <c r="E712" s="8">
        <f>'Balance N'!B713</f>
        <v>0</v>
      </c>
      <c r="F712" s="9">
        <f>'Balance N'!C713</f>
        <v>0</v>
      </c>
      <c r="G712" s="9">
        <f>'Balance N'!D713</f>
        <v>0</v>
      </c>
      <c r="H712" s="9">
        <f>'Balance N'!E713</f>
        <v>0</v>
      </c>
      <c r="I712" s="9">
        <f>'Balance N'!F713</f>
        <v>0</v>
      </c>
      <c r="J712" s="11">
        <f>'Balance N'!G713</f>
        <v>0</v>
      </c>
      <c r="K712" s="11">
        <f>'Balance N'!H713</f>
        <v>0</v>
      </c>
      <c r="L712" s="12" t="str">
        <f t="shared" si="80"/>
        <v>0</v>
      </c>
      <c r="M712" s="5" t="str">
        <f t="shared" si="81"/>
        <v>0</v>
      </c>
      <c r="N712" s="4" t="str">
        <f t="shared" si="82"/>
        <v>0</v>
      </c>
      <c r="O712" s="6" t="str">
        <f t="shared" si="83"/>
        <v>Pas de niveau 7</v>
      </c>
    </row>
    <row r="713" spans="1:15">
      <c r="A713" s="15">
        <f>'Balance N'!A714</f>
        <v>0</v>
      </c>
      <c r="B713" s="4" t="str">
        <f t="shared" si="77"/>
        <v>0</v>
      </c>
      <c r="C713" s="4" t="str">
        <f t="shared" si="78"/>
        <v>0</v>
      </c>
      <c r="D713" s="4" t="str">
        <f t="shared" si="79"/>
        <v>0</v>
      </c>
      <c r="E713" s="8">
        <f>'Balance N'!B714</f>
        <v>0</v>
      </c>
      <c r="F713" s="9">
        <f>'Balance N'!C714</f>
        <v>0</v>
      </c>
      <c r="G713" s="9">
        <f>'Balance N'!D714</f>
        <v>0</v>
      </c>
      <c r="H713" s="9">
        <f>'Balance N'!E714</f>
        <v>0</v>
      </c>
      <c r="I713" s="9">
        <f>'Balance N'!F714</f>
        <v>0</v>
      </c>
      <c r="J713" s="11">
        <f>'Balance N'!G714</f>
        <v>0</v>
      </c>
      <c r="K713" s="11">
        <f>'Balance N'!H714</f>
        <v>0</v>
      </c>
      <c r="L713" s="12" t="str">
        <f t="shared" si="80"/>
        <v>0</v>
      </c>
      <c r="M713" s="5" t="str">
        <f t="shared" si="81"/>
        <v>0</v>
      </c>
      <c r="N713" s="4" t="str">
        <f t="shared" si="82"/>
        <v>0</v>
      </c>
      <c r="O713" s="6" t="str">
        <f t="shared" si="83"/>
        <v>Pas de niveau 7</v>
      </c>
    </row>
    <row r="714" spans="1:15">
      <c r="A714" s="15">
        <f>'Balance N'!A715</f>
        <v>0</v>
      </c>
      <c r="B714" s="4" t="str">
        <f t="shared" si="77"/>
        <v>0</v>
      </c>
      <c r="C714" s="4" t="str">
        <f t="shared" si="78"/>
        <v>0</v>
      </c>
      <c r="D714" s="4" t="str">
        <f t="shared" si="79"/>
        <v>0</v>
      </c>
      <c r="E714" s="8">
        <f>'Balance N'!B715</f>
        <v>0</v>
      </c>
      <c r="F714" s="9">
        <f>'Balance N'!C715</f>
        <v>0</v>
      </c>
      <c r="G714" s="9">
        <f>'Balance N'!D715</f>
        <v>0</v>
      </c>
      <c r="H714" s="9">
        <f>'Balance N'!E715</f>
        <v>0</v>
      </c>
      <c r="I714" s="9">
        <f>'Balance N'!F715</f>
        <v>0</v>
      </c>
      <c r="J714" s="11">
        <f>'Balance N'!G715</f>
        <v>0</v>
      </c>
      <c r="K714" s="11">
        <f>'Balance N'!H715</f>
        <v>0</v>
      </c>
      <c r="L714" s="12" t="str">
        <f t="shared" si="80"/>
        <v>0</v>
      </c>
      <c r="M714" s="5" t="str">
        <f t="shared" si="81"/>
        <v>0</v>
      </c>
      <c r="N714" s="4" t="str">
        <f t="shared" si="82"/>
        <v>0</v>
      </c>
      <c r="O714" s="6" t="str">
        <f t="shared" si="83"/>
        <v>Pas de niveau 7</v>
      </c>
    </row>
    <row r="715" spans="1:15">
      <c r="A715" s="15">
        <f>'Balance N'!A716</f>
        <v>0</v>
      </c>
      <c r="B715" s="4" t="str">
        <f t="shared" si="77"/>
        <v>0</v>
      </c>
      <c r="C715" s="4" t="str">
        <f t="shared" si="78"/>
        <v>0</v>
      </c>
      <c r="D715" s="4" t="str">
        <f t="shared" si="79"/>
        <v>0</v>
      </c>
      <c r="E715" s="8">
        <f>'Balance N'!B716</f>
        <v>0</v>
      </c>
      <c r="F715" s="9">
        <f>'Balance N'!C716</f>
        <v>0</v>
      </c>
      <c r="G715" s="9">
        <f>'Balance N'!D716</f>
        <v>0</v>
      </c>
      <c r="H715" s="9">
        <f>'Balance N'!E716</f>
        <v>0</v>
      </c>
      <c r="I715" s="9">
        <f>'Balance N'!F716</f>
        <v>0</v>
      </c>
      <c r="J715" s="11">
        <f>'Balance N'!G716</f>
        <v>0</v>
      </c>
      <c r="K715" s="11">
        <f>'Balance N'!H716</f>
        <v>0</v>
      </c>
      <c r="L715" s="12" t="str">
        <f t="shared" si="80"/>
        <v>0</v>
      </c>
      <c r="M715" s="5" t="str">
        <f t="shared" si="81"/>
        <v>0</v>
      </c>
      <c r="N715" s="4" t="str">
        <f t="shared" si="82"/>
        <v>0</v>
      </c>
      <c r="O715" s="6" t="str">
        <f t="shared" si="83"/>
        <v>Pas de niveau 7</v>
      </c>
    </row>
    <row r="716" spans="1:15">
      <c r="A716" s="15">
        <f>'Balance N'!A717</f>
        <v>0</v>
      </c>
      <c r="B716" s="4" t="str">
        <f t="shared" si="77"/>
        <v>0</v>
      </c>
      <c r="C716" s="4" t="str">
        <f t="shared" si="78"/>
        <v>0</v>
      </c>
      <c r="D716" s="4" t="str">
        <f t="shared" si="79"/>
        <v>0</v>
      </c>
      <c r="E716" s="8">
        <f>'Balance N'!B717</f>
        <v>0</v>
      </c>
      <c r="F716" s="9">
        <f>'Balance N'!C717</f>
        <v>0</v>
      </c>
      <c r="G716" s="9">
        <f>'Balance N'!D717</f>
        <v>0</v>
      </c>
      <c r="H716" s="9">
        <f>'Balance N'!E717</f>
        <v>0</v>
      </c>
      <c r="I716" s="9">
        <f>'Balance N'!F717</f>
        <v>0</v>
      </c>
      <c r="J716" s="11">
        <f>'Balance N'!G717</f>
        <v>0</v>
      </c>
      <c r="K716" s="11">
        <f>'Balance N'!H717</f>
        <v>0</v>
      </c>
      <c r="L716" s="12" t="str">
        <f t="shared" si="80"/>
        <v>0</v>
      </c>
      <c r="M716" s="5" t="str">
        <f t="shared" si="81"/>
        <v>0</v>
      </c>
      <c r="N716" s="4" t="str">
        <f t="shared" si="82"/>
        <v>0</v>
      </c>
      <c r="O716" s="6" t="str">
        <f t="shared" si="83"/>
        <v>Pas de niveau 7</v>
      </c>
    </row>
    <row r="717" spans="1:15">
      <c r="A717" s="15">
        <f>'Balance N'!A718</f>
        <v>0</v>
      </c>
      <c r="B717" s="4" t="str">
        <f t="shared" si="77"/>
        <v>0</v>
      </c>
      <c r="C717" s="4" t="str">
        <f t="shared" si="78"/>
        <v>0</v>
      </c>
      <c r="D717" s="4" t="str">
        <f t="shared" si="79"/>
        <v>0</v>
      </c>
      <c r="E717" s="8">
        <f>'Balance N'!B718</f>
        <v>0</v>
      </c>
      <c r="F717" s="9">
        <f>'Balance N'!C718</f>
        <v>0</v>
      </c>
      <c r="G717" s="9">
        <f>'Balance N'!D718</f>
        <v>0</v>
      </c>
      <c r="H717" s="9">
        <f>'Balance N'!E718</f>
        <v>0</v>
      </c>
      <c r="I717" s="9">
        <f>'Balance N'!F718</f>
        <v>0</v>
      </c>
      <c r="J717" s="11">
        <f>'Balance N'!G718</f>
        <v>0</v>
      </c>
      <c r="K717" s="11">
        <f>'Balance N'!H718</f>
        <v>0</v>
      </c>
      <c r="L717" s="12" t="str">
        <f t="shared" si="80"/>
        <v>0</v>
      </c>
      <c r="M717" s="5" t="str">
        <f t="shared" si="81"/>
        <v>0</v>
      </c>
      <c r="N717" s="4" t="str">
        <f t="shared" si="82"/>
        <v>0</v>
      </c>
      <c r="O717" s="6" t="str">
        <f t="shared" si="83"/>
        <v>Pas de niveau 7</v>
      </c>
    </row>
    <row r="718" spans="1:15">
      <c r="A718" s="15">
        <f>'Balance N'!A719</f>
        <v>0</v>
      </c>
      <c r="B718" s="4" t="str">
        <f t="shared" si="77"/>
        <v>0</v>
      </c>
      <c r="C718" s="4" t="str">
        <f t="shared" si="78"/>
        <v>0</v>
      </c>
      <c r="D718" s="4" t="str">
        <f t="shared" si="79"/>
        <v>0</v>
      </c>
      <c r="E718" s="8">
        <f>'Balance N'!B719</f>
        <v>0</v>
      </c>
      <c r="F718" s="9">
        <f>'Balance N'!C719</f>
        <v>0</v>
      </c>
      <c r="G718" s="9">
        <f>'Balance N'!D719</f>
        <v>0</v>
      </c>
      <c r="H718" s="9">
        <f>'Balance N'!E719</f>
        <v>0</v>
      </c>
      <c r="I718" s="9">
        <f>'Balance N'!F719</f>
        <v>0</v>
      </c>
      <c r="J718" s="11">
        <f>'Balance N'!G719</f>
        <v>0</v>
      </c>
      <c r="K718" s="11">
        <f>'Balance N'!H719</f>
        <v>0</v>
      </c>
      <c r="L718" s="12" t="str">
        <f t="shared" si="80"/>
        <v>0</v>
      </c>
      <c r="M718" s="5" t="str">
        <f t="shared" si="81"/>
        <v>0</v>
      </c>
      <c r="N718" s="4" t="str">
        <f t="shared" si="82"/>
        <v>0</v>
      </c>
      <c r="O718" s="6" t="str">
        <f t="shared" si="83"/>
        <v>Pas de niveau 7</v>
      </c>
    </row>
    <row r="719" spans="1:15">
      <c r="A719" s="15">
        <f>'Balance N'!A720</f>
        <v>0</v>
      </c>
      <c r="B719" s="4" t="str">
        <f t="shared" si="77"/>
        <v>0</v>
      </c>
      <c r="C719" s="4" t="str">
        <f t="shared" si="78"/>
        <v>0</v>
      </c>
      <c r="D719" s="4" t="str">
        <f t="shared" si="79"/>
        <v>0</v>
      </c>
      <c r="E719" s="8">
        <f>'Balance N'!B720</f>
        <v>0</v>
      </c>
      <c r="F719" s="9">
        <f>'Balance N'!C720</f>
        <v>0</v>
      </c>
      <c r="G719" s="9">
        <f>'Balance N'!D720</f>
        <v>0</v>
      </c>
      <c r="H719" s="9">
        <f>'Balance N'!E720</f>
        <v>0</v>
      </c>
      <c r="I719" s="9">
        <f>'Balance N'!F720</f>
        <v>0</v>
      </c>
      <c r="J719" s="11">
        <f>'Balance N'!G720</f>
        <v>0</v>
      </c>
      <c r="K719" s="11">
        <f>'Balance N'!H720</f>
        <v>0</v>
      </c>
      <c r="L719" s="12" t="str">
        <f t="shared" si="80"/>
        <v>0</v>
      </c>
      <c r="M719" s="5" t="str">
        <f t="shared" si="81"/>
        <v>0</v>
      </c>
      <c r="N719" s="4" t="str">
        <f t="shared" si="82"/>
        <v>0</v>
      </c>
      <c r="O719" s="6" t="str">
        <f t="shared" si="83"/>
        <v>Pas de niveau 7</v>
      </c>
    </row>
    <row r="720" spans="1:15">
      <c r="A720" s="15">
        <f>'Balance N'!A721</f>
        <v>0</v>
      </c>
      <c r="B720" s="4" t="str">
        <f t="shared" si="77"/>
        <v>0</v>
      </c>
      <c r="C720" s="4" t="str">
        <f t="shared" si="78"/>
        <v>0</v>
      </c>
      <c r="D720" s="4" t="str">
        <f t="shared" si="79"/>
        <v>0</v>
      </c>
      <c r="E720" s="8">
        <f>'Balance N'!B721</f>
        <v>0</v>
      </c>
      <c r="F720" s="9">
        <f>'Balance N'!C721</f>
        <v>0</v>
      </c>
      <c r="G720" s="9">
        <f>'Balance N'!D721</f>
        <v>0</v>
      </c>
      <c r="H720" s="9">
        <f>'Balance N'!E721</f>
        <v>0</v>
      </c>
      <c r="I720" s="9">
        <f>'Balance N'!F721</f>
        <v>0</v>
      </c>
      <c r="J720" s="11">
        <f>'Balance N'!G721</f>
        <v>0</v>
      </c>
      <c r="K720" s="11">
        <f>'Balance N'!H721</f>
        <v>0</v>
      </c>
      <c r="L720" s="12" t="str">
        <f t="shared" si="80"/>
        <v>0</v>
      </c>
      <c r="M720" s="5" t="str">
        <f t="shared" si="81"/>
        <v>0</v>
      </c>
      <c r="N720" s="4" t="str">
        <f t="shared" si="82"/>
        <v>0</v>
      </c>
      <c r="O720" s="6" t="str">
        <f t="shared" si="83"/>
        <v>Pas de niveau 7</v>
      </c>
    </row>
    <row r="721" spans="1:15">
      <c r="A721" s="15">
        <f>'Balance N'!A722</f>
        <v>0</v>
      </c>
      <c r="B721" s="4" t="str">
        <f t="shared" si="77"/>
        <v>0</v>
      </c>
      <c r="C721" s="4" t="str">
        <f t="shared" si="78"/>
        <v>0</v>
      </c>
      <c r="D721" s="4" t="str">
        <f t="shared" si="79"/>
        <v>0</v>
      </c>
      <c r="E721" s="8">
        <f>'Balance N'!B722</f>
        <v>0</v>
      </c>
      <c r="F721" s="9">
        <f>'Balance N'!C722</f>
        <v>0</v>
      </c>
      <c r="G721" s="9">
        <f>'Balance N'!D722</f>
        <v>0</v>
      </c>
      <c r="H721" s="9">
        <f>'Balance N'!E722</f>
        <v>0</v>
      </c>
      <c r="I721" s="9">
        <f>'Balance N'!F722</f>
        <v>0</v>
      </c>
      <c r="J721" s="11">
        <f>'Balance N'!G722</f>
        <v>0</v>
      </c>
      <c r="K721" s="11">
        <f>'Balance N'!H722</f>
        <v>0</v>
      </c>
      <c r="L721" s="12" t="str">
        <f t="shared" si="80"/>
        <v>0</v>
      </c>
      <c r="M721" s="5" t="str">
        <f t="shared" si="81"/>
        <v>0</v>
      </c>
      <c r="N721" s="4" t="str">
        <f t="shared" si="82"/>
        <v>0</v>
      </c>
      <c r="O721" s="6" t="str">
        <f t="shared" si="83"/>
        <v>Pas de niveau 7</v>
      </c>
    </row>
    <row r="722" spans="1:15">
      <c r="A722" s="15">
        <f>'Balance N'!A723</f>
        <v>0</v>
      </c>
      <c r="B722" s="4" t="str">
        <f t="shared" si="77"/>
        <v>0</v>
      </c>
      <c r="C722" s="4" t="str">
        <f t="shared" si="78"/>
        <v>0</v>
      </c>
      <c r="D722" s="4" t="str">
        <f t="shared" si="79"/>
        <v>0</v>
      </c>
      <c r="E722" s="8">
        <f>'Balance N'!B723</f>
        <v>0</v>
      </c>
      <c r="F722" s="9">
        <f>'Balance N'!C723</f>
        <v>0</v>
      </c>
      <c r="G722" s="9">
        <f>'Balance N'!D723</f>
        <v>0</v>
      </c>
      <c r="H722" s="9">
        <f>'Balance N'!E723</f>
        <v>0</v>
      </c>
      <c r="I722" s="9">
        <f>'Balance N'!F723</f>
        <v>0</v>
      </c>
      <c r="J722" s="11">
        <f>'Balance N'!G723</f>
        <v>0</v>
      </c>
      <c r="K722" s="11">
        <f>'Balance N'!H723</f>
        <v>0</v>
      </c>
      <c r="L722" s="12" t="str">
        <f t="shared" si="80"/>
        <v>0</v>
      </c>
      <c r="M722" s="5" t="str">
        <f t="shared" si="81"/>
        <v>0</v>
      </c>
      <c r="N722" s="4" t="str">
        <f t="shared" si="82"/>
        <v>0</v>
      </c>
      <c r="O722" s="6" t="str">
        <f t="shared" si="83"/>
        <v>Pas de niveau 7</v>
      </c>
    </row>
    <row r="723" spans="1:15">
      <c r="A723" s="15">
        <f>'Balance N'!A724</f>
        <v>0</v>
      </c>
      <c r="B723" s="4" t="str">
        <f t="shared" si="77"/>
        <v>0</v>
      </c>
      <c r="C723" s="4" t="str">
        <f t="shared" si="78"/>
        <v>0</v>
      </c>
      <c r="D723" s="4" t="str">
        <f t="shared" si="79"/>
        <v>0</v>
      </c>
      <c r="E723" s="8">
        <f>'Balance N'!B724</f>
        <v>0</v>
      </c>
      <c r="F723" s="9">
        <f>'Balance N'!C724</f>
        <v>0</v>
      </c>
      <c r="G723" s="9">
        <f>'Balance N'!D724</f>
        <v>0</v>
      </c>
      <c r="H723" s="9">
        <f>'Balance N'!E724</f>
        <v>0</v>
      </c>
      <c r="I723" s="9">
        <f>'Balance N'!F724</f>
        <v>0</v>
      </c>
      <c r="J723" s="11">
        <f>'Balance N'!G724</f>
        <v>0</v>
      </c>
      <c r="K723" s="11">
        <f>'Balance N'!H724</f>
        <v>0</v>
      </c>
      <c r="L723" s="12" t="str">
        <f t="shared" si="80"/>
        <v>0</v>
      </c>
      <c r="M723" s="5" t="str">
        <f t="shared" si="81"/>
        <v>0</v>
      </c>
      <c r="N723" s="4" t="str">
        <f t="shared" si="82"/>
        <v>0</v>
      </c>
      <c r="O723" s="6" t="str">
        <f t="shared" si="83"/>
        <v>Pas de niveau 7</v>
      </c>
    </row>
    <row r="724" spans="1:15">
      <c r="A724" s="15">
        <f>'Balance N'!A725</f>
        <v>0</v>
      </c>
      <c r="B724" s="4" t="str">
        <f t="shared" si="77"/>
        <v>0</v>
      </c>
      <c r="C724" s="4" t="str">
        <f t="shared" si="78"/>
        <v>0</v>
      </c>
      <c r="D724" s="4" t="str">
        <f t="shared" si="79"/>
        <v>0</v>
      </c>
      <c r="E724" s="8">
        <f>'Balance N'!B725</f>
        <v>0</v>
      </c>
      <c r="F724" s="9">
        <f>'Balance N'!C725</f>
        <v>0</v>
      </c>
      <c r="G724" s="9">
        <f>'Balance N'!D725</f>
        <v>0</v>
      </c>
      <c r="H724" s="9">
        <f>'Balance N'!E725</f>
        <v>0</v>
      </c>
      <c r="I724" s="9">
        <f>'Balance N'!F725</f>
        <v>0</v>
      </c>
      <c r="J724" s="11">
        <f>'Balance N'!G725</f>
        <v>0</v>
      </c>
      <c r="K724" s="11">
        <f>'Balance N'!H725</f>
        <v>0</v>
      </c>
      <c r="L724" s="12" t="str">
        <f t="shared" si="80"/>
        <v>0</v>
      </c>
      <c r="M724" s="5" t="str">
        <f t="shared" si="81"/>
        <v>0</v>
      </c>
      <c r="N724" s="4" t="str">
        <f t="shared" si="82"/>
        <v>0</v>
      </c>
      <c r="O724" s="6" t="str">
        <f t="shared" si="83"/>
        <v>Pas de niveau 7</v>
      </c>
    </row>
    <row r="725" spans="1:15">
      <c r="A725" s="15">
        <f>'Balance N'!A726</f>
        <v>0</v>
      </c>
      <c r="B725" s="4" t="str">
        <f t="shared" si="77"/>
        <v>0</v>
      </c>
      <c r="C725" s="4" t="str">
        <f t="shared" si="78"/>
        <v>0</v>
      </c>
      <c r="D725" s="4" t="str">
        <f t="shared" si="79"/>
        <v>0</v>
      </c>
      <c r="E725" s="8">
        <f>'Balance N'!B726</f>
        <v>0</v>
      </c>
      <c r="F725" s="9">
        <f>'Balance N'!C726</f>
        <v>0</v>
      </c>
      <c r="G725" s="9">
        <f>'Balance N'!D726</f>
        <v>0</v>
      </c>
      <c r="H725" s="9">
        <f>'Balance N'!E726</f>
        <v>0</v>
      </c>
      <c r="I725" s="9">
        <f>'Balance N'!F726</f>
        <v>0</v>
      </c>
      <c r="J725" s="11">
        <f>'Balance N'!G726</f>
        <v>0</v>
      </c>
      <c r="K725" s="11">
        <f>'Balance N'!H726</f>
        <v>0</v>
      </c>
      <c r="L725" s="12" t="str">
        <f t="shared" si="80"/>
        <v>0</v>
      </c>
      <c r="M725" s="5" t="str">
        <f t="shared" si="81"/>
        <v>0</v>
      </c>
      <c r="N725" s="4" t="str">
        <f t="shared" si="82"/>
        <v>0</v>
      </c>
      <c r="O725" s="6" t="str">
        <f t="shared" si="83"/>
        <v>Pas de niveau 7</v>
      </c>
    </row>
    <row r="726" spans="1:15">
      <c r="A726" s="15">
        <f>'Balance N'!A727</f>
        <v>0</v>
      </c>
      <c r="B726" s="4" t="str">
        <f t="shared" si="77"/>
        <v>0</v>
      </c>
      <c r="C726" s="4" t="str">
        <f t="shared" si="78"/>
        <v>0</v>
      </c>
      <c r="D726" s="4" t="str">
        <f t="shared" si="79"/>
        <v>0</v>
      </c>
      <c r="E726" s="8">
        <f>'Balance N'!B727</f>
        <v>0</v>
      </c>
      <c r="F726" s="9">
        <f>'Balance N'!C727</f>
        <v>0</v>
      </c>
      <c r="G726" s="9">
        <f>'Balance N'!D727</f>
        <v>0</v>
      </c>
      <c r="H726" s="9">
        <f>'Balance N'!E727</f>
        <v>0</v>
      </c>
      <c r="I726" s="9">
        <f>'Balance N'!F727</f>
        <v>0</v>
      </c>
      <c r="J726" s="11">
        <f>'Balance N'!G727</f>
        <v>0</v>
      </c>
      <c r="K726" s="11">
        <f>'Balance N'!H727</f>
        <v>0</v>
      </c>
      <c r="L726" s="12" t="str">
        <f t="shared" si="80"/>
        <v>0</v>
      </c>
      <c r="M726" s="5" t="str">
        <f t="shared" si="81"/>
        <v>0</v>
      </c>
      <c r="N726" s="4" t="str">
        <f t="shared" si="82"/>
        <v>0</v>
      </c>
      <c r="O726" s="6" t="str">
        <f t="shared" si="83"/>
        <v>Pas de niveau 7</v>
      </c>
    </row>
    <row r="727" spans="1:15">
      <c r="A727" s="15">
        <f>'Balance N'!A728</f>
        <v>0</v>
      </c>
      <c r="B727" s="4" t="str">
        <f t="shared" si="77"/>
        <v>0</v>
      </c>
      <c r="C727" s="4" t="str">
        <f t="shared" si="78"/>
        <v>0</v>
      </c>
      <c r="D727" s="4" t="str">
        <f t="shared" si="79"/>
        <v>0</v>
      </c>
      <c r="E727" s="8">
        <f>'Balance N'!B728</f>
        <v>0</v>
      </c>
      <c r="F727" s="9">
        <f>'Balance N'!C728</f>
        <v>0</v>
      </c>
      <c r="G727" s="9">
        <f>'Balance N'!D728</f>
        <v>0</v>
      </c>
      <c r="H727" s="9">
        <f>'Balance N'!E728</f>
        <v>0</v>
      </c>
      <c r="I727" s="9">
        <f>'Balance N'!F728</f>
        <v>0</v>
      </c>
      <c r="J727" s="11">
        <f>'Balance N'!G728</f>
        <v>0</v>
      </c>
      <c r="K727" s="11">
        <f>'Balance N'!H728</f>
        <v>0</v>
      </c>
      <c r="L727" s="12" t="str">
        <f t="shared" si="80"/>
        <v>0</v>
      </c>
      <c r="M727" s="5" t="str">
        <f t="shared" si="81"/>
        <v>0</v>
      </c>
      <c r="N727" s="4" t="str">
        <f t="shared" si="82"/>
        <v>0</v>
      </c>
      <c r="O727" s="6" t="str">
        <f t="shared" si="83"/>
        <v>Pas de niveau 7</v>
      </c>
    </row>
    <row r="728" spans="1:15">
      <c r="A728" s="15">
        <f>'Balance N'!A729</f>
        <v>0</v>
      </c>
      <c r="B728" s="4" t="str">
        <f t="shared" si="77"/>
        <v>0</v>
      </c>
      <c r="C728" s="4" t="str">
        <f t="shared" si="78"/>
        <v>0</v>
      </c>
      <c r="D728" s="4" t="str">
        <f t="shared" si="79"/>
        <v>0</v>
      </c>
      <c r="E728" s="8">
        <f>'Balance N'!B729</f>
        <v>0</v>
      </c>
      <c r="F728" s="9">
        <f>'Balance N'!C729</f>
        <v>0</v>
      </c>
      <c r="G728" s="9">
        <f>'Balance N'!D729</f>
        <v>0</v>
      </c>
      <c r="H728" s="9">
        <f>'Balance N'!E729</f>
        <v>0</v>
      </c>
      <c r="I728" s="9">
        <f>'Balance N'!F729</f>
        <v>0</v>
      </c>
      <c r="J728" s="11">
        <f>'Balance N'!G729</f>
        <v>0</v>
      </c>
      <c r="K728" s="11">
        <f>'Balance N'!H729</f>
        <v>0</v>
      </c>
      <c r="L728" s="12" t="str">
        <f t="shared" si="80"/>
        <v>0</v>
      </c>
      <c r="M728" s="5" t="str">
        <f t="shared" si="81"/>
        <v>0</v>
      </c>
      <c r="N728" s="4" t="str">
        <f t="shared" si="82"/>
        <v>0</v>
      </c>
      <c r="O728" s="6" t="str">
        <f t="shared" si="83"/>
        <v>Pas de niveau 7</v>
      </c>
    </row>
    <row r="729" spans="1:15">
      <c r="A729" s="15">
        <f>'Balance N'!A730</f>
        <v>0</v>
      </c>
      <c r="B729" s="4" t="str">
        <f t="shared" si="77"/>
        <v>0</v>
      </c>
      <c r="C729" s="4" t="str">
        <f t="shared" si="78"/>
        <v>0</v>
      </c>
      <c r="D729" s="4" t="str">
        <f t="shared" si="79"/>
        <v>0</v>
      </c>
      <c r="E729" s="8">
        <f>'Balance N'!B730</f>
        <v>0</v>
      </c>
      <c r="F729" s="9">
        <f>'Balance N'!C730</f>
        <v>0</v>
      </c>
      <c r="G729" s="9">
        <f>'Balance N'!D730</f>
        <v>0</v>
      </c>
      <c r="H729" s="9">
        <f>'Balance N'!E730</f>
        <v>0</v>
      </c>
      <c r="I729" s="9">
        <f>'Balance N'!F730</f>
        <v>0</v>
      </c>
      <c r="J729" s="11">
        <f>'Balance N'!G730</f>
        <v>0</v>
      </c>
      <c r="K729" s="11">
        <f>'Balance N'!H730</f>
        <v>0</v>
      </c>
      <c r="L729" s="12" t="str">
        <f t="shared" si="80"/>
        <v>0</v>
      </c>
      <c r="M729" s="5" t="str">
        <f t="shared" si="81"/>
        <v>0</v>
      </c>
      <c r="N729" s="4" t="str">
        <f t="shared" si="82"/>
        <v>0</v>
      </c>
      <c r="O729" s="6" t="str">
        <f t="shared" si="83"/>
        <v>Pas de niveau 7</v>
      </c>
    </row>
    <row r="730" spans="1:15">
      <c r="A730" s="15">
        <f>'Balance N'!A731</f>
        <v>0</v>
      </c>
      <c r="B730" s="4" t="str">
        <f t="shared" si="77"/>
        <v>0</v>
      </c>
      <c r="C730" s="4" t="str">
        <f t="shared" si="78"/>
        <v>0</v>
      </c>
      <c r="D730" s="4" t="str">
        <f t="shared" si="79"/>
        <v>0</v>
      </c>
      <c r="E730" s="8">
        <f>'Balance N'!B731</f>
        <v>0</v>
      </c>
      <c r="F730" s="9">
        <f>'Balance N'!C731</f>
        <v>0</v>
      </c>
      <c r="G730" s="9">
        <f>'Balance N'!D731</f>
        <v>0</v>
      </c>
      <c r="H730" s="9">
        <f>'Balance N'!E731</f>
        <v>0</v>
      </c>
      <c r="I730" s="9">
        <f>'Balance N'!F731</f>
        <v>0</v>
      </c>
      <c r="J730" s="11">
        <f>'Balance N'!G731</f>
        <v>0</v>
      </c>
      <c r="K730" s="11">
        <f>'Balance N'!H731</f>
        <v>0</v>
      </c>
      <c r="L730" s="12" t="str">
        <f t="shared" si="80"/>
        <v>0</v>
      </c>
      <c r="M730" s="5" t="str">
        <f t="shared" si="81"/>
        <v>0</v>
      </c>
      <c r="N730" s="4" t="str">
        <f t="shared" si="82"/>
        <v>0</v>
      </c>
      <c r="O730" s="6" t="str">
        <f t="shared" si="83"/>
        <v>Pas de niveau 7</v>
      </c>
    </row>
    <row r="731" spans="1:15">
      <c r="A731" s="15">
        <f>'Balance N'!A732</f>
        <v>0</v>
      </c>
      <c r="B731" s="4" t="str">
        <f t="shared" si="77"/>
        <v>0</v>
      </c>
      <c r="C731" s="4" t="str">
        <f t="shared" si="78"/>
        <v>0</v>
      </c>
      <c r="D731" s="4" t="str">
        <f t="shared" si="79"/>
        <v>0</v>
      </c>
      <c r="E731" s="8">
        <f>'Balance N'!B732</f>
        <v>0</v>
      </c>
      <c r="F731" s="9">
        <f>'Balance N'!C732</f>
        <v>0</v>
      </c>
      <c r="G731" s="9">
        <f>'Balance N'!D732</f>
        <v>0</v>
      </c>
      <c r="H731" s="9">
        <f>'Balance N'!E732</f>
        <v>0</v>
      </c>
      <c r="I731" s="9">
        <f>'Balance N'!F732</f>
        <v>0</v>
      </c>
      <c r="J731" s="11">
        <f>'Balance N'!G732</f>
        <v>0</v>
      </c>
      <c r="K731" s="11">
        <f>'Balance N'!H732</f>
        <v>0</v>
      </c>
      <c r="L731" s="12" t="str">
        <f t="shared" si="80"/>
        <v>0</v>
      </c>
      <c r="M731" s="5" t="str">
        <f t="shared" si="81"/>
        <v>0</v>
      </c>
      <c r="N731" s="4" t="str">
        <f t="shared" si="82"/>
        <v>0</v>
      </c>
      <c r="O731" s="6" t="str">
        <f t="shared" si="83"/>
        <v>Pas de niveau 7</v>
      </c>
    </row>
    <row r="732" spans="1:15">
      <c r="A732" s="15">
        <f>'Balance N'!A733</f>
        <v>0</v>
      </c>
      <c r="B732" s="4" t="str">
        <f t="shared" si="77"/>
        <v>0</v>
      </c>
      <c r="C732" s="4" t="str">
        <f t="shared" si="78"/>
        <v>0</v>
      </c>
      <c r="D732" s="4" t="str">
        <f t="shared" si="79"/>
        <v>0</v>
      </c>
      <c r="E732" s="8">
        <f>'Balance N'!B733</f>
        <v>0</v>
      </c>
      <c r="F732" s="9">
        <f>'Balance N'!C733</f>
        <v>0</v>
      </c>
      <c r="G732" s="9">
        <f>'Balance N'!D733</f>
        <v>0</v>
      </c>
      <c r="H732" s="9">
        <f>'Balance N'!E733</f>
        <v>0</v>
      </c>
      <c r="I732" s="9">
        <f>'Balance N'!F733</f>
        <v>0</v>
      </c>
      <c r="J732" s="11">
        <f>'Balance N'!G733</f>
        <v>0</v>
      </c>
      <c r="K732" s="11">
        <f>'Balance N'!H733</f>
        <v>0</v>
      </c>
      <c r="L732" s="12" t="str">
        <f t="shared" si="80"/>
        <v>0</v>
      </c>
      <c r="M732" s="5" t="str">
        <f t="shared" si="81"/>
        <v>0</v>
      </c>
      <c r="N732" s="4" t="str">
        <f t="shared" si="82"/>
        <v>0</v>
      </c>
      <c r="O732" s="6" t="str">
        <f t="shared" si="83"/>
        <v>Pas de niveau 7</v>
      </c>
    </row>
    <row r="733" spans="1:15">
      <c r="A733" s="15">
        <f>'Balance N'!A734</f>
        <v>0</v>
      </c>
      <c r="B733" s="4" t="str">
        <f t="shared" si="77"/>
        <v>0</v>
      </c>
      <c r="C733" s="4" t="str">
        <f t="shared" si="78"/>
        <v>0</v>
      </c>
      <c r="D733" s="4" t="str">
        <f t="shared" si="79"/>
        <v>0</v>
      </c>
      <c r="E733" s="8">
        <f>'Balance N'!B734</f>
        <v>0</v>
      </c>
      <c r="F733" s="9">
        <f>'Balance N'!C734</f>
        <v>0</v>
      </c>
      <c r="G733" s="9">
        <f>'Balance N'!D734</f>
        <v>0</v>
      </c>
      <c r="H733" s="9">
        <f>'Balance N'!E734</f>
        <v>0</v>
      </c>
      <c r="I733" s="9">
        <f>'Balance N'!F734</f>
        <v>0</v>
      </c>
      <c r="J733" s="11">
        <f>'Balance N'!G734</f>
        <v>0</v>
      </c>
      <c r="K733" s="11">
        <f>'Balance N'!H734</f>
        <v>0</v>
      </c>
      <c r="L733" s="12" t="str">
        <f t="shared" si="80"/>
        <v>0</v>
      </c>
      <c r="M733" s="5" t="str">
        <f t="shared" si="81"/>
        <v>0</v>
      </c>
      <c r="N733" s="4" t="str">
        <f t="shared" si="82"/>
        <v>0</v>
      </c>
      <c r="O733" s="6" t="str">
        <f t="shared" si="83"/>
        <v>Pas de niveau 7</v>
      </c>
    </row>
    <row r="734" spans="1:15">
      <c r="A734" s="15">
        <f>'Balance N'!A735</f>
        <v>0</v>
      </c>
      <c r="B734" s="4" t="str">
        <f t="shared" si="77"/>
        <v>0</v>
      </c>
      <c r="C734" s="4" t="str">
        <f t="shared" si="78"/>
        <v>0</v>
      </c>
      <c r="D734" s="4" t="str">
        <f t="shared" si="79"/>
        <v>0</v>
      </c>
      <c r="E734" s="8">
        <f>'Balance N'!B735</f>
        <v>0</v>
      </c>
      <c r="F734" s="9">
        <f>'Balance N'!C735</f>
        <v>0</v>
      </c>
      <c r="G734" s="9">
        <f>'Balance N'!D735</f>
        <v>0</v>
      </c>
      <c r="H734" s="9">
        <f>'Balance N'!E735</f>
        <v>0</v>
      </c>
      <c r="I734" s="9">
        <f>'Balance N'!F735</f>
        <v>0</v>
      </c>
      <c r="J734" s="11">
        <f>'Balance N'!G735</f>
        <v>0</v>
      </c>
      <c r="K734" s="11">
        <f>'Balance N'!H735</f>
        <v>0</v>
      </c>
      <c r="L734" s="12" t="str">
        <f t="shared" si="80"/>
        <v>0</v>
      </c>
      <c r="M734" s="5" t="str">
        <f t="shared" si="81"/>
        <v>0</v>
      </c>
      <c r="N734" s="4" t="str">
        <f t="shared" si="82"/>
        <v>0</v>
      </c>
      <c r="O734" s="6" t="str">
        <f t="shared" si="83"/>
        <v>Pas de niveau 7</v>
      </c>
    </row>
    <row r="735" spans="1:15">
      <c r="A735" s="15">
        <f>'Balance N'!A736</f>
        <v>0</v>
      </c>
      <c r="B735" s="4" t="str">
        <f t="shared" si="77"/>
        <v>0</v>
      </c>
      <c r="C735" s="4" t="str">
        <f t="shared" si="78"/>
        <v>0</v>
      </c>
      <c r="D735" s="4" t="str">
        <f t="shared" si="79"/>
        <v>0</v>
      </c>
      <c r="E735" s="8">
        <f>'Balance N'!B736</f>
        <v>0</v>
      </c>
      <c r="F735" s="9">
        <f>'Balance N'!C736</f>
        <v>0</v>
      </c>
      <c r="G735" s="9">
        <f>'Balance N'!D736</f>
        <v>0</v>
      </c>
      <c r="H735" s="9">
        <f>'Balance N'!E736</f>
        <v>0</v>
      </c>
      <c r="I735" s="9">
        <f>'Balance N'!F736</f>
        <v>0</v>
      </c>
      <c r="J735" s="11">
        <f>'Balance N'!G736</f>
        <v>0</v>
      </c>
      <c r="K735" s="11">
        <f>'Balance N'!H736</f>
        <v>0</v>
      </c>
      <c r="L735" s="12" t="str">
        <f t="shared" si="80"/>
        <v>0</v>
      </c>
      <c r="M735" s="5" t="str">
        <f t="shared" si="81"/>
        <v>0</v>
      </c>
      <c r="N735" s="4" t="str">
        <f t="shared" si="82"/>
        <v>0</v>
      </c>
      <c r="O735" s="6" t="str">
        <f t="shared" si="83"/>
        <v>Pas de niveau 7</v>
      </c>
    </row>
    <row r="736" spans="1:15">
      <c r="A736" s="15">
        <f>'Balance N'!A737</f>
        <v>0</v>
      </c>
      <c r="B736" s="4" t="str">
        <f t="shared" si="77"/>
        <v>0</v>
      </c>
      <c r="C736" s="4" t="str">
        <f t="shared" si="78"/>
        <v>0</v>
      </c>
      <c r="D736" s="4" t="str">
        <f t="shared" si="79"/>
        <v>0</v>
      </c>
      <c r="E736" s="8">
        <f>'Balance N'!B737</f>
        <v>0</v>
      </c>
      <c r="F736" s="9">
        <f>'Balance N'!C737</f>
        <v>0</v>
      </c>
      <c r="G736" s="9">
        <f>'Balance N'!D737</f>
        <v>0</v>
      </c>
      <c r="H736" s="9">
        <f>'Balance N'!E737</f>
        <v>0</v>
      </c>
      <c r="I736" s="9">
        <f>'Balance N'!F737</f>
        <v>0</v>
      </c>
      <c r="J736" s="11">
        <f>'Balance N'!G737</f>
        <v>0</v>
      </c>
      <c r="K736" s="11">
        <f>'Balance N'!H737</f>
        <v>0</v>
      </c>
      <c r="L736" s="12" t="str">
        <f t="shared" si="80"/>
        <v>0</v>
      </c>
      <c r="M736" s="5" t="str">
        <f t="shared" si="81"/>
        <v>0</v>
      </c>
      <c r="N736" s="4" t="str">
        <f t="shared" si="82"/>
        <v>0</v>
      </c>
      <c r="O736" s="6" t="str">
        <f t="shared" si="83"/>
        <v>Pas de niveau 7</v>
      </c>
    </row>
    <row r="737" spans="1:15">
      <c r="A737" s="15">
        <f>'Balance N'!A738</f>
        <v>0</v>
      </c>
      <c r="B737" s="4" t="str">
        <f t="shared" si="77"/>
        <v>0</v>
      </c>
      <c r="C737" s="4" t="str">
        <f t="shared" si="78"/>
        <v>0</v>
      </c>
      <c r="D737" s="4" t="str">
        <f t="shared" si="79"/>
        <v>0</v>
      </c>
      <c r="E737" s="8">
        <f>'Balance N'!B738</f>
        <v>0</v>
      </c>
      <c r="F737" s="9">
        <f>'Balance N'!C738</f>
        <v>0</v>
      </c>
      <c r="G737" s="9">
        <f>'Balance N'!D738</f>
        <v>0</v>
      </c>
      <c r="H737" s="9">
        <f>'Balance N'!E738</f>
        <v>0</v>
      </c>
      <c r="I737" s="9">
        <f>'Balance N'!F738</f>
        <v>0</v>
      </c>
      <c r="J737" s="11">
        <f>'Balance N'!G738</f>
        <v>0</v>
      </c>
      <c r="K737" s="11">
        <f>'Balance N'!H738</f>
        <v>0</v>
      </c>
      <c r="L737" s="12" t="str">
        <f t="shared" si="80"/>
        <v>0</v>
      </c>
      <c r="M737" s="5" t="str">
        <f t="shared" si="81"/>
        <v>0</v>
      </c>
      <c r="N737" s="4" t="str">
        <f t="shared" si="82"/>
        <v>0</v>
      </c>
      <c r="O737" s="6" t="str">
        <f t="shared" si="83"/>
        <v>Pas de niveau 7</v>
      </c>
    </row>
    <row r="738" spans="1:15">
      <c r="A738" s="15">
        <f>'Balance N'!A739</f>
        <v>0</v>
      </c>
      <c r="B738" s="4" t="str">
        <f t="shared" si="77"/>
        <v>0</v>
      </c>
      <c r="C738" s="4" t="str">
        <f t="shared" si="78"/>
        <v>0</v>
      </c>
      <c r="D738" s="4" t="str">
        <f t="shared" si="79"/>
        <v>0</v>
      </c>
      <c r="E738" s="8">
        <f>'Balance N'!B739</f>
        <v>0</v>
      </c>
      <c r="F738" s="9">
        <f>'Balance N'!C739</f>
        <v>0</v>
      </c>
      <c r="G738" s="9">
        <f>'Balance N'!D739</f>
        <v>0</v>
      </c>
      <c r="H738" s="9">
        <f>'Balance N'!E739</f>
        <v>0</v>
      </c>
      <c r="I738" s="9">
        <f>'Balance N'!F739</f>
        <v>0</v>
      </c>
      <c r="J738" s="11">
        <f>'Balance N'!G739</f>
        <v>0</v>
      </c>
      <c r="K738" s="11">
        <f>'Balance N'!H739</f>
        <v>0</v>
      </c>
      <c r="L738" s="12" t="str">
        <f t="shared" si="80"/>
        <v>0</v>
      </c>
      <c r="M738" s="5" t="str">
        <f t="shared" si="81"/>
        <v>0</v>
      </c>
      <c r="N738" s="4" t="str">
        <f t="shared" si="82"/>
        <v>0</v>
      </c>
      <c r="O738" s="6" t="str">
        <f t="shared" si="83"/>
        <v>Pas de niveau 7</v>
      </c>
    </row>
    <row r="739" spans="1:15">
      <c r="A739" s="15">
        <f>'Balance N'!A740</f>
        <v>0</v>
      </c>
      <c r="B739" s="4" t="str">
        <f t="shared" si="77"/>
        <v>0</v>
      </c>
      <c r="C739" s="4" t="str">
        <f t="shared" si="78"/>
        <v>0</v>
      </c>
      <c r="D739" s="4" t="str">
        <f t="shared" si="79"/>
        <v>0</v>
      </c>
      <c r="E739" s="8">
        <f>'Balance N'!B740</f>
        <v>0</v>
      </c>
      <c r="F739" s="9">
        <f>'Balance N'!C740</f>
        <v>0</v>
      </c>
      <c r="G739" s="9">
        <f>'Balance N'!D740</f>
        <v>0</v>
      </c>
      <c r="H739" s="9">
        <f>'Balance N'!E740</f>
        <v>0</v>
      </c>
      <c r="I739" s="9">
        <f>'Balance N'!F740</f>
        <v>0</v>
      </c>
      <c r="J739" s="11">
        <f>'Balance N'!G740</f>
        <v>0</v>
      </c>
      <c r="K739" s="11">
        <f>'Balance N'!H740</f>
        <v>0</v>
      </c>
      <c r="L739" s="12" t="str">
        <f t="shared" si="80"/>
        <v>0</v>
      </c>
      <c r="M739" s="5" t="str">
        <f t="shared" si="81"/>
        <v>0</v>
      </c>
      <c r="N739" s="4" t="str">
        <f t="shared" si="82"/>
        <v>0</v>
      </c>
      <c r="O739" s="6" t="str">
        <f t="shared" si="83"/>
        <v>Pas de niveau 7</v>
      </c>
    </row>
    <row r="740" spans="1:15">
      <c r="A740" s="15">
        <f>'Balance N'!A741</f>
        <v>0</v>
      </c>
      <c r="B740" s="4" t="str">
        <f t="shared" si="77"/>
        <v>0</v>
      </c>
      <c r="C740" s="4" t="str">
        <f t="shared" si="78"/>
        <v>0</v>
      </c>
      <c r="D740" s="4" t="str">
        <f t="shared" si="79"/>
        <v>0</v>
      </c>
      <c r="E740" s="8">
        <f>'Balance N'!B741</f>
        <v>0</v>
      </c>
      <c r="F740" s="9">
        <f>'Balance N'!C741</f>
        <v>0</v>
      </c>
      <c r="G740" s="9">
        <f>'Balance N'!D741</f>
        <v>0</v>
      </c>
      <c r="H740" s="9">
        <f>'Balance N'!E741</f>
        <v>0</v>
      </c>
      <c r="I740" s="9">
        <f>'Balance N'!F741</f>
        <v>0</v>
      </c>
      <c r="J740" s="11">
        <f>'Balance N'!G741</f>
        <v>0</v>
      </c>
      <c r="K740" s="11">
        <f>'Balance N'!H741</f>
        <v>0</v>
      </c>
      <c r="L740" s="12" t="str">
        <f t="shared" si="80"/>
        <v>0</v>
      </c>
      <c r="M740" s="5" t="str">
        <f t="shared" si="81"/>
        <v>0</v>
      </c>
      <c r="N740" s="4" t="str">
        <f t="shared" si="82"/>
        <v>0</v>
      </c>
      <c r="O740" s="6" t="str">
        <f t="shared" si="83"/>
        <v>Pas de niveau 7</v>
      </c>
    </row>
    <row r="741" spans="1:15">
      <c r="A741" s="15">
        <f>'Balance N'!A742</f>
        <v>0</v>
      </c>
      <c r="B741" s="4" t="str">
        <f t="shared" si="77"/>
        <v>0</v>
      </c>
      <c r="C741" s="4" t="str">
        <f t="shared" si="78"/>
        <v>0</v>
      </c>
      <c r="D741" s="4" t="str">
        <f t="shared" si="79"/>
        <v>0</v>
      </c>
      <c r="E741" s="8">
        <f>'Balance N'!B742</f>
        <v>0</v>
      </c>
      <c r="F741" s="9">
        <f>'Balance N'!C742</f>
        <v>0</v>
      </c>
      <c r="G741" s="9">
        <f>'Balance N'!D742</f>
        <v>0</v>
      </c>
      <c r="H741" s="9">
        <f>'Balance N'!E742</f>
        <v>0</v>
      </c>
      <c r="I741" s="9">
        <f>'Balance N'!F742</f>
        <v>0</v>
      </c>
      <c r="J741" s="11">
        <f>'Balance N'!G742</f>
        <v>0</v>
      </c>
      <c r="K741" s="11">
        <f>'Balance N'!H742</f>
        <v>0</v>
      </c>
      <c r="L741" s="12" t="str">
        <f t="shared" si="80"/>
        <v>0</v>
      </c>
      <c r="M741" s="5" t="str">
        <f t="shared" si="81"/>
        <v>0</v>
      </c>
      <c r="N741" s="4" t="str">
        <f t="shared" si="82"/>
        <v>0</v>
      </c>
      <c r="O741" s="6" t="str">
        <f t="shared" si="83"/>
        <v>Pas de niveau 7</v>
      </c>
    </row>
    <row r="742" spans="1:15">
      <c r="A742" s="15">
        <f>'Balance N'!A743</f>
        <v>0</v>
      </c>
      <c r="B742" s="4" t="str">
        <f t="shared" si="77"/>
        <v>0</v>
      </c>
      <c r="C742" s="4" t="str">
        <f t="shared" si="78"/>
        <v>0</v>
      </c>
      <c r="D742" s="4" t="str">
        <f t="shared" si="79"/>
        <v>0</v>
      </c>
      <c r="E742" s="8">
        <f>'Balance N'!B743</f>
        <v>0</v>
      </c>
      <c r="F742" s="9">
        <f>'Balance N'!C743</f>
        <v>0</v>
      </c>
      <c r="G742" s="9">
        <f>'Balance N'!D743</f>
        <v>0</v>
      </c>
      <c r="H742" s="9">
        <f>'Balance N'!E743</f>
        <v>0</v>
      </c>
      <c r="I742" s="9">
        <f>'Balance N'!F743</f>
        <v>0</v>
      </c>
      <c r="J742" s="11">
        <f>'Balance N'!G743</f>
        <v>0</v>
      </c>
      <c r="K742" s="11">
        <f>'Balance N'!H743</f>
        <v>0</v>
      </c>
      <c r="L742" s="12" t="str">
        <f t="shared" si="80"/>
        <v>0</v>
      </c>
      <c r="M742" s="5" t="str">
        <f t="shared" si="81"/>
        <v>0</v>
      </c>
      <c r="N742" s="4" t="str">
        <f t="shared" si="82"/>
        <v>0</v>
      </c>
      <c r="O742" s="6" t="str">
        <f t="shared" si="83"/>
        <v>Pas de niveau 7</v>
      </c>
    </row>
    <row r="743" spans="1:15">
      <c r="A743" s="15">
        <f>'Balance N'!A744</f>
        <v>0</v>
      </c>
      <c r="B743" s="4" t="str">
        <f t="shared" si="77"/>
        <v>0</v>
      </c>
      <c r="C743" s="4" t="str">
        <f t="shared" si="78"/>
        <v>0</v>
      </c>
      <c r="D743" s="4" t="str">
        <f t="shared" si="79"/>
        <v>0</v>
      </c>
      <c r="E743" s="8">
        <f>'Balance N'!B744</f>
        <v>0</v>
      </c>
      <c r="F743" s="9">
        <f>'Balance N'!C744</f>
        <v>0</v>
      </c>
      <c r="G743" s="9">
        <f>'Balance N'!D744</f>
        <v>0</v>
      </c>
      <c r="H743" s="9">
        <f>'Balance N'!E744</f>
        <v>0</v>
      </c>
      <c r="I743" s="9">
        <f>'Balance N'!F744</f>
        <v>0</v>
      </c>
      <c r="J743" s="11">
        <f>'Balance N'!G744</f>
        <v>0</v>
      </c>
      <c r="K743" s="11">
        <f>'Balance N'!H744</f>
        <v>0</v>
      </c>
      <c r="L743" s="12" t="str">
        <f t="shared" si="80"/>
        <v>0</v>
      </c>
      <c r="M743" s="5" t="str">
        <f t="shared" si="81"/>
        <v>0</v>
      </c>
      <c r="N743" s="4" t="str">
        <f t="shared" si="82"/>
        <v>0</v>
      </c>
      <c r="O743" s="6" t="str">
        <f t="shared" si="83"/>
        <v>Pas de niveau 7</v>
      </c>
    </row>
    <row r="744" spans="1:15">
      <c r="A744" s="15">
        <f>'Balance N'!A745</f>
        <v>0</v>
      </c>
      <c r="B744" s="4" t="str">
        <f t="shared" si="77"/>
        <v>0</v>
      </c>
      <c r="C744" s="4" t="str">
        <f t="shared" si="78"/>
        <v>0</v>
      </c>
      <c r="D744" s="4" t="str">
        <f t="shared" si="79"/>
        <v>0</v>
      </c>
      <c r="E744" s="8">
        <f>'Balance N'!B745</f>
        <v>0</v>
      </c>
      <c r="F744" s="9">
        <f>'Balance N'!C745</f>
        <v>0</v>
      </c>
      <c r="G744" s="9">
        <f>'Balance N'!D745</f>
        <v>0</v>
      </c>
      <c r="H744" s="9">
        <f>'Balance N'!E745</f>
        <v>0</v>
      </c>
      <c r="I744" s="9">
        <f>'Balance N'!F745</f>
        <v>0</v>
      </c>
      <c r="J744" s="11">
        <f>'Balance N'!G745</f>
        <v>0</v>
      </c>
      <c r="K744" s="11">
        <f>'Balance N'!H745</f>
        <v>0</v>
      </c>
      <c r="L744" s="12" t="str">
        <f t="shared" si="80"/>
        <v>0</v>
      </c>
      <c r="M744" s="5" t="str">
        <f t="shared" si="81"/>
        <v>0</v>
      </c>
      <c r="N744" s="4" t="str">
        <f t="shared" si="82"/>
        <v>0</v>
      </c>
      <c r="O744" s="6" t="str">
        <f t="shared" si="83"/>
        <v>Pas de niveau 7</v>
      </c>
    </row>
    <row r="745" spans="1:15">
      <c r="A745" s="15">
        <f>'Balance N'!A746</f>
        <v>0</v>
      </c>
      <c r="B745" s="4" t="str">
        <f t="shared" si="77"/>
        <v>0</v>
      </c>
      <c r="C745" s="4" t="str">
        <f t="shared" si="78"/>
        <v>0</v>
      </c>
      <c r="D745" s="4" t="str">
        <f t="shared" si="79"/>
        <v>0</v>
      </c>
      <c r="E745" s="8">
        <f>'Balance N'!B746</f>
        <v>0</v>
      </c>
      <c r="F745" s="9">
        <f>'Balance N'!C746</f>
        <v>0</v>
      </c>
      <c r="G745" s="9">
        <f>'Balance N'!D746</f>
        <v>0</v>
      </c>
      <c r="H745" s="9">
        <f>'Balance N'!E746</f>
        <v>0</v>
      </c>
      <c r="I745" s="9">
        <f>'Balance N'!F746</f>
        <v>0</v>
      </c>
      <c r="J745" s="11">
        <f>'Balance N'!G746</f>
        <v>0</v>
      </c>
      <c r="K745" s="11">
        <f>'Balance N'!H746</f>
        <v>0</v>
      </c>
      <c r="L745" s="12" t="str">
        <f t="shared" si="80"/>
        <v>0</v>
      </c>
      <c r="M745" s="5" t="str">
        <f t="shared" si="81"/>
        <v>0</v>
      </c>
      <c r="N745" s="4" t="str">
        <f t="shared" si="82"/>
        <v>0</v>
      </c>
      <c r="O745" s="6" t="str">
        <f t="shared" si="83"/>
        <v>Pas de niveau 7</v>
      </c>
    </row>
    <row r="746" spans="1:15">
      <c r="A746" s="15">
        <f>'Balance N'!A747</f>
        <v>0</v>
      </c>
      <c r="B746" s="4" t="str">
        <f t="shared" si="77"/>
        <v>0</v>
      </c>
      <c r="C746" s="4" t="str">
        <f t="shared" si="78"/>
        <v>0</v>
      </c>
      <c r="D746" s="4" t="str">
        <f t="shared" si="79"/>
        <v>0</v>
      </c>
      <c r="E746" s="8">
        <f>'Balance N'!B747</f>
        <v>0</v>
      </c>
      <c r="F746" s="9">
        <f>'Balance N'!C747</f>
        <v>0</v>
      </c>
      <c r="G746" s="9">
        <f>'Balance N'!D747</f>
        <v>0</v>
      </c>
      <c r="H746" s="9">
        <f>'Balance N'!E747</f>
        <v>0</v>
      </c>
      <c r="I746" s="9">
        <f>'Balance N'!F747</f>
        <v>0</v>
      </c>
      <c r="J746" s="11">
        <f>'Balance N'!G747</f>
        <v>0</v>
      </c>
      <c r="K746" s="11">
        <f>'Balance N'!H747</f>
        <v>0</v>
      </c>
      <c r="L746" s="12" t="str">
        <f t="shared" si="80"/>
        <v>0</v>
      </c>
      <c r="M746" s="5" t="str">
        <f t="shared" si="81"/>
        <v>0</v>
      </c>
      <c r="N746" s="4" t="str">
        <f t="shared" si="82"/>
        <v>0</v>
      </c>
      <c r="O746" s="6" t="str">
        <f t="shared" si="83"/>
        <v>Pas de niveau 7</v>
      </c>
    </row>
    <row r="747" spans="1:15">
      <c r="A747" s="15">
        <f>'Balance N'!A748</f>
        <v>0</v>
      </c>
      <c r="B747" s="4" t="str">
        <f t="shared" si="77"/>
        <v>0</v>
      </c>
      <c r="C747" s="4" t="str">
        <f t="shared" si="78"/>
        <v>0</v>
      </c>
      <c r="D747" s="4" t="str">
        <f t="shared" si="79"/>
        <v>0</v>
      </c>
      <c r="E747" s="8">
        <f>'Balance N'!B748</f>
        <v>0</v>
      </c>
      <c r="F747" s="9">
        <f>'Balance N'!C748</f>
        <v>0</v>
      </c>
      <c r="G747" s="9">
        <f>'Balance N'!D748</f>
        <v>0</v>
      </c>
      <c r="H747" s="9">
        <f>'Balance N'!E748</f>
        <v>0</v>
      </c>
      <c r="I747" s="9">
        <f>'Balance N'!F748</f>
        <v>0</v>
      </c>
      <c r="J747" s="11">
        <f>'Balance N'!G748</f>
        <v>0</v>
      </c>
      <c r="K747" s="11">
        <f>'Balance N'!H748</f>
        <v>0</v>
      </c>
      <c r="L747" s="12" t="str">
        <f t="shared" si="80"/>
        <v>0</v>
      </c>
      <c r="M747" s="5" t="str">
        <f t="shared" si="81"/>
        <v>0</v>
      </c>
      <c r="N747" s="4" t="str">
        <f t="shared" si="82"/>
        <v>0</v>
      </c>
      <c r="O747" s="6" t="str">
        <f t="shared" si="83"/>
        <v>Pas de niveau 7</v>
      </c>
    </row>
    <row r="748" spans="1:15">
      <c r="A748" s="15">
        <f>'Balance N'!A749</f>
        <v>0</v>
      </c>
      <c r="B748" s="4" t="str">
        <f t="shared" si="77"/>
        <v>0</v>
      </c>
      <c r="C748" s="4" t="str">
        <f t="shared" si="78"/>
        <v>0</v>
      </c>
      <c r="D748" s="4" t="str">
        <f t="shared" si="79"/>
        <v>0</v>
      </c>
      <c r="E748" s="8">
        <f>'Balance N'!B749</f>
        <v>0</v>
      </c>
      <c r="F748" s="9">
        <f>'Balance N'!C749</f>
        <v>0</v>
      </c>
      <c r="G748" s="9">
        <f>'Balance N'!D749</f>
        <v>0</v>
      </c>
      <c r="H748" s="9">
        <f>'Balance N'!E749</f>
        <v>0</v>
      </c>
      <c r="I748" s="9">
        <f>'Balance N'!F749</f>
        <v>0</v>
      </c>
      <c r="J748" s="11">
        <f>'Balance N'!G749</f>
        <v>0</v>
      </c>
      <c r="K748" s="11">
        <f>'Balance N'!H749</f>
        <v>0</v>
      </c>
      <c r="L748" s="12" t="str">
        <f t="shared" si="80"/>
        <v>0</v>
      </c>
      <c r="M748" s="5" t="str">
        <f t="shared" si="81"/>
        <v>0</v>
      </c>
      <c r="N748" s="4" t="str">
        <f t="shared" si="82"/>
        <v>0</v>
      </c>
      <c r="O748" s="6" t="str">
        <f t="shared" si="83"/>
        <v>Pas de niveau 7</v>
      </c>
    </row>
    <row r="749" spans="1:15">
      <c r="A749" s="15">
        <f>'Balance N'!A750</f>
        <v>0</v>
      </c>
      <c r="B749" s="4" t="str">
        <f t="shared" si="77"/>
        <v>0</v>
      </c>
      <c r="C749" s="4" t="str">
        <f t="shared" si="78"/>
        <v>0</v>
      </c>
      <c r="D749" s="4" t="str">
        <f t="shared" si="79"/>
        <v>0</v>
      </c>
      <c r="E749" s="8">
        <f>'Balance N'!B750</f>
        <v>0</v>
      </c>
      <c r="F749" s="9">
        <f>'Balance N'!C750</f>
        <v>0</v>
      </c>
      <c r="G749" s="9">
        <f>'Balance N'!D750</f>
        <v>0</v>
      </c>
      <c r="H749" s="9">
        <f>'Balance N'!E750</f>
        <v>0</v>
      </c>
      <c r="I749" s="9">
        <f>'Balance N'!F750</f>
        <v>0</v>
      </c>
      <c r="J749" s="11">
        <f>'Balance N'!G750</f>
        <v>0</v>
      </c>
      <c r="K749" s="11">
        <f>'Balance N'!H750</f>
        <v>0</v>
      </c>
      <c r="L749" s="12" t="str">
        <f t="shared" si="80"/>
        <v>0</v>
      </c>
      <c r="M749" s="5" t="str">
        <f t="shared" si="81"/>
        <v>0</v>
      </c>
      <c r="N749" s="4" t="str">
        <f t="shared" si="82"/>
        <v>0</v>
      </c>
      <c r="O749" s="6" t="str">
        <f t="shared" si="83"/>
        <v>Pas de niveau 7</v>
      </c>
    </row>
    <row r="750" spans="1:15">
      <c r="A750" s="15">
        <f>'Balance N'!A751</f>
        <v>0</v>
      </c>
      <c r="B750" s="4" t="str">
        <f t="shared" si="77"/>
        <v>0</v>
      </c>
      <c r="C750" s="4" t="str">
        <f t="shared" si="78"/>
        <v>0</v>
      </c>
      <c r="D750" s="4" t="str">
        <f t="shared" si="79"/>
        <v>0</v>
      </c>
      <c r="E750" s="8">
        <f>'Balance N'!B751</f>
        <v>0</v>
      </c>
      <c r="F750" s="9">
        <f>'Balance N'!C751</f>
        <v>0</v>
      </c>
      <c r="G750" s="9">
        <f>'Balance N'!D751</f>
        <v>0</v>
      </c>
      <c r="H750" s="9">
        <f>'Balance N'!E751</f>
        <v>0</v>
      </c>
      <c r="I750" s="9">
        <f>'Balance N'!F751</f>
        <v>0</v>
      </c>
      <c r="J750" s="11">
        <f>'Balance N'!G751</f>
        <v>0</v>
      </c>
      <c r="K750" s="11">
        <f>'Balance N'!H751</f>
        <v>0</v>
      </c>
      <c r="L750" s="12" t="str">
        <f t="shared" si="80"/>
        <v>0</v>
      </c>
      <c r="M750" s="5" t="str">
        <f t="shared" si="81"/>
        <v>0</v>
      </c>
      <c r="N750" s="4" t="str">
        <f t="shared" si="82"/>
        <v>0</v>
      </c>
      <c r="O750" s="6" t="str">
        <f t="shared" si="83"/>
        <v>Pas de niveau 7</v>
      </c>
    </row>
    <row r="751" spans="1:15">
      <c r="A751" s="15">
        <f>'Balance N'!A752</f>
        <v>0</v>
      </c>
      <c r="B751" s="4" t="str">
        <f t="shared" si="77"/>
        <v>0</v>
      </c>
      <c r="C751" s="4" t="str">
        <f t="shared" si="78"/>
        <v>0</v>
      </c>
      <c r="D751" s="4" t="str">
        <f t="shared" si="79"/>
        <v>0</v>
      </c>
      <c r="E751" s="8">
        <f>'Balance N'!B752</f>
        <v>0</v>
      </c>
      <c r="F751" s="9">
        <f>'Balance N'!C752</f>
        <v>0</v>
      </c>
      <c r="G751" s="9">
        <f>'Balance N'!D752</f>
        <v>0</v>
      </c>
      <c r="H751" s="9">
        <f>'Balance N'!E752</f>
        <v>0</v>
      </c>
      <c r="I751" s="9">
        <f>'Balance N'!F752</f>
        <v>0</v>
      </c>
      <c r="J751" s="11">
        <f>'Balance N'!G752</f>
        <v>0</v>
      </c>
      <c r="K751" s="11">
        <f>'Balance N'!H752</f>
        <v>0</v>
      </c>
      <c r="L751" s="12" t="str">
        <f t="shared" si="80"/>
        <v>0</v>
      </c>
      <c r="M751" s="5" t="str">
        <f t="shared" si="81"/>
        <v>0</v>
      </c>
      <c r="N751" s="4" t="str">
        <f t="shared" si="82"/>
        <v>0</v>
      </c>
      <c r="O751" s="6" t="str">
        <f t="shared" si="83"/>
        <v>Pas de niveau 7</v>
      </c>
    </row>
    <row r="752" spans="1:15">
      <c r="A752" s="15">
        <f>'Balance N'!A753</f>
        <v>0</v>
      </c>
      <c r="B752" s="4" t="str">
        <f t="shared" si="77"/>
        <v>0</v>
      </c>
      <c r="C752" s="4" t="str">
        <f t="shared" si="78"/>
        <v>0</v>
      </c>
      <c r="D752" s="4" t="str">
        <f t="shared" si="79"/>
        <v>0</v>
      </c>
      <c r="E752" s="8">
        <f>'Balance N'!B753</f>
        <v>0</v>
      </c>
      <c r="F752" s="9">
        <f>'Balance N'!C753</f>
        <v>0</v>
      </c>
      <c r="G752" s="9">
        <f>'Balance N'!D753</f>
        <v>0</v>
      </c>
      <c r="H752" s="9">
        <f>'Balance N'!E753</f>
        <v>0</v>
      </c>
      <c r="I752" s="9">
        <f>'Balance N'!F753</f>
        <v>0</v>
      </c>
      <c r="J752" s="11">
        <f>'Balance N'!G753</f>
        <v>0</v>
      </c>
      <c r="K752" s="11">
        <f>'Balance N'!H753</f>
        <v>0</v>
      </c>
      <c r="L752" s="12" t="str">
        <f t="shared" si="80"/>
        <v>0</v>
      </c>
      <c r="M752" s="5" t="str">
        <f t="shared" si="81"/>
        <v>0</v>
      </c>
      <c r="N752" s="4" t="str">
        <f t="shared" si="82"/>
        <v>0</v>
      </c>
      <c r="O752" s="6" t="str">
        <f t="shared" si="83"/>
        <v>Pas de niveau 7</v>
      </c>
    </row>
    <row r="753" spans="1:15">
      <c r="A753" s="15">
        <f>'Balance N'!A754</f>
        <v>0</v>
      </c>
      <c r="B753" s="4" t="str">
        <f t="shared" si="77"/>
        <v>0</v>
      </c>
      <c r="C753" s="4" t="str">
        <f t="shared" si="78"/>
        <v>0</v>
      </c>
      <c r="D753" s="4" t="str">
        <f t="shared" si="79"/>
        <v>0</v>
      </c>
      <c r="E753" s="8">
        <f>'Balance N'!B754</f>
        <v>0</v>
      </c>
      <c r="F753" s="9">
        <f>'Balance N'!C754</f>
        <v>0</v>
      </c>
      <c r="G753" s="9">
        <f>'Balance N'!D754</f>
        <v>0</v>
      </c>
      <c r="H753" s="9">
        <f>'Balance N'!E754</f>
        <v>0</v>
      </c>
      <c r="I753" s="9">
        <f>'Balance N'!F754</f>
        <v>0</v>
      </c>
      <c r="J753" s="11">
        <f>'Balance N'!G754</f>
        <v>0</v>
      </c>
      <c r="K753" s="11">
        <f>'Balance N'!H754</f>
        <v>0</v>
      </c>
      <c r="L753" s="12" t="str">
        <f t="shared" si="80"/>
        <v>0</v>
      </c>
      <c r="M753" s="5" t="str">
        <f t="shared" si="81"/>
        <v>0</v>
      </c>
      <c r="N753" s="4" t="str">
        <f t="shared" si="82"/>
        <v>0</v>
      </c>
      <c r="O753" s="6" t="str">
        <f t="shared" si="83"/>
        <v>Pas de niveau 7</v>
      </c>
    </row>
    <row r="754" spans="1:15">
      <c r="A754" s="15">
        <f>'Balance N'!A755</f>
        <v>0</v>
      </c>
      <c r="B754" s="4" t="str">
        <f t="shared" si="77"/>
        <v>0</v>
      </c>
      <c r="C754" s="4" t="str">
        <f t="shared" si="78"/>
        <v>0</v>
      </c>
      <c r="D754" s="4" t="str">
        <f t="shared" si="79"/>
        <v>0</v>
      </c>
      <c r="E754" s="8">
        <f>'Balance N'!B755</f>
        <v>0</v>
      </c>
      <c r="F754" s="9">
        <f>'Balance N'!C755</f>
        <v>0</v>
      </c>
      <c r="G754" s="9">
        <f>'Balance N'!D755</f>
        <v>0</v>
      </c>
      <c r="H754" s="9">
        <f>'Balance N'!E755</f>
        <v>0</v>
      </c>
      <c r="I754" s="9">
        <f>'Balance N'!F755</f>
        <v>0</v>
      </c>
      <c r="J754" s="11">
        <f>'Balance N'!G755</f>
        <v>0</v>
      </c>
      <c r="K754" s="11">
        <f>'Balance N'!H755</f>
        <v>0</v>
      </c>
      <c r="L754" s="12" t="str">
        <f t="shared" si="80"/>
        <v>0</v>
      </c>
      <c r="M754" s="5" t="str">
        <f t="shared" si="81"/>
        <v>0</v>
      </c>
      <c r="N754" s="4" t="str">
        <f t="shared" si="82"/>
        <v>0</v>
      </c>
      <c r="O754" s="6" t="str">
        <f t="shared" si="83"/>
        <v>Pas de niveau 7</v>
      </c>
    </row>
    <row r="755" spans="1:15">
      <c r="A755" s="15">
        <f>'Balance N'!A756</f>
        <v>0</v>
      </c>
      <c r="B755" s="4" t="str">
        <f t="shared" si="77"/>
        <v>0</v>
      </c>
      <c r="C755" s="4" t="str">
        <f t="shared" si="78"/>
        <v>0</v>
      </c>
      <c r="D755" s="4" t="str">
        <f t="shared" si="79"/>
        <v>0</v>
      </c>
      <c r="E755" s="8">
        <f>'Balance N'!B756</f>
        <v>0</v>
      </c>
      <c r="F755" s="9">
        <f>'Balance N'!C756</f>
        <v>0</v>
      </c>
      <c r="G755" s="9">
        <f>'Balance N'!D756</f>
        <v>0</v>
      </c>
      <c r="H755" s="9">
        <f>'Balance N'!E756</f>
        <v>0</v>
      </c>
      <c r="I755" s="9">
        <f>'Balance N'!F756</f>
        <v>0</v>
      </c>
      <c r="J755" s="11">
        <f>'Balance N'!G756</f>
        <v>0</v>
      </c>
      <c r="K755" s="11">
        <f>'Balance N'!H756</f>
        <v>0</v>
      </c>
      <c r="L755" s="12" t="str">
        <f t="shared" si="80"/>
        <v>0</v>
      </c>
      <c r="M755" s="5" t="str">
        <f t="shared" si="81"/>
        <v>0</v>
      </c>
      <c r="N755" s="4" t="str">
        <f t="shared" si="82"/>
        <v>0</v>
      </c>
      <c r="O755" s="6" t="str">
        <f t="shared" si="83"/>
        <v>Pas de niveau 7</v>
      </c>
    </row>
    <row r="756" spans="1:15">
      <c r="A756" s="15">
        <f>'Balance N'!A757</f>
        <v>0</v>
      </c>
      <c r="B756" s="4" t="str">
        <f t="shared" si="77"/>
        <v>0</v>
      </c>
      <c r="C756" s="4" t="str">
        <f t="shared" si="78"/>
        <v>0</v>
      </c>
      <c r="D756" s="4" t="str">
        <f t="shared" si="79"/>
        <v>0</v>
      </c>
      <c r="E756" s="8">
        <f>'Balance N'!B757</f>
        <v>0</v>
      </c>
      <c r="F756" s="9">
        <f>'Balance N'!C757</f>
        <v>0</v>
      </c>
      <c r="G756" s="9">
        <f>'Balance N'!D757</f>
        <v>0</v>
      </c>
      <c r="H756" s="9">
        <f>'Balance N'!E757</f>
        <v>0</v>
      </c>
      <c r="I756" s="9">
        <f>'Balance N'!F757</f>
        <v>0</v>
      </c>
      <c r="J756" s="11">
        <f>'Balance N'!G757</f>
        <v>0</v>
      </c>
      <c r="K756" s="11">
        <f>'Balance N'!H757</f>
        <v>0</v>
      </c>
      <c r="L756" s="12" t="str">
        <f t="shared" si="80"/>
        <v>0</v>
      </c>
      <c r="M756" s="5" t="str">
        <f t="shared" si="81"/>
        <v>0</v>
      </c>
      <c r="N756" s="4" t="str">
        <f t="shared" si="82"/>
        <v>0</v>
      </c>
      <c r="O756" s="6" t="str">
        <f t="shared" si="83"/>
        <v>Pas de niveau 7</v>
      </c>
    </row>
    <row r="757" spans="1:15">
      <c r="A757" s="15">
        <f>'Balance N'!A758</f>
        <v>0</v>
      </c>
      <c r="B757" s="4" t="str">
        <f t="shared" si="77"/>
        <v>0</v>
      </c>
      <c r="C757" s="4" t="str">
        <f t="shared" si="78"/>
        <v>0</v>
      </c>
      <c r="D757" s="4" t="str">
        <f t="shared" si="79"/>
        <v>0</v>
      </c>
      <c r="E757" s="8">
        <f>'Balance N'!B758</f>
        <v>0</v>
      </c>
      <c r="F757" s="9">
        <f>'Balance N'!C758</f>
        <v>0</v>
      </c>
      <c r="G757" s="9">
        <f>'Balance N'!D758</f>
        <v>0</v>
      </c>
      <c r="H757" s="9">
        <f>'Balance N'!E758</f>
        <v>0</v>
      </c>
      <c r="I757" s="9">
        <f>'Balance N'!F758</f>
        <v>0</v>
      </c>
      <c r="J757" s="11">
        <f>'Balance N'!G758</f>
        <v>0</v>
      </c>
      <c r="K757" s="11">
        <f>'Balance N'!H758</f>
        <v>0</v>
      </c>
      <c r="L757" s="12" t="str">
        <f t="shared" si="80"/>
        <v>0</v>
      </c>
      <c r="M757" s="5" t="str">
        <f t="shared" si="81"/>
        <v>0</v>
      </c>
      <c r="N757" s="4" t="str">
        <f t="shared" si="82"/>
        <v>0</v>
      </c>
      <c r="O757" s="6" t="str">
        <f t="shared" si="83"/>
        <v>Pas de niveau 7</v>
      </c>
    </row>
    <row r="758" spans="1:15">
      <c r="A758" s="15">
        <f>'Balance N'!A759</f>
        <v>0</v>
      </c>
      <c r="B758" s="4" t="str">
        <f t="shared" si="77"/>
        <v>0</v>
      </c>
      <c r="C758" s="4" t="str">
        <f t="shared" si="78"/>
        <v>0</v>
      </c>
      <c r="D758" s="4" t="str">
        <f t="shared" si="79"/>
        <v>0</v>
      </c>
      <c r="E758" s="8">
        <f>'Balance N'!B759</f>
        <v>0</v>
      </c>
      <c r="F758" s="9">
        <f>'Balance N'!C759</f>
        <v>0</v>
      </c>
      <c r="G758" s="9">
        <f>'Balance N'!D759</f>
        <v>0</v>
      </c>
      <c r="H758" s="9">
        <f>'Balance N'!E759</f>
        <v>0</v>
      </c>
      <c r="I758" s="9">
        <f>'Balance N'!F759</f>
        <v>0</v>
      </c>
      <c r="J758" s="11">
        <f>'Balance N'!G759</f>
        <v>0</v>
      </c>
      <c r="K758" s="11">
        <f>'Balance N'!H759</f>
        <v>0</v>
      </c>
      <c r="L758" s="12" t="str">
        <f t="shared" si="80"/>
        <v>0</v>
      </c>
      <c r="M758" s="5" t="str">
        <f t="shared" si="81"/>
        <v>0</v>
      </c>
      <c r="N758" s="4" t="str">
        <f t="shared" si="82"/>
        <v>0</v>
      </c>
      <c r="O758" s="6" t="str">
        <f t="shared" si="83"/>
        <v>Pas de niveau 7</v>
      </c>
    </row>
    <row r="759" spans="1:15">
      <c r="A759" s="15">
        <f>'Balance N'!A760</f>
        <v>0</v>
      </c>
      <c r="B759" s="4" t="str">
        <f t="shared" si="77"/>
        <v>0</v>
      </c>
      <c r="C759" s="4" t="str">
        <f t="shared" si="78"/>
        <v>0</v>
      </c>
      <c r="D759" s="4" t="str">
        <f t="shared" si="79"/>
        <v>0</v>
      </c>
      <c r="E759" s="8">
        <f>'Balance N'!B760</f>
        <v>0</v>
      </c>
      <c r="F759" s="9">
        <f>'Balance N'!C760</f>
        <v>0</v>
      </c>
      <c r="G759" s="9">
        <f>'Balance N'!D760</f>
        <v>0</v>
      </c>
      <c r="H759" s="9">
        <f>'Balance N'!E760</f>
        <v>0</v>
      </c>
      <c r="I759" s="9">
        <f>'Balance N'!F760</f>
        <v>0</v>
      </c>
      <c r="J759" s="11">
        <f>'Balance N'!G760</f>
        <v>0</v>
      </c>
      <c r="K759" s="11">
        <f>'Balance N'!H760</f>
        <v>0</v>
      </c>
      <c r="L759" s="12" t="str">
        <f t="shared" si="80"/>
        <v>0</v>
      </c>
      <c r="M759" s="5" t="str">
        <f t="shared" si="81"/>
        <v>0</v>
      </c>
      <c r="N759" s="4" t="str">
        <f t="shared" si="82"/>
        <v>0</v>
      </c>
      <c r="O759" s="6" t="str">
        <f t="shared" si="83"/>
        <v>Pas de niveau 7</v>
      </c>
    </row>
    <row r="760" spans="1:15">
      <c r="A760" s="15">
        <f>'Balance N'!A761</f>
        <v>0</v>
      </c>
      <c r="B760" s="4" t="str">
        <f t="shared" si="77"/>
        <v>0</v>
      </c>
      <c r="C760" s="4" t="str">
        <f t="shared" si="78"/>
        <v>0</v>
      </c>
      <c r="D760" s="4" t="str">
        <f t="shared" si="79"/>
        <v>0</v>
      </c>
      <c r="E760" s="8">
        <f>'Balance N'!B761</f>
        <v>0</v>
      </c>
      <c r="F760" s="9">
        <f>'Balance N'!C761</f>
        <v>0</v>
      </c>
      <c r="G760" s="9">
        <f>'Balance N'!D761</f>
        <v>0</v>
      </c>
      <c r="H760" s="9">
        <f>'Balance N'!E761</f>
        <v>0</v>
      </c>
      <c r="I760" s="9">
        <f>'Balance N'!F761</f>
        <v>0</v>
      </c>
      <c r="J760" s="11">
        <f>'Balance N'!G761</f>
        <v>0</v>
      </c>
      <c r="K760" s="11">
        <f>'Balance N'!H761</f>
        <v>0</v>
      </c>
      <c r="L760" s="12" t="str">
        <f t="shared" si="80"/>
        <v>0</v>
      </c>
      <c r="M760" s="5" t="str">
        <f t="shared" si="81"/>
        <v>0</v>
      </c>
      <c r="N760" s="4" t="str">
        <f t="shared" si="82"/>
        <v>0</v>
      </c>
      <c r="O760" s="6" t="str">
        <f t="shared" si="83"/>
        <v>Pas de niveau 7</v>
      </c>
    </row>
    <row r="761" spans="1:15">
      <c r="A761" s="15">
        <f>'Balance N'!A762</f>
        <v>0</v>
      </c>
      <c r="B761" s="4" t="str">
        <f t="shared" si="77"/>
        <v>0</v>
      </c>
      <c r="C761" s="4" t="str">
        <f t="shared" si="78"/>
        <v>0</v>
      </c>
      <c r="D761" s="4" t="str">
        <f t="shared" si="79"/>
        <v>0</v>
      </c>
      <c r="E761" s="8">
        <f>'Balance N'!B762</f>
        <v>0</v>
      </c>
      <c r="F761" s="9">
        <f>'Balance N'!C762</f>
        <v>0</v>
      </c>
      <c r="G761" s="9">
        <f>'Balance N'!D762</f>
        <v>0</v>
      </c>
      <c r="H761" s="9">
        <f>'Balance N'!E762</f>
        <v>0</v>
      </c>
      <c r="I761" s="9">
        <f>'Balance N'!F762</f>
        <v>0</v>
      </c>
      <c r="J761" s="11">
        <f>'Balance N'!G762</f>
        <v>0</v>
      </c>
      <c r="K761" s="11">
        <f>'Balance N'!H762</f>
        <v>0</v>
      </c>
      <c r="L761" s="12" t="str">
        <f t="shared" si="80"/>
        <v>0</v>
      </c>
      <c r="M761" s="5" t="str">
        <f t="shared" si="81"/>
        <v>0</v>
      </c>
      <c r="N761" s="4" t="str">
        <f t="shared" si="82"/>
        <v>0</v>
      </c>
      <c r="O761" s="6" t="str">
        <f t="shared" si="83"/>
        <v>Pas de niveau 7</v>
      </c>
    </row>
    <row r="762" spans="1:15">
      <c r="A762" s="15">
        <f>'Balance N'!A763</f>
        <v>0</v>
      </c>
      <c r="B762" s="4" t="str">
        <f t="shared" si="77"/>
        <v>0</v>
      </c>
      <c r="C762" s="4" t="str">
        <f t="shared" si="78"/>
        <v>0</v>
      </c>
      <c r="D762" s="4" t="str">
        <f t="shared" si="79"/>
        <v>0</v>
      </c>
      <c r="E762" s="8">
        <f>'Balance N'!B763</f>
        <v>0</v>
      </c>
      <c r="F762" s="9">
        <f>'Balance N'!C763</f>
        <v>0</v>
      </c>
      <c r="G762" s="9">
        <f>'Balance N'!D763</f>
        <v>0</v>
      </c>
      <c r="H762" s="9">
        <f>'Balance N'!E763</f>
        <v>0</v>
      </c>
      <c r="I762" s="9">
        <f>'Balance N'!F763</f>
        <v>0</v>
      </c>
      <c r="J762" s="11">
        <f>'Balance N'!G763</f>
        <v>0</v>
      </c>
      <c r="K762" s="11">
        <f>'Balance N'!H763</f>
        <v>0</v>
      </c>
      <c r="L762" s="12" t="str">
        <f t="shared" si="80"/>
        <v>0</v>
      </c>
      <c r="M762" s="5" t="str">
        <f t="shared" si="81"/>
        <v>0</v>
      </c>
      <c r="N762" s="4" t="str">
        <f t="shared" si="82"/>
        <v>0</v>
      </c>
      <c r="O762" s="6" t="str">
        <f t="shared" si="83"/>
        <v>Pas de niveau 7</v>
      </c>
    </row>
    <row r="763" spans="1:15">
      <c r="A763" s="15">
        <f>'Balance N'!A764</f>
        <v>0</v>
      </c>
      <c r="B763" s="4" t="str">
        <f t="shared" si="77"/>
        <v>0</v>
      </c>
      <c r="C763" s="4" t="str">
        <f t="shared" si="78"/>
        <v>0</v>
      </c>
      <c r="D763" s="4" t="str">
        <f t="shared" si="79"/>
        <v>0</v>
      </c>
      <c r="E763" s="8">
        <f>'Balance N'!B764</f>
        <v>0</v>
      </c>
      <c r="F763" s="9">
        <f>'Balance N'!C764</f>
        <v>0</v>
      </c>
      <c r="G763" s="9">
        <f>'Balance N'!D764</f>
        <v>0</v>
      </c>
      <c r="H763" s="9">
        <f>'Balance N'!E764</f>
        <v>0</v>
      </c>
      <c r="I763" s="9">
        <f>'Balance N'!F764</f>
        <v>0</v>
      </c>
      <c r="J763" s="11">
        <f>'Balance N'!G764</f>
        <v>0</v>
      </c>
      <c r="K763" s="11">
        <f>'Balance N'!H764</f>
        <v>0</v>
      </c>
      <c r="L763" s="12" t="str">
        <f t="shared" si="80"/>
        <v>0</v>
      </c>
      <c r="M763" s="5" t="str">
        <f t="shared" si="81"/>
        <v>0</v>
      </c>
      <c r="N763" s="4" t="str">
        <f t="shared" si="82"/>
        <v>0</v>
      </c>
      <c r="O763" s="6" t="str">
        <f t="shared" si="83"/>
        <v>Pas de niveau 7</v>
      </c>
    </row>
    <row r="764" spans="1:15">
      <c r="A764" s="15">
        <f>'Balance N'!A765</f>
        <v>0</v>
      </c>
      <c r="B764" s="4" t="str">
        <f t="shared" si="77"/>
        <v>0</v>
      </c>
      <c r="C764" s="4" t="str">
        <f t="shared" si="78"/>
        <v>0</v>
      </c>
      <c r="D764" s="4" t="str">
        <f t="shared" si="79"/>
        <v>0</v>
      </c>
      <c r="E764" s="8">
        <f>'Balance N'!B765</f>
        <v>0</v>
      </c>
      <c r="F764" s="9">
        <f>'Balance N'!C765</f>
        <v>0</v>
      </c>
      <c r="G764" s="9">
        <f>'Balance N'!D765</f>
        <v>0</v>
      </c>
      <c r="H764" s="9">
        <f>'Balance N'!E765</f>
        <v>0</v>
      </c>
      <c r="I764" s="9">
        <f>'Balance N'!F765</f>
        <v>0</v>
      </c>
      <c r="J764" s="11">
        <f>'Balance N'!G765</f>
        <v>0</v>
      </c>
      <c r="K764" s="11">
        <f>'Balance N'!H765</f>
        <v>0</v>
      </c>
      <c r="L764" s="12" t="str">
        <f t="shared" si="80"/>
        <v>0</v>
      </c>
      <c r="M764" s="5" t="str">
        <f t="shared" si="81"/>
        <v>0</v>
      </c>
      <c r="N764" s="4" t="str">
        <f t="shared" si="82"/>
        <v>0</v>
      </c>
      <c r="O764" s="6" t="str">
        <f t="shared" si="83"/>
        <v>Pas de niveau 7</v>
      </c>
    </row>
    <row r="765" spans="1:15">
      <c r="A765" s="15">
        <f>'Balance N'!A766</f>
        <v>0</v>
      </c>
      <c r="B765" s="4" t="str">
        <f t="shared" si="77"/>
        <v>0</v>
      </c>
      <c r="C765" s="4" t="str">
        <f t="shared" si="78"/>
        <v>0</v>
      </c>
      <c r="D765" s="4" t="str">
        <f t="shared" si="79"/>
        <v>0</v>
      </c>
      <c r="E765" s="8">
        <f>'Balance N'!B766</f>
        <v>0</v>
      </c>
      <c r="F765" s="9">
        <f>'Balance N'!C766</f>
        <v>0</v>
      </c>
      <c r="G765" s="9">
        <f>'Balance N'!D766</f>
        <v>0</v>
      </c>
      <c r="H765" s="9">
        <f>'Balance N'!E766</f>
        <v>0</v>
      </c>
      <c r="I765" s="9">
        <f>'Balance N'!F766</f>
        <v>0</v>
      </c>
      <c r="J765" s="11">
        <f>'Balance N'!G766</f>
        <v>0</v>
      </c>
      <c r="K765" s="11">
        <f>'Balance N'!H766</f>
        <v>0</v>
      </c>
      <c r="L765" s="12" t="str">
        <f t="shared" si="80"/>
        <v>0</v>
      </c>
      <c r="M765" s="5" t="str">
        <f t="shared" si="81"/>
        <v>0</v>
      </c>
      <c r="N765" s="4" t="str">
        <f t="shared" si="82"/>
        <v>0</v>
      </c>
      <c r="O765" s="6" t="str">
        <f t="shared" si="83"/>
        <v>Pas de niveau 7</v>
      </c>
    </row>
    <row r="766" spans="1:15">
      <c r="A766" s="15">
        <f>'Balance N'!A767</f>
        <v>0</v>
      </c>
      <c r="B766" s="4" t="str">
        <f t="shared" si="77"/>
        <v>0</v>
      </c>
      <c r="C766" s="4" t="str">
        <f t="shared" si="78"/>
        <v>0</v>
      </c>
      <c r="D766" s="4" t="str">
        <f t="shared" si="79"/>
        <v>0</v>
      </c>
      <c r="E766" s="8">
        <f>'Balance N'!B767</f>
        <v>0</v>
      </c>
      <c r="F766" s="9">
        <f>'Balance N'!C767</f>
        <v>0</v>
      </c>
      <c r="G766" s="9">
        <f>'Balance N'!D767</f>
        <v>0</v>
      </c>
      <c r="H766" s="9">
        <f>'Balance N'!E767</f>
        <v>0</v>
      </c>
      <c r="I766" s="9">
        <f>'Balance N'!F767</f>
        <v>0</v>
      </c>
      <c r="J766" s="11">
        <f>'Balance N'!G767</f>
        <v>0</v>
      </c>
      <c r="K766" s="11">
        <f>'Balance N'!H767</f>
        <v>0</v>
      </c>
      <c r="L766" s="12" t="str">
        <f t="shared" si="80"/>
        <v>0</v>
      </c>
      <c r="M766" s="5" t="str">
        <f t="shared" si="81"/>
        <v>0</v>
      </c>
      <c r="N766" s="4" t="str">
        <f t="shared" si="82"/>
        <v>0</v>
      </c>
      <c r="O766" s="6" t="str">
        <f t="shared" si="83"/>
        <v>Pas de niveau 7</v>
      </c>
    </row>
    <row r="767" spans="1:15">
      <c r="A767" s="15">
        <f>'Balance N'!A768</f>
        <v>0</v>
      </c>
      <c r="B767" s="4" t="str">
        <f t="shared" si="77"/>
        <v>0</v>
      </c>
      <c r="C767" s="4" t="str">
        <f t="shared" si="78"/>
        <v>0</v>
      </c>
      <c r="D767" s="4" t="str">
        <f t="shared" si="79"/>
        <v>0</v>
      </c>
      <c r="E767" s="8">
        <f>'Balance N'!B768</f>
        <v>0</v>
      </c>
      <c r="F767" s="9">
        <f>'Balance N'!C768</f>
        <v>0</v>
      </c>
      <c r="G767" s="9">
        <f>'Balance N'!D768</f>
        <v>0</v>
      </c>
      <c r="H767" s="9">
        <f>'Balance N'!E768</f>
        <v>0</v>
      </c>
      <c r="I767" s="9">
        <f>'Balance N'!F768</f>
        <v>0</v>
      </c>
      <c r="J767" s="11">
        <f>'Balance N'!G768</f>
        <v>0</v>
      </c>
      <c r="K767" s="11">
        <f>'Balance N'!H768</f>
        <v>0</v>
      </c>
      <c r="L767" s="12" t="str">
        <f t="shared" si="80"/>
        <v>0</v>
      </c>
      <c r="M767" s="5" t="str">
        <f t="shared" si="81"/>
        <v>0</v>
      </c>
      <c r="N767" s="4" t="str">
        <f t="shared" si="82"/>
        <v>0</v>
      </c>
      <c r="O767" s="6" t="str">
        <f t="shared" si="83"/>
        <v>Pas de niveau 7</v>
      </c>
    </row>
    <row r="768" spans="1:15">
      <c r="A768" s="15">
        <f>'Balance N'!A769</f>
        <v>0</v>
      </c>
      <c r="B768" s="4" t="str">
        <f t="shared" si="77"/>
        <v>0</v>
      </c>
      <c r="C768" s="4" t="str">
        <f t="shared" si="78"/>
        <v>0</v>
      </c>
      <c r="D768" s="4" t="str">
        <f t="shared" si="79"/>
        <v>0</v>
      </c>
      <c r="E768" s="8">
        <f>'Balance N'!B769</f>
        <v>0</v>
      </c>
      <c r="F768" s="9">
        <f>'Balance N'!C769</f>
        <v>0</v>
      </c>
      <c r="G768" s="9">
        <f>'Balance N'!D769</f>
        <v>0</v>
      </c>
      <c r="H768" s="9">
        <f>'Balance N'!E769</f>
        <v>0</v>
      </c>
      <c r="I768" s="9">
        <f>'Balance N'!F769</f>
        <v>0</v>
      </c>
      <c r="J768" s="11">
        <f>'Balance N'!G769</f>
        <v>0</v>
      </c>
      <c r="K768" s="11">
        <f>'Balance N'!H769</f>
        <v>0</v>
      </c>
      <c r="L768" s="12" t="str">
        <f t="shared" si="80"/>
        <v>0</v>
      </c>
      <c r="M768" s="5" t="str">
        <f t="shared" si="81"/>
        <v>0</v>
      </c>
      <c r="N768" s="4" t="str">
        <f t="shared" si="82"/>
        <v>0</v>
      </c>
      <c r="O768" s="6" t="str">
        <f t="shared" si="83"/>
        <v>Pas de niveau 7</v>
      </c>
    </row>
    <row r="769" spans="1:15">
      <c r="A769" s="15">
        <f>'Balance N'!A770</f>
        <v>0</v>
      </c>
      <c r="B769" s="4" t="str">
        <f t="shared" si="77"/>
        <v>0</v>
      </c>
      <c r="C769" s="4" t="str">
        <f t="shared" si="78"/>
        <v>0</v>
      </c>
      <c r="D769" s="4" t="str">
        <f t="shared" si="79"/>
        <v>0</v>
      </c>
      <c r="E769" s="8">
        <f>'Balance N'!B770</f>
        <v>0</v>
      </c>
      <c r="F769" s="9">
        <f>'Balance N'!C770</f>
        <v>0</v>
      </c>
      <c r="G769" s="9">
        <f>'Balance N'!D770</f>
        <v>0</v>
      </c>
      <c r="H769" s="9">
        <f>'Balance N'!E770</f>
        <v>0</v>
      </c>
      <c r="I769" s="9">
        <f>'Balance N'!F770</f>
        <v>0</v>
      </c>
      <c r="J769" s="11">
        <f>'Balance N'!G770</f>
        <v>0</v>
      </c>
      <c r="K769" s="11">
        <f>'Balance N'!H770</f>
        <v>0</v>
      </c>
      <c r="L769" s="12" t="str">
        <f t="shared" si="80"/>
        <v>0</v>
      </c>
      <c r="M769" s="5" t="str">
        <f t="shared" si="81"/>
        <v>0</v>
      </c>
      <c r="N769" s="4" t="str">
        <f t="shared" si="82"/>
        <v>0</v>
      </c>
      <c r="O769" s="6" t="str">
        <f t="shared" si="83"/>
        <v>Pas de niveau 7</v>
      </c>
    </row>
    <row r="770" spans="1:15">
      <c r="A770" s="15">
        <f>'Balance N'!A771</f>
        <v>0</v>
      </c>
      <c r="B770" s="4" t="str">
        <f t="shared" si="77"/>
        <v>0</v>
      </c>
      <c r="C770" s="4" t="str">
        <f t="shared" si="78"/>
        <v>0</v>
      </c>
      <c r="D770" s="4" t="str">
        <f t="shared" si="79"/>
        <v>0</v>
      </c>
      <c r="E770" s="8">
        <f>'Balance N'!B771</f>
        <v>0</v>
      </c>
      <c r="F770" s="9">
        <f>'Balance N'!C771</f>
        <v>0</v>
      </c>
      <c r="G770" s="9">
        <f>'Balance N'!D771</f>
        <v>0</v>
      </c>
      <c r="H770" s="9">
        <f>'Balance N'!E771</f>
        <v>0</v>
      </c>
      <c r="I770" s="9">
        <f>'Balance N'!F771</f>
        <v>0</v>
      </c>
      <c r="J770" s="11">
        <f>'Balance N'!G771</f>
        <v>0</v>
      </c>
      <c r="K770" s="11">
        <f>'Balance N'!H771</f>
        <v>0</v>
      </c>
      <c r="L770" s="12" t="str">
        <f t="shared" si="80"/>
        <v>0</v>
      </c>
      <c r="M770" s="5" t="str">
        <f t="shared" si="81"/>
        <v>0</v>
      </c>
      <c r="N770" s="4" t="str">
        <f t="shared" si="82"/>
        <v>0</v>
      </c>
      <c r="O770" s="6" t="str">
        <f t="shared" si="83"/>
        <v>Pas de niveau 7</v>
      </c>
    </row>
    <row r="771" spans="1:15">
      <c r="A771" s="15">
        <f>'Balance N'!A772</f>
        <v>0</v>
      </c>
      <c r="B771" s="4" t="str">
        <f t="shared" si="77"/>
        <v>0</v>
      </c>
      <c r="C771" s="4" t="str">
        <f t="shared" si="78"/>
        <v>0</v>
      </c>
      <c r="D771" s="4" t="str">
        <f t="shared" si="79"/>
        <v>0</v>
      </c>
      <c r="E771" s="8">
        <f>'Balance N'!B772</f>
        <v>0</v>
      </c>
      <c r="F771" s="9">
        <f>'Balance N'!C772</f>
        <v>0</v>
      </c>
      <c r="G771" s="9">
        <f>'Balance N'!D772</f>
        <v>0</v>
      </c>
      <c r="H771" s="9">
        <f>'Balance N'!E772</f>
        <v>0</v>
      </c>
      <c r="I771" s="9">
        <f>'Balance N'!F772</f>
        <v>0</v>
      </c>
      <c r="J771" s="11">
        <f>'Balance N'!G772</f>
        <v>0</v>
      </c>
      <c r="K771" s="11">
        <f>'Balance N'!H772</f>
        <v>0</v>
      </c>
      <c r="L771" s="12" t="str">
        <f t="shared" si="80"/>
        <v>0</v>
      </c>
      <c r="M771" s="5" t="str">
        <f t="shared" si="81"/>
        <v>0</v>
      </c>
      <c r="N771" s="4" t="str">
        <f t="shared" si="82"/>
        <v>0</v>
      </c>
      <c r="O771" s="6" t="str">
        <f t="shared" si="83"/>
        <v>Pas de niveau 7</v>
      </c>
    </row>
    <row r="772" spans="1:15">
      <c r="A772" s="15">
        <f>'Balance N'!A773</f>
        <v>0</v>
      </c>
      <c r="B772" s="4" t="str">
        <f t="shared" ref="B772:B835" si="84">LEFT(A772,$W$1)</f>
        <v>0</v>
      </c>
      <c r="C772" s="4" t="str">
        <f t="shared" ref="C772:C835" si="85">LEFT(A772,$X$1)</f>
        <v>0</v>
      </c>
      <c r="D772" s="4" t="str">
        <f t="shared" ref="D772:D835" si="86">LEFT(A772,$Y$1)</f>
        <v>0</v>
      </c>
      <c r="E772" s="8">
        <f>'Balance N'!B773</f>
        <v>0</v>
      </c>
      <c r="F772" s="9">
        <f>'Balance N'!C773</f>
        <v>0</v>
      </c>
      <c r="G772" s="9">
        <f>'Balance N'!D773</f>
        <v>0</v>
      </c>
      <c r="H772" s="9">
        <f>'Balance N'!E773</f>
        <v>0</v>
      </c>
      <c r="I772" s="9">
        <f>'Balance N'!F773</f>
        <v>0</v>
      </c>
      <c r="J772" s="11">
        <f>'Balance N'!G773</f>
        <v>0</v>
      </c>
      <c r="K772" s="11">
        <f>'Balance N'!H773</f>
        <v>0</v>
      </c>
      <c r="L772" s="12" t="str">
        <f t="shared" ref="L772:L835" si="87">LEFT(A772,1)</f>
        <v>0</v>
      </c>
      <c r="M772" s="5" t="str">
        <f t="shared" ref="M772:M835" si="88">IF(MID(A772,5,1)&lt;&gt;"0",LEFT(A772,5),"Pas de niveau 5")</f>
        <v>0</v>
      </c>
      <c r="N772" s="4" t="str">
        <f t="shared" ref="N772:N835" si="89">IF(MID(A772,6,1)&lt;&gt;"0",LEFT(A772,6),"Pas de niveau 6")</f>
        <v>0</v>
      </c>
      <c r="O772" s="6" t="str">
        <f t="shared" ref="O772:O835" si="90">IF(MID(A772,7,1)&lt;&gt;"",LEFT(A772,7),"Pas de niveau 7")</f>
        <v>Pas de niveau 7</v>
      </c>
    </row>
    <row r="773" spans="1:15">
      <c r="A773" s="15">
        <f>'Balance N'!A774</f>
        <v>0</v>
      </c>
      <c r="B773" s="4" t="str">
        <f t="shared" si="84"/>
        <v>0</v>
      </c>
      <c r="C773" s="4" t="str">
        <f t="shared" si="85"/>
        <v>0</v>
      </c>
      <c r="D773" s="4" t="str">
        <f t="shared" si="86"/>
        <v>0</v>
      </c>
      <c r="E773" s="8">
        <f>'Balance N'!B774</f>
        <v>0</v>
      </c>
      <c r="F773" s="9">
        <f>'Balance N'!C774</f>
        <v>0</v>
      </c>
      <c r="G773" s="9">
        <f>'Balance N'!D774</f>
        <v>0</v>
      </c>
      <c r="H773" s="9">
        <f>'Balance N'!E774</f>
        <v>0</v>
      </c>
      <c r="I773" s="9">
        <f>'Balance N'!F774</f>
        <v>0</v>
      </c>
      <c r="J773" s="11">
        <f>'Balance N'!G774</f>
        <v>0</v>
      </c>
      <c r="K773" s="11">
        <f>'Balance N'!H774</f>
        <v>0</v>
      </c>
      <c r="L773" s="12" t="str">
        <f t="shared" si="87"/>
        <v>0</v>
      </c>
      <c r="M773" s="5" t="str">
        <f t="shared" si="88"/>
        <v>0</v>
      </c>
      <c r="N773" s="4" t="str">
        <f t="shared" si="89"/>
        <v>0</v>
      </c>
      <c r="O773" s="6" t="str">
        <f t="shared" si="90"/>
        <v>Pas de niveau 7</v>
      </c>
    </row>
    <row r="774" spans="1:15">
      <c r="A774" s="15">
        <f>'Balance N'!A775</f>
        <v>0</v>
      </c>
      <c r="B774" s="4" t="str">
        <f t="shared" si="84"/>
        <v>0</v>
      </c>
      <c r="C774" s="4" t="str">
        <f t="shared" si="85"/>
        <v>0</v>
      </c>
      <c r="D774" s="4" t="str">
        <f t="shared" si="86"/>
        <v>0</v>
      </c>
      <c r="E774" s="8">
        <f>'Balance N'!B775</f>
        <v>0</v>
      </c>
      <c r="F774" s="9">
        <f>'Balance N'!C775</f>
        <v>0</v>
      </c>
      <c r="G774" s="9">
        <f>'Balance N'!D775</f>
        <v>0</v>
      </c>
      <c r="H774" s="9">
        <f>'Balance N'!E775</f>
        <v>0</v>
      </c>
      <c r="I774" s="9">
        <f>'Balance N'!F775</f>
        <v>0</v>
      </c>
      <c r="J774" s="11">
        <f>'Balance N'!G775</f>
        <v>0</v>
      </c>
      <c r="K774" s="11">
        <f>'Balance N'!H775</f>
        <v>0</v>
      </c>
      <c r="L774" s="12" t="str">
        <f t="shared" si="87"/>
        <v>0</v>
      </c>
      <c r="M774" s="5" t="str">
        <f t="shared" si="88"/>
        <v>0</v>
      </c>
      <c r="N774" s="4" t="str">
        <f t="shared" si="89"/>
        <v>0</v>
      </c>
      <c r="O774" s="6" t="str">
        <f t="shared" si="90"/>
        <v>Pas de niveau 7</v>
      </c>
    </row>
    <row r="775" spans="1:15">
      <c r="A775" s="15">
        <f>'Balance N'!A776</f>
        <v>0</v>
      </c>
      <c r="B775" s="4" t="str">
        <f t="shared" si="84"/>
        <v>0</v>
      </c>
      <c r="C775" s="4" t="str">
        <f t="shared" si="85"/>
        <v>0</v>
      </c>
      <c r="D775" s="4" t="str">
        <f t="shared" si="86"/>
        <v>0</v>
      </c>
      <c r="E775" s="8">
        <f>'Balance N'!B776</f>
        <v>0</v>
      </c>
      <c r="F775" s="9">
        <f>'Balance N'!C776</f>
        <v>0</v>
      </c>
      <c r="G775" s="9">
        <f>'Balance N'!D776</f>
        <v>0</v>
      </c>
      <c r="H775" s="9">
        <f>'Balance N'!E776</f>
        <v>0</v>
      </c>
      <c r="I775" s="9">
        <f>'Balance N'!F776</f>
        <v>0</v>
      </c>
      <c r="J775" s="11">
        <f>'Balance N'!G776</f>
        <v>0</v>
      </c>
      <c r="K775" s="11">
        <f>'Balance N'!H776</f>
        <v>0</v>
      </c>
      <c r="L775" s="12" t="str">
        <f t="shared" si="87"/>
        <v>0</v>
      </c>
      <c r="M775" s="5" t="str">
        <f t="shared" si="88"/>
        <v>0</v>
      </c>
      <c r="N775" s="4" t="str">
        <f t="shared" si="89"/>
        <v>0</v>
      </c>
      <c r="O775" s="6" t="str">
        <f t="shared" si="90"/>
        <v>Pas de niveau 7</v>
      </c>
    </row>
    <row r="776" spans="1:15">
      <c r="A776" s="15">
        <f>'Balance N'!A777</f>
        <v>0</v>
      </c>
      <c r="B776" s="4" t="str">
        <f t="shared" si="84"/>
        <v>0</v>
      </c>
      <c r="C776" s="4" t="str">
        <f t="shared" si="85"/>
        <v>0</v>
      </c>
      <c r="D776" s="4" t="str">
        <f t="shared" si="86"/>
        <v>0</v>
      </c>
      <c r="E776" s="8">
        <f>'Balance N'!B777</f>
        <v>0</v>
      </c>
      <c r="F776" s="9">
        <f>'Balance N'!C777</f>
        <v>0</v>
      </c>
      <c r="G776" s="9">
        <f>'Balance N'!D777</f>
        <v>0</v>
      </c>
      <c r="H776" s="9">
        <f>'Balance N'!E777</f>
        <v>0</v>
      </c>
      <c r="I776" s="9">
        <f>'Balance N'!F777</f>
        <v>0</v>
      </c>
      <c r="J776" s="11">
        <f>'Balance N'!G777</f>
        <v>0</v>
      </c>
      <c r="K776" s="11">
        <f>'Balance N'!H777</f>
        <v>0</v>
      </c>
      <c r="L776" s="12" t="str">
        <f t="shared" si="87"/>
        <v>0</v>
      </c>
      <c r="M776" s="5" t="str">
        <f t="shared" si="88"/>
        <v>0</v>
      </c>
      <c r="N776" s="4" t="str">
        <f t="shared" si="89"/>
        <v>0</v>
      </c>
      <c r="O776" s="6" t="str">
        <f t="shared" si="90"/>
        <v>Pas de niveau 7</v>
      </c>
    </row>
    <row r="777" spans="1:15">
      <c r="A777" s="15">
        <f>'Balance N'!A778</f>
        <v>0</v>
      </c>
      <c r="B777" s="4" t="str">
        <f t="shared" si="84"/>
        <v>0</v>
      </c>
      <c r="C777" s="4" t="str">
        <f t="shared" si="85"/>
        <v>0</v>
      </c>
      <c r="D777" s="4" t="str">
        <f t="shared" si="86"/>
        <v>0</v>
      </c>
      <c r="E777" s="8">
        <f>'Balance N'!B778</f>
        <v>0</v>
      </c>
      <c r="F777" s="9">
        <f>'Balance N'!C778</f>
        <v>0</v>
      </c>
      <c r="G777" s="9">
        <f>'Balance N'!D778</f>
        <v>0</v>
      </c>
      <c r="H777" s="9">
        <f>'Balance N'!E778</f>
        <v>0</v>
      </c>
      <c r="I777" s="9">
        <f>'Balance N'!F778</f>
        <v>0</v>
      </c>
      <c r="J777" s="11">
        <f>'Balance N'!G778</f>
        <v>0</v>
      </c>
      <c r="K777" s="11">
        <f>'Balance N'!H778</f>
        <v>0</v>
      </c>
      <c r="L777" s="12" t="str">
        <f t="shared" si="87"/>
        <v>0</v>
      </c>
      <c r="M777" s="5" t="str">
        <f t="shared" si="88"/>
        <v>0</v>
      </c>
      <c r="N777" s="4" t="str">
        <f t="shared" si="89"/>
        <v>0</v>
      </c>
      <c r="O777" s="6" t="str">
        <f t="shared" si="90"/>
        <v>Pas de niveau 7</v>
      </c>
    </row>
    <row r="778" spans="1:15">
      <c r="A778" s="15">
        <f>'Balance N'!A779</f>
        <v>0</v>
      </c>
      <c r="B778" s="4" t="str">
        <f t="shared" si="84"/>
        <v>0</v>
      </c>
      <c r="C778" s="4" t="str">
        <f t="shared" si="85"/>
        <v>0</v>
      </c>
      <c r="D778" s="4" t="str">
        <f t="shared" si="86"/>
        <v>0</v>
      </c>
      <c r="E778" s="8">
        <f>'Balance N'!B779</f>
        <v>0</v>
      </c>
      <c r="F778" s="9">
        <f>'Balance N'!C779</f>
        <v>0</v>
      </c>
      <c r="G778" s="9">
        <f>'Balance N'!D779</f>
        <v>0</v>
      </c>
      <c r="H778" s="9">
        <f>'Balance N'!E779</f>
        <v>0</v>
      </c>
      <c r="I778" s="9">
        <f>'Balance N'!F779</f>
        <v>0</v>
      </c>
      <c r="J778" s="11">
        <f>'Balance N'!G779</f>
        <v>0</v>
      </c>
      <c r="K778" s="11">
        <f>'Balance N'!H779</f>
        <v>0</v>
      </c>
      <c r="L778" s="12" t="str">
        <f t="shared" si="87"/>
        <v>0</v>
      </c>
      <c r="M778" s="5" t="str">
        <f t="shared" si="88"/>
        <v>0</v>
      </c>
      <c r="N778" s="4" t="str">
        <f t="shared" si="89"/>
        <v>0</v>
      </c>
      <c r="O778" s="6" t="str">
        <f t="shared" si="90"/>
        <v>Pas de niveau 7</v>
      </c>
    </row>
    <row r="779" spans="1:15">
      <c r="A779" s="15">
        <f>'Balance N'!A780</f>
        <v>0</v>
      </c>
      <c r="B779" s="4" t="str">
        <f t="shared" si="84"/>
        <v>0</v>
      </c>
      <c r="C779" s="4" t="str">
        <f t="shared" si="85"/>
        <v>0</v>
      </c>
      <c r="D779" s="4" t="str">
        <f t="shared" si="86"/>
        <v>0</v>
      </c>
      <c r="E779" s="8">
        <f>'Balance N'!B780</f>
        <v>0</v>
      </c>
      <c r="F779" s="9">
        <f>'Balance N'!C780</f>
        <v>0</v>
      </c>
      <c r="G779" s="9">
        <f>'Balance N'!D780</f>
        <v>0</v>
      </c>
      <c r="H779" s="9">
        <f>'Balance N'!E780</f>
        <v>0</v>
      </c>
      <c r="I779" s="9">
        <f>'Balance N'!F780</f>
        <v>0</v>
      </c>
      <c r="J779" s="11">
        <f>'Balance N'!G780</f>
        <v>0</v>
      </c>
      <c r="K779" s="11">
        <f>'Balance N'!H780</f>
        <v>0</v>
      </c>
      <c r="L779" s="12" t="str">
        <f t="shared" si="87"/>
        <v>0</v>
      </c>
      <c r="M779" s="5" t="str">
        <f t="shared" si="88"/>
        <v>0</v>
      </c>
      <c r="N779" s="4" t="str">
        <f t="shared" si="89"/>
        <v>0</v>
      </c>
      <c r="O779" s="6" t="str">
        <f t="shared" si="90"/>
        <v>Pas de niveau 7</v>
      </c>
    </row>
    <row r="780" spans="1:15">
      <c r="A780" s="15">
        <f>'Balance N'!A781</f>
        <v>0</v>
      </c>
      <c r="B780" s="4" t="str">
        <f t="shared" si="84"/>
        <v>0</v>
      </c>
      <c r="C780" s="4" t="str">
        <f t="shared" si="85"/>
        <v>0</v>
      </c>
      <c r="D780" s="4" t="str">
        <f t="shared" si="86"/>
        <v>0</v>
      </c>
      <c r="E780" s="8">
        <f>'Balance N'!B781</f>
        <v>0</v>
      </c>
      <c r="F780" s="9">
        <f>'Balance N'!C781</f>
        <v>0</v>
      </c>
      <c r="G780" s="9">
        <f>'Balance N'!D781</f>
        <v>0</v>
      </c>
      <c r="H780" s="9">
        <f>'Balance N'!E781</f>
        <v>0</v>
      </c>
      <c r="I780" s="9">
        <f>'Balance N'!F781</f>
        <v>0</v>
      </c>
      <c r="J780" s="11">
        <f>'Balance N'!G781</f>
        <v>0</v>
      </c>
      <c r="K780" s="11">
        <f>'Balance N'!H781</f>
        <v>0</v>
      </c>
      <c r="L780" s="12" t="str">
        <f t="shared" si="87"/>
        <v>0</v>
      </c>
      <c r="M780" s="5" t="str">
        <f t="shared" si="88"/>
        <v>0</v>
      </c>
      <c r="N780" s="4" t="str">
        <f t="shared" si="89"/>
        <v>0</v>
      </c>
      <c r="O780" s="6" t="str">
        <f t="shared" si="90"/>
        <v>Pas de niveau 7</v>
      </c>
    </row>
    <row r="781" spans="1:15">
      <c r="A781" s="15">
        <f>'Balance N'!A782</f>
        <v>0</v>
      </c>
      <c r="B781" s="4" t="str">
        <f t="shared" si="84"/>
        <v>0</v>
      </c>
      <c r="C781" s="4" t="str">
        <f t="shared" si="85"/>
        <v>0</v>
      </c>
      <c r="D781" s="4" t="str">
        <f t="shared" si="86"/>
        <v>0</v>
      </c>
      <c r="E781" s="8">
        <f>'Balance N'!B782</f>
        <v>0</v>
      </c>
      <c r="F781" s="9">
        <f>'Balance N'!C782</f>
        <v>0</v>
      </c>
      <c r="G781" s="9">
        <f>'Balance N'!D782</f>
        <v>0</v>
      </c>
      <c r="H781" s="9">
        <f>'Balance N'!E782</f>
        <v>0</v>
      </c>
      <c r="I781" s="9">
        <f>'Balance N'!F782</f>
        <v>0</v>
      </c>
      <c r="J781" s="11">
        <f>'Balance N'!G782</f>
        <v>0</v>
      </c>
      <c r="K781" s="11">
        <f>'Balance N'!H782</f>
        <v>0</v>
      </c>
      <c r="L781" s="12" t="str">
        <f t="shared" si="87"/>
        <v>0</v>
      </c>
      <c r="M781" s="5" t="str">
        <f t="shared" si="88"/>
        <v>0</v>
      </c>
      <c r="N781" s="4" t="str">
        <f t="shared" si="89"/>
        <v>0</v>
      </c>
      <c r="O781" s="6" t="str">
        <f t="shared" si="90"/>
        <v>Pas de niveau 7</v>
      </c>
    </row>
    <row r="782" spans="1:15">
      <c r="A782" s="15">
        <f>'Balance N'!A783</f>
        <v>0</v>
      </c>
      <c r="B782" s="4" t="str">
        <f t="shared" si="84"/>
        <v>0</v>
      </c>
      <c r="C782" s="4" t="str">
        <f t="shared" si="85"/>
        <v>0</v>
      </c>
      <c r="D782" s="4" t="str">
        <f t="shared" si="86"/>
        <v>0</v>
      </c>
      <c r="E782" s="8">
        <f>'Balance N'!B783</f>
        <v>0</v>
      </c>
      <c r="F782" s="9">
        <f>'Balance N'!C783</f>
        <v>0</v>
      </c>
      <c r="G782" s="9">
        <f>'Balance N'!D783</f>
        <v>0</v>
      </c>
      <c r="H782" s="9">
        <f>'Balance N'!E783</f>
        <v>0</v>
      </c>
      <c r="I782" s="9">
        <f>'Balance N'!F783</f>
        <v>0</v>
      </c>
      <c r="J782" s="11">
        <f>'Balance N'!G783</f>
        <v>0</v>
      </c>
      <c r="K782" s="11">
        <f>'Balance N'!H783</f>
        <v>0</v>
      </c>
      <c r="L782" s="12" t="str">
        <f t="shared" si="87"/>
        <v>0</v>
      </c>
      <c r="M782" s="5" t="str">
        <f t="shared" si="88"/>
        <v>0</v>
      </c>
      <c r="N782" s="4" t="str">
        <f t="shared" si="89"/>
        <v>0</v>
      </c>
      <c r="O782" s="6" t="str">
        <f t="shared" si="90"/>
        <v>Pas de niveau 7</v>
      </c>
    </row>
    <row r="783" spans="1:15">
      <c r="A783" s="15">
        <f>'Balance N'!A784</f>
        <v>0</v>
      </c>
      <c r="B783" s="4" t="str">
        <f t="shared" si="84"/>
        <v>0</v>
      </c>
      <c r="C783" s="4" t="str">
        <f t="shared" si="85"/>
        <v>0</v>
      </c>
      <c r="D783" s="4" t="str">
        <f t="shared" si="86"/>
        <v>0</v>
      </c>
      <c r="E783" s="8">
        <f>'Balance N'!B784</f>
        <v>0</v>
      </c>
      <c r="F783" s="9">
        <f>'Balance N'!C784</f>
        <v>0</v>
      </c>
      <c r="G783" s="9">
        <f>'Balance N'!D784</f>
        <v>0</v>
      </c>
      <c r="H783" s="9">
        <f>'Balance N'!E784</f>
        <v>0</v>
      </c>
      <c r="I783" s="9">
        <f>'Balance N'!F784</f>
        <v>0</v>
      </c>
      <c r="J783" s="11">
        <f>'Balance N'!G784</f>
        <v>0</v>
      </c>
      <c r="K783" s="11">
        <f>'Balance N'!H784</f>
        <v>0</v>
      </c>
      <c r="L783" s="12" t="str">
        <f t="shared" si="87"/>
        <v>0</v>
      </c>
      <c r="M783" s="5" t="str">
        <f t="shared" si="88"/>
        <v>0</v>
      </c>
      <c r="N783" s="4" t="str">
        <f t="shared" si="89"/>
        <v>0</v>
      </c>
      <c r="O783" s="6" t="str">
        <f t="shared" si="90"/>
        <v>Pas de niveau 7</v>
      </c>
    </row>
    <row r="784" spans="1:15">
      <c r="A784" s="15">
        <f>'Balance N'!A785</f>
        <v>0</v>
      </c>
      <c r="B784" s="4" t="str">
        <f t="shared" si="84"/>
        <v>0</v>
      </c>
      <c r="C784" s="4" t="str">
        <f t="shared" si="85"/>
        <v>0</v>
      </c>
      <c r="D784" s="4" t="str">
        <f t="shared" si="86"/>
        <v>0</v>
      </c>
      <c r="E784" s="8">
        <f>'Balance N'!B785</f>
        <v>0</v>
      </c>
      <c r="F784" s="9">
        <f>'Balance N'!C785</f>
        <v>0</v>
      </c>
      <c r="G784" s="9">
        <f>'Balance N'!D785</f>
        <v>0</v>
      </c>
      <c r="H784" s="9">
        <f>'Balance N'!E785</f>
        <v>0</v>
      </c>
      <c r="I784" s="9">
        <f>'Balance N'!F785</f>
        <v>0</v>
      </c>
      <c r="J784" s="11">
        <f>'Balance N'!G785</f>
        <v>0</v>
      </c>
      <c r="K784" s="11">
        <f>'Balance N'!H785</f>
        <v>0</v>
      </c>
      <c r="L784" s="12" t="str">
        <f t="shared" si="87"/>
        <v>0</v>
      </c>
      <c r="M784" s="5" t="str">
        <f t="shared" si="88"/>
        <v>0</v>
      </c>
      <c r="N784" s="4" t="str">
        <f t="shared" si="89"/>
        <v>0</v>
      </c>
      <c r="O784" s="6" t="str">
        <f t="shared" si="90"/>
        <v>Pas de niveau 7</v>
      </c>
    </row>
    <row r="785" spans="1:15">
      <c r="A785" s="15">
        <f>'Balance N'!A786</f>
        <v>0</v>
      </c>
      <c r="B785" s="4" t="str">
        <f t="shared" si="84"/>
        <v>0</v>
      </c>
      <c r="C785" s="4" t="str">
        <f t="shared" si="85"/>
        <v>0</v>
      </c>
      <c r="D785" s="4" t="str">
        <f t="shared" si="86"/>
        <v>0</v>
      </c>
      <c r="E785" s="8">
        <f>'Balance N'!B786</f>
        <v>0</v>
      </c>
      <c r="F785" s="9">
        <f>'Balance N'!C786</f>
        <v>0</v>
      </c>
      <c r="G785" s="9">
        <f>'Balance N'!D786</f>
        <v>0</v>
      </c>
      <c r="H785" s="9">
        <f>'Balance N'!E786</f>
        <v>0</v>
      </c>
      <c r="I785" s="9">
        <f>'Balance N'!F786</f>
        <v>0</v>
      </c>
      <c r="J785" s="11">
        <f>'Balance N'!G786</f>
        <v>0</v>
      </c>
      <c r="K785" s="11">
        <f>'Balance N'!H786</f>
        <v>0</v>
      </c>
      <c r="L785" s="12" t="str">
        <f t="shared" si="87"/>
        <v>0</v>
      </c>
      <c r="M785" s="5" t="str">
        <f t="shared" si="88"/>
        <v>0</v>
      </c>
      <c r="N785" s="4" t="str">
        <f t="shared" si="89"/>
        <v>0</v>
      </c>
      <c r="O785" s="6" t="str">
        <f t="shared" si="90"/>
        <v>Pas de niveau 7</v>
      </c>
    </row>
    <row r="786" spans="1:15">
      <c r="A786" s="15">
        <f>'Balance N'!A787</f>
        <v>0</v>
      </c>
      <c r="B786" s="4" t="str">
        <f t="shared" si="84"/>
        <v>0</v>
      </c>
      <c r="C786" s="4" t="str">
        <f t="shared" si="85"/>
        <v>0</v>
      </c>
      <c r="D786" s="4" t="str">
        <f t="shared" si="86"/>
        <v>0</v>
      </c>
      <c r="E786" s="8">
        <f>'Balance N'!B787</f>
        <v>0</v>
      </c>
      <c r="F786" s="9">
        <f>'Balance N'!C787</f>
        <v>0</v>
      </c>
      <c r="G786" s="9">
        <f>'Balance N'!D787</f>
        <v>0</v>
      </c>
      <c r="H786" s="9">
        <f>'Balance N'!E787</f>
        <v>0</v>
      </c>
      <c r="I786" s="9">
        <f>'Balance N'!F787</f>
        <v>0</v>
      </c>
      <c r="J786" s="11">
        <f>'Balance N'!G787</f>
        <v>0</v>
      </c>
      <c r="K786" s="11">
        <f>'Balance N'!H787</f>
        <v>0</v>
      </c>
      <c r="L786" s="12" t="str">
        <f t="shared" si="87"/>
        <v>0</v>
      </c>
      <c r="M786" s="5" t="str">
        <f t="shared" si="88"/>
        <v>0</v>
      </c>
      <c r="N786" s="4" t="str">
        <f t="shared" si="89"/>
        <v>0</v>
      </c>
      <c r="O786" s="6" t="str">
        <f t="shared" si="90"/>
        <v>Pas de niveau 7</v>
      </c>
    </row>
    <row r="787" spans="1:15">
      <c r="A787" s="15">
        <f>'Balance N'!A788</f>
        <v>0</v>
      </c>
      <c r="B787" s="4" t="str">
        <f t="shared" si="84"/>
        <v>0</v>
      </c>
      <c r="C787" s="4" t="str">
        <f t="shared" si="85"/>
        <v>0</v>
      </c>
      <c r="D787" s="4" t="str">
        <f t="shared" si="86"/>
        <v>0</v>
      </c>
      <c r="E787" s="8">
        <f>'Balance N'!B788</f>
        <v>0</v>
      </c>
      <c r="F787" s="9">
        <f>'Balance N'!C788</f>
        <v>0</v>
      </c>
      <c r="G787" s="9">
        <f>'Balance N'!D788</f>
        <v>0</v>
      </c>
      <c r="H787" s="9">
        <f>'Balance N'!E788</f>
        <v>0</v>
      </c>
      <c r="I787" s="9">
        <f>'Balance N'!F788</f>
        <v>0</v>
      </c>
      <c r="J787" s="11">
        <f>'Balance N'!G788</f>
        <v>0</v>
      </c>
      <c r="K787" s="11">
        <f>'Balance N'!H788</f>
        <v>0</v>
      </c>
      <c r="L787" s="12" t="str">
        <f t="shared" si="87"/>
        <v>0</v>
      </c>
      <c r="M787" s="5" t="str">
        <f t="shared" si="88"/>
        <v>0</v>
      </c>
      <c r="N787" s="4" t="str">
        <f t="shared" si="89"/>
        <v>0</v>
      </c>
      <c r="O787" s="6" t="str">
        <f t="shared" si="90"/>
        <v>Pas de niveau 7</v>
      </c>
    </row>
    <row r="788" spans="1:15">
      <c r="A788" s="15">
        <f>'Balance N'!A789</f>
        <v>0</v>
      </c>
      <c r="B788" s="4" t="str">
        <f t="shared" si="84"/>
        <v>0</v>
      </c>
      <c r="C788" s="4" t="str">
        <f t="shared" si="85"/>
        <v>0</v>
      </c>
      <c r="D788" s="4" t="str">
        <f t="shared" si="86"/>
        <v>0</v>
      </c>
      <c r="E788" s="8">
        <f>'Balance N'!B789</f>
        <v>0</v>
      </c>
      <c r="F788" s="9">
        <f>'Balance N'!C789</f>
        <v>0</v>
      </c>
      <c r="G788" s="9">
        <f>'Balance N'!D789</f>
        <v>0</v>
      </c>
      <c r="H788" s="9">
        <f>'Balance N'!E789</f>
        <v>0</v>
      </c>
      <c r="I788" s="9">
        <f>'Balance N'!F789</f>
        <v>0</v>
      </c>
      <c r="J788" s="11">
        <f>'Balance N'!G789</f>
        <v>0</v>
      </c>
      <c r="K788" s="11">
        <f>'Balance N'!H789</f>
        <v>0</v>
      </c>
      <c r="L788" s="12" t="str">
        <f t="shared" si="87"/>
        <v>0</v>
      </c>
      <c r="M788" s="5" t="str">
        <f t="shared" si="88"/>
        <v>0</v>
      </c>
      <c r="N788" s="4" t="str">
        <f t="shared" si="89"/>
        <v>0</v>
      </c>
      <c r="O788" s="6" t="str">
        <f t="shared" si="90"/>
        <v>Pas de niveau 7</v>
      </c>
    </row>
    <row r="789" spans="1:15">
      <c r="A789" s="15">
        <f>'Balance N'!A790</f>
        <v>0</v>
      </c>
      <c r="B789" s="4" t="str">
        <f t="shared" si="84"/>
        <v>0</v>
      </c>
      <c r="C789" s="4" t="str">
        <f t="shared" si="85"/>
        <v>0</v>
      </c>
      <c r="D789" s="4" t="str">
        <f t="shared" si="86"/>
        <v>0</v>
      </c>
      <c r="E789" s="8">
        <f>'Balance N'!B790</f>
        <v>0</v>
      </c>
      <c r="F789" s="9">
        <f>'Balance N'!C790</f>
        <v>0</v>
      </c>
      <c r="G789" s="9">
        <f>'Balance N'!D790</f>
        <v>0</v>
      </c>
      <c r="H789" s="9">
        <f>'Balance N'!E790</f>
        <v>0</v>
      </c>
      <c r="I789" s="9">
        <f>'Balance N'!F790</f>
        <v>0</v>
      </c>
      <c r="J789" s="11">
        <f>'Balance N'!G790</f>
        <v>0</v>
      </c>
      <c r="K789" s="11">
        <f>'Balance N'!H790</f>
        <v>0</v>
      </c>
      <c r="L789" s="12" t="str">
        <f t="shared" si="87"/>
        <v>0</v>
      </c>
      <c r="M789" s="5" t="str">
        <f t="shared" si="88"/>
        <v>0</v>
      </c>
      <c r="N789" s="4" t="str">
        <f t="shared" si="89"/>
        <v>0</v>
      </c>
      <c r="O789" s="6" t="str">
        <f t="shared" si="90"/>
        <v>Pas de niveau 7</v>
      </c>
    </row>
    <row r="790" spans="1:15">
      <c r="A790" s="15">
        <f>'Balance N'!A791</f>
        <v>0</v>
      </c>
      <c r="B790" s="4" t="str">
        <f t="shared" si="84"/>
        <v>0</v>
      </c>
      <c r="C790" s="4" t="str">
        <f t="shared" si="85"/>
        <v>0</v>
      </c>
      <c r="D790" s="4" t="str">
        <f t="shared" si="86"/>
        <v>0</v>
      </c>
      <c r="E790" s="8">
        <f>'Balance N'!B791</f>
        <v>0</v>
      </c>
      <c r="F790" s="9">
        <f>'Balance N'!C791</f>
        <v>0</v>
      </c>
      <c r="G790" s="9">
        <f>'Balance N'!D791</f>
        <v>0</v>
      </c>
      <c r="H790" s="9">
        <f>'Balance N'!E791</f>
        <v>0</v>
      </c>
      <c r="I790" s="9">
        <f>'Balance N'!F791</f>
        <v>0</v>
      </c>
      <c r="J790" s="11">
        <f>'Balance N'!G791</f>
        <v>0</v>
      </c>
      <c r="K790" s="11">
        <f>'Balance N'!H791</f>
        <v>0</v>
      </c>
      <c r="L790" s="12" t="str">
        <f t="shared" si="87"/>
        <v>0</v>
      </c>
      <c r="M790" s="5" t="str">
        <f t="shared" si="88"/>
        <v>0</v>
      </c>
      <c r="N790" s="4" t="str">
        <f t="shared" si="89"/>
        <v>0</v>
      </c>
      <c r="O790" s="6" t="str">
        <f t="shared" si="90"/>
        <v>Pas de niveau 7</v>
      </c>
    </row>
    <row r="791" spans="1:15">
      <c r="A791" s="15">
        <f>'Balance N'!A792</f>
        <v>0</v>
      </c>
      <c r="B791" s="4" t="str">
        <f t="shared" si="84"/>
        <v>0</v>
      </c>
      <c r="C791" s="4" t="str">
        <f t="shared" si="85"/>
        <v>0</v>
      </c>
      <c r="D791" s="4" t="str">
        <f t="shared" si="86"/>
        <v>0</v>
      </c>
      <c r="E791" s="8">
        <f>'Balance N'!B792</f>
        <v>0</v>
      </c>
      <c r="F791" s="9">
        <f>'Balance N'!C792</f>
        <v>0</v>
      </c>
      <c r="G791" s="9">
        <f>'Balance N'!D792</f>
        <v>0</v>
      </c>
      <c r="H791" s="9">
        <f>'Balance N'!E792</f>
        <v>0</v>
      </c>
      <c r="I791" s="9">
        <f>'Balance N'!F792</f>
        <v>0</v>
      </c>
      <c r="J791" s="11">
        <f>'Balance N'!G792</f>
        <v>0</v>
      </c>
      <c r="K791" s="11">
        <f>'Balance N'!H792</f>
        <v>0</v>
      </c>
      <c r="L791" s="12" t="str">
        <f t="shared" si="87"/>
        <v>0</v>
      </c>
      <c r="M791" s="5" t="str">
        <f t="shared" si="88"/>
        <v>0</v>
      </c>
      <c r="N791" s="4" t="str">
        <f t="shared" si="89"/>
        <v>0</v>
      </c>
      <c r="O791" s="6" t="str">
        <f t="shared" si="90"/>
        <v>Pas de niveau 7</v>
      </c>
    </row>
    <row r="792" spans="1:15">
      <c r="A792" s="15">
        <f>'Balance N'!A793</f>
        <v>0</v>
      </c>
      <c r="B792" s="4" t="str">
        <f t="shared" si="84"/>
        <v>0</v>
      </c>
      <c r="C792" s="4" t="str">
        <f t="shared" si="85"/>
        <v>0</v>
      </c>
      <c r="D792" s="4" t="str">
        <f t="shared" si="86"/>
        <v>0</v>
      </c>
      <c r="E792" s="8">
        <f>'Balance N'!B793</f>
        <v>0</v>
      </c>
      <c r="F792" s="9">
        <f>'Balance N'!C793</f>
        <v>0</v>
      </c>
      <c r="G792" s="9">
        <f>'Balance N'!D793</f>
        <v>0</v>
      </c>
      <c r="H792" s="9">
        <f>'Balance N'!E793</f>
        <v>0</v>
      </c>
      <c r="I792" s="9">
        <f>'Balance N'!F793</f>
        <v>0</v>
      </c>
      <c r="J792" s="11">
        <f>'Balance N'!G793</f>
        <v>0</v>
      </c>
      <c r="K792" s="11">
        <f>'Balance N'!H793</f>
        <v>0</v>
      </c>
      <c r="L792" s="12" t="str">
        <f t="shared" si="87"/>
        <v>0</v>
      </c>
      <c r="M792" s="5" t="str">
        <f t="shared" si="88"/>
        <v>0</v>
      </c>
      <c r="N792" s="4" t="str">
        <f t="shared" si="89"/>
        <v>0</v>
      </c>
      <c r="O792" s="6" t="str">
        <f t="shared" si="90"/>
        <v>Pas de niveau 7</v>
      </c>
    </row>
    <row r="793" spans="1:15">
      <c r="A793" s="15">
        <f>'Balance N'!A794</f>
        <v>0</v>
      </c>
      <c r="B793" s="4" t="str">
        <f t="shared" si="84"/>
        <v>0</v>
      </c>
      <c r="C793" s="4" t="str">
        <f t="shared" si="85"/>
        <v>0</v>
      </c>
      <c r="D793" s="4" t="str">
        <f t="shared" si="86"/>
        <v>0</v>
      </c>
      <c r="E793" s="8">
        <f>'Balance N'!B794</f>
        <v>0</v>
      </c>
      <c r="F793" s="9">
        <f>'Balance N'!C794</f>
        <v>0</v>
      </c>
      <c r="G793" s="9">
        <f>'Balance N'!D794</f>
        <v>0</v>
      </c>
      <c r="H793" s="9">
        <f>'Balance N'!E794</f>
        <v>0</v>
      </c>
      <c r="I793" s="9">
        <f>'Balance N'!F794</f>
        <v>0</v>
      </c>
      <c r="J793" s="11">
        <f>'Balance N'!G794</f>
        <v>0</v>
      </c>
      <c r="K793" s="11">
        <f>'Balance N'!H794</f>
        <v>0</v>
      </c>
      <c r="L793" s="12" t="str">
        <f t="shared" si="87"/>
        <v>0</v>
      </c>
      <c r="M793" s="5" t="str">
        <f t="shared" si="88"/>
        <v>0</v>
      </c>
      <c r="N793" s="4" t="str">
        <f t="shared" si="89"/>
        <v>0</v>
      </c>
      <c r="O793" s="6" t="str">
        <f t="shared" si="90"/>
        <v>Pas de niveau 7</v>
      </c>
    </row>
    <row r="794" spans="1:15">
      <c r="A794" s="15">
        <f>'Balance N'!A795</f>
        <v>0</v>
      </c>
      <c r="B794" s="4" t="str">
        <f t="shared" si="84"/>
        <v>0</v>
      </c>
      <c r="C794" s="4" t="str">
        <f t="shared" si="85"/>
        <v>0</v>
      </c>
      <c r="D794" s="4" t="str">
        <f t="shared" si="86"/>
        <v>0</v>
      </c>
      <c r="E794" s="8">
        <f>'Balance N'!B795</f>
        <v>0</v>
      </c>
      <c r="F794" s="9">
        <f>'Balance N'!C795</f>
        <v>0</v>
      </c>
      <c r="G794" s="9">
        <f>'Balance N'!D795</f>
        <v>0</v>
      </c>
      <c r="H794" s="9">
        <f>'Balance N'!E795</f>
        <v>0</v>
      </c>
      <c r="I794" s="9">
        <f>'Balance N'!F795</f>
        <v>0</v>
      </c>
      <c r="J794" s="11">
        <f>'Balance N'!G795</f>
        <v>0</v>
      </c>
      <c r="K794" s="11">
        <f>'Balance N'!H795</f>
        <v>0</v>
      </c>
      <c r="L794" s="12" t="str">
        <f t="shared" si="87"/>
        <v>0</v>
      </c>
      <c r="M794" s="5" t="str">
        <f t="shared" si="88"/>
        <v>0</v>
      </c>
      <c r="N794" s="4" t="str">
        <f t="shared" si="89"/>
        <v>0</v>
      </c>
      <c r="O794" s="6" t="str">
        <f t="shared" si="90"/>
        <v>Pas de niveau 7</v>
      </c>
    </row>
    <row r="795" spans="1:15">
      <c r="A795" s="15">
        <f>'Balance N'!A796</f>
        <v>0</v>
      </c>
      <c r="B795" s="4" t="str">
        <f t="shared" si="84"/>
        <v>0</v>
      </c>
      <c r="C795" s="4" t="str">
        <f t="shared" si="85"/>
        <v>0</v>
      </c>
      <c r="D795" s="4" t="str">
        <f t="shared" si="86"/>
        <v>0</v>
      </c>
      <c r="E795" s="8">
        <f>'Balance N'!B796</f>
        <v>0</v>
      </c>
      <c r="F795" s="9">
        <f>'Balance N'!C796</f>
        <v>0</v>
      </c>
      <c r="G795" s="9">
        <f>'Balance N'!D796</f>
        <v>0</v>
      </c>
      <c r="H795" s="9">
        <f>'Balance N'!E796</f>
        <v>0</v>
      </c>
      <c r="I795" s="9">
        <f>'Balance N'!F796</f>
        <v>0</v>
      </c>
      <c r="J795" s="11">
        <f>'Balance N'!G796</f>
        <v>0</v>
      </c>
      <c r="K795" s="11">
        <f>'Balance N'!H796</f>
        <v>0</v>
      </c>
      <c r="L795" s="12" t="str">
        <f t="shared" si="87"/>
        <v>0</v>
      </c>
      <c r="M795" s="5" t="str">
        <f t="shared" si="88"/>
        <v>0</v>
      </c>
      <c r="N795" s="4" t="str">
        <f t="shared" si="89"/>
        <v>0</v>
      </c>
      <c r="O795" s="6" t="str">
        <f t="shared" si="90"/>
        <v>Pas de niveau 7</v>
      </c>
    </row>
    <row r="796" spans="1:15">
      <c r="A796" s="15">
        <f>'Balance N'!A797</f>
        <v>0</v>
      </c>
      <c r="B796" s="4" t="str">
        <f t="shared" si="84"/>
        <v>0</v>
      </c>
      <c r="C796" s="4" t="str">
        <f t="shared" si="85"/>
        <v>0</v>
      </c>
      <c r="D796" s="4" t="str">
        <f t="shared" si="86"/>
        <v>0</v>
      </c>
      <c r="E796" s="8">
        <f>'Balance N'!B797</f>
        <v>0</v>
      </c>
      <c r="F796" s="9">
        <f>'Balance N'!C797</f>
        <v>0</v>
      </c>
      <c r="G796" s="9">
        <f>'Balance N'!D797</f>
        <v>0</v>
      </c>
      <c r="H796" s="9">
        <f>'Balance N'!E797</f>
        <v>0</v>
      </c>
      <c r="I796" s="9">
        <f>'Balance N'!F797</f>
        <v>0</v>
      </c>
      <c r="J796" s="11">
        <f>'Balance N'!G797</f>
        <v>0</v>
      </c>
      <c r="K796" s="11">
        <f>'Balance N'!H797</f>
        <v>0</v>
      </c>
      <c r="L796" s="12" t="str">
        <f t="shared" si="87"/>
        <v>0</v>
      </c>
      <c r="M796" s="5" t="str">
        <f t="shared" si="88"/>
        <v>0</v>
      </c>
      <c r="N796" s="4" t="str">
        <f t="shared" si="89"/>
        <v>0</v>
      </c>
      <c r="O796" s="6" t="str">
        <f t="shared" si="90"/>
        <v>Pas de niveau 7</v>
      </c>
    </row>
    <row r="797" spans="1:15">
      <c r="A797" s="15">
        <f>'Balance N'!A798</f>
        <v>0</v>
      </c>
      <c r="B797" s="4" t="str">
        <f t="shared" si="84"/>
        <v>0</v>
      </c>
      <c r="C797" s="4" t="str">
        <f t="shared" si="85"/>
        <v>0</v>
      </c>
      <c r="D797" s="4" t="str">
        <f t="shared" si="86"/>
        <v>0</v>
      </c>
      <c r="E797" s="8">
        <f>'Balance N'!B798</f>
        <v>0</v>
      </c>
      <c r="F797" s="9">
        <f>'Balance N'!C798</f>
        <v>0</v>
      </c>
      <c r="G797" s="9">
        <f>'Balance N'!D798</f>
        <v>0</v>
      </c>
      <c r="H797" s="9">
        <f>'Balance N'!E798</f>
        <v>0</v>
      </c>
      <c r="I797" s="9">
        <f>'Balance N'!F798</f>
        <v>0</v>
      </c>
      <c r="J797" s="11">
        <f>'Balance N'!G798</f>
        <v>0</v>
      </c>
      <c r="K797" s="11">
        <f>'Balance N'!H798</f>
        <v>0</v>
      </c>
      <c r="L797" s="12" t="str">
        <f t="shared" si="87"/>
        <v>0</v>
      </c>
      <c r="M797" s="5" t="str">
        <f t="shared" si="88"/>
        <v>0</v>
      </c>
      <c r="N797" s="4" t="str">
        <f t="shared" si="89"/>
        <v>0</v>
      </c>
      <c r="O797" s="6" t="str">
        <f t="shared" si="90"/>
        <v>Pas de niveau 7</v>
      </c>
    </row>
    <row r="798" spans="1:15">
      <c r="A798" s="15">
        <f>'Balance N'!A799</f>
        <v>0</v>
      </c>
      <c r="B798" s="4" t="str">
        <f t="shared" si="84"/>
        <v>0</v>
      </c>
      <c r="C798" s="4" t="str">
        <f t="shared" si="85"/>
        <v>0</v>
      </c>
      <c r="D798" s="4" t="str">
        <f t="shared" si="86"/>
        <v>0</v>
      </c>
      <c r="E798" s="8">
        <f>'Balance N'!B799</f>
        <v>0</v>
      </c>
      <c r="F798" s="9">
        <f>'Balance N'!C799</f>
        <v>0</v>
      </c>
      <c r="G798" s="9">
        <f>'Balance N'!D799</f>
        <v>0</v>
      </c>
      <c r="H798" s="9">
        <f>'Balance N'!E799</f>
        <v>0</v>
      </c>
      <c r="I798" s="9">
        <f>'Balance N'!F799</f>
        <v>0</v>
      </c>
      <c r="J798" s="11">
        <f>'Balance N'!G799</f>
        <v>0</v>
      </c>
      <c r="K798" s="11">
        <f>'Balance N'!H799</f>
        <v>0</v>
      </c>
      <c r="L798" s="12" t="str">
        <f t="shared" si="87"/>
        <v>0</v>
      </c>
      <c r="M798" s="5" t="str">
        <f t="shared" si="88"/>
        <v>0</v>
      </c>
      <c r="N798" s="4" t="str">
        <f t="shared" si="89"/>
        <v>0</v>
      </c>
      <c r="O798" s="6" t="str">
        <f t="shared" si="90"/>
        <v>Pas de niveau 7</v>
      </c>
    </row>
    <row r="799" spans="1:15">
      <c r="A799" s="15">
        <f>'Balance N'!A800</f>
        <v>0</v>
      </c>
      <c r="B799" s="4" t="str">
        <f t="shared" si="84"/>
        <v>0</v>
      </c>
      <c r="C799" s="4" t="str">
        <f t="shared" si="85"/>
        <v>0</v>
      </c>
      <c r="D799" s="4" t="str">
        <f t="shared" si="86"/>
        <v>0</v>
      </c>
      <c r="E799" s="8">
        <f>'Balance N'!B800</f>
        <v>0</v>
      </c>
      <c r="F799" s="9">
        <f>'Balance N'!C800</f>
        <v>0</v>
      </c>
      <c r="G799" s="9">
        <f>'Balance N'!D800</f>
        <v>0</v>
      </c>
      <c r="H799" s="9">
        <f>'Balance N'!E800</f>
        <v>0</v>
      </c>
      <c r="I799" s="9">
        <f>'Balance N'!F800</f>
        <v>0</v>
      </c>
      <c r="J799" s="11">
        <f>'Balance N'!G800</f>
        <v>0</v>
      </c>
      <c r="K799" s="11">
        <f>'Balance N'!H800</f>
        <v>0</v>
      </c>
      <c r="L799" s="12" t="str">
        <f t="shared" si="87"/>
        <v>0</v>
      </c>
      <c r="M799" s="5" t="str">
        <f t="shared" si="88"/>
        <v>0</v>
      </c>
      <c r="N799" s="4" t="str">
        <f t="shared" si="89"/>
        <v>0</v>
      </c>
      <c r="O799" s="6" t="str">
        <f t="shared" si="90"/>
        <v>Pas de niveau 7</v>
      </c>
    </row>
    <row r="800" spans="1:15">
      <c r="A800" s="15">
        <f>'Balance N'!A801</f>
        <v>0</v>
      </c>
      <c r="B800" s="4" t="str">
        <f t="shared" si="84"/>
        <v>0</v>
      </c>
      <c r="C800" s="4" t="str">
        <f t="shared" si="85"/>
        <v>0</v>
      </c>
      <c r="D800" s="4" t="str">
        <f t="shared" si="86"/>
        <v>0</v>
      </c>
      <c r="E800" s="8">
        <f>'Balance N'!B801</f>
        <v>0</v>
      </c>
      <c r="F800" s="9">
        <f>'Balance N'!C801</f>
        <v>0</v>
      </c>
      <c r="G800" s="9">
        <f>'Balance N'!D801</f>
        <v>0</v>
      </c>
      <c r="H800" s="9">
        <f>'Balance N'!E801</f>
        <v>0</v>
      </c>
      <c r="I800" s="9">
        <f>'Balance N'!F801</f>
        <v>0</v>
      </c>
      <c r="J800" s="11">
        <f>'Balance N'!G801</f>
        <v>0</v>
      </c>
      <c r="K800" s="11">
        <f>'Balance N'!H801</f>
        <v>0</v>
      </c>
      <c r="L800" s="12" t="str">
        <f t="shared" si="87"/>
        <v>0</v>
      </c>
      <c r="M800" s="5" t="str">
        <f t="shared" si="88"/>
        <v>0</v>
      </c>
      <c r="N800" s="4" t="str">
        <f t="shared" si="89"/>
        <v>0</v>
      </c>
      <c r="O800" s="6" t="str">
        <f t="shared" si="90"/>
        <v>Pas de niveau 7</v>
      </c>
    </row>
    <row r="801" spans="1:15">
      <c r="A801" s="15">
        <f>'Balance N'!A802</f>
        <v>0</v>
      </c>
      <c r="B801" s="4" t="str">
        <f t="shared" si="84"/>
        <v>0</v>
      </c>
      <c r="C801" s="4" t="str">
        <f t="shared" si="85"/>
        <v>0</v>
      </c>
      <c r="D801" s="4" t="str">
        <f t="shared" si="86"/>
        <v>0</v>
      </c>
      <c r="E801" s="8">
        <f>'Balance N'!B802</f>
        <v>0</v>
      </c>
      <c r="F801" s="9">
        <f>'Balance N'!C802</f>
        <v>0</v>
      </c>
      <c r="G801" s="9">
        <f>'Balance N'!D802</f>
        <v>0</v>
      </c>
      <c r="H801" s="9">
        <f>'Balance N'!E802</f>
        <v>0</v>
      </c>
      <c r="I801" s="9">
        <f>'Balance N'!F802</f>
        <v>0</v>
      </c>
      <c r="J801" s="11">
        <f>'Balance N'!G802</f>
        <v>0</v>
      </c>
      <c r="K801" s="11">
        <f>'Balance N'!H802</f>
        <v>0</v>
      </c>
      <c r="L801" s="12" t="str">
        <f t="shared" si="87"/>
        <v>0</v>
      </c>
      <c r="M801" s="5" t="str">
        <f t="shared" si="88"/>
        <v>0</v>
      </c>
      <c r="N801" s="4" t="str">
        <f t="shared" si="89"/>
        <v>0</v>
      </c>
      <c r="O801" s="6" t="str">
        <f t="shared" si="90"/>
        <v>Pas de niveau 7</v>
      </c>
    </row>
    <row r="802" spans="1:15">
      <c r="A802" s="15">
        <f>'Balance N'!A803</f>
        <v>0</v>
      </c>
      <c r="B802" s="4" t="str">
        <f t="shared" si="84"/>
        <v>0</v>
      </c>
      <c r="C802" s="4" t="str">
        <f t="shared" si="85"/>
        <v>0</v>
      </c>
      <c r="D802" s="4" t="str">
        <f t="shared" si="86"/>
        <v>0</v>
      </c>
      <c r="E802" s="8">
        <f>'Balance N'!B803</f>
        <v>0</v>
      </c>
      <c r="F802" s="9">
        <f>'Balance N'!C803</f>
        <v>0</v>
      </c>
      <c r="G802" s="9">
        <f>'Balance N'!D803</f>
        <v>0</v>
      </c>
      <c r="H802" s="9">
        <f>'Balance N'!E803</f>
        <v>0</v>
      </c>
      <c r="I802" s="9">
        <f>'Balance N'!F803</f>
        <v>0</v>
      </c>
      <c r="J802" s="11">
        <f>'Balance N'!G803</f>
        <v>0</v>
      </c>
      <c r="K802" s="11">
        <f>'Balance N'!H803</f>
        <v>0</v>
      </c>
      <c r="L802" s="12" t="str">
        <f t="shared" si="87"/>
        <v>0</v>
      </c>
      <c r="M802" s="5" t="str">
        <f t="shared" si="88"/>
        <v>0</v>
      </c>
      <c r="N802" s="4" t="str">
        <f t="shared" si="89"/>
        <v>0</v>
      </c>
      <c r="O802" s="6" t="str">
        <f t="shared" si="90"/>
        <v>Pas de niveau 7</v>
      </c>
    </row>
    <row r="803" spans="1:15">
      <c r="A803" s="15">
        <f>'Balance N'!A804</f>
        <v>0</v>
      </c>
      <c r="B803" s="4" t="str">
        <f t="shared" si="84"/>
        <v>0</v>
      </c>
      <c r="C803" s="4" t="str">
        <f t="shared" si="85"/>
        <v>0</v>
      </c>
      <c r="D803" s="4" t="str">
        <f t="shared" si="86"/>
        <v>0</v>
      </c>
      <c r="E803" s="8">
        <f>'Balance N'!B804</f>
        <v>0</v>
      </c>
      <c r="F803" s="9">
        <f>'Balance N'!C804</f>
        <v>0</v>
      </c>
      <c r="G803" s="9">
        <f>'Balance N'!D804</f>
        <v>0</v>
      </c>
      <c r="H803" s="9">
        <f>'Balance N'!E804</f>
        <v>0</v>
      </c>
      <c r="I803" s="9">
        <f>'Balance N'!F804</f>
        <v>0</v>
      </c>
      <c r="J803" s="11">
        <f>'Balance N'!G804</f>
        <v>0</v>
      </c>
      <c r="K803" s="11">
        <f>'Balance N'!H804</f>
        <v>0</v>
      </c>
      <c r="L803" s="12" t="str">
        <f t="shared" si="87"/>
        <v>0</v>
      </c>
      <c r="M803" s="5" t="str">
        <f t="shared" si="88"/>
        <v>0</v>
      </c>
      <c r="N803" s="4" t="str">
        <f t="shared" si="89"/>
        <v>0</v>
      </c>
      <c r="O803" s="6" t="str">
        <f t="shared" si="90"/>
        <v>Pas de niveau 7</v>
      </c>
    </row>
    <row r="804" spans="1:15">
      <c r="A804" s="15">
        <f>'Balance N'!A805</f>
        <v>0</v>
      </c>
      <c r="B804" s="4" t="str">
        <f t="shared" si="84"/>
        <v>0</v>
      </c>
      <c r="C804" s="4" t="str">
        <f t="shared" si="85"/>
        <v>0</v>
      </c>
      <c r="D804" s="4" t="str">
        <f t="shared" si="86"/>
        <v>0</v>
      </c>
      <c r="E804" s="8">
        <f>'Balance N'!B805</f>
        <v>0</v>
      </c>
      <c r="F804" s="9">
        <f>'Balance N'!C805</f>
        <v>0</v>
      </c>
      <c r="G804" s="9">
        <f>'Balance N'!D805</f>
        <v>0</v>
      </c>
      <c r="H804" s="9">
        <f>'Balance N'!E805</f>
        <v>0</v>
      </c>
      <c r="I804" s="9">
        <f>'Balance N'!F805</f>
        <v>0</v>
      </c>
      <c r="J804" s="11">
        <f>'Balance N'!G805</f>
        <v>0</v>
      </c>
      <c r="K804" s="11">
        <f>'Balance N'!H805</f>
        <v>0</v>
      </c>
      <c r="L804" s="12" t="str">
        <f t="shared" si="87"/>
        <v>0</v>
      </c>
      <c r="M804" s="5" t="str">
        <f t="shared" si="88"/>
        <v>0</v>
      </c>
      <c r="N804" s="4" t="str">
        <f t="shared" si="89"/>
        <v>0</v>
      </c>
      <c r="O804" s="6" t="str">
        <f t="shared" si="90"/>
        <v>Pas de niveau 7</v>
      </c>
    </row>
    <row r="805" spans="1:15">
      <c r="A805" s="15">
        <f>'Balance N'!A806</f>
        <v>0</v>
      </c>
      <c r="B805" s="4" t="str">
        <f t="shared" si="84"/>
        <v>0</v>
      </c>
      <c r="C805" s="4" t="str">
        <f t="shared" si="85"/>
        <v>0</v>
      </c>
      <c r="D805" s="4" t="str">
        <f t="shared" si="86"/>
        <v>0</v>
      </c>
      <c r="E805" s="8">
        <f>'Balance N'!B806</f>
        <v>0</v>
      </c>
      <c r="F805" s="9">
        <f>'Balance N'!C806</f>
        <v>0</v>
      </c>
      <c r="G805" s="9">
        <f>'Balance N'!D806</f>
        <v>0</v>
      </c>
      <c r="H805" s="9">
        <f>'Balance N'!E806</f>
        <v>0</v>
      </c>
      <c r="I805" s="9">
        <f>'Balance N'!F806</f>
        <v>0</v>
      </c>
      <c r="J805" s="11">
        <f>'Balance N'!G806</f>
        <v>0</v>
      </c>
      <c r="K805" s="11">
        <f>'Balance N'!H806</f>
        <v>0</v>
      </c>
      <c r="L805" s="12" t="str">
        <f t="shared" si="87"/>
        <v>0</v>
      </c>
      <c r="M805" s="5" t="str">
        <f t="shared" si="88"/>
        <v>0</v>
      </c>
      <c r="N805" s="4" t="str">
        <f t="shared" si="89"/>
        <v>0</v>
      </c>
      <c r="O805" s="6" t="str">
        <f t="shared" si="90"/>
        <v>Pas de niveau 7</v>
      </c>
    </row>
    <row r="806" spans="1:15">
      <c r="A806" s="15">
        <f>'Balance N'!A807</f>
        <v>0</v>
      </c>
      <c r="B806" s="4" t="str">
        <f t="shared" si="84"/>
        <v>0</v>
      </c>
      <c r="C806" s="4" t="str">
        <f t="shared" si="85"/>
        <v>0</v>
      </c>
      <c r="D806" s="4" t="str">
        <f t="shared" si="86"/>
        <v>0</v>
      </c>
      <c r="E806" s="8">
        <f>'Balance N'!B807</f>
        <v>0</v>
      </c>
      <c r="F806" s="9">
        <f>'Balance N'!C807</f>
        <v>0</v>
      </c>
      <c r="G806" s="9">
        <f>'Balance N'!D807</f>
        <v>0</v>
      </c>
      <c r="H806" s="9">
        <f>'Balance N'!E807</f>
        <v>0</v>
      </c>
      <c r="I806" s="9">
        <f>'Balance N'!F807</f>
        <v>0</v>
      </c>
      <c r="J806" s="11">
        <f>'Balance N'!G807</f>
        <v>0</v>
      </c>
      <c r="K806" s="11">
        <f>'Balance N'!H807</f>
        <v>0</v>
      </c>
      <c r="L806" s="12" t="str">
        <f t="shared" si="87"/>
        <v>0</v>
      </c>
      <c r="M806" s="5" t="str">
        <f t="shared" si="88"/>
        <v>0</v>
      </c>
      <c r="N806" s="4" t="str">
        <f t="shared" si="89"/>
        <v>0</v>
      </c>
      <c r="O806" s="6" t="str">
        <f t="shared" si="90"/>
        <v>Pas de niveau 7</v>
      </c>
    </row>
    <row r="807" spans="1:15">
      <c r="A807" s="15">
        <f>'Balance N'!A808</f>
        <v>0</v>
      </c>
      <c r="B807" s="4" t="str">
        <f t="shared" si="84"/>
        <v>0</v>
      </c>
      <c r="C807" s="4" t="str">
        <f t="shared" si="85"/>
        <v>0</v>
      </c>
      <c r="D807" s="4" t="str">
        <f t="shared" si="86"/>
        <v>0</v>
      </c>
      <c r="E807" s="8">
        <f>'Balance N'!B808</f>
        <v>0</v>
      </c>
      <c r="F807" s="9">
        <f>'Balance N'!C808</f>
        <v>0</v>
      </c>
      <c r="G807" s="9">
        <f>'Balance N'!D808</f>
        <v>0</v>
      </c>
      <c r="H807" s="9">
        <f>'Balance N'!E808</f>
        <v>0</v>
      </c>
      <c r="I807" s="9">
        <f>'Balance N'!F808</f>
        <v>0</v>
      </c>
      <c r="J807" s="11">
        <f>'Balance N'!G808</f>
        <v>0</v>
      </c>
      <c r="K807" s="11">
        <f>'Balance N'!H808</f>
        <v>0</v>
      </c>
      <c r="L807" s="12" t="str">
        <f t="shared" si="87"/>
        <v>0</v>
      </c>
      <c r="M807" s="5" t="str">
        <f t="shared" si="88"/>
        <v>0</v>
      </c>
      <c r="N807" s="4" t="str">
        <f t="shared" si="89"/>
        <v>0</v>
      </c>
      <c r="O807" s="6" t="str">
        <f t="shared" si="90"/>
        <v>Pas de niveau 7</v>
      </c>
    </row>
    <row r="808" spans="1:15">
      <c r="A808" s="15">
        <f>'Balance N'!A809</f>
        <v>0</v>
      </c>
      <c r="B808" s="4" t="str">
        <f t="shared" si="84"/>
        <v>0</v>
      </c>
      <c r="C808" s="4" t="str">
        <f t="shared" si="85"/>
        <v>0</v>
      </c>
      <c r="D808" s="4" t="str">
        <f t="shared" si="86"/>
        <v>0</v>
      </c>
      <c r="E808" s="8">
        <f>'Balance N'!B809</f>
        <v>0</v>
      </c>
      <c r="F808" s="9">
        <f>'Balance N'!C809</f>
        <v>0</v>
      </c>
      <c r="G808" s="9">
        <f>'Balance N'!D809</f>
        <v>0</v>
      </c>
      <c r="H808" s="9">
        <f>'Balance N'!E809</f>
        <v>0</v>
      </c>
      <c r="I808" s="9">
        <f>'Balance N'!F809</f>
        <v>0</v>
      </c>
      <c r="J808" s="11">
        <f>'Balance N'!G809</f>
        <v>0</v>
      </c>
      <c r="K808" s="11">
        <f>'Balance N'!H809</f>
        <v>0</v>
      </c>
      <c r="L808" s="12" t="str">
        <f t="shared" si="87"/>
        <v>0</v>
      </c>
      <c r="M808" s="5" t="str">
        <f t="shared" si="88"/>
        <v>0</v>
      </c>
      <c r="N808" s="4" t="str">
        <f t="shared" si="89"/>
        <v>0</v>
      </c>
      <c r="O808" s="6" t="str">
        <f t="shared" si="90"/>
        <v>Pas de niveau 7</v>
      </c>
    </row>
    <row r="809" spans="1:15">
      <c r="A809" s="15">
        <f>'Balance N'!A810</f>
        <v>0</v>
      </c>
      <c r="B809" s="4" t="str">
        <f t="shared" si="84"/>
        <v>0</v>
      </c>
      <c r="C809" s="4" t="str">
        <f t="shared" si="85"/>
        <v>0</v>
      </c>
      <c r="D809" s="4" t="str">
        <f t="shared" si="86"/>
        <v>0</v>
      </c>
      <c r="E809" s="8">
        <f>'Balance N'!B810</f>
        <v>0</v>
      </c>
      <c r="F809" s="9">
        <f>'Balance N'!C810</f>
        <v>0</v>
      </c>
      <c r="G809" s="9">
        <f>'Balance N'!D810</f>
        <v>0</v>
      </c>
      <c r="H809" s="9">
        <f>'Balance N'!E810</f>
        <v>0</v>
      </c>
      <c r="I809" s="9">
        <f>'Balance N'!F810</f>
        <v>0</v>
      </c>
      <c r="J809" s="11">
        <f>'Balance N'!G810</f>
        <v>0</v>
      </c>
      <c r="K809" s="11">
        <f>'Balance N'!H810</f>
        <v>0</v>
      </c>
      <c r="L809" s="12" t="str">
        <f t="shared" si="87"/>
        <v>0</v>
      </c>
      <c r="M809" s="5" t="str">
        <f t="shared" si="88"/>
        <v>0</v>
      </c>
      <c r="N809" s="4" t="str">
        <f t="shared" si="89"/>
        <v>0</v>
      </c>
      <c r="O809" s="6" t="str">
        <f t="shared" si="90"/>
        <v>Pas de niveau 7</v>
      </c>
    </row>
    <row r="810" spans="1:15">
      <c r="A810" s="15">
        <f>'Balance N'!A811</f>
        <v>0</v>
      </c>
      <c r="B810" s="4" t="str">
        <f t="shared" si="84"/>
        <v>0</v>
      </c>
      <c r="C810" s="4" t="str">
        <f t="shared" si="85"/>
        <v>0</v>
      </c>
      <c r="D810" s="4" t="str">
        <f t="shared" si="86"/>
        <v>0</v>
      </c>
      <c r="E810" s="8">
        <f>'Balance N'!B811</f>
        <v>0</v>
      </c>
      <c r="F810" s="9">
        <f>'Balance N'!C811</f>
        <v>0</v>
      </c>
      <c r="G810" s="9">
        <f>'Balance N'!D811</f>
        <v>0</v>
      </c>
      <c r="H810" s="9">
        <f>'Balance N'!E811</f>
        <v>0</v>
      </c>
      <c r="I810" s="9">
        <f>'Balance N'!F811</f>
        <v>0</v>
      </c>
      <c r="J810" s="11">
        <f>'Balance N'!G811</f>
        <v>0</v>
      </c>
      <c r="K810" s="11">
        <f>'Balance N'!H811</f>
        <v>0</v>
      </c>
      <c r="L810" s="12" t="str">
        <f t="shared" si="87"/>
        <v>0</v>
      </c>
      <c r="M810" s="5" t="str">
        <f t="shared" si="88"/>
        <v>0</v>
      </c>
      <c r="N810" s="4" t="str">
        <f t="shared" si="89"/>
        <v>0</v>
      </c>
      <c r="O810" s="6" t="str">
        <f t="shared" si="90"/>
        <v>Pas de niveau 7</v>
      </c>
    </row>
    <row r="811" spans="1:15">
      <c r="A811" s="15">
        <f>'Balance N'!A812</f>
        <v>0</v>
      </c>
      <c r="B811" s="4" t="str">
        <f t="shared" si="84"/>
        <v>0</v>
      </c>
      <c r="C811" s="4" t="str">
        <f t="shared" si="85"/>
        <v>0</v>
      </c>
      <c r="D811" s="4" t="str">
        <f t="shared" si="86"/>
        <v>0</v>
      </c>
      <c r="E811" s="8">
        <f>'Balance N'!B812</f>
        <v>0</v>
      </c>
      <c r="F811" s="9">
        <f>'Balance N'!C812</f>
        <v>0</v>
      </c>
      <c r="G811" s="9">
        <f>'Balance N'!D812</f>
        <v>0</v>
      </c>
      <c r="H811" s="9">
        <f>'Balance N'!E812</f>
        <v>0</v>
      </c>
      <c r="I811" s="9">
        <f>'Balance N'!F812</f>
        <v>0</v>
      </c>
      <c r="J811" s="11">
        <f>'Balance N'!G812</f>
        <v>0</v>
      </c>
      <c r="K811" s="11">
        <f>'Balance N'!H812</f>
        <v>0</v>
      </c>
      <c r="L811" s="12" t="str">
        <f t="shared" si="87"/>
        <v>0</v>
      </c>
      <c r="M811" s="5" t="str">
        <f t="shared" si="88"/>
        <v>0</v>
      </c>
      <c r="N811" s="4" t="str">
        <f t="shared" si="89"/>
        <v>0</v>
      </c>
      <c r="O811" s="6" t="str">
        <f t="shared" si="90"/>
        <v>Pas de niveau 7</v>
      </c>
    </row>
    <row r="812" spans="1:15">
      <c r="A812" s="15">
        <f>'Balance N'!A813</f>
        <v>0</v>
      </c>
      <c r="B812" s="4" t="str">
        <f t="shared" si="84"/>
        <v>0</v>
      </c>
      <c r="C812" s="4" t="str">
        <f t="shared" si="85"/>
        <v>0</v>
      </c>
      <c r="D812" s="4" t="str">
        <f t="shared" si="86"/>
        <v>0</v>
      </c>
      <c r="E812" s="8">
        <f>'Balance N'!B813</f>
        <v>0</v>
      </c>
      <c r="F812" s="9">
        <f>'Balance N'!C813</f>
        <v>0</v>
      </c>
      <c r="G812" s="9">
        <f>'Balance N'!D813</f>
        <v>0</v>
      </c>
      <c r="H812" s="9">
        <f>'Balance N'!E813</f>
        <v>0</v>
      </c>
      <c r="I812" s="9">
        <f>'Balance N'!F813</f>
        <v>0</v>
      </c>
      <c r="J812" s="11">
        <f>'Balance N'!G813</f>
        <v>0</v>
      </c>
      <c r="K812" s="11">
        <f>'Balance N'!H813</f>
        <v>0</v>
      </c>
      <c r="L812" s="12" t="str">
        <f t="shared" si="87"/>
        <v>0</v>
      </c>
      <c r="M812" s="5" t="str">
        <f t="shared" si="88"/>
        <v>0</v>
      </c>
      <c r="N812" s="4" t="str">
        <f t="shared" si="89"/>
        <v>0</v>
      </c>
      <c r="O812" s="6" t="str">
        <f t="shared" si="90"/>
        <v>Pas de niveau 7</v>
      </c>
    </row>
    <row r="813" spans="1:15">
      <c r="A813" s="15">
        <f>'Balance N'!A814</f>
        <v>0</v>
      </c>
      <c r="B813" s="4" t="str">
        <f t="shared" si="84"/>
        <v>0</v>
      </c>
      <c r="C813" s="4" t="str">
        <f t="shared" si="85"/>
        <v>0</v>
      </c>
      <c r="D813" s="4" t="str">
        <f t="shared" si="86"/>
        <v>0</v>
      </c>
      <c r="E813" s="8">
        <f>'Balance N'!B814</f>
        <v>0</v>
      </c>
      <c r="F813" s="9">
        <f>'Balance N'!C814</f>
        <v>0</v>
      </c>
      <c r="G813" s="9">
        <f>'Balance N'!D814</f>
        <v>0</v>
      </c>
      <c r="H813" s="9">
        <f>'Balance N'!E814</f>
        <v>0</v>
      </c>
      <c r="I813" s="9">
        <f>'Balance N'!F814</f>
        <v>0</v>
      </c>
      <c r="J813" s="11">
        <f>'Balance N'!G814</f>
        <v>0</v>
      </c>
      <c r="K813" s="11">
        <f>'Balance N'!H814</f>
        <v>0</v>
      </c>
      <c r="L813" s="12" t="str">
        <f t="shared" si="87"/>
        <v>0</v>
      </c>
      <c r="M813" s="5" t="str">
        <f t="shared" si="88"/>
        <v>0</v>
      </c>
      <c r="N813" s="4" t="str">
        <f t="shared" si="89"/>
        <v>0</v>
      </c>
      <c r="O813" s="6" t="str">
        <f t="shared" si="90"/>
        <v>Pas de niveau 7</v>
      </c>
    </row>
    <row r="814" spans="1:15">
      <c r="A814" s="15">
        <f>'Balance N'!A815</f>
        <v>0</v>
      </c>
      <c r="B814" s="4" t="str">
        <f t="shared" si="84"/>
        <v>0</v>
      </c>
      <c r="C814" s="4" t="str">
        <f t="shared" si="85"/>
        <v>0</v>
      </c>
      <c r="D814" s="4" t="str">
        <f t="shared" si="86"/>
        <v>0</v>
      </c>
      <c r="E814" s="8">
        <f>'Balance N'!B815</f>
        <v>0</v>
      </c>
      <c r="F814" s="9">
        <f>'Balance N'!C815</f>
        <v>0</v>
      </c>
      <c r="G814" s="9">
        <f>'Balance N'!D815</f>
        <v>0</v>
      </c>
      <c r="H814" s="9">
        <f>'Balance N'!E815</f>
        <v>0</v>
      </c>
      <c r="I814" s="9">
        <f>'Balance N'!F815</f>
        <v>0</v>
      </c>
      <c r="J814" s="11">
        <f>'Balance N'!G815</f>
        <v>0</v>
      </c>
      <c r="K814" s="11">
        <f>'Balance N'!H815</f>
        <v>0</v>
      </c>
      <c r="L814" s="12" t="str">
        <f t="shared" si="87"/>
        <v>0</v>
      </c>
      <c r="M814" s="5" t="str">
        <f t="shared" si="88"/>
        <v>0</v>
      </c>
      <c r="N814" s="4" t="str">
        <f t="shared" si="89"/>
        <v>0</v>
      </c>
      <c r="O814" s="6" t="str">
        <f t="shared" si="90"/>
        <v>Pas de niveau 7</v>
      </c>
    </row>
    <row r="815" spans="1:15">
      <c r="A815" s="15">
        <f>'Balance N'!A816</f>
        <v>0</v>
      </c>
      <c r="B815" s="4" t="str">
        <f t="shared" si="84"/>
        <v>0</v>
      </c>
      <c r="C815" s="4" t="str">
        <f t="shared" si="85"/>
        <v>0</v>
      </c>
      <c r="D815" s="4" t="str">
        <f t="shared" si="86"/>
        <v>0</v>
      </c>
      <c r="E815" s="8">
        <f>'Balance N'!B816</f>
        <v>0</v>
      </c>
      <c r="F815" s="9">
        <f>'Balance N'!C816</f>
        <v>0</v>
      </c>
      <c r="G815" s="9">
        <f>'Balance N'!D816</f>
        <v>0</v>
      </c>
      <c r="H815" s="9">
        <f>'Balance N'!E816</f>
        <v>0</v>
      </c>
      <c r="I815" s="9">
        <f>'Balance N'!F816</f>
        <v>0</v>
      </c>
      <c r="J815" s="11">
        <f>'Balance N'!G816</f>
        <v>0</v>
      </c>
      <c r="K815" s="11">
        <f>'Balance N'!H816</f>
        <v>0</v>
      </c>
      <c r="L815" s="12" t="str">
        <f t="shared" si="87"/>
        <v>0</v>
      </c>
      <c r="M815" s="5" t="str">
        <f t="shared" si="88"/>
        <v>0</v>
      </c>
      <c r="N815" s="4" t="str">
        <f t="shared" si="89"/>
        <v>0</v>
      </c>
      <c r="O815" s="6" t="str">
        <f t="shared" si="90"/>
        <v>Pas de niveau 7</v>
      </c>
    </row>
    <row r="816" spans="1:15">
      <c r="A816" s="15">
        <f>'Balance N'!A817</f>
        <v>0</v>
      </c>
      <c r="B816" s="4" t="str">
        <f t="shared" si="84"/>
        <v>0</v>
      </c>
      <c r="C816" s="4" t="str">
        <f t="shared" si="85"/>
        <v>0</v>
      </c>
      <c r="D816" s="4" t="str">
        <f t="shared" si="86"/>
        <v>0</v>
      </c>
      <c r="E816" s="8">
        <f>'Balance N'!B817</f>
        <v>0</v>
      </c>
      <c r="F816" s="9">
        <f>'Balance N'!C817</f>
        <v>0</v>
      </c>
      <c r="G816" s="9">
        <f>'Balance N'!D817</f>
        <v>0</v>
      </c>
      <c r="H816" s="9">
        <f>'Balance N'!E817</f>
        <v>0</v>
      </c>
      <c r="I816" s="9">
        <f>'Balance N'!F817</f>
        <v>0</v>
      </c>
      <c r="J816" s="11">
        <f>'Balance N'!G817</f>
        <v>0</v>
      </c>
      <c r="K816" s="11">
        <f>'Balance N'!H817</f>
        <v>0</v>
      </c>
      <c r="L816" s="12" t="str">
        <f t="shared" si="87"/>
        <v>0</v>
      </c>
      <c r="M816" s="5" t="str">
        <f t="shared" si="88"/>
        <v>0</v>
      </c>
      <c r="N816" s="4" t="str">
        <f t="shared" si="89"/>
        <v>0</v>
      </c>
      <c r="O816" s="6" t="str">
        <f t="shared" si="90"/>
        <v>Pas de niveau 7</v>
      </c>
    </row>
    <row r="817" spans="1:15">
      <c r="A817" s="15">
        <f>'Balance N'!A818</f>
        <v>0</v>
      </c>
      <c r="B817" s="4" t="str">
        <f t="shared" si="84"/>
        <v>0</v>
      </c>
      <c r="C817" s="4" t="str">
        <f t="shared" si="85"/>
        <v>0</v>
      </c>
      <c r="D817" s="4" t="str">
        <f t="shared" si="86"/>
        <v>0</v>
      </c>
      <c r="E817" s="8">
        <f>'Balance N'!B818</f>
        <v>0</v>
      </c>
      <c r="F817" s="9">
        <f>'Balance N'!C818</f>
        <v>0</v>
      </c>
      <c r="G817" s="9">
        <f>'Balance N'!D818</f>
        <v>0</v>
      </c>
      <c r="H817" s="9">
        <f>'Balance N'!E818</f>
        <v>0</v>
      </c>
      <c r="I817" s="9">
        <f>'Balance N'!F818</f>
        <v>0</v>
      </c>
      <c r="J817" s="11">
        <f>'Balance N'!G818</f>
        <v>0</v>
      </c>
      <c r="K817" s="11">
        <f>'Balance N'!H818</f>
        <v>0</v>
      </c>
      <c r="L817" s="12" t="str">
        <f t="shared" si="87"/>
        <v>0</v>
      </c>
      <c r="M817" s="5" t="str">
        <f t="shared" si="88"/>
        <v>0</v>
      </c>
      <c r="N817" s="4" t="str">
        <f t="shared" si="89"/>
        <v>0</v>
      </c>
      <c r="O817" s="6" t="str">
        <f t="shared" si="90"/>
        <v>Pas de niveau 7</v>
      </c>
    </row>
    <row r="818" spans="1:15">
      <c r="A818" s="15">
        <f>'Balance N'!A819</f>
        <v>0</v>
      </c>
      <c r="B818" s="4" t="str">
        <f t="shared" si="84"/>
        <v>0</v>
      </c>
      <c r="C818" s="4" t="str">
        <f t="shared" si="85"/>
        <v>0</v>
      </c>
      <c r="D818" s="4" t="str">
        <f t="shared" si="86"/>
        <v>0</v>
      </c>
      <c r="E818" s="8">
        <f>'Balance N'!B819</f>
        <v>0</v>
      </c>
      <c r="F818" s="9">
        <f>'Balance N'!C819</f>
        <v>0</v>
      </c>
      <c r="G818" s="9">
        <f>'Balance N'!D819</f>
        <v>0</v>
      </c>
      <c r="H818" s="9">
        <f>'Balance N'!E819</f>
        <v>0</v>
      </c>
      <c r="I818" s="9">
        <f>'Balance N'!F819</f>
        <v>0</v>
      </c>
      <c r="J818" s="11">
        <f>'Balance N'!G819</f>
        <v>0</v>
      </c>
      <c r="K818" s="11">
        <f>'Balance N'!H819</f>
        <v>0</v>
      </c>
      <c r="L818" s="12" t="str">
        <f t="shared" si="87"/>
        <v>0</v>
      </c>
      <c r="M818" s="5" t="str">
        <f t="shared" si="88"/>
        <v>0</v>
      </c>
      <c r="N818" s="4" t="str">
        <f t="shared" si="89"/>
        <v>0</v>
      </c>
      <c r="O818" s="6" t="str">
        <f t="shared" si="90"/>
        <v>Pas de niveau 7</v>
      </c>
    </row>
    <row r="819" spans="1:15">
      <c r="A819" s="15">
        <f>'Balance N'!A820</f>
        <v>0</v>
      </c>
      <c r="B819" s="4" t="str">
        <f t="shared" si="84"/>
        <v>0</v>
      </c>
      <c r="C819" s="4" t="str">
        <f t="shared" si="85"/>
        <v>0</v>
      </c>
      <c r="D819" s="4" t="str">
        <f t="shared" si="86"/>
        <v>0</v>
      </c>
      <c r="E819" s="8">
        <f>'Balance N'!B820</f>
        <v>0</v>
      </c>
      <c r="F819" s="9">
        <f>'Balance N'!C820</f>
        <v>0</v>
      </c>
      <c r="G819" s="9">
        <f>'Balance N'!D820</f>
        <v>0</v>
      </c>
      <c r="H819" s="9">
        <f>'Balance N'!E820</f>
        <v>0</v>
      </c>
      <c r="I819" s="9">
        <f>'Balance N'!F820</f>
        <v>0</v>
      </c>
      <c r="J819" s="11">
        <f>'Balance N'!G820</f>
        <v>0</v>
      </c>
      <c r="K819" s="11">
        <f>'Balance N'!H820</f>
        <v>0</v>
      </c>
      <c r="L819" s="12" t="str">
        <f t="shared" si="87"/>
        <v>0</v>
      </c>
      <c r="M819" s="5" t="str">
        <f t="shared" si="88"/>
        <v>0</v>
      </c>
      <c r="N819" s="4" t="str">
        <f t="shared" si="89"/>
        <v>0</v>
      </c>
      <c r="O819" s="6" t="str">
        <f t="shared" si="90"/>
        <v>Pas de niveau 7</v>
      </c>
    </row>
    <row r="820" spans="1:15">
      <c r="A820" s="15">
        <f>'Balance N'!A821</f>
        <v>0</v>
      </c>
      <c r="B820" s="4" t="str">
        <f t="shared" si="84"/>
        <v>0</v>
      </c>
      <c r="C820" s="4" t="str">
        <f t="shared" si="85"/>
        <v>0</v>
      </c>
      <c r="D820" s="4" t="str">
        <f t="shared" si="86"/>
        <v>0</v>
      </c>
      <c r="E820" s="8">
        <f>'Balance N'!B821</f>
        <v>0</v>
      </c>
      <c r="F820" s="9">
        <f>'Balance N'!C821</f>
        <v>0</v>
      </c>
      <c r="G820" s="9">
        <f>'Balance N'!D821</f>
        <v>0</v>
      </c>
      <c r="H820" s="9">
        <f>'Balance N'!E821</f>
        <v>0</v>
      </c>
      <c r="I820" s="9">
        <f>'Balance N'!F821</f>
        <v>0</v>
      </c>
      <c r="J820" s="11">
        <f>'Balance N'!G821</f>
        <v>0</v>
      </c>
      <c r="K820" s="11">
        <f>'Balance N'!H821</f>
        <v>0</v>
      </c>
      <c r="L820" s="12" t="str">
        <f t="shared" si="87"/>
        <v>0</v>
      </c>
      <c r="M820" s="5" t="str">
        <f t="shared" si="88"/>
        <v>0</v>
      </c>
      <c r="N820" s="4" t="str">
        <f t="shared" si="89"/>
        <v>0</v>
      </c>
      <c r="O820" s="6" t="str">
        <f t="shared" si="90"/>
        <v>Pas de niveau 7</v>
      </c>
    </row>
    <row r="821" spans="1:15">
      <c r="A821" s="15">
        <f>'Balance N'!A822</f>
        <v>0</v>
      </c>
      <c r="B821" s="4" t="str">
        <f t="shared" si="84"/>
        <v>0</v>
      </c>
      <c r="C821" s="4" t="str">
        <f t="shared" si="85"/>
        <v>0</v>
      </c>
      <c r="D821" s="4" t="str">
        <f t="shared" si="86"/>
        <v>0</v>
      </c>
      <c r="E821" s="8">
        <f>'Balance N'!B822</f>
        <v>0</v>
      </c>
      <c r="F821" s="9">
        <f>'Balance N'!C822</f>
        <v>0</v>
      </c>
      <c r="G821" s="9">
        <f>'Balance N'!D822</f>
        <v>0</v>
      </c>
      <c r="H821" s="9">
        <f>'Balance N'!E822</f>
        <v>0</v>
      </c>
      <c r="I821" s="9">
        <f>'Balance N'!F822</f>
        <v>0</v>
      </c>
      <c r="J821" s="11">
        <f>'Balance N'!G822</f>
        <v>0</v>
      </c>
      <c r="K821" s="11">
        <f>'Balance N'!H822</f>
        <v>0</v>
      </c>
      <c r="L821" s="12" t="str">
        <f t="shared" si="87"/>
        <v>0</v>
      </c>
      <c r="M821" s="5" t="str">
        <f t="shared" si="88"/>
        <v>0</v>
      </c>
      <c r="N821" s="4" t="str">
        <f t="shared" si="89"/>
        <v>0</v>
      </c>
      <c r="O821" s="6" t="str">
        <f t="shared" si="90"/>
        <v>Pas de niveau 7</v>
      </c>
    </row>
    <row r="822" spans="1:15">
      <c r="A822" s="15">
        <f>'Balance N'!A823</f>
        <v>0</v>
      </c>
      <c r="B822" s="4" t="str">
        <f t="shared" si="84"/>
        <v>0</v>
      </c>
      <c r="C822" s="4" t="str">
        <f t="shared" si="85"/>
        <v>0</v>
      </c>
      <c r="D822" s="4" t="str">
        <f t="shared" si="86"/>
        <v>0</v>
      </c>
      <c r="E822" s="8">
        <f>'Balance N'!B823</f>
        <v>0</v>
      </c>
      <c r="F822" s="9">
        <f>'Balance N'!C823</f>
        <v>0</v>
      </c>
      <c r="G822" s="9">
        <f>'Balance N'!D823</f>
        <v>0</v>
      </c>
      <c r="H822" s="9">
        <f>'Balance N'!E823</f>
        <v>0</v>
      </c>
      <c r="I822" s="9">
        <f>'Balance N'!F823</f>
        <v>0</v>
      </c>
      <c r="J822" s="11">
        <f>'Balance N'!G823</f>
        <v>0</v>
      </c>
      <c r="K822" s="11">
        <f>'Balance N'!H823</f>
        <v>0</v>
      </c>
      <c r="L822" s="12" t="str">
        <f t="shared" si="87"/>
        <v>0</v>
      </c>
      <c r="M822" s="5" t="str">
        <f t="shared" si="88"/>
        <v>0</v>
      </c>
      <c r="N822" s="4" t="str">
        <f t="shared" si="89"/>
        <v>0</v>
      </c>
      <c r="O822" s="6" t="str">
        <f t="shared" si="90"/>
        <v>Pas de niveau 7</v>
      </c>
    </row>
    <row r="823" spans="1:15">
      <c r="A823" s="15">
        <f>'Balance N'!A824</f>
        <v>0</v>
      </c>
      <c r="B823" s="4" t="str">
        <f t="shared" si="84"/>
        <v>0</v>
      </c>
      <c r="C823" s="4" t="str">
        <f t="shared" si="85"/>
        <v>0</v>
      </c>
      <c r="D823" s="4" t="str">
        <f t="shared" si="86"/>
        <v>0</v>
      </c>
      <c r="E823" s="8">
        <f>'Balance N'!B824</f>
        <v>0</v>
      </c>
      <c r="F823" s="9">
        <f>'Balance N'!C824</f>
        <v>0</v>
      </c>
      <c r="G823" s="9">
        <f>'Balance N'!D824</f>
        <v>0</v>
      </c>
      <c r="H823" s="9">
        <f>'Balance N'!E824</f>
        <v>0</v>
      </c>
      <c r="I823" s="9">
        <f>'Balance N'!F824</f>
        <v>0</v>
      </c>
      <c r="J823" s="11">
        <f>'Balance N'!G824</f>
        <v>0</v>
      </c>
      <c r="K823" s="11">
        <f>'Balance N'!H824</f>
        <v>0</v>
      </c>
      <c r="L823" s="12" t="str">
        <f t="shared" si="87"/>
        <v>0</v>
      </c>
      <c r="M823" s="5" t="str">
        <f t="shared" si="88"/>
        <v>0</v>
      </c>
      <c r="N823" s="4" t="str">
        <f t="shared" si="89"/>
        <v>0</v>
      </c>
      <c r="O823" s="6" t="str">
        <f t="shared" si="90"/>
        <v>Pas de niveau 7</v>
      </c>
    </row>
    <row r="824" spans="1:15">
      <c r="A824" s="15">
        <f>'Balance N'!A825</f>
        <v>0</v>
      </c>
      <c r="B824" s="4" t="str">
        <f t="shared" si="84"/>
        <v>0</v>
      </c>
      <c r="C824" s="4" t="str">
        <f t="shared" si="85"/>
        <v>0</v>
      </c>
      <c r="D824" s="4" t="str">
        <f t="shared" si="86"/>
        <v>0</v>
      </c>
      <c r="E824" s="8">
        <f>'Balance N'!B825</f>
        <v>0</v>
      </c>
      <c r="F824" s="9">
        <f>'Balance N'!C825</f>
        <v>0</v>
      </c>
      <c r="G824" s="9">
        <f>'Balance N'!D825</f>
        <v>0</v>
      </c>
      <c r="H824" s="9">
        <f>'Balance N'!E825</f>
        <v>0</v>
      </c>
      <c r="I824" s="9">
        <f>'Balance N'!F825</f>
        <v>0</v>
      </c>
      <c r="J824" s="11">
        <f>'Balance N'!G825</f>
        <v>0</v>
      </c>
      <c r="K824" s="11">
        <f>'Balance N'!H825</f>
        <v>0</v>
      </c>
      <c r="L824" s="12" t="str">
        <f t="shared" si="87"/>
        <v>0</v>
      </c>
      <c r="M824" s="5" t="str">
        <f t="shared" si="88"/>
        <v>0</v>
      </c>
      <c r="N824" s="4" t="str">
        <f t="shared" si="89"/>
        <v>0</v>
      </c>
      <c r="O824" s="6" t="str">
        <f t="shared" si="90"/>
        <v>Pas de niveau 7</v>
      </c>
    </row>
    <row r="825" spans="1:15">
      <c r="A825" s="15">
        <f>'Balance N'!A826</f>
        <v>0</v>
      </c>
      <c r="B825" s="4" t="str">
        <f t="shared" si="84"/>
        <v>0</v>
      </c>
      <c r="C825" s="4" t="str">
        <f t="shared" si="85"/>
        <v>0</v>
      </c>
      <c r="D825" s="4" t="str">
        <f t="shared" si="86"/>
        <v>0</v>
      </c>
      <c r="E825" s="8">
        <f>'Balance N'!B826</f>
        <v>0</v>
      </c>
      <c r="F825" s="9">
        <f>'Balance N'!C826</f>
        <v>0</v>
      </c>
      <c r="G825" s="9">
        <f>'Balance N'!D826</f>
        <v>0</v>
      </c>
      <c r="H825" s="9">
        <f>'Balance N'!E826</f>
        <v>0</v>
      </c>
      <c r="I825" s="9">
        <f>'Balance N'!F826</f>
        <v>0</v>
      </c>
      <c r="J825" s="11">
        <f>'Balance N'!G826</f>
        <v>0</v>
      </c>
      <c r="K825" s="11">
        <f>'Balance N'!H826</f>
        <v>0</v>
      </c>
      <c r="L825" s="12" t="str">
        <f t="shared" si="87"/>
        <v>0</v>
      </c>
      <c r="M825" s="5" t="str">
        <f t="shared" si="88"/>
        <v>0</v>
      </c>
      <c r="N825" s="4" t="str">
        <f t="shared" si="89"/>
        <v>0</v>
      </c>
      <c r="O825" s="6" t="str">
        <f t="shared" si="90"/>
        <v>Pas de niveau 7</v>
      </c>
    </row>
    <row r="826" spans="1:15">
      <c r="A826" s="15">
        <f>'Balance N'!A827</f>
        <v>0</v>
      </c>
      <c r="B826" s="4" t="str">
        <f t="shared" si="84"/>
        <v>0</v>
      </c>
      <c r="C826" s="4" t="str">
        <f t="shared" si="85"/>
        <v>0</v>
      </c>
      <c r="D826" s="4" t="str">
        <f t="shared" si="86"/>
        <v>0</v>
      </c>
      <c r="E826" s="8">
        <f>'Balance N'!B827</f>
        <v>0</v>
      </c>
      <c r="F826" s="9">
        <f>'Balance N'!C827</f>
        <v>0</v>
      </c>
      <c r="G826" s="9">
        <f>'Balance N'!D827</f>
        <v>0</v>
      </c>
      <c r="H826" s="9">
        <f>'Balance N'!E827</f>
        <v>0</v>
      </c>
      <c r="I826" s="9">
        <f>'Balance N'!F827</f>
        <v>0</v>
      </c>
      <c r="J826" s="11">
        <f>'Balance N'!G827</f>
        <v>0</v>
      </c>
      <c r="K826" s="11">
        <f>'Balance N'!H827</f>
        <v>0</v>
      </c>
      <c r="L826" s="12" t="str">
        <f t="shared" si="87"/>
        <v>0</v>
      </c>
      <c r="M826" s="5" t="str">
        <f t="shared" si="88"/>
        <v>0</v>
      </c>
      <c r="N826" s="4" t="str">
        <f t="shared" si="89"/>
        <v>0</v>
      </c>
      <c r="O826" s="6" t="str">
        <f t="shared" si="90"/>
        <v>Pas de niveau 7</v>
      </c>
    </row>
    <row r="827" spans="1:15">
      <c r="A827" s="15">
        <f>'Balance N'!A828</f>
        <v>0</v>
      </c>
      <c r="B827" s="4" t="str">
        <f t="shared" si="84"/>
        <v>0</v>
      </c>
      <c r="C827" s="4" t="str">
        <f t="shared" si="85"/>
        <v>0</v>
      </c>
      <c r="D827" s="4" t="str">
        <f t="shared" si="86"/>
        <v>0</v>
      </c>
      <c r="E827" s="8">
        <f>'Balance N'!B828</f>
        <v>0</v>
      </c>
      <c r="F827" s="9">
        <f>'Balance N'!C828</f>
        <v>0</v>
      </c>
      <c r="G827" s="9">
        <f>'Balance N'!D828</f>
        <v>0</v>
      </c>
      <c r="H827" s="9">
        <f>'Balance N'!E828</f>
        <v>0</v>
      </c>
      <c r="I827" s="9">
        <f>'Balance N'!F828</f>
        <v>0</v>
      </c>
      <c r="J827" s="11">
        <f>'Balance N'!G828</f>
        <v>0</v>
      </c>
      <c r="K827" s="11">
        <f>'Balance N'!H828</f>
        <v>0</v>
      </c>
      <c r="L827" s="12" t="str">
        <f t="shared" si="87"/>
        <v>0</v>
      </c>
      <c r="M827" s="5" t="str">
        <f t="shared" si="88"/>
        <v>0</v>
      </c>
      <c r="N827" s="4" t="str">
        <f t="shared" si="89"/>
        <v>0</v>
      </c>
      <c r="O827" s="6" t="str">
        <f t="shared" si="90"/>
        <v>Pas de niveau 7</v>
      </c>
    </row>
    <row r="828" spans="1:15">
      <c r="A828" s="15">
        <f>'Balance N'!A829</f>
        <v>0</v>
      </c>
      <c r="B828" s="4" t="str">
        <f t="shared" si="84"/>
        <v>0</v>
      </c>
      <c r="C828" s="4" t="str">
        <f t="shared" si="85"/>
        <v>0</v>
      </c>
      <c r="D828" s="4" t="str">
        <f t="shared" si="86"/>
        <v>0</v>
      </c>
      <c r="E828" s="8">
        <f>'Balance N'!B829</f>
        <v>0</v>
      </c>
      <c r="F828" s="9">
        <f>'Balance N'!C829</f>
        <v>0</v>
      </c>
      <c r="G828" s="9">
        <f>'Balance N'!D829</f>
        <v>0</v>
      </c>
      <c r="H828" s="9">
        <f>'Balance N'!E829</f>
        <v>0</v>
      </c>
      <c r="I828" s="9">
        <f>'Balance N'!F829</f>
        <v>0</v>
      </c>
      <c r="J828" s="11">
        <f>'Balance N'!G829</f>
        <v>0</v>
      </c>
      <c r="K828" s="11">
        <f>'Balance N'!H829</f>
        <v>0</v>
      </c>
      <c r="L828" s="12" t="str">
        <f t="shared" si="87"/>
        <v>0</v>
      </c>
      <c r="M828" s="5" t="str">
        <f t="shared" si="88"/>
        <v>0</v>
      </c>
      <c r="N828" s="4" t="str">
        <f t="shared" si="89"/>
        <v>0</v>
      </c>
      <c r="O828" s="6" t="str">
        <f t="shared" si="90"/>
        <v>Pas de niveau 7</v>
      </c>
    </row>
    <row r="829" spans="1:15">
      <c r="A829" s="15">
        <f>'Balance N'!A830</f>
        <v>0</v>
      </c>
      <c r="B829" s="4" t="str">
        <f t="shared" si="84"/>
        <v>0</v>
      </c>
      <c r="C829" s="4" t="str">
        <f t="shared" si="85"/>
        <v>0</v>
      </c>
      <c r="D829" s="4" t="str">
        <f t="shared" si="86"/>
        <v>0</v>
      </c>
      <c r="E829" s="8">
        <f>'Balance N'!B830</f>
        <v>0</v>
      </c>
      <c r="F829" s="9">
        <f>'Balance N'!C830</f>
        <v>0</v>
      </c>
      <c r="G829" s="9">
        <f>'Balance N'!D830</f>
        <v>0</v>
      </c>
      <c r="H829" s="9">
        <f>'Balance N'!E830</f>
        <v>0</v>
      </c>
      <c r="I829" s="9">
        <f>'Balance N'!F830</f>
        <v>0</v>
      </c>
      <c r="J829" s="11">
        <f>'Balance N'!G830</f>
        <v>0</v>
      </c>
      <c r="K829" s="11">
        <f>'Balance N'!H830</f>
        <v>0</v>
      </c>
      <c r="L829" s="12" t="str">
        <f t="shared" si="87"/>
        <v>0</v>
      </c>
      <c r="M829" s="5" t="str">
        <f t="shared" si="88"/>
        <v>0</v>
      </c>
      <c r="N829" s="4" t="str">
        <f t="shared" si="89"/>
        <v>0</v>
      </c>
      <c r="O829" s="6" t="str">
        <f t="shared" si="90"/>
        <v>Pas de niveau 7</v>
      </c>
    </row>
    <row r="830" spans="1:15">
      <c r="A830" s="15">
        <f>'Balance N'!A831</f>
        <v>0</v>
      </c>
      <c r="B830" s="4" t="str">
        <f t="shared" si="84"/>
        <v>0</v>
      </c>
      <c r="C830" s="4" t="str">
        <f t="shared" si="85"/>
        <v>0</v>
      </c>
      <c r="D830" s="4" t="str">
        <f t="shared" si="86"/>
        <v>0</v>
      </c>
      <c r="E830" s="8">
        <f>'Balance N'!B831</f>
        <v>0</v>
      </c>
      <c r="F830" s="9">
        <f>'Balance N'!C831</f>
        <v>0</v>
      </c>
      <c r="G830" s="9">
        <f>'Balance N'!D831</f>
        <v>0</v>
      </c>
      <c r="H830" s="9">
        <f>'Balance N'!E831</f>
        <v>0</v>
      </c>
      <c r="I830" s="9">
        <f>'Balance N'!F831</f>
        <v>0</v>
      </c>
      <c r="J830" s="11">
        <f>'Balance N'!G831</f>
        <v>0</v>
      </c>
      <c r="K830" s="11">
        <f>'Balance N'!H831</f>
        <v>0</v>
      </c>
      <c r="L830" s="12" t="str">
        <f t="shared" si="87"/>
        <v>0</v>
      </c>
      <c r="M830" s="5" t="str">
        <f t="shared" si="88"/>
        <v>0</v>
      </c>
      <c r="N830" s="4" t="str">
        <f t="shared" si="89"/>
        <v>0</v>
      </c>
      <c r="O830" s="6" t="str">
        <f t="shared" si="90"/>
        <v>Pas de niveau 7</v>
      </c>
    </row>
    <row r="831" spans="1:15">
      <c r="A831" s="15">
        <f>'Balance N'!A832</f>
        <v>0</v>
      </c>
      <c r="B831" s="4" t="str">
        <f t="shared" si="84"/>
        <v>0</v>
      </c>
      <c r="C831" s="4" t="str">
        <f t="shared" si="85"/>
        <v>0</v>
      </c>
      <c r="D831" s="4" t="str">
        <f t="shared" si="86"/>
        <v>0</v>
      </c>
      <c r="E831" s="8">
        <f>'Balance N'!B832</f>
        <v>0</v>
      </c>
      <c r="F831" s="9">
        <f>'Balance N'!C832</f>
        <v>0</v>
      </c>
      <c r="G831" s="9">
        <f>'Balance N'!D832</f>
        <v>0</v>
      </c>
      <c r="H831" s="9">
        <f>'Balance N'!E832</f>
        <v>0</v>
      </c>
      <c r="I831" s="9">
        <f>'Balance N'!F832</f>
        <v>0</v>
      </c>
      <c r="J831" s="11">
        <f>'Balance N'!G832</f>
        <v>0</v>
      </c>
      <c r="K831" s="11">
        <f>'Balance N'!H832</f>
        <v>0</v>
      </c>
      <c r="L831" s="12" t="str">
        <f t="shared" si="87"/>
        <v>0</v>
      </c>
      <c r="M831" s="5" t="str">
        <f t="shared" si="88"/>
        <v>0</v>
      </c>
      <c r="N831" s="4" t="str">
        <f t="shared" si="89"/>
        <v>0</v>
      </c>
      <c r="O831" s="6" t="str">
        <f t="shared" si="90"/>
        <v>Pas de niveau 7</v>
      </c>
    </row>
    <row r="832" spans="1:15">
      <c r="A832" s="15">
        <f>'Balance N'!A833</f>
        <v>0</v>
      </c>
      <c r="B832" s="4" t="str">
        <f t="shared" si="84"/>
        <v>0</v>
      </c>
      <c r="C832" s="4" t="str">
        <f t="shared" si="85"/>
        <v>0</v>
      </c>
      <c r="D832" s="4" t="str">
        <f t="shared" si="86"/>
        <v>0</v>
      </c>
      <c r="E832" s="8">
        <f>'Balance N'!B833</f>
        <v>0</v>
      </c>
      <c r="F832" s="9">
        <f>'Balance N'!C833</f>
        <v>0</v>
      </c>
      <c r="G832" s="9">
        <f>'Balance N'!D833</f>
        <v>0</v>
      </c>
      <c r="H832" s="9">
        <f>'Balance N'!E833</f>
        <v>0</v>
      </c>
      <c r="I832" s="9">
        <f>'Balance N'!F833</f>
        <v>0</v>
      </c>
      <c r="J832" s="11">
        <f>'Balance N'!G833</f>
        <v>0</v>
      </c>
      <c r="K832" s="11">
        <f>'Balance N'!H833</f>
        <v>0</v>
      </c>
      <c r="L832" s="12" t="str">
        <f t="shared" si="87"/>
        <v>0</v>
      </c>
      <c r="M832" s="5" t="str">
        <f t="shared" si="88"/>
        <v>0</v>
      </c>
      <c r="N832" s="4" t="str">
        <f t="shared" si="89"/>
        <v>0</v>
      </c>
      <c r="O832" s="6" t="str">
        <f t="shared" si="90"/>
        <v>Pas de niveau 7</v>
      </c>
    </row>
    <row r="833" spans="1:15">
      <c r="A833" s="15">
        <f>'Balance N'!A834</f>
        <v>0</v>
      </c>
      <c r="B833" s="4" t="str">
        <f t="shared" si="84"/>
        <v>0</v>
      </c>
      <c r="C833" s="4" t="str">
        <f t="shared" si="85"/>
        <v>0</v>
      </c>
      <c r="D833" s="4" t="str">
        <f t="shared" si="86"/>
        <v>0</v>
      </c>
      <c r="E833" s="8">
        <f>'Balance N'!B834</f>
        <v>0</v>
      </c>
      <c r="F833" s="9">
        <f>'Balance N'!C834</f>
        <v>0</v>
      </c>
      <c r="G833" s="9">
        <f>'Balance N'!D834</f>
        <v>0</v>
      </c>
      <c r="H833" s="9">
        <f>'Balance N'!E834</f>
        <v>0</v>
      </c>
      <c r="I833" s="9">
        <f>'Balance N'!F834</f>
        <v>0</v>
      </c>
      <c r="J833" s="11">
        <f>'Balance N'!G834</f>
        <v>0</v>
      </c>
      <c r="K833" s="11">
        <f>'Balance N'!H834</f>
        <v>0</v>
      </c>
      <c r="L833" s="12" t="str">
        <f t="shared" si="87"/>
        <v>0</v>
      </c>
      <c r="M833" s="5" t="str">
        <f t="shared" si="88"/>
        <v>0</v>
      </c>
      <c r="N833" s="4" t="str">
        <f t="shared" si="89"/>
        <v>0</v>
      </c>
      <c r="O833" s="6" t="str">
        <f t="shared" si="90"/>
        <v>Pas de niveau 7</v>
      </c>
    </row>
    <row r="834" spans="1:15">
      <c r="A834" s="15">
        <f>'Balance N'!A835</f>
        <v>0</v>
      </c>
      <c r="B834" s="4" t="str">
        <f t="shared" si="84"/>
        <v>0</v>
      </c>
      <c r="C834" s="4" t="str">
        <f t="shared" si="85"/>
        <v>0</v>
      </c>
      <c r="D834" s="4" t="str">
        <f t="shared" si="86"/>
        <v>0</v>
      </c>
      <c r="E834" s="8">
        <f>'Balance N'!B835</f>
        <v>0</v>
      </c>
      <c r="F834" s="9">
        <f>'Balance N'!C835</f>
        <v>0</v>
      </c>
      <c r="G834" s="9">
        <f>'Balance N'!D835</f>
        <v>0</v>
      </c>
      <c r="H834" s="9">
        <f>'Balance N'!E835</f>
        <v>0</v>
      </c>
      <c r="I834" s="9">
        <f>'Balance N'!F835</f>
        <v>0</v>
      </c>
      <c r="J834" s="11">
        <f>'Balance N'!G835</f>
        <v>0</v>
      </c>
      <c r="K834" s="11">
        <f>'Balance N'!H835</f>
        <v>0</v>
      </c>
      <c r="L834" s="12" t="str">
        <f t="shared" si="87"/>
        <v>0</v>
      </c>
      <c r="M834" s="5" t="str">
        <f t="shared" si="88"/>
        <v>0</v>
      </c>
      <c r="N834" s="4" t="str">
        <f t="shared" si="89"/>
        <v>0</v>
      </c>
      <c r="O834" s="6" t="str">
        <f t="shared" si="90"/>
        <v>Pas de niveau 7</v>
      </c>
    </row>
    <row r="835" spans="1:15">
      <c r="A835" s="15">
        <f>'Balance N'!A836</f>
        <v>0</v>
      </c>
      <c r="B835" s="4" t="str">
        <f t="shared" si="84"/>
        <v>0</v>
      </c>
      <c r="C835" s="4" t="str">
        <f t="shared" si="85"/>
        <v>0</v>
      </c>
      <c r="D835" s="4" t="str">
        <f t="shared" si="86"/>
        <v>0</v>
      </c>
      <c r="E835" s="8">
        <f>'Balance N'!B836</f>
        <v>0</v>
      </c>
      <c r="F835" s="9">
        <f>'Balance N'!C836</f>
        <v>0</v>
      </c>
      <c r="G835" s="9">
        <f>'Balance N'!D836</f>
        <v>0</v>
      </c>
      <c r="H835" s="9">
        <f>'Balance N'!E836</f>
        <v>0</v>
      </c>
      <c r="I835" s="9">
        <f>'Balance N'!F836</f>
        <v>0</v>
      </c>
      <c r="J835" s="11">
        <f>'Balance N'!G836</f>
        <v>0</v>
      </c>
      <c r="K835" s="11">
        <f>'Balance N'!H836</f>
        <v>0</v>
      </c>
      <c r="L835" s="12" t="str">
        <f t="shared" si="87"/>
        <v>0</v>
      </c>
      <c r="M835" s="5" t="str">
        <f t="shared" si="88"/>
        <v>0</v>
      </c>
      <c r="N835" s="4" t="str">
        <f t="shared" si="89"/>
        <v>0</v>
      </c>
      <c r="O835" s="6" t="str">
        <f t="shared" si="90"/>
        <v>Pas de niveau 7</v>
      </c>
    </row>
    <row r="836" spans="1:15">
      <c r="A836" s="15">
        <f>'Balance N'!A837</f>
        <v>0</v>
      </c>
      <c r="B836" s="4" t="str">
        <f t="shared" ref="B836:B899" si="91">LEFT(A836,$W$1)</f>
        <v>0</v>
      </c>
      <c r="C836" s="4" t="str">
        <f t="shared" ref="C836:C899" si="92">LEFT(A836,$X$1)</f>
        <v>0</v>
      </c>
      <c r="D836" s="4" t="str">
        <f t="shared" ref="D836:D899" si="93">LEFT(A836,$Y$1)</f>
        <v>0</v>
      </c>
      <c r="E836" s="8">
        <f>'Balance N'!B837</f>
        <v>0</v>
      </c>
      <c r="F836" s="9">
        <f>'Balance N'!C837</f>
        <v>0</v>
      </c>
      <c r="G836" s="9">
        <f>'Balance N'!D837</f>
        <v>0</v>
      </c>
      <c r="H836" s="9">
        <f>'Balance N'!E837</f>
        <v>0</v>
      </c>
      <c r="I836" s="9">
        <f>'Balance N'!F837</f>
        <v>0</v>
      </c>
      <c r="J836" s="11">
        <f>'Balance N'!G837</f>
        <v>0</v>
      </c>
      <c r="K836" s="11">
        <f>'Balance N'!H837</f>
        <v>0</v>
      </c>
      <c r="L836" s="12" t="str">
        <f t="shared" ref="L836:L899" si="94">LEFT(A836,1)</f>
        <v>0</v>
      </c>
      <c r="M836" s="5" t="str">
        <f t="shared" ref="M836:M899" si="95">IF(MID(A836,5,1)&lt;&gt;"0",LEFT(A836,5),"Pas de niveau 5")</f>
        <v>0</v>
      </c>
      <c r="N836" s="4" t="str">
        <f t="shared" ref="N836:N899" si="96">IF(MID(A836,6,1)&lt;&gt;"0",LEFT(A836,6),"Pas de niveau 6")</f>
        <v>0</v>
      </c>
      <c r="O836" s="6" t="str">
        <f t="shared" ref="O836:O899" si="97">IF(MID(A836,7,1)&lt;&gt;"",LEFT(A836,7),"Pas de niveau 7")</f>
        <v>Pas de niveau 7</v>
      </c>
    </row>
    <row r="837" spans="1:15">
      <c r="A837" s="15">
        <f>'Balance N'!A838</f>
        <v>0</v>
      </c>
      <c r="B837" s="4" t="str">
        <f t="shared" si="91"/>
        <v>0</v>
      </c>
      <c r="C837" s="4" t="str">
        <f t="shared" si="92"/>
        <v>0</v>
      </c>
      <c r="D837" s="4" t="str">
        <f t="shared" si="93"/>
        <v>0</v>
      </c>
      <c r="E837" s="8">
        <f>'Balance N'!B838</f>
        <v>0</v>
      </c>
      <c r="F837" s="9">
        <f>'Balance N'!C838</f>
        <v>0</v>
      </c>
      <c r="G837" s="9">
        <f>'Balance N'!D838</f>
        <v>0</v>
      </c>
      <c r="H837" s="9">
        <f>'Balance N'!E838</f>
        <v>0</v>
      </c>
      <c r="I837" s="9">
        <f>'Balance N'!F838</f>
        <v>0</v>
      </c>
      <c r="J837" s="11">
        <f>'Balance N'!G838</f>
        <v>0</v>
      </c>
      <c r="K837" s="11">
        <f>'Balance N'!H838</f>
        <v>0</v>
      </c>
      <c r="L837" s="12" t="str">
        <f t="shared" si="94"/>
        <v>0</v>
      </c>
      <c r="M837" s="5" t="str">
        <f t="shared" si="95"/>
        <v>0</v>
      </c>
      <c r="N837" s="4" t="str">
        <f t="shared" si="96"/>
        <v>0</v>
      </c>
      <c r="O837" s="6" t="str">
        <f t="shared" si="97"/>
        <v>Pas de niveau 7</v>
      </c>
    </row>
    <row r="838" spans="1:15">
      <c r="A838" s="15">
        <f>'Balance N'!A839</f>
        <v>0</v>
      </c>
      <c r="B838" s="4" t="str">
        <f t="shared" si="91"/>
        <v>0</v>
      </c>
      <c r="C838" s="4" t="str">
        <f t="shared" si="92"/>
        <v>0</v>
      </c>
      <c r="D838" s="4" t="str">
        <f t="shared" si="93"/>
        <v>0</v>
      </c>
      <c r="E838" s="8">
        <f>'Balance N'!B839</f>
        <v>0</v>
      </c>
      <c r="F838" s="9">
        <f>'Balance N'!C839</f>
        <v>0</v>
      </c>
      <c r="G838" s="9">
        <f>'Balance N'!D839</f>
        <v>0</v>
      </c>
      <c r="H838" s="9">
        <f>'Balance N'!E839</f>
        <v>0</v>
      </c>
      <c r="I838" s="9">
        <f>'Balance N'!F839</f>
        <v>0</v>
      </c>
      <c r="J838" s="11">
        <f>'Balance N'!G839</f>
        <v>0</v>
      </c>
      <c r="K838" s="11">
        <f>'Balance N'!H839</f>
        <v>0</v>
      </c>
      <c r="L838" s="12" t="str">
        <f t="shared" si="94"/>
        <v>0</v>
      </c>
      <c r="M838" s="5" t="str">
        <f t="shared" si="95"/>
        <v>0</v>
      </c>
      <c r="N838" s="4" t="str">
        <f t="shared" si="96"/>
        <v>0</v>
      </c>
      <c r="O838" s="6" t="str">
        <f t="shared" si="97"/>
        <v>Pas de niveau 7</v>
      </c>
    </row>
    <row r="839" spans="1:15">
      <c r="A839" s="15">
        <f>'Balance N'!A840</f>
        <v>0</v>
      </c>
      <c r="B839" s="4" t="str">
        <f t="shared" si="91"/>
        <v>0</v>
      </c>
      <c r="C839" s="4" t="str">
        <f t="shared" si="92"/>
        <v>0</v>
      </c>
      <c r="D839" s="4" t="str">
        <f t="shared" si="93"/>
        <v>0</v>
      </c>
      <c r="E839" s="8">
        <f>'Balance N'!B840</f>
        <v>0</v>
      </c>
      <c r="F839" s="9">
        <f>'Balance N'!C840</f>
        <v>0</v>
      </c>
      <c r="G839" s="9">
        <f>'Balance N'!D840</f>
        <v>0</v>
      </c>
      <c r="H839" s="9">
        <f>'Balance N'!E840</f>
        <v>0</v>
      </c>
      <c r="I839" s="9">
        <f>'Balance N'!F840</f>
        <v>0</v>
      </c>
      <c r="J839" s="11">
        <f>'Balance N'!G840</f>
        <v>0</v>
      </c>
      <c r="K839" s="11">
        <f>'Balance N'!H840</f>
        <v>0</v>
      </c>
      <c r="L839" s="12" t="str">
        <f t="shared" si="94"/>
        <v>0</v>
      </c>
      <c r="M839" s="5" t="str">
        <f t="shared" si="95"/>
        <v>0</v>
      </c>
      <c r="N839" s="4" t="str">
        <f t="shared" si="96"/>
        <v>0</v>
      </c>
      <c r="O839" s="6" t="str">
        <f t="shared" si="97"/>
        <v>Pas de niveau 7</v>
      </c>
    </row>
    <row r="840" spans="1:15">
      <c r="A840" s="15">
        <f>'Balance N'!A841</f>
        <v>0</v>
      </c>
      <c r="B840" s="4" t="str">
        <f t="shared" si="91"/>
        <v>0</v>
      </c>
      <c r="C840" s="4" t="str">
        <f t="shared" si="92"/>
        <v>0</v>
      </c>
      <c r="D840" s="4" t="str">
        <f t="shared" si="93"/>
        <v>0</v>
      </c>
      <c r="E840" s="8">
        <f>'Balance N'!B841</f>
        <v>0</v>
      </c>
      <c r="F840" s="9">
        <f>'Balance N'!C841</f>
        <v>0</v>
      </c>
      <c r="G840" s="9">
        <f>'Balance N'!D841</f>
        <v>0</v>
      </c>
      <c r="H840" s="9">
        <f>'Balance N'!E841</f>
        <v>0</v>
      </c>
      <c r="I840" s="9">
        <f>'Balance N'!F841</f>
        <v>0</v>
      </c>
      <c r="J840" s="11">
        <f>'Balance N'!G841</f>
        <v>0</v>
      </c>
      <c r="K840" s="11">
        <f>'Balance N'!H841</f>
        <v>0</v>
      </c>
      <c r="L840" s="12" t="str">
        <f t="shared" si="94"/>
        <v>0</v>
      </c>
      <c r="M840" s="5" t="str">
        <f t="shared" si="95"/>
        <v>0</v>
      </c>
      <c r="N840" s="4" t="str">
        <f t="shared" si="96"/>
        <v>0</v>
      </c>
      <c r="O840" s="6" t="str">
        <f t="shared" si="97"/>
        <v>Pas de niveau 7</v>
      </c>
    </row>
    <row r="841" spans="1:15">
      <c r="A841" s="15">
        <f>'Balance N'!A842</f>
        <v>0</v>
      </c>
      <c r="B841" s="4" t="str">
        <f t="shared" si="91"/>
        <v>0</v>
      </c>
      <c r="C841" s="4" t="str">
        <f t="shared" si="92"/>
        <v>0</v>
      </c>
      <c r="D841" s="4" t="str">
        <f t="shared" si="93"/>
        <v>0</v>
      </c>
      <c r="E841" s="8">
        <f>'Balance N'!B842</f>
        <v>0</v>
      </c>
      <c r="F841" s="9">
        <f>'Balance N'!C842</f>
        <v>0</v>
      </c>
      <c r="G841" s="9">
        <f>'Balance N'!D842</f>
        <v>0</v>
      </c>
      <c r="H841" s="9">
        <f>'Balance N'!E842</f>
        <v>0</v>
      </c>
      <c r="I841" s="9">
        <f>'Balance N'!F842</f>
        <v>0</v>
      </c>
      <c r="J841" s="11">
        <f>'Balance N'!G842</f>
        <v>0</v>
      </c>
      <c r="K841" s="11">
        <f>'Balance N'!H842</f>
        <v>0</v>
      </c>
      <c r="L841" s="12" t="str">
        <f t="shared" si="94"/>
        <v>0</v>
      </c>
      <c r="M841" s="5" t="str">
        <f t="shared" si="95"/>
        <v>0</v>
      </c>
      <c r="N841" s="4" t="str">
        <f t="shared" si="96"/>
        <v>0</v>
      </c>
      <c r="O841" s="6" t="str">
        <f t="shared" si="97"/>
        <v>Pas de niveau 7</v>
      </c>
    </row>
    <row r="842" spans="1:15">
      <c r="A842" s="15">
        <f>'Balance N'!A843</f>
        <v>0</v>
      </c>
      <c r="B842" s="4" t="str">
        <f t="shared" si="91"/>
        <v>0</v>
      </c>
      <c r="C842" s="4" t="str">
        <f t="shared" si="92"/>
        <v>0</v>
      </c>
      <c r="D842" s="4" t="str">
        <f t="shared" si="93"/>
        <v>0</v>
      </c>
      <c r="E842" s="8">
        <f>'Balance N'!B843</f>
        <v>0</v>
      </c>
      <c r="F842" s="9">
        <f>'Balance N'!C843</f>
        <v>0</v>
      </c>
      <c r="G842" s="9">
        <f>'Balance N'!D843</f>
        <v>0</v>
      </c>
      <c r="H842" s="9">
        <f>'Balance N'!E843</f>
        <v>0</v>
      </c>
      <c r="I842" s="9">
        <f>'Balance N'!F843</f>
        <v>0</v>
      </c>
      <c r="J842" s="11">
        <f>'Balance N'!G843</f>
        <v>0</v>
      </c>
      <c r="K842" s="11">
        <f>'Balance N'!H843</f>
        <v>0</v>
      </c>
      <c r="L842" s="12" t="str">
        <f t="shared" si="94"/>
        <v>0</v>
      </c>
      <c r="M842" s="5" t="str">
        <f t="shared" si="95"/>
        <v>0</v>
      </c>
      <c r="N842" s="4" t="str">
        <f t="shared" si="96"/>
        <v>0</v>
      </c>
      <c r="O842" s="6" t="str">
        <f t="shared" si="97"/>
        <v>Pas de niveau 7</v>
      </c>
    </row>
    <row r="843" spans="1:15">
      <c r="A843" s="15">
        <f>'Balance N'!A844</f>
        <v>0</v>
      </c>
      <c r="B843" s="4" t="str">
        <f t="shared" si="91"/>
        <v>0</v>
      </c>
      <c r="C843" s="4" t="str">
        <f t="shared" si="92"/>
        <v>0</v>
      </c>
      <c r="D843" s="4" t="str">
        <f t="shared" si="93"/>
        <v>0</v>
      </c>
      <c r="E843" s="8">
        <f>'Balance N'!B844</f>
        <v>0</v>
      </c>
      <c r="F843" s="9">
        <f>'Balance N'!C844</f>
        <v>0</v>
      </c>
      <c r="G843" s="9">
        <f>'Balance N'!D844</f>
        <v>0</v>
      </c>
      <c r="H843" s="9">
        <f>'Balance N'!E844</f>
        <v>0</v>
      </c>
      <c r="I843" s="9">
        <f>'Balance N'!F844</f>
        <v>0</v>
      </c>
      <c r="J843" s="11">
        <f>'Balance N'!G844</f>
        <v>0</v>
      </c>
      <c r="K843" s="11">
        <f>'Balance N'!H844</f>
        <v>0</v>
      </c>
      <c r="L843" s="12" t="str">
        <f t="shared" si="94"/>
        <v>0</v>
      </c>
      <c r="M843" s="5" t="str">
        <f t="shared" si="95"/>
        <v>0</v>
      </c>
      <c r="N843" s="4" t="str">
        <f t="shared" si="96"/>
        <v>0</v>
      </c>
      <c r="O843" s="6" t="str">
        <f t="shared" si="97"/>
        <v>Pas de niveau 7</v>
      </c>
    </row>
    <row r="844" spans="1:15">
      <c r="A844" s="15">
        <f>'Balance N'!A845</f>
        <v>0</v>
      </c>
      <c r="B844" s="4" t="str">
        <f t="shared" si="91"/>
        <v>0</v>
      </c>
      <c r="C844" s="4" t="str">
        <f t="shared" si="92"/>
        <v>0</v>
      </c>
      <c r="D844" s="4" t="str">
        <f t="shared" si="93"/>
        <v>0</v>
      </c>
      <c r="E844" s="8">
        <f>'Balance N'!B845</f>
        <v>0</v>
      </c>
      <c r="F844" s="9">
        <f>'Balance N'!C845</f>
        <v>0</v>
      </c>
      <c r="G844" s="9">
        <f>'Balance N'!D845</f>
        <v>0</v>
      </c>
      <c r="H844" s="9">
        <f>'Balance N'!E845</f>
        <v>0</v>
      </c>
      <c r="I844" s="9">
        <f>'Balance N'!F845</f>
        <v>0</v>
      </c>
      <c r="J844" s="11">
        <f>'Balance N'!G845</f>
        <v>0</v>
      </c>
      <c r="K844" s="11">
        <f>'Balance N'!H845</f>
        <v>0</v>
      </c>
      <c r="L844" s="12" t="str">
        <f t="shared" si="94"/>
        <v>0</v>
      </c>
      <c r="M844" s="5" t="str">
        <f t="shared" si="95"/>
        <v>0</v>
      </c>
      <c r="N844" s="4" t="str">
        <f t="shared" si="96"/>
        <v>0</v>
      </c>
      <c r="O844" s="6" t="str">
        <f t="shared" si="97"/>
        <v>Pas de niveau 7</v>
      </c>
    </row>
    <row r="845" spans="1:15">
      <c r="A845" s="15">
        <f>'Balance N'!A846</f>
        <v>0</v>
      </c>
      <c r="B845" s="4" t="str">
        <f t="shared" si="91"/>
        <v>0</v>
      </c>
      <c r="C845" s="4" t="str">
        <f t="shared" si="92"/>
        <v>0</v>
      </c>
      <c r="D845" s="4" t="str">
        <f t="shared" si="93"/>
        <v>0</v>
      </c>
      <c r="E845" s="8">
        <f>'Balance N'!B846</f>
        <v>0</v>
      </c>
      <c r="F845" s="9">
        <f>'Balance N'!C846</f>
        <v>0</v>
      </c>
      <c r="G845" s="9">
        <f>'Balance N'!D846</f>
        <v>0</v>
      </c>
      <c r="H845" s="9">
        <f>'Balance N'!E846</f>
        <v>0</v>
      </c>
      <c r="I845" s="9">
        <f>'Balance N'!F846</f>
        <v>0</v>
      </c>
      <c r="J845" s="11">
        <f>'Balance N'!G846</f>
        <v>0</v>
      </c>
      <c r="K845" s="11">
        <f>'Balance N'!H846</f>
        <v>0</v>
      </c>
      <c r="L845" s="12" t="str">
        <f t="shared" si="94"/>
        <v>0</v>
      </c>
      <c r="M845" s="5" t="str">
        <f t="shared" si="95"/>
        <v>0</v>
      </c>
      <c r="N845" s="4" t="str">
        <f t="shared" si="96"/>
        <v>0</v>
      </c>
      <c r="O845" s="6" t="str">
        <f t="shared" si="97"/>
        <v>Pas de niveau 7</v>
      </c>
    </row>
    <row r="846" spans="1:15">
      <c r="A846" s="15">
        <f>'Balance N'!A847</f>
        <v>0</v>
      </c>
      <c r="B846" s="4" t="str">
        <f t="shared" si="91"/>
        <v>0</v>
      </c>
      <c r="C846" s="4" t="str">
        <f t="shared" si="92"/>
        <v>0</v>
      </c>
      <c r="D846" s="4" t="str">
        <f t="shared" si="93"/>
        <v>0</v>
      </c>
      <c r="E846" s="8">
        <f>'Balance N'!B847</f>
        <v>0</v>
      </c>
      <c r="F846" s="9">
        <f>'Balance N'!C847</f>
        <v>0</v>
      </c>
      <c r="G846" s="9">
        <f>'Balance N'!D847</f>
        <v>0</v>
      </c>
      <c r="H846" s="9">
        <f>'Balance N'!E847</f>
        <v>0</v>
      </c>
      <c r="I846" s="9">
        <f>'Balance N'!F847</f>
        <v>0</v>
      </c>
      <c r="J846" s="11">
        <f>'Balance N'!G847</f>
        <v>0</v>
      </c>
      <c r="K846" s="11">
        <f>'Balance N'!H847</f>
        <v>0</v>
      </c>
      <c r="L846" s="12" t="str">
        <f t="shared" si="94"/>
        <v>0</v>
      </c>
      <c r="M846" s="5" t="str">
        <f t="shared" si="95"/>
        <v>0</v>
      </c>
      <c r="N846" s="4" t="str">
        <f t="shared" si="96"/>
        <v>0</v>
      </c>
      <c r="O846" s="6" t="str">
        <f t="shared" si="97"/>
        <v>Pas de niveau 7</v>
      </c>
    </row>
    <row r="847" spans="1:15">
      <c r="A847" s="15">
        <f>'Balance N'!A848</f>
        <v>0</v>
      </c>
      <c r="B847" s="4" t="str">
        <f t="shared" si="91"/>
        <v>0</v>
      </c>
      <c r="C847" s="4" t="str">
        <f t="shared" si="92"/>
        <v>0</v>
      </c>
      <c r="D847" s="4" t="str">
        <f t="shared" si="93"/>
        <v>0</v>
      </c>
      <c r="E847" s="8">
        <f>'Balance N'!B848</f>
        <v>0</v>
      </c>
      <c r="F847" s="9">
        <f>'Balance N'!C848</f>
        <v>0</v>
      </c>
      <c r="G847" s="9">
        <f>'Balance N'!D848</f>
        <v>0</v>
      </c>
      <c r="H847" s="9">
        <f>'Balance N'!E848</f>
        <v>0</v>
      </c>
      <c r="I847" s="9">
        <f>'Balance N'!F848</f>
        <v>0</v>
      </c>
      <c r="J847" s="11">
        <f>'Balance N'!G848</f>
        <v>0</v>
      </c>
      <c r="K847" s="11">
        <f>'Balance N'!H848</f>
        <v>0</v>
      </c>
      <c r="L847" s="12" t="str">
        <f t="shared" si="94"/>
        <v>0</v>
      </c>
      <c r="M847" s="5" t="str">
        <f t="shared" si="95"/>
        <v>0</v>
      </c>
      <c r="N847" s="4" t="str">
        <f t="shared" si="96"/>
        <v>0</v>
      </c>
      <c r="O847" s="6" t="str">
        <f t="shared" si="97"/>
        <v>Pas de niveau 7</v>
      </c>
    </row>
    <row r="848" spans="1:15">
      <c r="A848" s="15">
        <f>'Balance N'!A849</f>
        <v>0</v>
      </c>
      <c r="B848" s="4" t="str">
        <f t="shared" si="91"/>
        <v>0</v>
      </c>
      <c r="C848" s="4" t="str">
        <f t="shared" si="92"/>
        <v>0</v>
      </c>
      <c r="D848" s="4" t="str">
        <f t="shared" si="93"/>
        <v>0</v>
      </c>
      <c r="E848" s="8">
        <f>'Balance N'!B849</f>
        <v>0</v>
      </c>
      <c r="F848" s="9">
        <f>'Balance N'!C849</f>
        <v>0</v>
      </c>
      <c r="G848" s="9">
        <f>'Balance N'!D849</f>
        <v>0</v>
      </c>
      <c r="H848" s="9">
        <f>'Balance N'!E849</f>
        <v>0</v>
      </c>
      <c r="I848" s="9">
        <f>'Balance N'!F849</f>
        <v>0</v>
      </c>
      <c r="J848" s="11">
        <f>'Balance N'!G849</f>
        <v>0</v>
      </c>
      <c r="K848" s="11">
        <f>'Balance N'!H849</f>
        <v>0</v>
      </c>
      <c r="L848" s="12" t="str">
        <f t="shared" si="94"/>
        <v>0</v>
      </c>
      <c r="M848" s="5" t="str">
        <f t="shared" si="95"/>
        <v>0</v>
      </c>
      <c r="N848" s="4" t="str">
        <f t="shared" si="96"/>
        <v>0</v>
      </c>
      <c r="O848" s="6" t="str">
        <f t="shared" si="97"/>
        <v>Pas de niveau 7</v>
      </c>
    </row>
    <row r="849" spans="1:15">
      <c r="A849" s="15">
        <f>'Balance N'!A850</f>
        <v>0</v>
      </c>
      <c r="B849" s="4" t="str">
        <f t="shared" si="91"/>
        <v>0</v>
      </c>
      <c r="C849" s="4" t="str">
        <f t="shared" si="92"/>
        <v>0</v>
      </c>
      <c r="D849" s="4" t="str">
        <f t="shared" si="93"/>
        <v>0</v>
      </c>
      <c r="E849" s="8">
        <f>'Balance N'!B850</f>
        <v>0</v>
      </c>
      <c r="F849" s="9">
        <f>'Balance N'!C850</f>
        <v>0</v>
      </c>
      <c r="G849" s="9">
        <f>'Balance N'!D850</f>
        <v>0</v>
      </c>
      <c r="H849" s="9">
        <f>'Balance N'!E850</f>
        <v>0</v>
      </c>
      <c r="I849" s="9">
        <f>'Balance N'!F850</f>
        <v>0</v>
      </c>
      <c r="J849" s="11">
        <f>'Balance N'!G850</f>
        <v>0</v>
      </c>
      <c r="K849" s="11">
        <f>'Balance N'!H850</f>
        <v>0</v>
      </c>
      <c r="L849" s="12" t="str">
        <f t="shared" si="94"/>
        <v>0</v>
      </c>
      <c r="M849" s="5" t="str">
        <f t="shared" si="95"/>
        <v>0</v>
      </c>
      <c r="N849" s="4" t="str">
        <f t="shared" si="96"/>
        <v>0</v>
      </c>
      <c r="O849" s="6" t="str">
        <f t="shared" si="97"/>
        <v>Pas de niveau 7</v>
      </c>
    </row>
    <row r="850" spans="1:15">
      <c r="A850" s="15">
        <f>'Balance N'!A851</f>
        <v>0</v>
      </c>
      <c r="B850" s="4" t="str">
        <f t="shared" si="91"/>
        <v>0</v>
      </c>
      <c r="C850" s="4" t="str">
        <f t="shared" si="92"/>
        <v>0</v>
      </c>
      <c r="D850" s="4" t="str">
        <f t="shared" si="93"/>
        <v>0</v>
      </c>
      <c r="E850" s="8">
        <f>'Balance N'!B851</f>
        <v>0</v>
      </c>
      <c r="F850" s="9">
        <f>'Balance N'!C851</f>
        <v>0</v>
      </c>
      <c r="G850" s="9">
        <f>'Balance N'!D851</f>
        <v>0</v>
      </c>
      <c r="H850" s="9">
        <f>'Balance N'!E851</f>
        <v>0</v>
      </c>
      <c r="I850" s="9">
        <f>'Balance N'!F851</f>
        <v>0</v>
      </c>
      <c r="J850" s="11">
        <f>'Balance N'!G851</f>
        <v>0</v>
      </c>
      <c r="K850" s="11">
        <f>'Balance N'!H851</f>
        <v>0</v>
      </c>
      <c r="L850" s="12" t="str">
        <f t="shared" si="94"/>
        <v>0</v>
      </c>
      <c r="M850" s="5" t="str">
        <f t="shared" si="95"/>
        <v>0</v>
      </c>
      <c r="N850" s="4" t="str">
        <f t="shared" si="96"/>
        <v>0</v>
      </c>
      <c r="O850" s="6" t="str">
        <f t="shared" si="97"/>
        <v>Pas de niveau 7</v>
      </c>
    </row>
    <row r="851" spans="1:15">
      <c r="A851" s="15">
        <f>'Balance N'!A852</f>
        <v>0</v>
      </c>
      <c r="B851" s="4" t="str">
        <f t="shared" si="91"/>
        <v>0</v>
      </c>
      <c r="C851" s="4" t="str">
        <f t="shared" si="92"/>
        <v>0</v>
      </c>
      <c r="D851" s="4" t="str">
        <f t="shared" si="93"/>
        <v>0</v>
      </c>
      <c r="E851" s="8">
        <f>'Balance N'!B852</f>
        <v>0</v>
      </c>
      <c r="F851" s="9">
        <f>'Balance N'!C852</f>
        <v>0</v>
      </c>
      <c r="G851" s="9">
        <f>'Balance N'!D852</f>
        <v>0</v>
      </c>
      <c r="H851" s="9">
        <f>'Balance N'!E852</f>
        <v>0</v>
      </c>
      <c r="I851" s="9">
        <f>'Balance N'!F852</f>
        <v>0</v>
      </c>
      <c r="J851" s="11">
        <f>'Balance N'!G852</f>
        <v>0</v>
      </c>
      <c r="K851" s="11">
        <f>'Balance N'!H852</f>
        <v>0</v>
      </c>
      <c r="L851" s="12" t="str">
        <f t="shared" si="94"/>
        <v>0</v>
      </c>
      <c r="M851" s="5" t="str">
        <f t="shared" si="95"/>
        <v>0</v>
      </c>
      <c r="N851" s="4" t="str">
        <f t="shared" si="96"/>
        <v>0</v>
      </c>
      <c r="O851" s="6" t="str">
        <f t="shared" si="97"/>
        <v>Pas de niveau 7</v>
      </c>
    </row>
    <row r="852" spans="1:15">
      <c r="A852" s="15">
        <f>'Balance N'!A853</f>
        <v>0</v>
      </c>
      <c r="B852" s="4" t="str">
        <f t="shared" si="91"/>
        <v>0</v>
      </c>
      <c r="C852" s="4" t="str">
        <f t="shared" si="92"/>
        <v>0</v>
      </c>
      <c r="D852" s="4" t="str">
        <f t="shared" si="93"/>
        <v>0</v>
      </c>
      <c r="E852" s="8">
        <f>'Balance N'!B853</f>
        <v>0</v>
      </c>
      <c r="F852" s="9">
        <f>'Balance N'!C853</f>
        <v>0</v>
      </c>
      <c r="G852" s="9">
        <f>'Balance N'!D853</f>
        <v>0</v>
      </c>
      <c r="H852" s="9">
        <f>'Balance N'!E853</f>
        <v>0</v>
      </c>
      <c r="I852" s="9">
        <f>'Balance N'!F853</f>
        <v>0</v>
      </c>
      <c r="J852" s="11">
        <f>'Balance N'!G853</f>
        <v>0</v>
      </c>
      <c r="K852" s="11">
        <f>'Balance N'!H853</f>
        <v>0</v>
      </c>
      <c r="L852" s="12" t="str">
        <f t="shared" si="94"/>
        <v>0</v>
      </c>
      <c r="M852" s="5" t="str">
        <f t="shared" si="95"/>
        <v>0</v>
      </c>
      <c r="N852" s="4" t="str">
        <f t="shared" si="96"/>
        <v>0</v>
      </c>
      <c r="O852" s="6" t="str">
        <f t="shared" si="97"/>
        <v>Pas de niveau 7</v>
      </c>
    </row>
    <row r="853" spans="1:15">
      <c r="A853" s="15">
        <f>'Balance N'!A854</f>
        <v>0</v>
      </c>
      <c r="B853" s="4" t="str">
        <f t="shared" si="91"/>
        <v>0</v>
      </c>
      <c r="C853" s="4" t="str">
        <f t="shared" si="92"/>
        <v>0</v>
      </c>
      <c r="D853" s="4" t="str">
        <f t="shared" si="93"/>
        <v>0</v>
      </c>
      <c r="E853" s="8">
        <f>'Balance N'!B854</f>
        <v>0</v>
      </c>
      <c r="F853" s="9">
        <f>'Balance N'!C854</f>
        <v>0</v>
      </c>
      <c r="G853" s="9">
        <f>'Balance N'!D854</f>
        <v>0</v>
      </c>
      <c r="H853" s="9">
        <f>'Balance N'!E854</f>
        <v>0</v>
      </c>
      <c r="I853" s="9">
        <f>'Balance N'!F854</f>
        <v>0</v>
      </c>
      <c r="J853" s="11">
        <f>'Balance N'!G854</f>
        <v>0</v>
      </c>
      <c r="K853" s="11">
        <f>'Balance N'!H854</f>
        <v>0</v>
      </c>
      <c r="L853" s="12" t="str">
        <f t="shared" si="94"/>
        <v>0</v>
      </c>
      <c r="M853" s="5" t="str">
        <f t="shared" si="95"/>
        <v>0</v>
      </c>
      <c r="N853" s="4" t="str">
        <f t="shared" si="96"/>
        <v>0</v>
      </c>
      <c r="O853" s="6" t="str">
        <f t="shared" si="97"/>
        <v>Pas de niveau 7</v>
      </c>
    </row>
    <row r="854" spans="1:15">
      <c r="A854" s="15">
        <f>'Balance N'!A855</f>
        <v>0</v>
      </c>
      <c r="B854" s="4" t="str">
        <f t="shared" si="91"/>
        <v>0</v>
      </c>
      <c r="C854" s="4" t="str">
        <f t="shared" si="92"/>
        <v>0</v>
      </c>
      <c r="D854" s="4" t="str">
        <f t="shared" si="93"/>
        <v>0</v>
      </c>
      <c r="E854" s="8">
        <f>'Balance N'!B855</f>
        <v>0</v>
      </c>
      <c r="F854" s="9">
        <f>'Balance N'!C855</f>
        <v>0</v>
      </c>
      <c r="G854" s="9">
        <f>'Balance N'!D855</f>
        <v>0</v>
      </c>
      <c r="H854" s="9">
        <f>'Balance N'!E855</f>
        <v>0</v>
      </c>
      <c r="I854" s="9">
        <f>'Balance N'!F855</f>
        <v>0</v>
      </c>
      <c r="J854" s="11">
        <f>'Balance N'!G855</f>
        <v>0</v>
      </c>
      <c r="K854" s="11">
        <f>'Balance N'!H855</f>
        <v>0</v>
      </c>
      <c r="L854" s="12" t="str">
        <f t="shared" si="94"/>
        <v>0</v>
      </c>
      <c r="M854" s="5" t="str">
        <f t="shared" si="95"/>
        <v>0</v>
      </c>
      <c r="N854" s="4" t="str">
        <f t="shared" si="96"/>
        <v>0</v>
      </c>
      <c r="O854" s="6" t="str">
        <f t="shared" si="97"/>
        <v>Pas de niveau 7</v>
      </c>
    </row>
    <row r="855" spans="1:15">
      <c r="A855" s="15">
        <f>'Balance N'!A856</f>
        <v>0</v>
      </c>
      <c r="B855" s="4" t="str">
        <f t="shared" si="91"/>
        <v>0</v>
      </c>
      <c r="C855" s="4" t="str">
        <f t="shared" si="92"/>
        <v>0</v>
      </c>
      <c r="D855" s="4" t="str">
        <f t="shared" si="93"/>
        <v>0</v>
      </c>
      <c r="E855" s="8">
        <f>'Balance N'!B856</f>
        <v>0</v>
      </c>
      <c r="F855" s="9">
        <f>'Balance N'!C856</f>
        <v>0</v>
      </c>
      <c r="G855" s="9">
        <f>'Balance N'!D856</f>
        <v>0</v>
      </c>
      <c r="H855" s="9">
        <f>'Balance N'!E856</f>
        <v>0</v>
      </c>
      <c r="I855" s="9">
        <f>'Balance N'!F856</f>
        <v>0</v>
      </c>
      <c r="J855" s="11">
        <f>'Balance N'!G856</f>
        <v>0</v>
      </c>
      <c r="K855" s="11">
        <f>'Balance N'!H856</f>
        <v>0</v>
      </c>
      <c r="L855" s="12" t="str">
        <f t="shared" si="94"/>
        <v>0</v>
      </c>
      <c r="M855" s="5" t="str">
        <f t="shared" si="95"/>
        <v>0</v>
      </c>
      <c r="N855" s="4" t="str">
        <f t="shared" si="96"/>
        <v>0</v>
      </c>
      <c r="O855" s="6" t="str">
        <f t="shared" si="97"/>
        <v>Pas de niveau 7</v>
      </c>
    </row>
    <row r="856" spans="1:15">
      <c r="A856" s="15">
        <f>'Balance N'!A857</f>
        <v>0</v>
      </c>
      <c r="B856" s="4" t="str">
        <f t="shared" si="91"/>
        <v>0</v>
      </c>
      <c r="C856" s="4" t="str">
        <f t="shared" si="92"/>
        <v>0</v>
      </c>
      <c r="D856" s="4" t="str">
        <f t="shared" si="93"/>
        <v>0</v>
      </c>
      <c r="E856" s="8">
        <f>'Balance N'!B857</f>
        <v>0</v>
      </c>
      <c r="F856" s="9">
        <f>'Balance N'!C857</f>
        <v>0</v>
      </c>
      <c r="G856" s="9">
        <f>'Balance N'!D857</f>
        <v>0</v>
      </c>
      <c r="H856" s="9">
        <f>'Balance N'!E857</f>
        <v>0</v>
      </c>
      <c r="I856" s="9">
        <f>'Balance N'!F857</f>
        <v>0</v>
      </c>
      <c r="J856" s="11">
        <f>'Balance N'!G857</f>
        <v>0</v>
      </c>
      <c r="K856" s="11">
        <f>'Balance N'!H857</f>
        <v>0</v>
      </c>
      <c r="L856" s="12" t="str">
        <f t="shared" si="94"/>
        <v>0</v>
      </c>
      <c r="M856" s="5" t="str">
        <f t="shared" si="95"/>
        <v>0</v>
      </c>
      <c r="N856" s="4" t="str">
        <f t="shared" si="96"/>
        <v>0</v>
      </c>
      <c r="O856" s="6" t="str">
        <f t="shared" si="97"/>
        <v>Pas de niveau 7</v>
      </c>
    </row>
    <row r="857" spans="1:15">
      <c r="A857" s="15">
        <f>'Balance N'!A858</f>
        <v>0</v>
      </c>
      <c r="B857" s="4" t="str">
        <f t="shared" si="91"/>
        <v>0</v>
      </c>
      <c r="C857" s="4" t="str">
        <f t="shared" si="92"/>
        <v>0</v>
      </c>
      <c r="D857" s="4" t="str">
        <f t="shared" si="93"/>
        <v>0</v>
      </c>
      <c r="E857" s="8">
        <f>'Balance N'!B858</f>
        <v>0</v>
      </c>
      <c r="F857" s="9">
        <f>'Balance N'!C858</f>
        <v>0</v>
      </c>
      <c r="G857" s="9">
        <f>'Balance N'!D858</f>
        <v>0</v>
      </c>
      <c r="H857" s="9">
        <f>'Balance N'!E858</f>
        <v>0</v>
      </c>
      <c r="I857" s="9">
        <f>'Balance N'!F858</f>
        <v>0</v>
      </c>
      <c r="J857" s="11">
        <f>'Balance N'!G858</f>
        <v>0</v>
      </c>
      <c r="K857" s="11">
        <f>'Balance N'!H858</f>
        <v>0</v>
      </c>
      <c r="L857" s="12" t="str">
        <f t="shared" si="94"/>
        <v>0</v>
      </c>
      <c r="M857" s="5" t="str">
        <f t="shared" si="95"/>
        <v>0</v>
      </c>
      <c r="N857" s="4" t="str">
        <f t="shared" si="96"/>
        <v>0</v>
      </c>
      <c r="O857" s="6" t="str">
        <f t="shared" si="97"/>
        <v>Pas de niveau 7</v>
      </c>
    </row>
    <row r="858" spans="1:15">
      <c r="A858" s="15">
        <f>'Balance N'!A859</f>
        <v>0</v>
      </c>
      <c r="B858" s="4" t="str">
        <f t="shared" si="91"/>
        <v>0</v>
      </c>
      <c r="C858" s="4" t="str">
        <f t="shared" si="92"/>
        <v>0</v>
      </c>
      <c r="D858" s="4" t="str">
        <f t="shared" si="93"/>
        <v>0</v>
      </c>
      <c r="E858" s="8">
        <f>'Balance N'!B859</f>
        <v>0</v>
      </c>
      <c r="F858" s="9">
        <f>'Balance N'!C859</f>
        <v>0</v>
      </c>
      <c r="G858" s="9">
        <f>'Balance N'!D859</f>
        <v>0</v>
      </c>
      <c r="H858" s="9">
        <f>'Balance N'!E859</f>
        <v>0</v>
      </c>
      <c r="I858" s="9">
        <f>'Balance N'!F859</f>
        <v>0</v>
      </c>
      <c r="J858" s="11">
        <f>'Balance N'!G859</f>
        <v>0</v>
      </c>
      <c r="K858" s="11">
        <f>'Balance N'!H859</f>
        <v>0</v>
      </c>
      <c r="L858" s="12" t="str">
        <f t="shared" si="94"/>
        <v>0</v>
      </c>
      <c r="M858" s="5" t="str">
        <f t="shared" si="95"/>
        <v>0</v>
      </c>
      <c r="N858" s="4" t="str">
        <f t="shared" si="96"/>
        <v>0</v>
      </c>
      <c r="O858" s="6" t="str">
        <f t="shared" si="97"/>
        <v>Pas de niveau 7</v>
      </c>
    </row>
    <row r="859" spans="1:15">
      <c r="A859" s="15">
        <f>'Balance N'!A860</f>
        <v>0</v>
      </c>
      <c r="B859" s="4" t="str">
        <f t="shared" si="91"/>
        <v>0</v>
      </c>
      <c r="C859" s="4" t="str">
        <f t="shared" si="92"/>
        <v>0</v>
      </c>
      <c r="D859" s="4" t="str">
        <f t="shared" si="93"/>
        <v>0</v>
      </c>
      <c r="E859" s="8">
        <f>'Balance N'!B860</f>
        <v>0</v>
      </c>
      <c r="F859" s="9">
        <f>'Balance N'!C860</f>
        <v>0</v>
      </c>
      <c r="G859" s="9">
        <f>'Balance N'!D860</f>
        <v>0</v>
      </c>
      <c r="H859" s="9">
        <f>'Balance N'!E860</f>
        <v>0</v>
      </c>
      <c r="I859" s="9">
        <f>'Balance N'!F860</f>
        <v>0</v>
      </c>
      <c r="J859" s="11">
        <f>'Balance N'!G860</f>
        <v>0</v>
      </c>
      <c r="K859" s="11">
        <f>'Balance N'!H860</f>
        <v>0</v>
      </c>
      <c r="L859" s="12" t="str">
        <f t="shared" si="94"/>
        <v>0</v>
      </c>
      <c r="M859" s="5" t="str">
        <f t="shared" si="95"/>
        <v>0</v>
      </c>
      <c r="N859" s="4" t="str">
        <f t="shared" si="96"/>
        <v>0</v>
      </c>
      <c r="O859" s="6" t="str">
        <f t="shared" si="97"/>
        <v>Pas de niveau 7</v>
      </c>
    </row>
    <row r="860" spans="1:15">
      <c r="A860" s="15">
        <f>'Balance N'!A861</f>
        <v>0</v>
      </c>
      <c r="B860" s="4" t="str">
        <f t="shared" si="91"/>
        <v>0</v>
      </c>
      <c r="C860" s="4" t="str">
        <f t="shared" si="92"/>
        <v>0</v>
      </c>
      <c r="D860" s="4" t="str">
        <f t="shared" si="93"/>
        <v>0</v>
      </c>
      <c r="E860" s="8">
        <f>'Balance N'!B861</f>
        <v>0</v>
      </c>
      <c r="F860" s="9">
        <f>'Balance N'!C861</f>
        <v>0</v>
      </c>
      <c r="G860" s="9">
        <f>'Balance N'!D861</f>
        <v>0</v>
      </c>
      <c r="H860" s="9">
        <f>'Balance N'!E861</f>
        <v>0</v>
      </c>
      <c r="I860" s="9">
        <f>'Balance N'!F861</f>
        <v>0</v>
      </c>
      <c r="J860" s="11">
        <f>'Balance N'!G861</f>
        <v>0</v>
      </c>
      <c r="K860" s="11">
        <f>'Balance N'!H861</f>
        <v>0</v>
      </c>
      <c r="L860" s="12" t="str">
        <f t="shared" si="94"/>
        <v>0</v>
      </c>
      <c r="M860" s="5" t="str">
        <f t="shared" si="95"/>
        <v>0</v>
      </c>
      <c r="N860" s="4" t="str">
        <f t="shared" si="96"/>
        <v>0</v>
      </c>
      <c r="O860" s="6" t="str">
        <f t="shared" si="97"/>
        <v>Pas de niveau 7</v>
      </c>
    </row>
    <row r="861" spans="1:15">
      <c r="A861" s="15">
        <f>'Balance N'!A862</f>
        <v>0</v>
      </c>
      <c r="B861" s="4" t="str">
        <f t="shared" si="91"/>
        <v>0</v>
      </c>
      <c r="C861" s="4" t="str">
        <f t="shared" si="92"/>
        <v>0</v>
      </c>
      <c r="D861" s="4" t="str">
        <f t="shared" si="93"/>
        <v>0</v>
      </c>
      <c r="E861" s="8">
        <f>'Balance N'!B862</f>
        <v>0</v>
      </c>
      <c r="F861" s="9">
        <f>'Balance N'!C862</f>
        <v>0</v>
      </c>
      <c r="G861" s="9">
        <f>'Balance N'!D862</f>
        <v>0</v>
      </c>
      <c r="H861" s="9">
        <f>'Balance N'!E862</f>
        <v>0</v>
      </c>
      <c r="I861" s="9">
        <f>'Balance N'!F862</f>
        <v>0</v>
      </c>
      <c r="J861" s="11">
        <f>'Balance N'!G862</f>
        <v>0</v>
      </c>
      <c r="K861" s="11">
        <f>'Balance N'!H862</f>
        <v>0</v>
      </c>
      <c r="L861" s="12" t="str">
        <f t="shared" si="94"/>
        <v>0</v>
      </c>
      <c r="M861" s="5" t="str">
        <f t="shared" si="95"/>
        <v>0</v>
      </c>
      <c r="N861" s="4" t="str">
        <f t="shared" si="96"/>
        <v>0</v>
      </c>
      <c r="O861" s="6" t="str">
        <f t="shared" si="97"/>
        <v>Pas de niveau 7</v>
      </c>
    </row>
    <row r="862" spans="1:15">
      <c r="A862" s="15">
        <f>'Balance N'!A863</f>
        <v>0</v>
      </c>
      <c r="B862" s="4" t="str">
        <f t="shared" si="91"/>
        <v>0</v>
      </c>
      <c r="C862" s="4" t="str">
        <f t="shared" si="92"/>
        <v>0</v>
      </c>
      <c r="D862" s="4" t="str">
        <f t="shared" si="93"/>
        <v>0</v>
      </c>
      <c r="E862" s="8">
        <f>'Balance N'!B863</f>
        <v>0</v>
      </c>
      <c r="F862" s="9">
        <f>'Balance N'!C863</f>
        <v>0</v>
      </c>
      <c r="G862" s="9">
        <f>'Balance N'!D863</f>
        <v>0</v>
      </c>
      <c r="H862" s="9">
        <f>'Balance N'!E863</f>
        <v>0</v>
      </c>
      <c r="I862" s="9">
        <f>'Balance N'!F863</f>
        <v>0</v>
      </c>
      <c r="J862" s="11">
        <f>'Balance N'!G863</f>
        <v>0</v>
      </c>
      <c r="K862" s="11">
        <f>'Balance N'!H863</f>
        <v>0</v>
      </c>
      <c r="L862" s="12" t="str">
        <f t="shared" si="94"/>
        <v>0</v>
      </c>
      <c r="M862" s="5" t="str">
        <f t="shared" si="95"/>
        <v>0</v>
      </c>
      <c r="N862" s="4" t="str">
        <f t="shared" si="96"/>
        <v>0</v>
      </c>
      <c r="O862" s="6" t="str">
        <f t="shared" si="97"/>
        <v>Pas de niveau 7</v>
      </c>
    </row>
    <row r="863" spans="1:15">
      <c r="A863" s="15">
        <f>'Balance N'!A864</f>
        <v>0</v>
      </c>
      <c r="B863" s="4" t="str">
        <f t="shared" si="91"/>
        <v>0</v>
      </c>
      <c r="C863" s="4" t="str">
        <f t="shared" si="92"/>
        <v>0</v>
      </c>
      <c r="D863" s="4" t="str">
        <f t="shared" si="93"/>
        <v>0</v>
      </c>
      <c r="E863" s="8">
        <f>'Balance N'!B864</f>
        <v>0</v>
      </c>
      <c r="F863" s="9">
        <f>'Balance N'!C864</f>
        <v>0</v>
      </c>
      <c r="G863" s="9">
        <f>'Balance N'!D864</f>
        <v>0</v>
      </c>
      <c r="H863" s="9">
        <f>'Balance N'!E864</f>
        <v>0</v>
      </c>
      <c r="I863" s="9">
        <f>'Balance N'!F864</f>
        <v>0</v>
      </c>
      <c r="J863" s="11">
        <f>'Balance N'!G864</f>
        <v>0</v>
      </c>
      <c r="K863" s="11">
        <f>'Balance N'!H864</f>
        <v>0</v>
      </c>
      <c r="L863" s="12" t="str">
        <f t="shared" si="94"/>
        <v>0</v>
      </c>
      <c r="M863" s="5" t="str">
        <f t="shared" si="95"/>
        <v>0</v>
      </c>
      <c r="N863" s="4" t="str">
        <f t="shared" si="96"/>
        <v>0</v>
      </c>
      <c r="O863" s="6" t="str">
        <f t="shared" si="97"/>
        <v>Pas de niveau 7</v>
      </c>
    </row>
    <row r="864" spans="1:15">
      <c r="A864" s="15">
        <f>'Balance N'!A865</f>
        <v>0</v>
      </c>
      <c r="B864" s="4" t="str">
        <f t="shared" si="91"/>
        <v>0</v>
      </c>
      <c r="C864" s="4" t="str">
        <f t="shared" si="92"/>
        <v>0</v>
      </c>
      <c r="D864" s="4" t="str">
        <f t="shared" si="93"/>
        <v>0</v>
      </c>
      <c r="E864" s="8">
        <f>'Balance N'!B865</f>
        <v>0</v>
      </c>
      <c r="F864" s="9">
        <f>'Balance N'!C865</f>
        <v>0</v>
      </c>
      <c r="G864" s="9">
        <f>'Balance N'!D865</f>
        <v>0</v>
      </c>
      <c r="H864" s="9">
        <f>'Balance N'!E865</f>
        <v>0</v>
      </c>
      <c r="I864" s="9">
        <f>'Balance N'!F865</f>
        <v>0</v>
      </c>
      <c r="J864" s="11">
        <f>'Balance N'!G865</f>
        <v>0</v>
      </c>
      <c r="K864" s="11">
        <f>'Balance N'!H865</f>
        <v>0</v>
      </c>
      <c r="L864" s="12" t="str">
        <f t="shared" si="94"/>
        <v>0</v>
      </c>
      <c r="M864" s="5" t="str">
        <f t="shared" si="95"/>
        <v>0</v>
      </c>
      <c r="N864" s="4" t="str">
        <f t="shared" si="96"/>
        <v>0</v>
      </c>
      <c r="O864" s="6" t="str">
        <f t="shared" si="97"/>
        <v>Pas de niveau 7</v>
      </c>
    </row>
    <row r="865" spans="1:15">
      <c r="A865" s="15">
        <f>'Balance N'!A866</f>
        <v>0</v>
      </c>
      <c r="B865" s="4" t="str">
        <f t="shared" si="91"/>
        <v>0</v>
      </c>
      <c r="C865" s="4" t="str">
        <f t="shared" si="92"/>
        <v>0</v>
      </c>
      <c r="D865" s="4" t="str">
        <f t="shared" si="93"/>
        <v>0</v>
      </c>
      <c r="E865" s="8">
        <f>'Balance N'!B866</f>
        <v>0</v>
      </c>
      <c r="F865" s="9">
        <f>'Balance N'!C866</f>
        <v>0</v>
      </c>
      <c r="G865" s="9">
        <f>'Balance N'!D866</f>
        <v>0</v>
      </c>
      <c r="H865" s="9">
        <f>'Balance N'!E866</f>
        <v>0</v>
      </c>
      <c r="I865" s="9">
        <f>'Balance N'!F866</f>
        <v>0</v>
      </c>
      <c r="J865" s="11">
        <f>'Balance N'!G866</f>
        <v>0</v>
      </c>
      <c r="K865" s="11">
        <f>'Balance N'!H866</f>
        <v>0</v>
      </c>
      <c r="L865" s="12" t="str">
        <f t="shared" si="94"/>
        <v>0</v>
      </c>
      <c r="M865" s="5" t="str">
        <f t="shared" si="95"/>
        <v>0</v>
      </c>
      <c r="N865" s="4" t="str">
        <f t="shared" si="96"/>
        <v>0</v>
      </c>
      <c r="O865" s="6" t="str">
        <f t="shared" si="97"/>
        <v>Pas de niveau 7</v>
      </c>
    </row>
    <row r="866" spans="1:15">
      <c r="A866" s="15">
        <f>'Balance N'!A867</f>
        <v>0</v>
      </c>
      <c r="B866" s="4" t="str">
        <f t="shared" si="91"/>
        <v>0</v>
      </c>
      <c r="C866" s="4" t="str">
        <f t="shared" si="92"/>
        <v>0</v>
      </c>
      <c r="D866" s="4" t="str">
        <f t="shared" si="93"/>
        <v>0</v>
      </c>
      <c r="E866" s="8">
        <f>'Balance N'!B867</f>
        <v>0</v>
      </c>
      <c r="F866" s="9">
        <f>'Balance N'!C867</f>
        <v>0</v>
      </c>
      <c r="G866" s="9">
        <f>'Balance N'!D867</f>
        <v>0</v>
      </c>
      <c r="H866" s="9">
        <f>'Balance N'!E867</f>
        <v>0</v>
      </c>
      <c r="I866" s="9">
        <f>'Balance N'!F867</f>
        <v>0</v>
      </c>
      <c r="J866" s="11">
        <f>'Balance N'!G867</f>
        <v>0</v>
      </c>
      <c r="K866" s="11">
        <f>'Balance N'!H867</f>
        <v>0</v>
      </c>
      <c r="L866" s="12" t="str">
        <f t="shared" si="94"/>
        <v>0</v>
      </c>
      <c r="M866" s="5" t="str">
        <f t="shared" si="95"/>
        <v>0</v>
      </c>
      <c r="N866" s="4" t="str">
        <f t="shared" si="96"/>
        <v>0</v>
      </c>
      <c r="O866" s="6" t="str">
        <f t="shared" si="97"/>
        <v>Pas de niveau 7</v>
      </c>
    </row>
    <row r="867" spans="1:15">
      <c r="A867" s="15">
        <f>'Balance N'!A868</f>
        <v>0</v>
      </c>
      <c r="B867" s="4" t="str">
        <f t="shared" si="91"/>
        <v>0</v>
      </c>
      <c r="C867" s="4" t="str">
        <f t="shared" si="92"/>
        <v>0</v>
      </c>
      <c r="D867" s="4" t="str">
        <f t="shared" si="93"/>
        <v>0</v>
      </c>
      <c r="E867" s="8">
        <f>'Balance N'!B868</f>
        <v>0</v>
      </c>
      <c r="F867" s="9">
        <f>'Balance N'!C868</f>
        <v>0</v>
      </c>
      <c r="G867" s="9">
        <f>'Balance N'!D868</f>
        <v>0</v>
      </c>
      <c r="H867" s="9">
        <f>'Balance N'!E868</f>
        <v>0</v>
      </c>
      <c r="I867" s="9">
        <f>'Balance N'!F868</f>
        <v>0</v>
      </c>
      <c r="J867" s="11">
        <f>'Balance N'!G868</f>
        <v>0</v>
      </c>
      <c r="K867" s="11">
        <f>'Balance N'!H868</f>
        <v>0</v>
      </c>
      <c r="L867" s="12" t="str">
        <f t="shared" si="94"/>
        <v>0</v>
      </c>
      <c r="M867" s="5" t="str">
        <f t="shared" si="95"/>
        <v>0</v>
      </c>
      <c r="N867" s="4" t="str">
        <f t="shared" si="96"/>
        <v>0</v>
      </c>
      <c r="O867" s="6" t="str">
        <f t="shared" si="97"/>
        <v>Pas de niveau 7</v>
      </c>
    </row>
    <row r="868" spans="1:15">
      <c r="A868" s="15">
        <f>'Balance N'!A869</f>
        <v>0</v>
      </c>
      <c r="B868" s="4" t="str">
        <f t="shared" si="91"/>
        <v>0</v>
      </c>
      <c r="C868" s="4" t="str">
        <f t="shared" si="92"/>
        <v>0</v>
      </c>
      <c r="D868" s="4" t="str">
        <f t="shared" si="93"/>
        <v>0</v>
      </c>
      <c r="E868" s="8">
        <f>'Balance N'!B869</f>
        <v>0</v>
      </c>
      <c r="F868" s="9">
        <f>'Balance N'!C869</f>
        <v>0</v>
      </c>
      <c r="G868" s="9">
        <f>'Balance N'!D869</f>
        <v>0</v>
      </c>
      <c r="H868" s="9">
        <f>'Balance N'!E869</f>
        <v>0</v>
      </c>
      <c r="I868" s="9">
        <f>'Balance N'!F869</f>
        <v>0</v>
      </c>
      <c r="J868" s="11">
        <f>'Balance N'!G869</f>
        <v>0</v>
      </c>
      <c r="K868" s="11">
        <f>'Balance N'!H869</f>
        <v>0</v>
      </c>
      <c r="L868" s="12" t="str">
        <f t="shared" si="94"/>
        <v>0</v>
      </c>
      <c r="M868" s="5" t="str">
        <f t="shared" si="95"/>
        <v>0</v>
      </c>
      <c r="N868" s="4" t="str">
        <f t="shared" si="96"/>
        <v>0</v>
      </c>
      <c r="O868" s="6" t="str">
        <f t="shared" si="97"/>
        <v>Pas de niveau 7</v>
      </c>
    </row>
    <row r="869" spans="1:15">
      <c r="A869" s="15">
        <f>'Balance N'!A870</f>
        <v>0</v>
      </c>
      <c r="B869" s="4" t="str">
        <f t="shared" si="91"/>
        <v>0</v>
      </c>
      <c r="C869" s="4" t="str">
        <f t="shared" si="92"/>
        <v>0</v>
      </c>
      <c r="D869" s="4" t="str">
        <f t="shared" si="93"/>
        <v>0</v>
      </c>
      <c r="E869" s="8">
        <f>'Balance N'!B870</f>
        <v>0</v>
      </c>
      <c r="F869" s="9">
        <f>'Balance N'!C870</f>
        <v>0</v>
      </c>
      <c r="G869" s="9">
        <f>'Balance N'!D870</f>
        <v>0</v>
      </c>
      <c r="H869" s="9">
        <f>'Balance N'!E870</f>
        <v>0</v>
      </c>
      <c r="I869" s="9">
        <f>'Balance N'!F870</f>
        <v>0</v>
      </c>
      <c r="J869" s="11">
        <f>'Balance N'!G870</f>
        <v>0</v>
      </c>
      <c r="K869" s="11">
        <f>'Balance N'!H870</f>
        <v>0</v>
      </c>
      <c r="L869" s="12" t="str">
        <f t="shared" si="94"/>
        <v>0</v>
      </c>
      <c r="M869" s="5" t="str">
        <f t="shared" si="95"/>
        <v>0</v>
      </c>
      <c r="N869" s="4" t="str">
        <f t="shared" si="96"/>
        <v>0</v>
      </c>
      <c r="O869" s="6" t="str">
        <f t="shared" si="97"/>
        <v>Pas de niveau 7</v>
      </c>
    </row>
    <row r="870" spans="1:15">
      <c r="A870" s="15">
        <f>'Balance N'!A871</f>
        <v>0</v>
      </c>
      <c r="B870" s="4" t="str">
        <f t="shared" si="91"/>
        <v>0</v>
      </c>
      <c r="C870" s="4" t="str">
        <f t="shared" si="92"/>
        <v>0</v>
      </c>
      <c r="D870" s="4" t="str">
        <f t="shared" si="93"/>
        <v>0</v>
      </c>
      <c r="E870" s="8">
        <f>'Balance N'!B871</f>
        <v>0</v>
      </c>
      <c r="F870" s="9">
        <f>'Balance N'!C871</f>
        <v>0</v>
      </c>
      <c r="G870" s="9">
        <f>'Balance N'!D871</f>
        <v>0</v>
      </c>
      <c r="H870" s="9">
        <f>'Balance N'!E871</f>
        <v>0</v>
      </c>
      <c r="I870" s="9">
        <f>'Balance N'!F871</f>
        <v>0</v>
      </c>
      <c r="J870" s="11">
        <f>'Balance N'!G871</f>
        <v>0</v>
      </c>
      <c r="K870" s="11">
        <f>'Balance N'!H871</f>
        <v>0</v>
      </c>
      <c r="L870" s="12" t="str">
        <f t="shared" si="94"/>
        <v>0</v>
      </c>
      <c r="M870" s="5" t="str">
        <f t="shared" si="95"/>
        <v>0</v>
      </c>
      <c r="N870" s="4" t="str">
        <f t="shared" si="96"/>
        <v>0</v>
      </c>
      <c r="O870" s="6" t="str">
        <f t="shared" si="97"/>
        <v>Pas de niveau 7</v>
      </c>
    </row>
    <row r="871" spans="1:15">
      <c r="A871" s="15">
        <f>'Balance N'!A872</f>
        <v>0</v>
      </c>
      <c r="B871" s="4" t="str">
        <f t="shared" si="91"/>
        <v>0</v>
      </c>
      <c r="C871" s="4" t="str">
        <f t="shared" si="92"/>
        <v>0</v>
      </c>
      <c r="D871" s="4" t="str">
        <f t="shared" si="93"/>
        <v>0</v>
      </c>
      <c r="E871" s="8">
        <f>'Balance N'!B872</f>
        <v>0</v>
      </c>
      <c r="F871" s="9">
        <f>'Balance N'!C872</f>
        <v>0</v>
      </c>
      <c r="G871" s="9">
        <f>'Balance N'!D872</f>
        <v>0</v>
      </c>
      <c r="H871" s="9">
        <f>'Balance N'!E872</f>
        <v>0</v>
      </c>
      <c r="I871" s="9">
        <f>'Balance N'!F872</f>
        <v>0</v>
      </c>
      <c r="J871" s="11">
        <f>'Balance N'!G872</f>
        <v>0</v>
      </c>
      <c r="K871" s="11">
        <f>'Balance N'!H872</f>
        <v>0</v>
      </c>
      <c r="L871" s="12" t="str">
        <f t="shared" si="94"/>
        <v>0</v>
      </c>
      <c r="M871" s="5" t="str">
        <f t="shared" si="95"/>
        <v>0</v>
      </c>
      <c r="N871" s="4" t="str">
        <f t="shared" si="96"/>
        <v>0</v>
      </c>
      <c r="O871" s="6" t="str">
        <f t="shared" si="97"/>
        <v>Pas de niveau 7</v>
      </c>
    </row>
    <row r="872" spans="1:15">
      <c r="A872" s="15">
        <f>'Balance N'!A873</f>
        <v>0</v>
      </c>
      <c r="B872" s="4" t="str">
        <f t="shared" si="91"/>
        <v>0</v>
      </c>
      <c r="C872" s="4" t="str">
        <f t="shared" si="92"/>
        <v>0</v>
      </c>
      <c r="D872" s="4" t="str">
        <f t="shared" si="93"/>
        <v>0</v>
      </c>
      <c r="E872" s="8">
        <f>'Balance N'!B873</f>
        <v>0</v>
      </c>
      <c r="F872" s="9">
        <f>'Balance N'!C873</f>
        <v>0</v>
      </c>
      <c r="G872" s="9">
        <f>'Balance N'!D873</f>
        <v>0</v>
      </c>
      <c r="H872" s="9">
        <f>'Balance N'!E873</f>
        <v>0</v>
      </c>
      <c r="I872" s="9">
        <f>'Balance N'!F873</f>
        <v>0</v>
      </c>
      <c r="J872" s="11">
        <f>'Balance N'!G873</f>
        <v>0</v>
      </c>
      <c r="K872" s="11">
        <f>'Balance N'!H873</f>
        <v>0</v>
      </c>
      <c r="L872" s="12" t="str">
        <f t="shared" si="94"/>
        <v>0</v>
      </c>
      <c r="M872" s="5" t="str">
        <f t="shared" si="95"/>
        <v>0</v>
      </c>
      <c r="N872" s="4" t="str">
        <f t="shared" si="96"/>
        <v>0</v>
      </c>
      <c r="O872" s="6" t="str">
        <f t="shared" si="97"/>
        <v>Pas de niveau 7</v>
      </c>
    </row>
    <row r="873" spans="1:15">
      <c r="A873" s="15">
        <f>'Balance N'!A874</f>
        <v>0</v>
      </c>
      <c r="B873" s="4" t="str">
        <f t="shared" si="91"/>
        <v>0</v>
      </c>
      <c r="C873" s="4" t="str">
        <f t="shared" si="92"/>
        <v>0</v>
      </c>
      <c r="D873" s="4" t="str">
        <f t="shared" si="93"/>
        <v>0</v>
      </c>
      <c r="E873" s="8">
        <f>'Balance N'!B874</f>
        <v>0</v>
      </c>
      <c r="F873" s="9">
        <f>'Balance N'!C874</f>
        <v>0</v>
      </c>
      <c r="G873" s="9">
        <f>'Balance N'!D874</f>
        <v>0</v>
      </c>
      <c r="H873" s="9">
        <f>'Balance N'!E874</f>
        <v>0</v>
      </c>
      <c r="I873" s="9">
        <f>'Balance N'!F874</f>
        <v>0</v>
      </c>
      <c r="J873" s="11">
        <f>'Balance N'!G874</f>
        <v>0</v>
      </c>
      <c r="K873" s="11">
        <f>'Balance N'!H874</f>
        <v>0</v>
      </c>
      <c r="L873" s="12" t="str">
        <f t="shared" si="94"/>
        <v>0</v>
      </c>
      <c r="M873" s="5" t="str">
        <f t="shared" si="95"/>
        <v>0</v>
      </c>
      <c r="N873" s="4" t="str">
        <f t="shared" si="96"/>
        <v>0</v>
      </c>
      <c r="O873" s="6" t="str">
        <f t="shared" si="97"/>
        <v>Pas de niveau 7</v>
      </c>
    </row>
    <row r="874" spans="1:15">
      <c r="A874" s="15">
        <f>'Balance N'!A875</f>
        <v>0</v>
      </c>
      <c r="B874" s="4" t="str">
        <f t="shared" si="91"/>
        <v>0</v>
      </c>
      <c r="C874" s="4" t="str">
        <f t="shared" si="92"/>
        <v>0</v>
      </c>
      <c r="D874" s="4" t="str">
        <f t="shared" si="93"/>
        <v>0</v>
      </c>
      <c r="E874" s="8">
        <f>'Balance N'!B875</f>
        <v>0</v>
      </c>
      <c r="F874" s="9">
        <f>'Balance N'!C875</f>
        <v>0</v>
      </c>
      <c r="G874" s="9">
        <f>'Balance N'!D875</f>
        <v>0</v>
      </c>
      <c r="H874" s="9">
        <f>'Balance N'!E875</f>
        <v>0</v>
      </c>
      <c r="I874" s="9">
        <f>'Balance N'!F875</f>
        <v>0</v>
      </c>
      <c r="J874" s="11">
        <f>'Balance N'!G875</f>
        <v>0</v>
      </c>
      <c r="K874" s="11">
        <f>'Balance N'!H875</f>
        <v>0</v>
      </c>
      <c r="L874" s="12" t="str">
        <f t="shared" si="94"/>
        <v>0</v>
      </c>
      <c r="M874" s="5" t="str">
        <f t="shared" si="95"/>
        <v>0</v>
      </c>
      <c r="N874" s="4" t="str">
        <f t="shared" si="96"/>
        <v>0</v>
      </c>
      <c r="O874" s="6" t="str">
        <f t="shared" si="97"/>
        <v>Pas de niveau 7</v>
      </c>
    </row>
    <row r="875" spans="1:15">
      <c r="A875" s="15">
        <f>'Balance N'!A876</f>
        <v>0</v>
      </c>
      <c r="B875" s="4" t="str">
        <f t="shared" si="91"/>
        <v>0</v>
      </c>
      <c r="C875" s="4" t="str">
        <f t="shared" si="92"/>
        <v>0</v>
      </c>
      <c r="D875" s="4" t="str">
        <f t="shared" si="93"/>
        <v>0</v>
      </c>
      <c r="E875" s="8">
        <f>'Balance N'!B876</f>
        <v>0</v>
      </c>
      <c r="F875" s="9">
        <f>'Balance N'!C876</f>
        <v>0</v>
      </c>
      <c r="G875" s="9">
        <f>'Balance N'!D876</f>
        <v>0</v>
      </c>
      <c r="H875" s="9">
        <f>'Balance N'!E876</f>
        <v>0</v>
      </c>
      <c r="I875" s="9">
        <f>'Balance N'!F876</f>
        <v>0</v>
      </c>
      <c r="J875" s="11">
        <f>'Balance N'!G876</f>
        <v>0</v>
      </c>
      <c r="K875" s="11">
        <f>'Balance N'!H876</f>
        <v>0</v>
      </c>
      <c r="L875" s="12" t="str">
        <f t="shared" si="94"/>
        <v>0</v>
      </c>
      <c r="M875" s="5" t="str">
        <f t="shared" si="95"/>
        <v>0</v>
      </c>
      <c r="N875" s="4" t="str">
        <f t="shared" si="96"/>
        <v>0</v>
      </c>
      <c r="O875" s="6" t="str">
        <f t="shared" si="97"/>
        <v>Pas de niveau 7</v>
      </c>
    </row>
    <row r="876" spans="1:15">
      <c r="A876" s="15">
        <f>'Balance N'!A877</f>
        <v>0</v>
      </c>
      <c r="B876" s="4" t="str">
        <f t="shared" si="91"/>
        <v>0</v>
      </c>
      <c r="C876" s="4" t="str">
        <f t="shared" si="92"/>
        <v>0</v>
      </c>
      <c r="D876" s="4" t="str">
        <f t="shared" si="93"/>
        <v>0</v>
      </c>
      <c r="E876" s="8">
        <f>'Balance N'!B877</f>
        <v>0</v>
      </c>
      <c r="F876" s="9">
        <f>'Balance N'!C877</f>
        <v>0</v>
      </c>
      <c r="G876" s="9">
        <f>'Balance N'!D877</f>
        <v>0</v>
      </c>
      <c r="H876" s="9">
        <f>'Balance N'!E877</f>
        <v>0</v>
      </c>
      <c r="I876" s="9">
        <f>'Balance N'!F877</f>
        <v>0</v>
      </c>
      <c r="J876" s="11">
        <f>'Balance N'!G877</f>
        <v>0</v>
      </c>
      <c r="K876" s="11">
        <f>'Balance N'!H877</f>
        <v>0</v>
      </c>
      <c r="L876" s="12" t="str">
        <f t="shared" si="94"/>
        <v>0</v>
      </c>
      <c r="M876" s="5" t="str">
        <f t="shared" si="95"/>
        <v>0</v>
      </c>
      <c r="N876" s="4" t="str">
        <f t="shared" si="96"/>
        <v>0</v>
      </c>
      <c r="O876" s="6" t="str">
        <f t="shared" si="97"/>
        <v>Pas de niveau 7</v>
      </c>
    </row>
    <row r="877" spans="1:15">
      <c r="A877" s="15">
        <f>'Balance N'!A878</f>
        <v>0</v>
      </c>
      <c r="B877" s="4" t="str">
        <f t="shared" si="91"/>
        <v>0</v>
      </c>
      <c r="C877" s="4" t="str">
        <f t="shared" si="92"/>
        <v>0</v>
      </c>
      <c r="D877" s="4" t="str">
        <f t="shared" si="93"/>
        <v>0</v>
      </c>
      <c r="E877" s="8">
        <f>'Balance N'!B878</f>
        <v>0</v>
      </c>
      <c r="F877" s="9">
        <f>'Balance N'!C878</f>
        <v>0</v>
      </c>
      <c r="G877" s="9">
        <f>'Balance N'!D878</f>
        <v>0</v>
      </c>
      <c r="H877" s="9">
        <f>'Balance N'!E878</f>
        <v>0</v>
      </c>
      <c r="I877" s="9">
        <f>'Balance N'!F878</f>
        <v>0</v>
      </c>
      <c r="J877" s="11">
        <f>'Balance N'!G878</f>
        <v>0</v>
      </c>
      <c r="K877" s="11">
        <f>'Balance N'!H878</f>
        <v>0</v>
      </c>
      <c r="L877" s="12" t="str">
        <f t="shared" si="94"/>
        <v>0</v>
      </c>
      <c r="M877" s="5" t="str">
        <f t="shared" si="95"/>
        <v>0</v>
      </c>
      <c r="N877" s="4" t="str">
        <f t="shared" si="96"/>
        <v>0</v>
      </c>
      <c r="O877" s="6" t="str">
        <f t="shared" si="97"/>
        <v>Pas de niveau 7</v>
      </c>
    </row>
    <row r="878" spans="1:15">
      <c r="A878" s="15">
        <f>'Balance N'!A879</f>
        <v>0</v>
      </c>
      <c r="B878" s="4" t="str">
        <f t="shared" si="91"/>
        <v>0</v>
      </c>
      <c r="C878" s="4" t="str">
        <f t="shared" si="92"/>
        <v>0</v>
      </c>
      <c r="D878" s="4" t="str">
        <f t="shared" si="93"/>
        <v>0</v>
      </c>
      <c r="E878" s="8">
        <f>'Balance N'!B879</f>
        <v>0</v>
      </c>
      <c r="F878" s="9">
        <f>'Balance N'!C879</f>
        <v>0</v>
      </c>
      <c r="G878" s="9">
        <f>'Balance N'!D879</f>
        <v>0</v>
      </c>
      <c r="H878" s="9">
        <f>'Balance N'!E879</f>
        <v>0</v>
      </c>
      <c r="I878" s="9">
        <f>'Balance N'!F879</f>
        <v>0</v>
      </c>
      <c r="J878" s="11">
        <f>'Balance N'!G879</f>
        <v>0</v>
      </c>
      <c r="K878" s="11">
        <f>'Balance N'!H879</f>
        <v>0</v>
      </c>
      <c r="L878" s="12" t="str">
        <f t="shared" si="94"/>
        <v>0</v>
      </c>
      <c r="M878" s="5" t="str">
        <f t="shared" si="95"/>
        <v>0</v>
      </c>
      <c r="N878" s="4" t="str">
        <f t="shared" si="96"/>
        <v>0</v>
      </c>
      <c r="O878" s="6" t="str">
        <f t="shared" si="97"/>
        <v>Pas de niveau 7</v>
      </c>
    </row>
    <row r="879" spans="1:15">
      <c r="A879" s="15">
        <f>'Balance N'!A880</f>
        <v>0</v>
      </c>
      <c r="B879" s="4" t="str">
        <f t="shared" si="91"/>
        <v>0</v>
      </c>
      <c r="C879" s="4" t="str">
        <f t="shared" si="92"/>
        <v>0</v>
      </c>
      <c r="D879" s="4" t="str">
        <f t="shared" si="93"/>
        <v>0</v>
      </c>
      <c r="E879" s="8">
        <f>'Balance N'!B880</f>
        <v>0</v>
      </c>
      <c r="F879" s="9">
        <f>'Balance N'!C880</f>
        <v>0</v>
      </c>
      <c r="G879" s="9">
        <f>'Balance N'!D880</f>
        <v>0</v>
      </c>
      <c r="H879" s="9">
        <f>'Balance N'!E880</f>
        <v>0</v>
      </c>
      <c r="I879" s="9">
        <f>'Balance N'!F880</f>
        <v>0</v>
      </c>
      <c r="J879" s="11">
        <f>'Balance N'!G880</f>
        <v>0</v>
      </c>
      <c r="K879" s="11">
        <f>'Balance N'!H880</f>
        <v>0</v>
      </c>
      <c r="L879" s="12" t="str">
        <f t="shared" si="94"/>
        <v>0</v>
      </c>
      <c r="M879" s="5" t="str">
        <f t="shared" si="95"/>
        <v>0</v>
      </c>
      <c r="N879" s="4" t="str">
        <f t="shared" si="96"/>
        <v>0</v>
      </c>
      <c r="O879" s="6" t="str">
        <f t="shared" si="97"/>
        <v>Pas de niveau 7</v>
      </c>
    </row>
    <row r="880" spans="1:15">
      <c r="A880" s="15">
        <f>'Balance N'!A881</f>
        <v>0</v>
      </c>
      <c r="B880" s="4" t="str">
        <f t="shared" si="91"/>
        <v>0</v>
      </c>
      <c r="C880" s="4" t="str">
        <f t="shared" si="92"/>
        <v>0</v>
      </c>
      <c r="D880" s="4" t="str">
        <f t="shared" si="93"/>
        <v>0</v>
      </c>
      <c r="E880" s="8">
        <f>'Balance N'!B881</f>
        <v>0</v>
      </c>
      <c r="F880" s="9">
        <f>'Balance N'!C881</f>
        <v>0</v>
      </c>
      <c r="G880" s="9">
        <f>'Balance N'!D881</f>
        <v>0</v>
      </c>
      <c r="H880" s="9">
        <f>'Balance N'!E881</f>
        <v>0</v>
      </c>
      <c r="I880" s="9">
        <f>'Balance N'!F881</f>
        <v>0</v>
      </c>
      <c r="J880" s="11">
        <f>'Balance N'!G881</f>
        <v>0</v>
      </c>
      <c r="K880" s="11">
        <f>'Balance N'!H881</f>
        <v>0</v>
      </c>
      <c r="L880" s="12" t="str">
        <f t="shared" si="94"/>
        <v>0</v>
      </c>
      <c r="M880" s="5" t="str">
        <f t="shared" si="95"/>
        <v>0</v>
      </c>
      <c r="N880" s="4" t="str">
        <f t="shared" si="96"/>
        <v>0</v>
      </c>
      <c r="O880" s="6" t="str">
        <f t="shared" si="97"/>
        <v>Pas de niveau 7</v>
      </c>
    </row>
    <row r="881" spans="1:15">
      <c r="A881" s="15">
        <f>'Balance N'!A882</f>
        <v>0</v>
      </c>
      <c r="B881" s="4" t="str">
        <f t="shared" si="91"/>
        <v>0</v>
      </c>
      <c r="C881" s="4" t="str">
        <f t="shared" si="92"/>
        <v>0</v>
      </c>
      <c r="D881" s="4" t="str">
        <f t="shared" si="93"/>
        <v>0</v>
      </c>
      <c r="E881" s="8">
        <f>'Balance N'!B882</f>
        <v>0</v>
      </c>
      <c r="F881" s="9">
        <f>'Balance N'!C882</f>
        <v>0</v>
      </c>
      <c r="G881" s="9">
        <f>'Balance N'!D882</f>
        <v>0</v>
      </c>
      <c r="H881" s="9">
        <f>'Balance N'!E882</f>
        <v>0</v>
      </c>
      <c r="I881" s="9">
        <f>'Balance N'!F882</f>
        <v>0</v>
      </c>
      <c r="J881" s="11">
        <f>'Balance N'!G882</f>
        <v>0</v>
      </c>
      <c r="K881" s="11">
        <f>'Balance N'!H882</f>
        <v>0</v>
      </c>
      <c r="L881" s="12" t="str">
        <f t="shared" si="94"/>
        <v>0</v>
      </c>
      <c r="M881" s="5" t="str">
        <f t="shared" si="95"/>
        <v>0</v>
      </c>
      <c r="N881" s="4" t="str">
        <f t="shared" si="96"/>
        <v>0</v>
      </c>
      <c r="O881" s="6" t="str">
        <f t="shared" si="97"/>
        <v>Pas de niveau 7</v>
      </c>
    </row>
    <row r="882" spans="1:15">
      <c r="A882" s="15">
        <f>'Balance N'!A883</f>
        <v>0</v>
      </c>
      <c r="B882" s="4" t="str">
        <f t="shared" si="91"/>
        <v>0</v>
      </c>
      <c r="C882" s="4" t="str">
        <f t="shared" si="92"/>
        <v>0</v>
      </c>
      <c r="D882" s="4" t="str">
        <f t="shared" si="93"/>
        <v>0</v>
      </c>
      <c r="E882" s="8">
        <f>'Balance N'!B883</f>
        <v>0</v>
      </c>
      <c r="F882" s="9">
        <f>'Balance N'!C883</f>
        <v>0</v>
      </c>
      <c r="G882" s="9">
        <f>'Balance N'!D883</f>
        <v>0</v>
      </c>
      <c r="H882" s="9">
        <f>'Balance N'!E883</f>
        <v>0</v>
      </c>
      <c r="I882" s="9">
        <f>'Balance N'!F883</f>
        <v>0</v>
      </c>
      <c r="J882" s="11">
        <f>'Balance N'!G883</f>
        <v>0</v>
      </c>
      <c r="K882" s="11">
        <f>'Balance N'!H883</f>
        <v>0</v>
      </c>
      <c r="L882" s="12" t="str">
        <f t="shared" si="94"/>
        <v>0</v>
      </c>
      <c r="M882" s="5" t="str">
        <f t="shared" si="95"/>
        <v>0</v>
      </c>
      <c r="N882" s="4" t="str">
        <f t="shared" si="96"/>
        <v>0</v>
      </c>
      <c r="O882" s="6" t="str">
        <f t="shared" si="97"/>
        <v>Pas de niveau 7</v>
      </c>
    </row>
    <row r="883" spans="1:15">
      <c r="A883" s="15">
        <f>'Balance N'!A884</f>
        <v>0</v>
      </c>
      <c r="B883" s="4" t="str">
        <f t="shared" si="91"/>
        <v>0</v>
      </c>
      <c r="C883" s="4" t="str">
        <f t="shared" si="92"/>
        <v>0</v>
      </c>
      <c r="D883" s="4" t="str">
        <f t="shared" si="93"/>
        <v>0</v>
      </c>
      <c r="E883" s="8">
        <f>'Balance N'!B884</f>
        <v>0</v>
      </c>
      <c r="F883" s="9">
        <f>'Balance N'!C884</f>
        <v>0</v>
      </c>
      <c r="G883" s="9">
        <f>'Balance N'!D884</f>
        <v>0</v>
      </c>
      <c r="H883" s="9">
        <f>'Balance N'!E884</f>
        <v>0</v>
      </c>
      <c r="I883" s="9">
        <f>'Balance N'!F884</f>
        <v>0</v>
      </c>
      <c r="J883" s="11">
        <f>'Balance N'!G884</f>
        <v>0</v>
      </c>
      <c r="K883" s="11">
        <f>'Balance N'!H884</f>
        <v>0</v>
      </c>
      <c r="L883" s="12" t="str">
        <f t="shared" si="94"/>
        <v>0</v>
      </c>
      <c r="M883" s="5" t="str">
        <f t="shared" si="95"/>
        <v>0</v>
      </c>
      <c r="N883" s="4" t="str">
        <f t="shared" si="96"/>
        <v>0</v>
      </c>
      <c r="O883" s="6" t="str">
        <f t="shared" si="97"/>
        <v>Pas de niveau 7</v>
      </c>
    </row>
    <row r="884" spans="1:15">
      <c r="A884" s="15">
        <f>'Balance N'!A885</f>
        <v>0</v>
      </c>
      <c r="B884" s="4" t="str">
        <f t="shared" si="91"/>
        <v>0</v>
      </c>
      <c r="C884" s="4" t="str">
        <f t="shared" si="92"/>
        <v>0</v>
      </c>
      <c r="D884" s="4" t="str">
        <f t="shared" si="93"/>
        <v>0</v>
      </c>
      <c r="E884" s="8">
        <f>'Balance N'!B885</f>
        <v>0</v>
      </c>
      <c r="F884" s="9">
        <f>'Balance N'!C885</f>
        <v>0</v>
      </c>
      <c r="G884" s="9">
        <f>'Balance N'!D885</f>
        <v>0</v>
      </c>
      <c r="H884" s="9">
        <f>'Balance N'!E885</f>
        <v>0</v>
      </c>
      <c r="I884" s="9">
        <f>'Balance N'!F885</f>
        <v>0</v>
      </c>
      <c r="J884" s="11">
        <f>'Balance N'!G885</f>
        <v>0</v>
      </c>
      <c r="K884" s="11">
        <f>'Balance N'!H885</f>
        <v>0</v>
      </c>
      <c r="L884" s="12" t="str">
        <f t="shared" si="94"/>
        <v>0</v>
      </c>
      <c r="M884" s="5" t="str">
        <f t="shared" si="95"/>
        <v>0</v>
      </c>
      <c r="N884" s="4" t="str">
        <f t="shared" si="96"/>
        <v>0</v>
      </c>
      <c r="O884" s="6" t="str">
        <f t="shared" si="97"/>
        <v>Pas de niveau 7</v>
      </c>
    </row>
    <row r="885" spans="1:15">
      <c r="A885" s="15">
        <f>'Balance N'!A886</f>
        <v>0</v>
      </c>
      <c r="B885" s="4" t="str">
        <f t="shared" si="91"/>
        <v>0</v>
      </c>
      <c r="C885" s="4" t="str">
        <f t="shared" si="92"/>
        <v>0</v>
      </c>
      <c r="D885" s="4" t="str">
        <f t="shared" si="93"/>
        <v>0</v>
      </c>
      <c r="E885" s="8">
        <f>'Balance N'!B886</f>
        <v>0</v>
      </c>
      <c r="F885" s="9">
        <f>'Balance N'!C886</f>
        <v>0</v>
      </c>
      <c r="G885" s="9">
        <f>'Balance N'!D886</f>
        <v>0</v>
      </c>
      <c r="H885" s="9">
        <f>'Balance N'!E886</f>
        <v>0</v>
      </c>
      <c r="I885" s="9">
        <f>'Balance N'!F886</f>
        <v>0</v>
      </c>
      <c r="J885" s="11">
        <f>'Balance N'!G886</f>
        <v>0</v>
      </c>
      <c r="K885" s="11">
        <f>'Balance N'!H886</f>
        <v>0</v>
      </c>
      <c r="L885" s="12" t="str">
        <f t="shared" si="94"/>
        <v>0</v>
      </c>
      <c r="M885" s="5" t="str">
        <f t="shared" si="95"/>
        <v>0</v>
      </c>
      <c r="N885" s="4" t="str">
        <f t="shared" si="96"/>
        <v>0</v>
      </c>
      <c r="O885" s="6" t="str">
        <f t="shared" si="97"/>
        <v>Pas de niveau 7</v>
      </c>
    </row>
    <row r="886" spans="1:15">
      <c r="A886" s="15">
        <f>'Balance N'!A887</f>
        <v>0</v>
      </c>
      <c r="B886" s="4" t="str">
        <f t="shared" si="91"/>
        <v>0</v>
      </c>
      <c r="C886" s="4" t="str">
        <f t="shared" si="92"/>
        <v>0</v>
      </c>
      <c r="D886" s="4" t="str">
        <f t="shared" si="93"/>
        <v>0</v>
      </c>
      <c r="E886" s="8">
        <f>'Balance N'!B887</f>
        <v>0</v>
      </c>
      <c r="F886" s="9">
        <f>'Balance N'!C887</f>
        <v>0</v>
      </c>
      <c r="G886" s="9">
        <f>'Balance N'!D887</f>
        <v>0</v>
      </c>
      <c r="H886" s="9">
        <f>'Balance N'!E887</f>
        <v>0</v>
      </c>
      <c r="I886" s="9">
        <f>'Balance N'!F887</f>
        <v>0</v>
      </c>
      <c r="J886" s="11">
        <f>'Balance N'!G887</f>
        <v>0</v>
      </c>
      <c r="K886" s="11">
        <f>'Balance N'!H887</f>
        <v>0</v>
      </c>
      <c r="L886" s="12" t="str">
        <f t="shared" si="94"/>
        <v>0</v>
      </c>
      <c r="M886" s="5" t="str">
        <f t="shared" si="95"/>
        <v>0</v>
      </c>
      <c r="N886" s="4" t="str">
        <f t="shared" si="96"/>
        <v>0</v>
      </c>
      <c r="O886" s="6" t="str">
        <f t="shared" si="97"/>
        <v>Pas de niveau 7</v>
      </c>
    </row>
    <row r="887" spans="1:15">
      <c r="A887" s="15">
        <f>'Balance N'!A888</f>
        <v>0</v>
      </c>
      <c r="B887" s="4" t="str">
        <f t="shared" si="91"/>
        <v>0</v>
      </c>
      <c r="C887" s="4" t="str">
        <f t="shared" si="92"/>
        <v>0</v>
      </c>
      <c r="D887" s="4" t="str">
        <f t="shared" si="93"/>
        <v>0</v>
      </c>
      <c r="E887" s="8">
        <f>'Balance N'!B888</f>
        <v>0</v>
      </c>
      <c r="F887" s="9">
        <f>'Balance N'!C888</f>
        <v>0</v>
      </c>
      <c r="G887" s="9">
        <f>'Balance N'!D888</f>
        <v>0</v>
      </c>
      <c r="H887" s="9">
        <f>'Balance N'!E888</f>
        <v>0</v>
      </c>
      <c r="I887" s="9">
        <f>'Balance N'!F888</f>
        <v>0</v>
      </c>
      <c r="J887" s="11">
        <f>'Balance N'!G888</f>
        <v>0</v>
      </c>
      <c r="K887" s="11">
        <f>'Balance N'!H888</f>
        <v>0</v>
      </c>
      <c r="L887" s="12" t="str">
        <f t="shared" si="94"/>
        <v>0</v>
      </c>
      <c r="M887" s="5" t="str">
        <f t="shared" si="95"/>
        <v>0</v>
      </c>
      <c r="N887" s="4" t="str">
        <f t="shared" si="96"/>
        <v>0</v>
      </c>
      <c r="O887" s="6" t="str">
        <f t="shared" si="97"/>
        <v>Pas de niveau 7</v>
      </c>
    </row>
    <row r="888" spans="1:15">
      <c r="A888" s="15">
        <f>'Balance N'!A889</f>
        <v>0</v>
      </c>
      <c r="B888" s="4" t="str">
        <f t="shared" si="91"/>
        <v>0</v>
      </c>
      <c r="C888" s="4" t="str">
        <f t="shared" si="92"/>
        <v>0</v>
      </c>
      <c r="D888" s="4" t="str">
        <f t="shared" si="93"/>
        <v>0</v>
      </c>
      <c r="E888" s="8">
        <f>'Balance N'!B889</f>
        <v>0</v>
      </c>
      <c r="F888" s="9">
        <f>'Balance N'!C889</f>
        <v>0</v>
      </c>
      <c r="G888" s="9">
        <f>'Balance N'!D889</f>
        <v>0</v>
      </c>
      <c r="H888" s="9">
        <f>'Balance N'!E889</f>
        <v>0</v>
      </c>
      <c r="I888" s="9">
        <f>'Balance N'!F889</f>
        <v>0</v>
      </c>
      <c r="J888" s="11">
        <f>'Balance N'!G889</f>
        <v>0</v>
      </c>
      <c r="K888" s="11">
        <f>'Balance N'!H889</f>
        <v>0</v>
      </c>
      <c r="L888" s="12" t="str">
        <f t="shared" si="94"/>
        <v>0</v>
      </c>
      <c r="M888" s="5" t="str">
        <f t="shared" si="95"/>
        <v>0</v>
      </c>
      <c r="N888" s="4" t="str">
        <f t="shared" si="96"/>
        <v>0</v>
      </c>
      <c r="O888" s="6" t="str">
        <f t="shared" si="97"/>
        <v>Pas de niveau 7</v>
      </c>
    </row>
    <row r="889" spans="1:15">
      <c r="A889" s="15">
        <f>'Balance N'!A890</f>
        <v>0</v>
      </c>
      <c r="B889" s="4" t="str">
        <f t="shared" si="91"/>
        <v>0</v>
      </c>
      <c r="C889" s="4" t="str">
        <f t="shared" si="92"/>
        <v>0</v>
      </c>
      <c r="D889" s="4" t="str">
        <f t="shared" si="93"/>
        <v>0</v>
      </c>
      <c r="E889" s="8">
        <f>'Balance N'!B890</f>
        <v>0</v>
      </c>
      <c r="F889" s="9">
        <f>'Balance N'!C890</f>
        <v>0</v>
      </c>
      <c r="G889" s="9">
        <f>'Balance N'!D890</f>
        <v>0</v>
      </c>
      <c r="H889" s="9">
        <f>'Balance N'!E890</f>
        <v>0</v>
      </c>
      <c r="I889" s="9">
        <f>'Balance N'!F890</f>
        <v>0</v>
      </c>
      <c r="J889" s="11">
        <f>'Balance N'!G890</f>
        <v>0</v>
      </c>
      <c r="K889" s="11">
        <f>'Balance N'!H890</f>
        <v>0</v>
      </c>
      <c r="L889" s="12" t="str">
        <f t="shared" si="94"/>
        <v>0</v>
      </c>
      <c r="M889" s="5" t="str">
        <f t="shared" si="95"/>
        <v>0</v>
      </c>
      <c r="N889" s="4" t="str">
        <f t="shared" si="96"/>
        <v>0</v>
      </c>
      <c r="O889" s="6" t="str">
        <f t="shared" si="97"/>
        <v>Pas de niveau 7</v>
      </c>
    </row>
    <row r="890" spans="1:15">
      <c r="A890" s="15">
        <f>'Balance N'!A891</f>
        <v>0</v>
      </c>
      <c r="B890" s="4" t="str">
        <f t="shared" si="91"/>
        <v>0</v>
      </c>
      <c r="C890" s="4" t="str">
        <f t="shared" si="92"/>
        <v>0</v>
      </c>
      <c r="D890" s="4" t="str">
        <f t="shared" si="93"/>
        <v>0</v>
      </c>
      <c r="E890" s="8">
        <f>'Balance N'!B891</f>
        <v>0</v>
      </c>
      <c r="F890" s="9">
        <f>'Balance N'!C891</f>
        <v>0</v>
      </c>
      <c r="G890" s="9">
        <f>'Balance N'!D891</f>
        <v>0</v>
      </c>
      <c r="H890" s="9">
        <f>'Balance N'!E891</f>
        <v>0</v>
      </c>
      <c r="I890" s="9">
        <f>'Balance N'!F891</f>
        <v>0</v>
      </c>
      <c r="J890" s="11">
        <f>'Balance N'!G891</f>
        <v>0</v>
      </c>
      <c r="K890" s="11">
        <f>'Balance N'!H891</f>
        <v>0</v>
      </c>
      <c r="L890" s="12" t="str">
        <f t="shared" si="94"/>
        <v>0</v>
      </c>
      <c r="M890" s="5" t="str">
        <f t="shared" si="95"/>
        <v>0</v>
      </c>
      <c r="N890" s="4" t="str">
        <f t="shared" si="96"/>
        <v>0</v>
      </c>
      <c r="O890" s="6" t="str">
        <f t="shared" si="97"/>
        <v>Pas de niveau 7</v>
      </c>
    </row>
    <row r="891" spans="1:15">
      <c r="A891" s="15">
        <f>'Balance N'!A892</f>
        <v>0</v>
      </c>
      <c r="B891" s="4" t="str">
        <f t="shared" si="91"/>
        <v>0</v>
      </c>
      <c r="C891" s="4" t="str">
        <f t="shared" si="92"/>
        <v>0</v>
      </c>
      <c r="D891" s="4" t="str">
        <f t="shared" si="93"/>
        <v>0</v>
      </c>
      <c r="E891" s="8">
        <f>'Balance N'!B892</f>
        <v>0</v>
      </c>
      <c r="F891" s="9">
        <f>'Balance N'!C892</f>
        <v>0</v>
      </c>
      <c r="G891" s="9">
        <f>'Balance N'!D892</f>
        <v>0</v>
      </c>
      <c r="H891" s="9">
        <f>'Balance N'!E892</f>
        <v>0</v>
      </c>
      <c r="I891" s="9">
        <f>'Balance N'!F892</f>
        <v>0</v>
      </c>
      <c r="J891" s="11">
        <f>'Balance N'!G892</f>
        <v>0</v>
      </c>
      <c r="K891" s="11">
        <f>'Balance N'!H892</f>
        <v>0</v>
      </c>
      <c r="L891" s="12" t="str">
        <f t="shared" si="94"/>
        <v>0</v>
      </c>
      <c r="M891" s="5" t="str">
        <f t="shared" si="95"/>
        <v>0</v>
      </c>
      <c r="N891" s="4" t="str">
        <f t="shared" si="96"/>
        <v>0</v>
      </c>
      <c r="O891" s="6" t="str">
        <f t="shared" si="97"/>
        <v>Pas de niveau 7</v>
      </c>
    </row>
    <row r="892" spans="1:15">
      <c r="A892" s="15">
        <f>'Balance N'!A893</f>
        <v>0</v>
      </c>
      <c r="B892" s="4" t="str">
        <f t="shared" si="91"/>
        <v>0</v>
      </c>
      <c r="C892" s="4" t="str">
        <f t="shared" si="92"/>
        <v>0</v>
      </c>
      <c r="D892" s="4" t="str">
        <f t="shared" si="93"/>
        <v>0</v>
      </c>
      <c r="E892" s="8">
        <f>'Balance N'!B893</f>
        <v>0</v>
      </c>
      <c r="F892" s="9">
        <f>'Balance N'!C893</f>
        <v>0</v>
      </c>
      <c r="G892" s="9">
        <f>'Balance N'!D893</f>
        <v>0</v>
      </c>
      <c r="H892" s="9">
        <f>'Balance N'!E893</f>
        <v>0</v>
      </c>
      <c r="I892" s="9">
        <f>'Balance N'!F893</f>
        <v>0</v>
      </c>
      <c r="J892" s="11">
        <f>'Balance N'!G893</f>
        <v>0</v>
      </c>
      <c r="K892" s="11">
        <f>'Balance N'!H893</f>
        <v>0</v>
      </c>
      <c r="L892" s="12" t="str">
        <f t="shared" si="94"/>
        <v>0</v>
      </c>
      <c r="M892" s="5" t="str">
        <f t="shared" si="95"/>
        <v>0</v>
      </c>
      <c r="N892" s="4" t="str">
        <f t="shared" si="96"/>
        <v>0</v>
      </c>
      <c r="O892" s="6" t="str">
        <f t="shared" si="97"/>
        <v>Pas de niveau 7</v>
      </c>
    </row>
    <row r="893" spans="1:15">
      <c r="A893" s="15">
        <f>'Balance N'!A894</f>
        <v>0</v>
      </c>
      <c r="B893" s="4" t="str">
        <f t="shared" si="91"/>
        <v>0</v>
      </c>
      <c r="C893" s="4" t="str">
        <f t="shared" si="92"/>
        <v>0</v>
      </c>
      <c r="D893" s="4" t="str">
        <f t="shared" si="93"/>
        <v>0</v>
      </c>
      <c r="E893" s="8">
        <f>'Balance N'!B894</f>
        <v>0</v>
      </c>
      <c r="F893" s="9">
        <f>'Balance N'!C894</f>
        <v>0</v>
      </c>
      <c r="G893" s="9">
        <f>'Balance N'!D894</f>
        <v>0</v>
      </c>
      <c r="H893" s="9">
        <f>'Balance N'!E894</f>
        <v>0</v>
      </c>
      <c r="I893" s="9">
        <f>'Balance N'!F894</f>
        <v>0</v>
      </c>
      <c r="J893" s="11">
        <f>'Balance N'!G894</f>
        <v>0</v>
      </c>
      <c r="K893" s="11">
        <f>'Balance N'!H894</f>
        <v>0</v>
      </c>
      <c r="L893" s="12" t="str">
        <f t="shared" si="94"/>
        <v>0</v>
      </c>
      <c r="M893" s="5" t="str">
        <f t="shared" si="95"/>
        <v>0</v>
      </c>
      <c r="N893" s="4" t="str">
        <f t="shared" si="96"/>
        <v>0</v>
      </c>
      <c r="O893" s="6" t="str">
        <f t="shared" si="97"/>
        <v>Pas de niveau 7</v>
      </c>
    </row>
    <row r="894" spans="1:15">
      <c r="A894" s="15">
        <f>'Balance N'!A895</f>
        <v>0</v>
      </c>
      <c r="B894" s="4" t="str">
        <f t="shared" si="91"/>
        <v>0</v>
      </c>
      <c r="C894" s="4" t="str">
        <f t="shared" si="92"/>
        <v>0</v>
      </c>
      <c r="D894" s="4" t="str">
        <f t="shared" si="93"/>
        <v>0</v>
      </c>
      <c r="E894" s="8">
        <f>'Balance N'!B895</f>
        <v>0</v>
      </c>
      <c r="F894" s="9">
        <f>'Balance N'!C895</f>
        <v>0</v>
      </c>
      <c r="G894" s="9">
        <f>'Balance N'!D895</f>
        <v>0</v>
      </c>
      <c r="H894" s="9">
        <f>'Balance N'!E895</f>
        <v>0</v>
      </c>
      <c r="I894" s="9">
        <f>'Balance N'!F895</f>
        <v>0</v>
      </c>
      <c r="J894" s="11">
        <f>'Balance N'!G895</f>
        <v>0</v>
      </c>
      <c r="K894" s="11">
        <f>'Balance N'!H895</f>
        <v>0</v>
      </c>
      <c r="L894" s="12" t="str">
        <f t="shared" si="94"/>
        <v>0</v>
      </c>
      <c r="M894" s="5" t="str">
        <f t="shared" si="95"/>
        <v>0</v>
      </c>
      <c r="N894" s="4" t="str">
        <f t="shared" si="96"/>
        <v>0</v>
      </c>
      <c r="O894" s="6" t="str">
        <f t="shared" si="97"/>
        <v>Pas de niveau 7</v>
      </c>
    </row>
    <row r="895" spans="1:15">
      <c r="A895" s="15">
        <f>'Balance N'!A896</f>
        <v>0</v>
      </c>
      <c r="B895" s="4" t="str">
        <f t="shared" si="91"/>
        <v>0</v>
      </c>
      <c r="C895" s="4" t="str">
        <f t="shared" si="92"/>
        <v>0</v>
      </c>
      <c r="D895" s="4" t="str">
        <f t="shared" si="93"/>
        <v>0</v>
      </c>
      <c r="E895" s="8">
        <f>'Balance N'!B896</f>
        <v>0</v>
      </c>
      <c r="F895" s="9">
        <f>'Balance N'!C896</f>
        <v>0</v>
      </c>
      <c r="G895" s="9">
        <f>'Balance N'!D896</f>
        <v>0</v>
      </c>
      <c r="H895" s="9">
        <f>'Balance N'!E896</f>
        <v>0</v>
      </c>
      <c r="I895" s="9">
        <f>'Balance N'!F896</f>
        <v>0</v>
      </c>
      <c r="J895" s="11">
        <f>'Balance N'!G896</f>
        <v>0</v>
      </c>
      <c r="K895" s="11">
        <f>'Balance N'!H896</f>
        <v>0</v>
      </c>
      <c r="L895" s="12" t="str">
        <f t="shared" si="94"/>
        <v>0</v>
      </c>
      <c r="M895" s="5" t="str">
        <f t="shared" si="95"/>
        <v>0</v>
      </c>
      <c r="N895" s="4" t="str">
        <f t="shared" si="96"/>
        <v>0</v>
      </c>
      <c r="O895" s="6" t="str">
        <f t="shared" si="97"/>
        <v>Pas de niveau 7</v>
      </c>
    </row>
    <row r="896" spans="1:15">
      <c r="A896" s="15">
        <f>'Balance N'!A897</f>
        <v>0</v>
      </c>
      <c r="B896" s="4" t="str">
        <f t="shared" si="91"/>
        <v>0</v>
      </c>
      <c r="C896" s="4" t="str">
        <f t="shared" si="92"/>
        <v>0</v>
      </c>
      <c r="D896" s="4" t="str">
        <f t="shared" si="93"/>
        <v>0</v>
      </c>
      <c r="E896" s="8">
        <f>'Balance N'!B897</f>
        <v>0</v>
      </c>
      <c r="F896" s="9">
        <f>'Balance N'!C897</f>
        <v>0</v>
      </c>
      <c r="G896" s="9">
        <f>'Balance N'!D897</f>
        <v>0</v>
      </c>
      <c r="H896" s="9">
        <f>'Balance N'!E897</f>
        <v>0</v>
      </c>
      <c r="I896" s="9">
        <f>'Balance N'!F897</f>
        <v>0</v>
      </c>
      <c r="J896" s="11">
        <f>'Balance N'!G897</f>
        <v>0</v>
      </c>
      <c r="K896" s="11">
        <f>'Balance N'!H897</f>
        <v>0</v>
      </c>
      <c r="L896" s="12" t="str">
        <f t="shared" si="94"/>
        <v>0</v>
      </c>
      <c r="M896" s="5" t="str">
        <f t="shared" si="95"/>
        <v>0</v>
      </c>
      <c r="N896" s="4" t="str">
        <f t="shared" si="96"/>
        <v>0</v>
      </c>
      <c r="O896" s="6" t="str">
        <f t="shared" si="97"/>
        <v>Pas de niveau 7</v>
      </c>
    </row>
    <row r="897" spans="1:15">
      <c r="A897" s="15">
        <f>'Balance N'!A898</f>
        <v>0</v>
      </c>
      <c r="B897" s="4" t="str">
        <f t="shared" si="91"/>
        <v>0</v>
      </c>
      <c r="C897" s="4" t="str">
        <f t="shared" si="92"/>
        <v>0</v>
      </c>
      <c r="D897" s="4" t="str">
        <f t="shared" si="93"/>
        <v>0</v>
      </c>
      <c r="E897" s="8">
        <f>'Balance N'!B898</f>
        <v>0</v>
      </c>
      <c r="F897" s="9">
        <f>'Balance N'!C898</f>
        <v>0</v>
      </c>
      <c r="G897" s="9">
        <f>'Balance N'!D898</f>
        <v>0</v>
      </c>
      <c r="H897" s="9">
        <f>'Balance N'!E898</f>
        <v>0</v>
      </c>
      <c r="I897" s="9">
        <f>'Balance N'!F898</f>
        <v>0</v>
      </c>
      <c r="J897" s="11">
        <f>'Balance N'!G898</f>
        <v>0</v>
      </c>
      <c r="K897" s="11">
        <f>'Balance N'!H898</f>
        <v>0</v>
      </c>
      <c r="L897" s="12" t="str">
        <f t="shared" si="94"/>
        <v>0</v>
      </c>
      <c r="M897" s="5" t="str">
        <f t="shared" si="95"/>
        <v>0</v>
      </c>
      <c r="N897" s="4" t="str">
        <f t="shared" si="96"/>
        <v>0</v>
      </c>
      <c r="O897" s="6" t="str">
        <f t="shared" si="97"/>
        <v>Pas de niveau 7</v>
      </c>
    </row>
    <row r="898" spans="1:15">
      <c r="A898" s="15">
        <f>'Balance N'!A899</f>
        <v>0</v>
      </c>
      <c r="B898" s="4" t="str">
        <f t="shared" si="91"/>
        <v>0</v>
      </c>
      <c r="C898" s="4" t="str">
        <f t="shared" si="92"/>
        <v>0</v>
      </c>
      <c r="D898" s="4" t="str">
        <f t="shared" si="93"/>
        <v>0</v>
      </c>
      <c r="E898" s="8">
        <f>'Balance N'!B899</f>
        <v>0</v>
      </c>
      <c r="F898" s="9">
        <f>'Balance N'!C899</f>
        <v>0</v>
      </c>
      <c r="G898" s="9">
        <f>'Balance N'!D899</f>
        <v>0</v>
      </c>
      <c r="H898" s="9">
        <f>'Balance N'!E899</f>
        <v>0</v>
      </c>
      <c r="I898" s="9">
        <f>'Balance N'!F899</f>
        <v>0</v>
      </c>
      <c r="J898" s="11">
        <f>'Balance N'!G899</f>
        <v>0</v>
      </c>
      <c r="K898" s="11">
        <f>'Balance N'!H899</f>
        <v>0</v>
      </c>
      <c r="L898" s="12" t="str">
        <f t="shared" si="94"/>
        <v>0</v>
      </c>
      <c r="M898" s="5" t="str">
        <f t="shared" si="95"/>
        <v>0</v>
      </c>
      <c r="N898" s="4" t="str">
        <f t="shared" si="96"/>
        <v>0</v>
      </c>
      <c r="O898" s="6" t="str">
        <f t="shared" si="97"/>
        <v>Pas de niveau 7</v>
      </c>
    </row>
    <row r="899" spans="1:15">
      <c r="A899" s="15">
        <f>'Balance N'!A900</f>
        <v>0</v>
      </c>
      <c r="B899" s="4" t="str">
        <f t="shared" si="91"/>
        <v>0</v>
      </c>
      <c r="C899" s="4" t="str">
        <f t="shared" si="92"/>
        <v>0</v>
      </c>
      <c r="D899" s="4" t="str">
        <f t="shared" si="93"/>
        <v>0</v>
      </c>
      <c r="E899" s="8">
        <f>'Balance N'!B900</f>
        <v>0</v>
      </c>
      <c r="F899" s="9">
        <f>'Balance N'!C900</f>
        <v>0</v>
      </c>
      <c r="G899" s="9">
        <f>'Balance N'!D900</f>
        <v>0</v>
      </c>
      <c r="H899" s="9">
        <f>'Balance N'!E900</f>
        <v>0</v>
      </c>
      <c r="I899" s="9">
        <f>'Balance N'!F900</f>
        <v>0</v>
      </c>
      <c r="J899" s="11">
        <f>'Balance N'!G900</f>
        <v>0</v>
      </c>
      <c r="K899" s="11">
        <f>'Balance N'!H900</f>
        <v>0</v>
      </c>
      <c r="L899" s="12" t="str">
        <f t="shared" si="94"/>
        <v>0</v>
      </c>
      <c r="M899" s="5" t="str">
        <f t="shared" si="95"/>
        <v>0</v>
      </c>
      <c r="N899" s="4" t="str">
        <f t="shared" si="96"/>
        <v>0</v>
      </c>
      <c r="O899" s="6" t="str">
        <f t="shared" si="97"/>
        <v>Pas de niveau 7</v>
      </c>
    </row>
    <row r="900" spans="1:15">
      <c r="A900" s="15">
        <f>'Balance N'!A901</f>
        <v>0</v>
      </c>
      <c r="B900" s="4" t="str">
        <f t="shared" ref="B900:B963" si="98">LEFT(A900,$W$1)</f>
        <v>0</v>
      </c>
      <c r="C900" s="4" t="str">
        <f t="shared" ref="C900:C963" si="99">LEFT(A900,$X$1)</f>
        <v>0</v>
      </c>
      <c r="D900" s="4" t="str">
        <f t="shared" ref="D900:D963" si="100">LEFT(A900,$Y$1)</f>
        <v>0</v>
      </c>
      <c r="E900" s="8">
        <f>'Balance N'!B901</f>
        <v>0</v>
      </c>
      <c r="F900" s="9">
        <f>'Balance N'!C901</f>
        <v>0</v>
      </c>
      <c r="G900" s="9">
        <f>'Balance N'!D901</f>
        <v>0</v>
      </c>
      <c r="H900" s="9">
        <f>'Balance N'!E901</f>
        <v>0</v>
      </c>
      <c r="I900" s="9">
        <f>'Balance N'!F901</f>
        <v>0</v>
      </c>
      <c r="J900" s="11">
        <f>'Balance N'!G901</f>
        <v>0</v>
      </c>
      <c r="K900" s="11">
        <f>'Balance N'!H901</f>
        <v>0</v>
      </c>
      <c r="L900" s="12" t="str">
        <f t="shared" ref="L900:L963" si="101">LEFT(A900,1)</f>
        <v>0</v>
      </c>
      <c r="M900" s="5" t="str">
        <f t="shared" ref="M900:M963" si="102">IF(MID(A900,5,1)&lt;&gt;"0",LEFT(A900,5),"Pas de niveau 5")</f>
        <v>0</v>
      </c>
      <c r="N900" s="4" t="str">
        <f t="shared" ref="N900:N963" si="103">IF(MID(A900,6,1)&lt;&gt;"0",LEFT(A900,6),"Pas de niveau 6")</f>
        <v>0</v>
      </c>
      <c r="O900" s="6" t="str">
        <f t="shared" ref="O900:O963" si="104">IF(MID(A900,7,1)&lt;&gt;"",LEFT(A900,7),"Pas de niveau 7")</f>
        <v>Pas de niveau 7</v>
      </c>
    </row>
    <row r="901" spans="1:15">
      <c r="A901" s="15">
        <f>'Balance N'!A902</f>
        <v>0</v>
      </c>
      <c r="B901" s="4" t="str">
        <f t="shared" si="98"/>
        <v>0</v>
      </c>
      <c r="C901" s="4" t="str">
        <f t="shared" si="99"/>
        <v>0</v>
      </c>
      <c r="D901" s="4" t="str">
        <f t="shared" si="100"/>
        <v>0</v>
      </c>
      <c r="E901" s="8">
        <f>'Balance N'!B902</f>
        <v>0</v>
      </c>
      <c r="F901" s="9">
        <f>'Balance N'!C902</f>
        <v>0</v>
      </c>
      <c r="G901" s="9">
        <f>'Balance N'!D902</f>
        <v>0</v>
      </c>
      <c r="H901" s="9">
        <f>'Balance N'!E902</f>
        <v>0</v>
      </c>
      <c r="I901" s="9">
        <f>'Balance N'!F902</f>
        <v>0</v>
      </c>
      <c r="J901" s="11">
        <f>'Balance N'!G902</f>
        <v>0</v>
      </c>
      <c r="K901" s="11">
        <f>'Balance N'!H902</f>
        <v>0</v>
      </c>
      <c r="L901" s="12" t="str">
        <f t="shared" si="101"/>
        <v>0</v>
      </c>
      <c r="M901" s="5" t="str">
        <f t="shared" si="102"/>
        <v>0</v>
      </c>
      <c r="N901" s="4" t="str">
        <f t="shared" si="103"/>
        <v>0</v>
      </c>
      <c r="O901" s="6" t="str">
        <f t="shared" si="104"/>
        <v>Pas de niveau 7</v>
      </c>
    </row>
    <row r="902" spans="1:15">
      <c r="A902" s="15">
        <f>'Balance N'!A903</f>
        <v>0</v>
      </c>
      <c r="B902" s="4" t="str">
        <f t="shared" si="98"/>
        <v>0</v>
      </c>
      <c r="C902" s="4" t="str">
        <f t="shared" si="99"/>
        <v>0</v>
      </c>
      <c r="D902" s="4" t="str">
        <f t="shared" si="100"/>
        <v>0</v>
      </c>
      <c r="E902" s="8">
        <f>'Balance N'!B903</f>
        <v>0</v>
      </c>
      <c r="F902" s="9">
        <f>'Balance N'!C903</f>
        <v>0</v>
      </c>
      <c r="G902" s="9">
        <f>'Balance N'!D903</f>
        <v>0</v>
      </c>
      <c r="H902" s="9">
        <f>'Balance N'!E903</f>
        <v>0</v>
      </c>
      <c r="I902" s="9">
        <f>'Balance N'!F903</f>
        <v>0</v>
      </c>
      <c r="J902" s="11">
        <f>'Balance N'!G903</f>
        <v>0</v>
      </c>
      <c r="K902" s="11">
        <f>'Balance N'!H903</f>
        <v>0</v>
      </c>
      <c r="L902" s="12" t="str">
        <f t="shared" si="101"/>
        <v>0</v>
      </c>
      <c r="M902" s="5" t="str">
        <f t="shared" si="102"/>
        <v>0</v>
      </c>
      <c r="N902" s="4" t="str">
        <f t="shared" si="103"/>
        <v>0</v>
      </c>
      <c r="O902" s="6" t="str">
        <f t="shared" si="104"/>
        <v>Pas de niveau 7</v>
      </c>
    </row>
    <row r="903" spans="1:15">
      <c r="A903" s="15">
        <f>'Balance N'!A904</f>
        <v>0</v>
      </c>
      <c r="B903" s="4" t="str">
        <f t="shared" si="98"/>
        <v>0</v>
      </c>
      <c r="C903" s="4" t="str">
        <f t="shared" si="99"/>
        <v>0</v>
      </c>
      <c r="D903" s="4" t="str">
        <f t="shared" si="100"/>
        <v>0</v>
      </c>
      <c r="E903" s="8">
        <f>'Balance N'!B904</f>
        <v>0</v>
      </c>
      <c r="F903" s="9">
        <f>'Balance N'!C904</f>
        <v>0</v>
      </c>
      <c r="G903" s="9">
        <f>'Balance N'!D904</f>
        <v>0</v>
      </c>
      <c r="H903" s="9">
        <f>'Balance N'!E904</f>
        <v>0</v>
      </c>
      <c r="I903" s="9">
        <f>'Balance N'!F904</f>
        <v>0</v>
      </c>
      <c r="J903" s="11">
        <f>'Balance N'!G904</f>
        <v>0</v>
      </c>
      <c r="K903" s="11">
        <f>'Balance N'!H904</f>
        <v>0</v>
      </c>
      <c r="L903" s="12" t="str">
        <f t="shared" si="101"/>
        <v>0</v>
      </c>
      <c r="M903" s="5" t="str">
        <f t="shared" si="102"/>
        <v>0</v>
      </c>
      <c r="N903" s="4" t="str">
        <f t="shared" si="103"/>
        <v>0</v>
      </c>
      <c r="O903" s="6" t="str">
        <f t="shared" si="104"/>
        <v>Pas de niveau 7</v>
      </c>
    </row>
    <row r="904" spans="1:15">
      <c r="A904" s="15">
        <f>'Balance N'!A905</f>
        <v>0</v>
      </c>
      <c r="B904" s="4" t="str">
        <f t="shared" si="98"/>
        <v>0</v>
      </c>
      <c r="C904" s="4" t="str">
        <f t="shared" si="99"/>
        <v>0</v>
      </c>
      <c r="D904" s="4" t="str">
        <f t="shared" si="100"/>
        <v>0</v>
      </c>
      <c r="E904" s="8">
        <f>'Balance N'!B905</f>
        <v>0</v>
      </c>
      <c r="F904" s="9">
        <f>'Balance N'!C905</f>
        <v>0</v>
      </c>
      <c r="G904" s="9">
        <f>'Balance N'!D905</f>
        <v>0</v>
      </c>
      <c r="H904" s="9">
        <f>'Balance N'!E905</f>
        <v>0</v>
      </c>
      <c r="I904" s="9">
        <f>'Balance N'!F905</f>
        <v>0</v>
      </c>
      <c r="J904" s="11">
        <f>'Balance N'!G905</f>
        <v>0</v>
      </c>
      <c r="K904" s="11">
        <f>'Balance N'!H905</f>
        <v>0</v>
      </c>
      <c r="L904" s="12" t="str">
        <f t="shared" si="101"/>
        <v>0</v>
      </c>
      <c r="M904" s="5" t="str">
        <f t="shared" si="102"/>
        <v>0</v>
      </c>
      <c r="N904" s="4" t="str">
        <f t="shared" si="103"/>
        <v>0</v>
      </c>
      <c r="O904" s="6" t="str">
        <f t="shared" si="104"/>
        <v>Pas de niveau 7</v>
      </c>
    </row>
    <row r="905" spans="1:15">
      <c r="A905" s="15">
        <f>'Balance N'!A906</f>
        <v>0</v>
      </c>
      <c r="B905" s="4" t="str">
        <f t="shared" si="98"/>
        <v>0</v>
      </c>
      <c r="C905" s="4" t="str">
        <f t="shared" si="99"/>
        <v>0</v>
      </c>
      <c r="D905" s="4" t="str">
        <f t="shared" si="100"/>
        <v>0</v>
      </c>
      <c r="E905" s="8">
        <f>'Balance N'!B906</f>
        <v>0</v>
      </c>
      <c r="F905" s="9">
        <f>'Balance N'!C906</f>
        <v>0</v>
      </c>
      <c r="G905" s="9">
        <f>'Balance N'!D906</f>
        <v>0</v>
      </c>
      <c r="H905" s="9">
        <f>'Balance N'!E906</f>
        <v>0</v>
      </c>
      <c r="I905" s="9">
        <f>'Balance N'!F906</f>
        <v>0</v>
      </c>
      <c r="J905" s="11">
        <f>'Balance N'!G906</f>
        <v>0</v>
      </c>
      <c r="K905" s="11">
        <f>'Balance N'!H906</f>
        <v>0</v>
      </c>
      <c r="L905" s="12" t="str">
        <f t="shared" si="101"/>
        <v>0</v>
      </c>
      <c r="M905" s="5" t="str">
        <f t="shared" si="102"/>
        <v>0</v>
      </c>
      <c r="N905" s="4" t="str">
        <f t="shared" si="103"/>
        <v>0</v>
      </c>
      <c r="O905" s="6" t="str">
        <f t="shared" si="104"/>
        <v>Pas de niveau 7</v>
      </c>
    </row>
    <row r="906" spans="1:15">
      <c r="A906" s="15">
        <f>'Balance N'!A907</f>
        <v>0</v>
      </c>
      <c r="B906" s="4" t="str">
        <f t="shared" si="98"/>
        <v>0</v>
      </c>
      <c r="C906" s="4" t="str">
        <f t="shared" si="99"/>
        <v>0</v>
      </c>
      <c r="D906" s="4" t="str">
        <f t="shared" si="100"/>
        <v>0</v>
      </c>
      <c r="E906" s="8">
        <f>'Balance N'!B907</f>
        <v>0</v>
      </c>
      <c r="F906" s="9">
        <f>'Balance N'!C907</f>
        <v>0</v>
      </c>
      <c r="G906" s="9">
        <f>'Balance N'!D907</f>
        <v>0</v>
      </c>
      <c r="H906" s="9">
        <f>'Balance N'!E907</f>
        <v>0</v>
      </c>
      <c r="I906" s="9">
        <f>'Balance N'!F907</f>
        <v>0</v>
      </c>
      <c r="J906" s="11">
        <f>'Balance N'!G907</f>
        <v>0</v>
      </c>
      <c r="K906" s="11">
        <f>'Balance N'!H907</f>
        <v>0</v>
      </c>
      <c r="L906" s="12" t="str">
        <f t="shared" si="101"/>
        <v>0</v>
      </c>
      <c r="M906" s="5" t="str">
        <f t="shared" si="102"/>
        <v>0</v>
      </c>
      <c r="N906" s="4" t="str">
        <f t="shared" si="103"/>
        <v>0</v>
      </c>
      <c r="O906" s="6" t="str">
        <f t="shared" si="104"/>
        <v>Pas de niveau 7</v>
      </c>
    </row>
    <row r="907" spans="1:15">
      <c r="A907" s="15">
        <f>'Balance N'!A908</f>
        <v>0</v>
      </c>
      <c r="B907" s="4" t="str">
        <f t="shared" si="98"/>
        <v>0</v>
      </c>
      <c r="C907" s="4" t="str">
        <f t="shared" si="99"/>
        <v>0</v>
      </c>
      <c r="D907" s="4" t="str">
        <f t="shared" si="100"/>
        <v>0</v>
      </c>
      <c r="E907" s="8">
        <f>'Balance N'!B908</f>
        <v>0</v>
      </c>
      <c r="F907" s="9">
        <f>'Balance N'!C908</f>
        <v>0</v>
      </c>
      <c r="G907" s="9">
        <f>'Balance N'!D908</f>
        <v>0</v>
      </c>
      <c r="H907" s="9">
        <f>'Balance N'!E908</f>
        <v>0</v>
      </c>
      <c r="I907" s="9">
        <f>'Balance N'!F908</f>
        <v>0</v>
      </c>
      <c r="J907" s="11">
        <f>'Balance N'!G908</f>
        <v>0</v>
      </c>
      <c r="K907" s="11">
        <f>'Balance N'!H908</f>
        <v>0</v>
      </c>
      <c r="L907" s="12" t="str">
        <f t="shared" si="101"/>
        <v>0</v>
      </c>
      <c r="M907" s="5" t="str">
        <f t="shared" si="102"/>
        <v>0</v>
      </c>
      <c r="N907" s="4" t="str">
        <f t="shared" si="103"/>
        <v>0</v>
      </c>
      <c r="O907" s="6" t="str">
        <f t="shared" si="104"/>
        <v>Pas de niveau 7</v>
      </c>
    </row>
    <row r="908" spans="1:15">
      <c r="A908" s="15">
        <f>'Balance N'!A909</f>
        <v>0</v>
      </c>
      <c r="B908" s="4" t="str">
        <f t="shared" si="98"/>
        <v>0</v>
      </c>
      <c r="C908" s="4" t="str">
        <f t="shared" si="99"/>
        <v>0</v>
      </c>
      <c r="D908" s="4" t="str">
        <f t="shared" si="100"/>
        <v>0</v>
      </c>
      <c r="E908" s="8">
        <f>'Balance N'!B909</f>
        <v>0</v>
      </c>
      <c r="F908" s="9">
        <f>'Balance N'!C909</f>
        <v>0</v>
      </c>
      <c r="G908" s="9">
        <f>'Balance N'!D909</f>
        <v>0</v>
      </c>
      <c r="H908" s="9">
        <f>'Balance N'!E909</f>
        <v>0</v>
      </c>
      <c r="I908" s="9">
        <f>'Balance N'!F909</f>
        <v>0</v>
      </c>
      <c r="J908" s="11">
        <f>'Balance N'!G909</f>
        <v>0</v>
      </c>
      <c r="K908" s="11">
        <f>'Balance N'!H909</f>
        <v>0</v>
      </c>
      <c r="L908" s="12" t="str">
        <f t="shared" si="101"/>
        <v>0</v>
      </c>
      <c r="M908" s="5" t="str">
        <f t="shared" si="102"/>
        <v>0</v>
      </c>
      <c r="N908" s="4" t="str">
        <f t="shared" si="103"/>
        <v>0</v>
      </c>
      <c r="O908" s="6" t="str">
        <f t="shared" si="104"/>
        <v>Pas de niveau 7</v>
      </c>
    </row>
    <row r="909" spans="1:15">
      <c r="A909" s="15">
        <f>'Balance N'!A910</f>
        <v>0</v>
      </c>
      <c r="B909" s="4" t="str">
        <f t="shared" si="98"/>
        <v>0</v>
      </c>
      <c r="C909" s="4" t="str">
        <f t="shared" si="99"/>
        <v>0</v>
      </c>
      <c r="D909" s="4" t="str">
        <f t="shared" si="100"/>
        <v>0</v>
      </c>
      <c r="E909" s="8">
        <f>'Balance N'!B910</f>
        <v>0</v>
      </c>
      <c r="F909" s="9">
        <f>'Balance N'!C910</f>
        <v>0</v>
      </c>
      <c r="G909" s="9">
        <f>'Balance N'!D910</f>
        <v>0</v>
      </c>
      <c r="H909" s="9">
        <f>'Balance N'!E910</f>
        <v>0</v>
      </c>
      <c r="I909" s="9">
        <f>'Balance N'!F910</f>
        <v>0</v>
      </c>
      <c r="J909" s="11">
        <f>'Balance N'!G910</f>
        <v>0</v>
      </c>
      <c r="K909" s="11">
        <f>'Balance N'!H910</f>
        <v>0</v>
      </c>
      <c r="L909" s="12" t="str">
        <f t="shared" si="101"/>
        <v>0</v>
      </c>
      <c r="M909" s="5" t="str">
        <f t="shared" si="102"/>
        <v>0</v>
      </c>
      <c r="N909" s="4" t="str">
        <f t="shared" si="103"/>
        <v>0</v>
      </c>
      <c r="O909" s="6" t="str">
        <f t="shared" si="104"/>
        <v>Pas de niveau 7</v>
      </c>
    </row>
    <row r="910" spans="1:15">
      <c r="A910" s="15">
        <f>'Balance N'!A911</f>
        <v>0</v>
      </c>
      <c r="B910" s="4" t="str">
        <f t="shared" si="98"/>
        <v>0</v>
      </c>
      <c r="C910" s="4" t="str">
        <f t="shared" si="99"/>
        <v>0</v>
      </c>
      <c r="D910" s="4" t="str">
        <f t="shared" si="100"/>
        <v>0</v>
      </c>
      <c r="E910" s="8">
        <f>'Balance N'!B911</f>
        <v>0</v>
      </c>
      <c r="F910" s="9">
        <f>'Balance N'!C911</f>
        <v>0</v>
      </c>
      <c r="G910" s="9">
        <f>'Balance N'!D911</f>
        <v>0</v>
      </c>
      <c r="H910" s="9">
        <f>'Balance N'!E911</f>
        <v>0</v>
      </c>
      <c r="I910" s="9">
        <f>'Balance N'!F911</f>
        <v>0</v>
      </c>
      <c r="J910" s="11">
        <f>'Balance N'!G911</f>
        <v>0</v>
      </c>
      <c r="K910" s="11">
        <f>'Balance N'!H911</f>
        <v>0</v>
      </c>
      <c r="L910" s="12" t="str">
        <f t="shared" si="101"/>
        <v>0</v>
      </c>
      <c r="M910" s="5" t="str">
        <f t="shared" si="102"/>
        <v>0</v>
      </c>
      <c r="N910" s="4" t="str">
        <f t="shared" si="103"/>
        <v>0</v>
      </c>
      <c r="O910" s="6" t="str">
        <f t="shared" si="104"/>
        <v>Pas de niveau 7</v>
      </c>
    </row>
    <row r="911" spans="1:15">
      <c r="A911" s="15">
        <f>'Balance N'!A912</f>
        <v>0</v>
      </c>
      <c r="B911" s="4" t="str">
        <f t="shared" si="98"/>
        <v>0</v>
      </c>
      <c r="C911" s="4" t="str">
        <f t="shared" si="99"/>
        <v>0</v>
      </c>
      <c r="D911" s="4" t="str">
        <f t="shared" si="100"/>
        <v>0</v>
      </c>
      <c r="E911" s="8">
        <f>'Balance N'!B912</f>
        <v>0</v>
      </c>
      <c r="F911" s="9">
        <f>'Balance N'!C912</f>
        <v>0</v>
      </c>
      <c r="G911" s="9">
        <f>'Balance N'!D912</f>
        <v>0</v>
      </c>
      <c r="H911" s="9">
        <f>'Balance N'!E912</f>
        <v>0</v>
      </c>
      <c r="I911" s="9">
        <f>'Balance N'!F912</f>
        <v>0</v>
      </c>
      <c r="J911" s="11">
        <f>'Balance N'!G912</f>
        <v>0</v>
      </c>
      <c r="K911" s="11">
        <f>'Balance N'!H912</f>
        <v>0</v>
      </c>
      <c r="L911" s="12" t="str">
        <f t="shared" si="101"/>
        <v>0</v>
      </c>
      <c r="M911" s="5" t="str">
        <f t="shared" si="102"/>
        <v>0</v>
      </c>
      <c r="N911" s="4" t="str">
        <f t="shared" si="103"/>
        <v>0</v>
      </c>
      <c r="O911" s="6" t="str">
        <f t="shared" si="104"/>
        <v>Pas de niveau 7</v>
      </c>
    </row>
    <row r="912" spans="1:15">
      <c r="A912" s="15">
        <f>'Balance N'!A913</f>
        <v>0</v>
      </c>
      <c r="B912" s="4" t="str">
        <f t="shared" si="98"/>
        <v>0</v>
      </c>
      <c r="C912" s="4" t="str">
        <f t="shared" si="99"/>
        <v>0</v>
      </c>
      <c r="D912" s="4" t="str">
        <f t="shared" si="100"/>
        <v>0</v>
      </c>
      <c r="E912" s="8">
        <f>'Balance N'!B913</f>
        <v>0</v>
      </c>
      <c r="F912" s="9">
        <f>'Balance N'!C913</f>
        <v>0</v>
      </c>
      <c r="G912" s="9">
        <f>'Balance N'!D913</f>
        <v>0</v>
      </c>
      <c r="H912" s="9">
        <f>'Balance N'!E913</f>
        <v>0</v>
      </c>
      <c r="I912" s="9">
        <f>'Balance N'!F913</f>
        <v>0</v>
      </c>
      <c r="J912" s="11">
        <f>'Balance N'!G913</f>
        <v>0</v>
      </c>
      <c r="K912" s="11">
        <f>'Balance N'!H913</f>
        <v>0</v>
      </c>
      <c r="L912" s="12" t="str">
        <f t="shared" si="101"/>
        <v>0</v>
      </c>
      <c r="M912" s="5" t="str">
        <f t="shared" si="102"/>
        <v>0</v>
      </c>
      <c r="N912" s="4" t="str">
        <f t="shared" si="103"/>
        <v>0</v>
      </c>
      <c r="O912" s="6" t="str">
        <f t="shared" si="104"/>
        <v>Pas de niveau 7</v>
      </c>
    </row>
    <row r="913" spans="1:15">
      <c r="A913" s="15">
        <f>'Balance N'!A914</f>
        <v>0</v>
      </c>
      <c r="B913" s="4" t="str">
        <f t="shared" si="98"/>
        <v>0</v>
      </c>
      <c r="C913" s="4" t="str">
        <f t="shared" si="99"/>
        <v>0</v>
      </c>
      <c r="D913" s="4" t="str">
        <f t="shared" si="100"/>
        <v>0</v>
      </c>
      <c r="E913" s="8">
        <f>'Balance N'!B914</f>
        <v>0</v>
      </c>
      <c r="F913" s="9">
        <f>'Balance N'!C914</f>
        <v>0</v>
      </c>
      <c r="G913" s="9">
        <f>'Balance N'!D914</f>
        <v>0</v>
      </c>
      <c r="H913" s="9">
        <f>'Balance N'!E914</f>
        <v>0</v>
      </c>
      <c r="I913" s="9">
        <f>'Balance N'!F914</f>
        <v>0</v>
      </c>
      <c r="J913" s="11">
        <f>'Balance N'!G914</f>
        <v>0</v>
      </c>
      <c r="K913" s="11">
        <f>'Balance N'!H914</f>
        <v>0</v>
      </c>
      <c r="L913" s="12" t="str">
        <f t="shared" si="101"/>
        <v>0</v>
      </c>
      <c r="M913" s="5" t="str">
        <f t="shared" si="102"/>
        <v>0</v>
      </c>
      <c r="N913" s="4" t="str">
        <f t="shared" si="103"/>
        <v>0</v>
      </c>
      <c r="O913" s="6" t="str">
        <f t="shared" si="104"/>
        <v>Pas de niveau 7</v>
      </c>
    </row>
    <row r="914" spans="1:15">
      <c r="A914" s="15">
        <f>'Balance N'!A915</f>
        <v>0</v>
      </c>
      <c r="B914" s="4" t="str">
        <f t="shared" si="98"/>
        <v>0</v>
      </c>
      <c r="C914" s="4" t="str">
        <f t="shared" si="99"/>
        <v>0</v>
      </c>
      <c r="D914" s="4" t="str">
        <f t="shared" si="100"/>
        <v>0</v>
      </c>
      <c r="E914" s="8">
        <f>'Balance N'!B915</f>
        <v>0</v>
      </c>
      <c r="F914" s="9">
        <f>'Balance N'!C915</f>
        <v>0</v>
      </c>
      <c r="G914" s="9">
        <f>'Balance N'!D915</f>
        <v>0</v>
      </c>
      <c r="H914" s="9">
        <f>'Balance N'!E915</f>
        <v>0</v>
      </c>
      <c r="I914" s="9">
        <f>'Balance N'!F915</f>
        <v>0</v>
      </c>
      <c r="J914" s="11">
        <f>'Balance N'!G915</f>
        <v>0</v>
      </c>
      <c r="K914" s="11">
        <f>'Balance N'!H915</f>
        <v>0</v>
      </c>
      <c r="L914" s="12" t="str">
        <f t="shared" si="101"/>
        <v>0</v>
      </c>
      <c r="M914" s="5" t="str">
        <f t="shared" si="102"/>
        <v>0</v>
      </c>
      <c r="N914" s="4" t="str">
        <f t="shared" si="103"/>
        <v>0</v>
      </c>
      <c r="O914" s="6" t="str">
        <f t="shared" si="104"/>
        <v>Pas de niveau 7</v>
      </c>
    </row>
    <row r="915" spans="1:15">
      <c r="A915" s="15">
        <f>'Balance N'!A916</f>
        <v>0</v>
      </c>
      <c r="B915" s="4" t="str">
        <f t="shared" si="98"/>
        <v>0</v>
      </c>
      <c r="C915" s="4" t="str">
        <f t="shared" si="99"/>
        <v>0</v>
      </c>
      <c r="D915" s="4" t="str">
        <f t="shared" si="100"/>
        <v>0</v>
      </c>
      <c r="E915" s="8">
        <f>'Balance N'!B916</f>
        <v>0</v>
      </c>
      <c r="F915" s="9">
        <f>'Balance N'!C916</f>
        <v>0</v>
      </c>
      <c r="G915" s="9">
        <f>'Balance N'!D916</f>
        <v>0</v>
      </c>
      <c r="H915" s="9">
        <f>'Balance N'!E916</f>
        <v>0</v>
      </c>
      <c r="I915" s="9">
        <f>'Balance N'!F916</f>
        <v>0</v>
      </c>
      <c r="J915" s="11">
        <f>'Balance N'!G916</f>
        <v>0</v>
      </c>
      <c r="K915" s="11">
        <f>'Balance N'!H916</f>
        <v>0</v>
      </c>
      <c r="L915" s="12" t="str">
        <f t="shared" si="101"/>
        <v>0</v>
      </c>
      <c r="M915" s="5" t="str">
        <f t="shared" si="102"/>
        <v>0</v>
      </c>
      <c r="N915" s="4" t="str">
        <f t="shared" si="103"/>
        <v>0</v>
      </c>
      <c r="O915" s="6" t="str">
        <f t="shared" si="104"/>
        <v>Pas de niveau 7</v>
      </c>
    </row>
    <row r="916" spans="1:15">
      <c r="A916" s="15">
        <f>'Balance N'!A917</f>
        <v>0</v>
      </c>
      <c r="B916" s="4" t="str">
        <f t="shared" si="98"/>
        <v>0</v>
      </c>
      <c r="C916" s="4" t="str">
        <f t="shared" si="99"/>
        <v>0</v>
      </c>
      <c r="D916" s="4" t="str">
        <f t="shared" si="100"/>
        <v>0</v>
      </c>
      <c r="E916" s="8">
        <f>'Balance N'!B917</f>
        <v>0</v>
      </c>
      <c r="F916" s="9">
        <f>'Balance N'!C917</f>
        <v>0</v>
      </c>
      <c r="G916" s="9">
        <f>'Balance N'!D917</f>
        <v>0</v>
      </c>
      <c r="H916" s="9">
        <f>'Balance N'!E917</f>
        <v>0</v>
      </c>
      <c r="I916" s="9">
        <f>'Balance N'!F917</f>
        <v>0</v>
      </c>
      <c r="J916" s="11">
        <f>'Balance N'!G917</f>
        <v>0</v>
      </c>
      <c r="K916" s="11">
        <f>'Balance N'!H917</f>
        <v>0</v>
      </c>
      <c r="L916" s="12" t="str">
        <f t="shared" si="101"/>
        <v>0</v>
      </c>
      <c r="M916" s="5" t="str">
        <f t="shared" si="102"/>
        <v>0</v>
      </c>
      <c r="N916" s="4" t="str">
        <f t="shared" si="103"/>
        <v>0</v>
      </c>
      <c r="O916" s="6" t="str">
        <f t="shared" si="104"/>
        <v>Pas de niveau 7</v>
      </c>
    </row>
    <row r="917" spans="1:15">
      <c r="A917" s="15">
        <f>'Balance N'!A918</f>
        <v>0</v>
      </c>
      <c r="B917" s="4" t="str">
        <f t="shared" si="98"/>
        <v>0</v>
      </c>
      <c r="C917" s="4" t="str">
        <f t="shared" si="99"/>
        <v>0</v>
      </c>
      <c r="D917" s="4" t="str">
        <f t="shared" si="100"/>
        <v>0</v>
      </c>
      <c r="E917" s="8">
        <f>'Balance N'!B918</f>
        <v>0</v>
      </c>
      <c r="F917" s="9">
        <f>'Balance N'!C918</f>
        <v>0</v>
      </c>
      <c r="G917" s="9">
        <f>'Balance N'!D918</f>
        <v>0</v>
      </c>
      <c r="H917" s="9">
        <f>'Balance N'!E918</f>
        <v>0</v>
      </c>
      <c r="I917" s="9">
        <f>'Balance N'!F918</f>
        <v>0</v>
      </c>
      <c r="J917" s="11">
        <f>'Balance N'!G918</f>
        <v>0</v>
      </c>
      <c r="K917" s="11">
        <f>'Balance N'!H918</f>
        <v>0</v>
      </c>
      <c r="L917" s="12" t="str">
        <f t="shared" si="101"/>
        <v>0</v>
      </c>
      <c r="M917" s="5" t="str">
        <f t="shared" si="102"/>
        <v>0</v>
      </c>
      <c r="N917" s="4" t="str">
        <f t="shared" si="103"/>
        <v>0</v>
      </c>
      <c r="O917" s="6" t="str">
        <f t="shared" si="104"/>
        <v>Pas de niveau 7</v>
      </c>
    </row>
    <row r="918" spans="1:15">
      <c r="A918" s="15">
        <f>'Balance N'!A919</f>
        <v>0</v>
      </c>
      <c r="B918" s="4" t="str">
        <f t="shared" si="98"/>
        <v>0</v>
      </c>
      <c r="C918" s="4" t="str">
        <f t="shared" si="99"/>
        <v>0</v>
      </c>
      <c r="D918" s="4" t="str">
        <f t="shared" si="100"/>
        <v>0</v>
      </c>
      <c r="E918" s="8">
        <f>'Balance N'!B919</f>
        <v>0</v>
      </c>
      <c r="F918" s="9">
        <f>'Balance N'!C919</f>
        <v>0</v>
      </c>
      <c r="G918" s="9">
        <f>'Balance N'!D919</f>
        <v>0</v>
      </c>
      <c r="H918" s="9">
        <f>'Balance N'!E919</f>
        <v>0</v>
      </c>
      <c r="I918" s="9">
        <f>'Balance N'!F919</f>
        <v>0</v>
      </c>
      <c r="J918" s="11">
        <f>'Balance N'!G919</f>
        <v>0</v>
      </c>
      <c r="K918" s="11">
        <f>'Balance N'!H919</f>
        <v>0</v>
      </c>
      <c r="L918" s="12" t="str">
        <f t="shared" si="101"/>
        <v>0</v>
      </c>
      <c r="M918" s="5" t="str">
        <f t="shared" si="102"/>
        <v>0</v>
      </c>
      <c r="N918" s="4" t="str">
        <f t="shared" si="103"/>
        <v>0</v>
      </c>
      <c r="O918" s="6" t="str">
        <f t="shared" si="104"/>
        <v>Pas de niveau 7</v>
      </c>
    </row>
    <row r="919" spans="1:15">
      <c r="A919" s="15">
        <f>'Balance N'!A920</f>
        <v>0</v>
      </c>
      <c r="B919" s="4" t="str">
        <f t="shared" si="98"/>
        <v>0</v>
      </c>
      <c r="C919" s="4" t="str">
        <f t="shared" si="99"/>
        <v>0</v>
      </c>
      <c r="D919" s="4" t="str">
        <f t="shared" si="100"/>
        <v>0</v>
      </c>
      <c r="E919" s="8">
        <f>'Balance N'!B920</f>
        <v>0</v>
      </c>
      <c r="F919" s="9">
        <f>'Balance N'!C920</f>
        <v>0</v>
      </c>
      <c r="G919" s="9">
        <f>'Balance N'!D920</f>
        <v>0</v>
      </c>
      <c r="H919" s="9">
        <f>'Balance N'!E920</f>
        <v>0</v>
      </c>
      <c r="I919" s="9">
        <f>'Balance N'!F920</f>
        <v>0</v>
      </c>
      <c r="J919" s="11">
        <f>'Balance N'!G920</f>
        <v>0</v>
      </c>
      <c r="K919" s="11">
        <f>'Balance N'!H920</f>
        <v>0</v>
      </c>
      <c r="L919" s="12" t="str">
        <f t="shared" si="101"/>
        <v>0</v>
      </c>
      <c r="M919" s="5" t="str">
        <f t="shared" si="102"/>
        <v>0</v>
      </c>
      <c r="N919" s="4" t="str">
        <f t="shared" si="103"/>
        <v>0</v>
      </c>
      <c r="O919" s="6" t="str">
        <f t="shared" si="104"/>
        <v>Pas de niveau 7</v>
      </c>
    </row>
    <row r="920" spans="1:15">
      <c r="A920" s="15">
        <f>'Balance N'!A921</f>
        <v>0</v>
      </c>
      <c r="B920" s="4" t="str">
        <f t="shared" si="98"/>
        <v>0</v>
      </c>
      <c r="C920" s="4" t="str">
        <f t="shared" si="99"/>
        <v>0</v>
      </c>
      <c r="D920" s="4" t="str">
        <f t="shared" si="100"/>
        <v>0</v>
      </c>
      <c r="E920" s="8">
        <f>'Balance N'!B921</f>
        <v>0</v>
      </c>
      <c r="F920" s="9">
        <f>'Balance N'!C921</f>
        <v>0</v>
      </c>
      <c r="G920" s="9">
        <f>'Balance N'!D921</f>
        <v>0</v>
      </c>
      <c r="H920" s="9">
        <f>'Balance N'!E921</f>
        <v>0</v>
      </c>
      <c r="I920" s="9">
        <f>'Balance N'!F921</f>
        <v>0</v>
      </c>
      <c r="J920" s="11">
        <f>'Balance N'!G921</f>
        <v>0</v>
      </c>
      <c r="K920" s="11">
        <f>'Balance N'!H921</f>
        <v>0</v>
      </c>
      <c r="L920" s="12" t="str">
        <f t="shared" si="101"/>
        <v>0</v>
      </c>
      <c r="M920" s="5" t="str">
        <f t="shared" si="102"/>
        <v>0</v>
      </c>
      <c r="N920" s="4" t="str">
        <f t="shared" si="103"/>
        <v>0</v>
      </c>
      <c r="O920" s="6" t="str">
        <f t="shared" si="104"/>
        <v>Pas de niveau 7</v>
      </c>
    </row>
    <row r="921" spans="1:15">
      <c r="A921" s="15">
        <f>'Balance N'!A922</f>
        <v>0</v>
      </c>
      <c r="B921" s="4" t="str">
        <f t="shared" si="98"/>
        <v>0</v>
      </c>
      <c r="C921" s="4" t="str">
        <f t="shared" si="99"/>
        <v>0</v>
      </c>
      <c r="D921" s="4" t="str">
        <f t="shared" si="100"/>
        <v>0</v>
      </c>
      <c r="E921" s="8">
        <f>'Balance N'!B922</f>
        <v>0</v>
      </c>
      <c r="F921" s="9">
        <f>'Balance N'!C922</f>
        <v>0</v>
      </c>
      <c r="G921" s="9">
        <f>'Balance N'!D922</f>
        <v>0</v>
      </c>
      <c r="H921" s="9">
        <f>'Balance N'!E922</f>
        <v>0</v>
      </c>
      <c r="I921" s="9">
        <f>'Balance N'!F922</f>
        <v>0</v>
      </c>
      <c r="J921" s="11">
        <f>'Balance N'!G922</f>
        <v>0</v>
      </c>
      <c r="K921" s="11">
        <f>'Balance N'!H922</f>
        <v>0</v>
      </c>
      <c r="L921" s="12" t="str">
        <f t="shared" si="101"/>
        <v>0</v>
      </c>
      <c r="M921" s="5" t="str">
        <f t="shared" si="102"/>
        <v>0</v>
      </c>
      <c r="N921" s="4" t="str">
        <f t="shared" si="103"/>
        <v>0</v>
      </c>
      <c r="O921" s="6" t="str">
        <f t="shared" si="104"/>
        <v>Pas de niveau 7</v>
      </c>
    </row>
    <row r="922" spans="1:15">
      <c r="A922" s="15">
        <f>'Balance N'!A923</f>
        <v>0</v>
      </c>
      <c r="B922" s="4" t="str">
        <f t="shared" si="98"/>
        <v>0</v>
      </c>
      <c r="C922" s="4" t="str">
        <f t="shared" si="99"/>
        <v>0</v>
      </c>
      <c r="D922" s="4" t="str">
        <f t="shared" si="100"/>
        <v>0</v>
      </c>
      <c r="E922" s="8">
        <f>'Balance N'!B923</f>
        <v>0</v>
      </c>
      <c r="F922" s="9">
        <f>'Balance N'!C923</f>
        <v>0</v>
      </c>
      <c r="G922" s="9">
        <f>'Balance N'!D923</f>
        <v>0</v>
      </c>
      <c r="H922" s="9">
        <f>'Balance N'!E923</f>
        <v>0</v>
      </c>
      <c r="I922" s="9">
        <f>'Balance N'!F923</f>
        <v>0</v>
      </c>
      <c r="J922" s="11">
        <f>'Balance N'!G923</f>
        <v>0</v>
      </c>
      <c r="K922" s="11">
        <f>'Balance N'!H923</f>
        <v>0</v>
      </c>
      <c r="L922" s="12" t="str">
        <f t="shared" si="101"/>
        <v>0</v>
      </c>
      <c r="M922" s="5" t="str">
        <f t="shared" si="102"/>
        <v>0</v>
      </c>
      <c r="N922" s="4" t="str">
        <f t="shared" si="103"/>
        <v>0</v>
      </c>
      <c r="O922" s="6" t="str">
        <f t="shared" si="104"/>
        <v>Pas de niveau 7</v>
      </c>
    </row>
    <row r="923" spans="1:15">
      <c r="A923" s="15">
        <f>'Balance N'!A924</f>
        <v>0</v>
      </c>
      <c r="B923" s="4" t="str">
        <f t="shared" si="98"/>
        <v>0</v>
      </c>
      <c r="C923" s="4" t="str">
        <f t="shared" si="99"/>
        <v>0</v>
      </c>
      <c r="D923" s="4" t="str">
        <f t="shared" si="100"/>
        <v>0</v>
      </c>
      <c r="E923" s="8">
        <f>'Balance N'!B924</f>
        <v>0</v>
      </c>
      <c r="F923" s="9">
        <f>'Balance N'!C924</f>
        <v>0</v>
      </c>
      <c r="G923" s="9">
        <f>'Balance N'!D924</f>
        <v>0</v>
      </c>
      <c r="H923" s="9">
        <f>'Balance N'!E924</f>
        <v>0</v>
      </c>
      <c r="I923" s="9">
        <f>'Balance N'!F924</f>
        <v>0</v>
      </c>
      <c r="J923" s="11">
        <f>'Balance N'!G924</f>
        <v>0</v>
      </c>
      <c r="K923" s="11">
        <f>'Balance N'!H924</f>
        <v>0</v>
      </c>
      <c r="L923" s="12" t="str">
        <f t="shared" si="101"/>
        <v>0</v>
      </c>
      <c r="M923" s="5" t="str">
        <f t="shared" si="102"/>
        <v>0</v>
      </c>
      <c r="N923" s="4" t="str">
        <f t="shared" si="103"/>
        <v>0</v>
      </c>
      <c r="O923" s="6" t="str">
        <f t="shared" si="104"/>
        <v>Pas de niveau 7</v>
      </c>
    </row>
    <row r="924" spans="1:15">
      <c r="A924" s="15">
        <f>'Balance N'!A925</f>
        <v>0</v>
      </c>
      <c r="B924" s="4" t="str">
        <f t="shared" si="98"/>
        <v>0</v>
      </c>
      <c r="C924" s="4" t="str">
        <f t="shared" si="99"/>
        <v>0</v>
      </c>
      <c r="D924" s="4" t="str">
        <f t="shared" si="100"/>
        <v>0</v>
      </c>
      <c r="E924" s="8">
        <f>'Balance N'!B925</f>
        <v>0</v>
      </c>
      <c r="F924" s="9">
        <f>'Balance N'!C925</f>
        <v>0</v>
      </c>
      <c r="G924" s="9">
        <f>'Balance N'!D925</f>
        <v>0</v>
      </c>
      <c r="H924" s="9">
        <f>'Balance N'!E925</f>
        <v>0</v>
      </c>
      <c r="I924" s="9">
        <f>'Balance N'!F925</f>
        <v>0</v>
      </c>
      <c r="J924" s="11">
        <f>'Balance N'!G925</f>
        <v>0</v>
      </c>
      <c r="K924" s="11">
        <f>'Balance N'!H925</f>
        <v>0</v>
      </c>
      <c r="L924" s="12" t="str">
        <f t="shared" si="101"/>
        <v>0</v>
      </c>
      <c r="M924" s="5" t="str">
        <f t="shared" si="102"/>
        <v>0</v>
      </c>
      <c r="N924" s="4" t="str">
        <f t="shared" si="103"/>
        <v>0</v>
      </c>
      <c r="O924" s="6" t="str">
        <f t="shared" si="104"/>
        <v>Pas de niveau 7</v>
      </c>
    </row>
    <row r="925" spans="1:15">
      <c r="A925" s="15">
        <f>'Balance N'!A926</f>
        <v>0</v>
      </c>
      <c r="B925" s="4" t="str">
        <f t="shared" si="98"/>
        <v>0</v>
      </c>
      <c r="C925" s="4" t="str">
        <f t="shared" si="99"/>
        <v>0</v>
      </c>
      <c r="D925" s="4" t="str">
        <f t="shared" si="100"/>
        <v>0</v>
      </c>
      <c r="E925" s="8">
        <f>'Balance N'!B926</f>
        <v>0</v>
      </c>
      <c r="F925" s="9">
        <f>'Balance N'!C926</f>
        <v>0</v>
      </c>
      <c r="G925" s="9">
        <f>'Balance N'!D926</f>
        <v>0</v>
      </c>
      <c r="H925" s="9">
        <f>'Balance N'!E926</f>
        <v>0</v>
      </c>
      <c r="I925" s="9">
        <f>'Balance N'!F926</f>
        <v>0</v>
      </c>
      <c r="J925" s="11">
        <f>'Balance N'!G926</f>
        <v>0</v>
      </c>
      <c r="K925" s="11">
        <f>'Balance N'!H926</f>
        <v>0</v>
      </c>
      <c r="L925" s="12" t="str">
        <f t="shared" si="101"/>
        <v>0</v>
      </c>
      <c r="M925" s="5" t="str">
        <f t="shared" si="102"/>
        <v>0</v>
      </c>
      <c r="N925" s="4" t="str">
        <f t="shared" si="103"/>
        <v>0</v>
      </c>
      <c r="O925" s="6" t="str">
        <f t="shared" si="104"/>
        <v>Pas de niveau 7</v>
      </c>
    </row>
    <row r="926" spans="1:15">
      <c r="A926" s="15">
        <f>'Balance N'!A927</f>
        <v>0</v>
      </c>
      <c r="B926" s="4" t="str">
        <f t="shared" si="98"/>
        <v>0</v>
      </c>
      <c r="C926" s="4" t="str">
        <f t="shared" si="99"/>
        <v>0</v>
      </c>
      <c r="D926" s="4" t="str">
        <f t="shared" si="100"/>
        <v>0</v>
      </c>
      <c r="E926" s="8">
        <f>'Balance N'!B927</f>
        <v>0</v>
      </c>
      <c r="F926" s="9">
        <f>'Balance N'!C927</f>
        <v>0</v>
      </c>
      <c r="G926" s="9">
        <f>'Balance N'!D927</f>
        <v>0</v>
      </c>
      <c r="H926" s="9">
        <f>'Balance N'!E927</f>
        <v>0</v>
      </c>
      <c r="I926" s="9">
        <f>'Balance N'!F927</f>
        <v>0</v>
      </c>
      <c r="J926" s="11">
        <f>'Balance N'!G927</f>
        <v>0</v>
      </c>
      <c r="K926" s="11">
        <f>'Balance N'!H927</f>
        <v>0</v>
      </c>
      <c r="L926" s="12" t="str">
        <f t="shared" si="101"/>
        <v>0</v>
      </c>
      <c r="M926" s="5" t="str">
        <f t="shared" si="102"/>
        <v>0</v>
      </c>
      <c r="N926" s="4" t="str">
        <f t="shared" si="103"/>
        <v>0</v>
      </c>
      <c r="O926" s="6" t="str">
        <f t="shared" si="104"/>
        <v>Pas de niveau 7</v>
      </c>
    </row>
    <row r="927" spans="1:15">
      <c r="A927" s="15">
        <f>'Balance N'!A928</f>
        <v>0</v>
      </c>
      <c r="B927" s="4" t="str">
        <f t="shared" si="98"/>
        <v>0</v>
      </c>
      <c r="C927" s="4" t="str">
        <f t="shared" si="99"/>
        <v>0</v>
      </c>
      <c r="D927" s="4" t="str">
        <f t="shared" si="100"/>
        <v>0</v>
      </c>
      <c r="E927" s="8">
        <f>'Balance N'!B928</f>
        <v>0</v>
      </c>
      <c r="F927" s="9">
        <f>'Balance N'!C928</f>
        <v>0</v>
      </c>
      <c r="G927" s="9">
        <f>'Balance N'!D928</f>
        <v>0</v>
      </c>
      <c r="H927" s="9">
        <f>'Balance N'!E928</f>
        <v>0</v>
      </c>
      <c r="I927" s="9">
        <f>'Balance N'!F928</f>
        <v>0</v>
      </c>
      <c r="J927" s="11">
        <f>'Balance N'!G928</f>
        <v>0</v>
      </c>
      <c r="K927" s="11">
        <f>'Balance N'!H928</f>
        <v>0</v>
      </c>
      <c r="L927" s="12" t="str">
        <f t="shared" si="101"/>
        <v>0</v>
      </c>
      <c r="M927" s="5" t="str">
        <f t="shared" si="102"/>
        <v>0</v>
      </c>
      <c r="N927" s="4" t="str">
        <f t="shared" si="103"/>
        <v>0</v>
      </c>
      <c r="O927" s="6" t="str">
        <f t="shared" si="104"/>
        <v>Pas de niveau 7</v>
      </c>
    </row>
    <row r="928" spans="1:15">
      <c r="A928" s="15">
        <f>'Balance N'!A929</f>
        <v>0</v>
      </c>
      <c r="B928" s="4" t="str">
        <f t="shared" si="98"/>
        <v>0</v>
      </c>
      <c r="C928" s="4" t="str">
        <f t="shared" si="99"/>
        <v>0</v>
      </c>
      <c r="D928" s="4" t="str">
        <f t="shared" si="100"/>
        <v>0</v>
      </c>
      <c r="E928" s="8">
        <f>'Balance N'!B929</f>
        <v>0</v>
      </c>
      <c r="F928" s="9">
        <f>'Balance N'!C929</f>
        <v>0</v>
      </c>
      <c r="G928" s="9">
        <f>'Balance N'!D929</f>
        <v>0</v>
      </c>
      <c r="H928" s="9">
        <f>'Balance N'!E929</f>
        <v>0</v>
      </c>
      <c r="I928" s="9">
        <f>'Balance N'!F929</f>
        <v>0</v>
      </c>
      <c r="J928" s="11">
        <f>'Balance N'!G929</f>
        <v>0</v>
      </c>
      <c r="K928" s="11">
        <f>'Balance N'!H929</f>
        <v>0</v>
      </c>
      <c r="L928" s="12" t="str">
        <f t="shared" si="101"/>
        <v>0</v>
      </c>
      <c r="M928" s="5" t="str">
        <f t="shared" si="102"/>
        <v>0</v>
      </c>
      <c r="N928" s="4" t="str">
        <f t="shared" si="103"/>
        <v>0</v>
      </c>
      <c r="O928" s="6" t="str">
        <f t="shared" si="104"/>
        <v>Pas de niveau 7</v>
      </c>
    </row>
    <row r="929" spans="1:15">
      <c r="A929" s="15">
        <f>'Balance N'!A930</f>
        <v>0</v>
      </c>
      <c r="B929" s="4" t="str">
        <f t="shared" si="98"/>
        <v>0</v>
      </c>
      <c r="C929" s="4" t="str">
        <f t="shared" si="99"/>
        <v>0</v>
      </c>
      <c r="D929" s="4" t="str">
        <f t="shared" si="100"/>
        <v>0</v>
      </c>
      <c r="E929" s="8">
        <f>'Balance N'!B930</f>
        <v>0</v>
      </c>
      <c r="F929" s="9">
        <f>'Balance N'!C930</f>
        <v>0</v>
      </c>
      <c r="G929" s="9">
        <f>'Balance N'!D930</f>
        <v>0</v>
      </c>
      <c r="H929" s="9">
        <f>'Balance N'!E930</f>
        <v>0</v>
      </c>
      <c r="I929" s="9">
        <f>'Balance N'!F930</f>
        <v>0</v>
      </c>
      <c r="J929" s="11">
        <f>'Balance N'!G930</f>
        <v>0</v>
      </c>
      <c r="K929" s="11">
        <f>'Balance N'!H930</f>
        <v>0</v>
      </c>
      <c r="L929" s="12" t="str">
        <f t="shared" si="101"/>
        <v>0</v>
      </c>
      <c r="M929" s="5" t="str">
        <f t="shared" si="102"/>
        <v>0</v>
      </c>
      <c r="N929" s="4" t="str">
        <f t="shared" si="103"/>
        <v>0</v>
      </c>
      <c r="O929" s="6" t="str">
        <f t="shared" si="104"/>
        <v>Pas de niveau 7</v>
      </c>
    </row>
    <row r="930" spans="1:15">
      <c r="A930" s="15">
        <f>'Balance N'!A931</f>
        <v>0</v>
      </c>
      <c r="B930" s="4" t="str">
        <f t="shared" si="98"/>
        <v>0</v>
      </c>
      <c r="C930" s="4" t="str">
        <f t="shared" si="99"/>
        <v>0</v>
      </c>
      <c r="D930" s="4" t="str">
        <f t="shared" si="100"/>
        <v>0</v>
      </c>
      <c r="E930" s="8">
        <f>'Balance N'!B931</f>
        <v>0</v>
      </c>
      <c r="F930" s="9">
        <f>'Balance N'!C931</f>
        <v>0</v>
      </c>
      <c r="G930" s="9">
        <f>'Balance N'!D931</f>
        <v>0</v>
      </c>
      <c r="H930" s="9">
        <f>'Balance N'!E931</f>
        <v>0</v>
      </c>
      <c r="I930" s="9">
        <f>'Balance N'!F931</f>
        <v>0</v>
      </c>
      <c r="J930" s="11">
        <f>'Balance N'!G931</f>
        <v>0</v>
      </c>
      <c r="K930" s="11">
        <f>'Balance N'!H931</f>
        <v>0</v>
      </c>
      <c r="L930" s="12" t="str">
        <f t="shared" si="101"/>
        <v>0</v>
      </c>
      <c r="M930" s="5" t="str">
        <f t="shared" si="102"/>
        <v>0</v>
      </c>
      <c r="N930" s="4" t="str">
        <f t="shared" si="103"/>
        <v>0</v>
      </c>
      <c r="O930" s="6" t="str">
        <f t="shared" si="104"/>
        <v>Pas de niveau 7</v>
      </c>
    </row>
    <row r="931" spans="1:15">
      <c r="A931" s="15">
        <f>'Balance N'!A932</f>
        <v>0</v>
      </c>
      <c r="B931" s="4" t="str">
        <f t="shared" si="98"/>
        <v>0</v>
      </c>
      <c r="C931" s="4" t="str">
        <f t="shared" si="99"/>
        <v>0</v>
      </c>
      <c r="D931" s="4" t="str">
        <f t="shared" si="100"/>
        <v>0</v>
      </c>
      <c r="E931" s="8">
        <f>'Balance N'!B932</f>
        <v>0</v>
      </c>
      <c r="F931" s="9">
        <f>'Balance N'!C932</f>
        <v>0</v>
      </c>
      <c r="G931" s="9">
        <f>'Balance N'!D932</f>
        <v>0</v>
      </c>
      <c r="H931" s="9">
        <f>'Balance N'!E932</f>
        <v>0</v>
      </c>
      <c r="I931" s="9">
        <f>'Balance N'!F932</f>
        <v>0</v>
      </c>
      <c r="J931" s="11">
        <f>'Balance N'!G932</f>
        <v>0</v>
      </c>
      <c r="K931" s="11">
        <f>'Balance N'!H932</f>
        <v>0</v>
      </c>
      <c r="L931" s="12" t="str">
        <f t="shared" si="101"/>
        <v>0</v>
      </c>
      <c r="M931" s="5" t="str">
        <f t="shared" si="102"/>
        <v>0</v>
      </c>
      <c r="N931" s="4" t="str">
        <f t="shared" si="103"/>
        <v>0</v>
      </c>
      <c r="O931" s="6" t="str">
        <f t="shared" si="104"/>
        <v>Pas de niveau 7</v>
      </c>
    </row>
    <row r="932" spans="1:15">
      <c r="A932" s="15">
        <f>'Balance N'!A933</f>
        <v>0</v>
      </c>
      <c r="B932" s="4" t="str">
        <f t="shared" si="98"/>
        <v>0</v>
      </c>
      <c r="C932" s="4" t="str">
        <f t="shared" si="99"/>
        <v>0</v>
      </c>
      <c r="D932" s="4" t="str">
        <f t="shared" si="100"/>
        <v>0</v>
      </c>
      <c r="E932" s="8">
        <f>'Balance N'!B933</f>
        <v>0</v>
      </c>
      <c r="F932" s="9">
        <f>'Balance N'!C933</f>
        <v>0</v>
      </c>
      <c r="G932" s="9">
        <f>'Balance N'!D933</f>
        <v>0</v>
      </c>
      <c r="H932" s="9">
        <f>'Balance N'!E933</f>
        <v>0</v>
      </c>
      <c r="I932" s="9">
        <f>'Balance N'!F933</f>
        <v>0</v>
      </c>
      <c r="J932" s="11">
        <f>'Balance N'!G933</f>
        <v>0</v>
      </c>
      <c r="K932" s="11">
        <f>'Balance N'!H933</f>
        <v>0</v>
      </c>
      <c r="L932" s="12" t="str">
        <f t="shared" si="101"/>
        <v>0</v>
      </c>
      <c r="M932" s="5" t="str">
        <f t="shared" si="102"/>
        <v>0</v>
      </c>
      <c r="N932" s="4" t="str">
        <f t="shared" si="103"/>
        <v>0</v>
      </c>
      <c r="O932" s="6" t="str">
        <f t="shared" si="104"/>
        <v>Pas de niveau 7</v>
      </c>
    </row>
    <row r="933" spans="1:15">
      <c r="A933" s="15">
        <f>'Balance N'!A934</f>
        <v>0</v>
      </c>
      <c r="B933" s="4" t="str">
        <f t="shared" si="98"/>
        <v>0</v>
      </c>
      <c r="C933" s="4" t="str">
        <f t="shared" si="99"/>
        <v>0</v>
      </c>
      <c r="D933" s="4" t="str">
        <f t="shared" si="100"/>
        <v>0</v>
      </c>
      <c r="E933" s="8">
        <f>'Balance N'!B934</f>
        <v>0</v>
      </c>
      <c r="F933" s="9">
        <f>'Balance N'!C934</f>
        <v>0</v>
      </c>
      <c r="G933" s="9">
        <f>'Balance N'!D934</f>
        <v>0</v>
      </c>
      <c r="H933" s="9">
        <f>'Balance N'!E934</f>
        <v>0</v>
      </c>
      <c r="I933" s="9">
        <f>'Balance N'!F934</f>
        <v>0</v>
      </c>
      <c r="J933" s="11">
        <f>'Balance N'!G934</f>
        <v>0</v>
      </c>
      <c r="K933" s="11">
        <f>'Balance N'!H934</f>
        <v>0</v>
      </c>
      <c r="L933" s="12" t="str">
        <f t="shared" si="101"/>
        <v>0</v>
      </c>
      <c r="M933" s="5" t="str">
        <f t="shared" si="102"/>
        <v>0</v>
      </c>
      <c r="N933" s="4" t="str">
        <f t="shared" si="103"/>
        <v>0</v>
      </c>
      <c r="O933" s="6" t="str">
        <f t="shared" si="104"/>
        <v>Pas de niveau 7</v>
      </c>
    </row>
    <row r="934" spans="1:15">
      <c r="A934" s="15">
        <f>'Balance N'!A935</f>
        <v>0</v>
      </c>
      <c r="B934" s="4" t="str">
        <f t="shared" si="98"/>
        <v>0</v>
      </c>
      <c r="C934" s="4" t="str">
        <f t="shared" si="99"/>
        <v>0</v>
      </c>
      <c r="D934" s="4" t="str">
        <f t="shared" si="100"/>
        <v>0</v>
      </c>
      <c r="E934" s="8">
        <f>'Balance N'!B935</f>
        <v>0</v>
      </c>
      <c r="F934" s="9">
        <f>'Balance N'!C935</f>
        <v>0</v>
      </c>
      <c r="G934" s="9">
        <f>'Balance N'!D935</f>
        <v>0</v>
      </c>
      <c r="H934" s="9">
        <f>'Balance N'!E935</f>
        <v>0</v>
      </c>
      <c r="I934" s="9">
        <f>'Balance N'!F935</f>
        <v>0</v>
      </c>
      <c r="J934" s="11">
        <f>'Balance N'!G935</f>
        <v>0</v>
      </c>
      <c r="K934" s="11">
        <f>'Balance N'!H935</f>
        <v>0</v>
      </c>
      <c r="L934" s="12" t="str">
        <f t="shared" si="101"/>
        <v>0</v>
      </c>
      <c r="M934" s="5" t="str">
        <f t="shared" si="102"/>
        <v>0</v>
      </c>
      <c r="N934" s="4" t="str">
        <f t="shared" si="103"/>
        <v>0</v>
      </c>
      <c r="O934" s="6" t="str">
        <f t="shared" si="104"/>
        <v>Pas de niveau 7</v>
      </c>
    </row>
    <row r="935" spans="1:15">
      <c r="A935" s="15">
        <f>'Balance N'!A936</f>
        <v>0</v>
      </c>
      <c r="B935" s="4" t="str">
        <f t="shared" si="98"/>
        <v>0</v>
      </c>
      <c r="C935" s="4" t="str">
        <f t="shared" si="99"/>
        <v>0</v>
      </c>
      <c r="D935" s="4" t="str">
        <f t="shared" si="100"/>
        <v>0</v>
      </c>
      <c r="E935" s="8">
        <f>'Balance N'!B936</f>
        <v>0</v>
      </c>
      <c r="F935" s="9">
        <f>'Balance N'!C936</f>
        <v>0</v>
      </c>
      <c r="G935" s="9">
        <f>'Balance N'!D936</f>
        <v>0</v>
      </c>
      <c r="H935" s="9">
        <f>'Balance N'!E936</f>
        <v>0</v>
      </c>
      <c r="I935" s="9">
        <f>'Balance N'!F936</f>
        <v>0</v>
      </c>
      <c r="J935" s="11">
        <f>'Balance N'!G936</f>
        <v>0</v>
      </c>
      <c r="K935" s="11">
        <f>'Balance N'!H936</f>
        <v>0</v>
      </c>
      <c r="L935" s="12" t="str">
        <f t="shared" si="101"/>
        <v>0</v>
      </c>
      <c r="M935" s="5" t="str">
        <f t="shared" si="102"/>
        <v>0</v>
      </c>
      <c r="N935" s="4" t="str">
        <f t="shared" si="103"/>
        <v>0</v>
      </c>
      <c r="O935" s="6" t="str">
        <f t="shared" si="104"/>
        <v>Pas de niveau 7</v>
      </c>
    </row>
    <row r="936" spans="1:15">
      <c r="A936" s="15">
        <f>'Balance N'!A937</f>
        <v>0</v>
      </c>
      <c r="B936" s="4" t="str">
        <f t="shared" si="98"/>
        <v>0</v>
      </c>
      <c r="C936" s="4" t="str">
        <f t="shared" si="99"/>
        <v>0</v>
      </c>
      <c r="D936" s="4" t="str">
        <f t="shared" si="100"/>
        <v>0</v>
      </c>
      <c r="E936" s="8">
        <f>'Balance N'!B937</f>
        <v>0</v>
      </c>
      <c r="F936" s="9">
        <f>'Balance N'!C937</f>
        <v>0</v>
      </c>
      <c r="G936" s="9">
        <f>'Balance N'!D937</f>
        <v>0</v>
      </c>
      <c r="H936" s="9">
        <f>'Balance N'!E937</f>
        <v>0</v>
      </c>
      <c r="I936" s="9">
        <f>'Balance N'!F937</f>
        <v>0</v>
      </c>
      <c r="J936" s="11">
        <f>'Balance N'!G937</f>
        <v>0</v>
      </c>
      <c r="K936" s="11">
        <f>'Balance N'!H937</f>
        <v>0</v>
      </c>
      <c r="L936" s="12" t="str">
        <f t="shared" si="101"/>
        <v>0</v>
      </c>
      <c r="M936" s="5" t="str">
        <f t="shared" si="102"/>
        <v>0</v>
      </c>
      <c r="N936" s="4" t="str">
        <f t="shared" si="103"/>
        <v>0</v>
      </c>
      <c r="O936" s="6" t="str">
        <f t="shared" si="104"/>
        <v>Pas de niveau 7</v>
      </c>
    </row>
    <row r="937" spans="1:15">
      <c r="A937" s="15">
        <f>'Balance N'!A938</f>
        <v>0</v>
      </c>
      <c r="B937" s="4" t="str">
        <f t="shared" si="98"/>
        <v>0</v>
      </c>
      <c r="C937" s="4" t="str">
        <f t="shared" si="99"/>
        <v>0</v>
      </c>
      <c r="D937" s="4" t="str">
        <f t="shared" si="100"/>
        <v>0</v>
      </c>
      <c r="E937" s="8">
        <f>'Balance N'!B938</f>
        <v>0</v>
      </c>
      <c r="F937" s="9">
        <f>'Balance N'!C938</f>
        <v>0</v>
      </c>
      <c r="G937" s="9">
        <f>'Balance N'!D938</f>
        <v>0</v>
      </c>
      <c r="H937" s="9">
        <f>'Balance N'!E938</f>
        <v>0</v>
      </c>
      <c r="I937" s="9">
        <f>'Balance N'!F938</f>
        <v>0</v>
      </c>
      <c r="J937" s="11">
        <f>'Balance N'!G938</f>
        <v>0</v>
      </c>
      <c r="K937" s="11">
        <f>'Balance N'!H938</f>
        <v>0</v>
      </c>
      <c r="L937" s="12" t="str">
        <f t="shared" si="101"/>
        <v>0</v>
      </c>
      <c r="M937" s="5" t="str">
        <f t="shared" si="102"/>
        <v>0</v>
      </c>
      <c r="N937" s="4" t="str">
        <f t="shared" si="103"/>
        <v>0</v>
      </c>
      <c r="O937" s="6" t="str">
        <f t="shared" si="104"/>
        <v>Pas de niveau 7</v>
      </c>
    </row>
    <row r="938" spans="1:15">
      <c r="A938" s="15">
        <f>'Balance N'!A939</f>
        <v>0</v>
      </c>
      <c r="B938" s="4" t="str">
        <f t="shared" si="98"/>
        <v>0</v>
      </c>
      <c r="C938" s="4" t="str">
        <f t="shared" si="99"/>
        <v>0</v>
      </c>
      <c r="D938" s="4" t="str">
        <f t="shared" si="100"/>
        <v>0</v>
      </c>
      <c r="E938" s="8">
        <f>'Balance N'!B939</f>
        <v>0</v>
      </c>
      <c r="F938" s="9">
        <f>'Balance N'!C939</f>
        <v>0</v>
      </c>
      <c r="G938" s="9">
        <f>'Balance N'!D939</f>
        <v>0</v>
      </c>
      <c r="H938" s="9">
        <f>'Balance N'!E939</f>
        <v>0</v>
      </c>
      <c r="I938" s="9">
        <f>'Balance N'!F939</f>
        <v>0</v>
      </c>
      <c r="J938" s="11">
        <f>'Balance N'!G939</f>
        <v>0</v>
      </c>
      <c r="K938" s="11">
        <f>'Balance N'!H939</f>
        <v>0</v>
      </c>
      <c r="L938" s="12" t="str">
        <f t="shared" si="101"/>
        <v>0</v>
      </c>
      <c r="M938" s="5" t="str">
        <f t="shared" si="102"/>
        <v>0</v>
      </c>
      <c r="N938" s="4" t="str">
        <f t="shared" si="103"/>
        <v>0</v>
      </c>
      <c r="O938" s="6" t="str">
        <f t="shared" si="104"/>
        <v>Pas de niveau 7</v>
      </c>
    </row>
    <row r="939" spans="1:15">
      <c r="A939" s="15">
        <f>'Balance N'!A940</f>
        <v>0</v>
      </c>
      <c r="B939" s="4" t="str">
        <f t="shared" si="98"/>
        <v>0</v>
      </c>
      <c r="C939" s="4" t="str">
        <f t="shared" si="99"/>
        <v>0</v>
      </c>
      <c r="D939" s="4" t="str">
        <f t="shared" si="100"/>
        <v>0</v>
      </c>
      <c r="E939" s="8">
        <f>'Balance N'!B940</f>
        <v>0</v>
      </c>
      <c r="F939" s="9">
        <f>'Balance N'!C940</f>
        <v>0</v>
      </c>
      <c r="G939" s="9">
        <f>'Balance N'!D940</f>
        <v>0</v>
      </c>
      <c r="H939" s="9">
        <f>'Balance N'!E940</f>
        <v>0</v>
      </c>
      <c r="I939" s="9">
        <f>'Balance N'!F940</f>
        <v>0</v>
      </c>
      <c r="J939" s="11">
        <f>'Balance N'!G940</f>
        <v>0</v>
      </c>
      <c r="K939" s="11">
        <f>'Balance N'!H940</f>
        <v>0</v>
      </c>
      <c r="L939" s="12" t="str">
        <f t="shared" si="101"/>
        <v>0</v>
      </c>
      <c r="M939" s="5" t="str">
        <f t="shared" si="102"/>
        <v>0</v>
      </c>
      <c r="N939" s="4" t="str">
        <f t="shared" si="103"/>
        <v>0</v>
      </c>
      <c r="O939" s="6" t="str">
        <f t="shared" si="104"/>
        <v>Pas de niveau 7</v>
      </c>
    </row>
    <row r="940" spans="1:15">
      <c r="A940" s="15">
        <f>'Balance N'!A941</f>
        <v>0</v>
      </c>
      <c r="B940" s="4" t="str">
        <f t="shared" si="98"/>
        <v>0</v>
      </c>
      <c r="C940" s="4" t="str">
        <f t="shared" si="99"/>
        <v>0</v>
      </c>
      <c r="D940" s="4" t="str">
        <f t="shared" si="100"/>
        <v>0</v>
      </c>
      <c r="E940" s="8">
        <f>'Balance N'!B941</f>
        <v>0</v>
      </c>
      <c r="F940" s="9">
        <f>'Balance N'!C941</f>
        <v>0</v>
      </c>
      <c r="G940" s="9">
        <f>'Balance N'!D941</f>
        <v>0</v>
      </c>
      <c r="H940" s="9">
        <f>'Balance N'!E941</f>
        <v>0</v>
      </c>
      <c r="I940" s="9">
        <f>'Balance N'!F941</f>
        <v>0</v>
      </c>
      <c r="J940" s="11">
        <f>'Balance N'!G941</f>
        <v>0</v>
      </c>
      <c r="K940" s="11">
        <f>'Balance N'!H941</f>
        <v>0</v>
      </c>
      <c r="L940" s="12" t="str">
        <f t="shared" si="101"/>
        <v>0</v>
      </c>
      <c r="M940" s="5" t="str">
        <f t="shared" si="102"/>
        <v>0</v>
      </c>
      <c r="N940" s="4" t="str">
        <f t="shared" si="103"/>
        <v>0</v>
      </c>
      <c r="O940" s="6" t="str">
        <f t="shared" si="104"/>
        <v>Pas de niveau 7</v>
      </c>
    </row>
    <row r="941" spans="1:15">
      <c r="A941" s="15">
        <f>'Balance N'!A942</f>
        <v>0</v>
      </c>
      <c r="B941" s="4" t="str">
        <f t="shared" si="98"/>
        <v>0</v>
      </c>
      <c r="C941" s="4" t="str">
        <f t="shared" si="99"/>
        <v>0</v>
      </c>
      <c r="D941" s="4" t="str">
        <f t="shared" si="100"/>
        <v>0</v>
      </c>
      <c r="E941" s="8">
        <f>'Balance N'!B942</f>
        <v>0</v>
      </c>
      <c r="F941" s="9">
        <f>'Balance N'!C942</f>
        <v>0</v>
      </c>
      <c r="G941" s="9">
        <f>'Balance N'!D942</f>
        <v>0</v>
      </c>
      <c r="H941" s="9">
        <f>'Balance N'!E942</f>
        <v>0</v>
      </c>
      <c r="I941" s="9">
        <f>'Balance N'!F942</f>
        <v>0</v>
      </c>
      <c r="J941" s="11">
        <f>'Balance N'!G942</f>
        <v>0</v>
      </c>
      <c r="K941" s="11">
        <f>'Balance N'!H942</f>
        <v>0</v>
      </c>
      <c r="L941" s="12" t="str">
        <f t="shared" si="101"/>
        <v>0</v>
      </c>
      <c r="M941" s="5" t="str">
        <f t="shared" si="102"/>
        <v>0</v>
      </c>
      <c r="N941" s="4" t="str">
        <f t="shared" si="103"/>
        <v>0</v>
      </c>
      <c r="O941" s="6" t="str">
        <f t="shared" si="104"/>
        <v>Pas de niveau 7</v>
      </c>
    </row>
    <row r="942" spans="1:15">
      <c r="A942" s="15">
        <f>'Balance N'!A943</f>
        <v>0</v>
      </c>
      <c r="B942" s="4" t="str">
        <f t="shared" si="98"/>
        <v>0</v>
      </c>
      <c r="C942" s="4" t="str">
        <f t="shared" si="99"/>
        <v>0</v>
      </c>
      <c r="D942" s="4" t="str">
        <f t="shared" si="100"/>
        <v>0</v>
      </c>
      <c r="E942" s="8">
        <f>'Balance N'!B943</f>
        <v>0</v>
      </c>
      <c r="F942" s="9">
        <f>'Balance N'!C943</f>
        <v>0</v>
      </c>
      <c r="G942" s="9">
        <f>'Balance N'!D943</f>
        <v>0</v>
      </c>
      <c r="H942" s="9">
        <f>'Balance N'!E943</f>
        <v>0</v>
      </c>
      <c r="I942" s="9">
        <f>'Balance N'!F943</f>
        <v>0</v>
      </c>
      <c r="J942" s="11">
        <f>'Balance N'!G943</f>
        <v>0</v>
      </c>
      <c r="K942" s="11">
        <f>'Balance N'!H943</f>
        <v>0</v>
      </c>
      <c r="L942" s="12" t="str">
        <f t="shared" si="101"/>
        <v>0</v>
      </c>
      <c r="M942" s="5" t="str">
        <f t="shared" si="102"/>
        <v>0</v>
      </c>
      <c r="N942" s="4" t="str">
        <f t="shared" si="103"/>
        <v>0</v>
      </c>
      <c r="O942" s="6" t="str">
        <f t="shared" si="104"/>
        <v>Pas de niveau 7</v>
      </c>
    </row>
    <row r="943" spans="1:15">
      <c r="A943" s="15">
        <f>'Balance N'!A944</f>
        <v>0</v>
      </c>
      <c r="B943" s="4" t="str">
        <f t="shared" si="98"/>
        <v>0</v>
      </c>
      <c r="C943" s="4" t="str">
        <f t="shared" si="99"/>
        <v>0</v>
      </c>
      <c r="D943" s="4" t="str">
        <f t="shared" si="100"/>
        <v>0</v>
      </c>
      <c r="E943" s="8">
        <f>'Balance N'!B944</f>
        <v>0</v>
      </c>
      <c r="F943" s="9">
        <f>'Balance N'!C944</f>
        <v>0</v>
      </c>
      <c r="G943" s="9">
        <f>'Balance N'!D944</f>
        <v>0</v>
      </c>
      <c r="H943" s="9">
        <f>'Balance N'!E944</f>
        <v>0</v>
      </c>
      <c r="I943" s="9">
        <f>'Balance N'!F944</f>
        <v>0</v>
      </c>
      <c r="J943" s="11">
        <f>'Balance N'!G944</f>
        <v>0</v>
      </c>
      <c r="K943" s="11">
        <f>'Balance N'!H944</f>
        <v>0</v>
      </c>
      <c r="L943" s="12" t="str">
        <f t="shared" si="101"/>
        <v>0</v>
      </c>
      <c r="M943" s="5" t="str">
        <f t="shared" si="102"/>
        <v>0</v>
      </c>
      <c r="N943" s="4" t="str">
        <f t="shared" si="103"/>
        <v>0</v>
      </c>
      <c r="O943" s="6" t="str">
        <f t="shared" si="104"/>
        <v>Pas de niveau 7</v>
      </c>
    </row>
    <row r="944" spans="1:15">
      <c r="A944" s="15">
        <f>'Balance N'!A945</f>
        <v>0</v>
      </c>
      <c r="B944" s="4" t="str">
        <f t="shared" si="98"/>
        <v>0</v>
      </c>
      <c r="C944" s="4" t="str">
        <f t="shared" si="99"/>
        <v>0</v>
      </c>
      <c r="D944" s="4" t="str">
        <f t="shared" si="100"/>
        <v>0</v>
      </c>
      <c r="E944" s="8">
        <f>'Balance N'!B945</f>
        <v>0</v>
      </c>
      <c r="F944" s="9">
        <f>'Balance N'!C945</f>
        <v>0</v>
      </c>
      <c r="G944" s="9">
        <f>'Balance N'!D945</f>
        <v>0</v>
      </c>
      <c r="H944" s="9">
        <f>'Balance N'!E945</f>
        <v>0</v>
      </c>
      <c r="I944" s="9">
        <f>'Balance N'!F945</f>
        <v>0</v>
      </c>
      <c r="J944" s="11">
        <f>'Balance N'!G945</f>
        <v>0</v>
      </c>
      <c r="K944" s="11">
        <f>'Balance N'!H945</f>
        <v>0</v>
      </c>
      <c r="L944" s="12" t="str">
        <f t="shared" si="101"/>
        <v>0</v>
      </c>
      <c r="M944" s="5" t="str">
        <f t="shared" si="102"/>
        <v>0</v>
      </c>
      <c r="N944" s="4" t="str">
        <f t="shared" si="103"/>
        <v>0</v>
      </c>
      <c r="O944" s="6" t="str">
        <f t="shared" si="104"/>
        <v>Pas de niveau 7</v>
      </c>
    </row>
    <row r="945" spans="1:15">
      <c r="A945" s="15">
        <f>'Balance N'!A946</f>
        <v>0</v>
      </c>
      <c r="B945" s="4" t="str">
        <f t="shared" si="98"/>
        <v>0</v>
      </c>
      <c r="C945" s="4" t="str">
        <f t="shared" si="99"/>
        <v>0</v>
      </c>
      <c r="D945" s="4" t="str">
        <f t="shared" si="100"/>
        <v>0</v>
      </c>
      <c r="E945" s="8">
        <f>'Balance N'!B946</f>
        <v>0</v>
      </c>
      <c r="F945" s="9">
        <f>'Balance N'!C946</f>
        <v>0</v>
      </c>
      <c r="G945" s="9">
        <f>'Balance N'!D946</f>
        <v>0</v>
      </c>
      <c r="H945" s="9">
        <f>'Balance N'!E946</f>
        <v>0</v>
      </c>
      <c r="I945" s="9">
        <f>'Balance N'!F946</f>
        <v>0</v>
      </c>
      <c r="J945" s="11">
        <f>'Balance N'!G946</f>
        <v>0</v>
      </c>
      <c r="K945" s="11">
        <f>'Balance N'!H946</f>
        <v>0</v>
      </c>
      <c r="L945" s="12" t="str">
        <f t="shared" si="101"/>
        <v>0</v>
      </c>
      <c r="M945" s="5" t="str">
        <f t="shared" si="102"/>
        <v>0</v>
      </c>
      <c r="N945" s="4" t="str">
        <f t="shared" si="103"/>
        <v>0</v>
      </c>
      <c r="O945" s="6" t="str">
        <f t="shared" si="104"/>
        <v>Pas de niveau 7</v>
      </c>
    </row>
    <row r="946" spans="1:15">
      <c r="A946" s="15">
        <f>'Balance N'!A947</f>
        <v>0</v>
      </c>
      <c r="B946" s="4" t="str">
        <f t="shared" si="98"/>
        <v>0</v>
      </c>
      <c r="C946" s="4" t="str">
        <f t="shared" si="99"/>
        <v>0</v>
      </c>
      <c r="D946" s="4" t="str">
        <f t="shared" si="100"/>
        <v>0</v>
      </c>
      <c r="E946" s="8">
        <f>'Balance N'!B947</f>
        <v>0</v>
      </c>
      <c r="F946" s="9">
        <f>'Balance N'!C947</f>
        <v>0</v>
      </c>
      <c r="G946" s="9">
        <f>'Balance N'!D947</f>
        <v>0</v>
      </c>
      <c r="H946" s="9">
        <f>'Balance N'!E947</f>
        <v>0</v>
      </c>
      <c r="I946" s="9">
        <f>'Balance N'!F947</f>
        <v>0</v>
      </c>
      <c r="J946" s="11">
        <f>'Balance N'!G947</f>
        <v>0</v>
      </c>
      <c r="K946" s="11">
        <f>'Balance N'!H947</f>
        <v>0</v>
      </c>
      <c r="L946" s="12" t="str">
        <f t="shared" si="101"/>
        <v>0</v>
      </c>
      <c r="M946" s="5" t="str">
        <f t="shared" si="102"/>
        <v>0</v>
      </c>
      <c r="N946" s="4" t="str">
        <f t="shared" si="103"/>
        <v>0</v>
      </c>
      <c r="O946" s="6" t="str">
        <f t="shared" si="104"/>
        <v>Pas de niveau 7</v>
      </c>
    </row>
    <row r="947" spans="1:15">
      <c r="A947" s="15">
        <f>'Balance N'!A948</f>
        <v>0</v>
      </c>
      <c r="B947" s="4" t="str">
        <f t="shared" si="98"/>
        <v>0</v>
      </c>
      <c r="C947" s="4" t="str">
        <f t="shared" si="99"/>
        <v>0</v>
      </c>
      <c r="D947" s="4" t="str">
        <f t="shared" si="100"/>
        <v>0</v>
      </c>
      <c r="E947" s="8">
        <f>'Balance N'!B948</f>
        <v>0</v>
      </c>
      <c r="F947" s="9">
        <f>'Balance N'!C948</f>
        <v>0</v>
      </c>
      <c r="G947" s="9">
        <f>'Balance N'!D948</f>
        <v>0</v>
      </c>
      <c r="H947" s="9">
        <f>'Balance N'!E948</f>
        <v>0</v>
      </c>
      <c r="I947" s="9">
        <f>'Balance N'!F948</f>
        <v>0</v>
      </c>
      <c r="J947" s="11">
        <f>'Balance N'!G948</f>
        <v>0</v>
      </c>
      <c r="K947" s="11">
        <f>'Balance N'!H948</f>
        <v>0</v>
      </c>
      <c r="L947" s="12" t="str">
        <f t="shared" si="101"/>
        <v>0</v>
      </c>
      <c r="M947" s="5" t="str">
        <f t="shared" si="102"/>
        <v>0</v>
      </c>
      <c r="N947" s="4" t="str">
        <f t="shared" si="103"/>
        <v>0</v>
      </c>
      <c r="O947" s="6" t="str">
        <f t="shared" si="104"/>
        <v>Pas de niveau 7</v>
      </c>
    </row>
    <row r="948" spans="1:15">
      <c r="A948" s="15">
        <f>'Balance N'!A949</f>
        <v>0</v>
      </c>
      <c r="B948" s="4" t="str">
        <f t="shared" si="98"/>
        <v>0</v>
      </c>
      <c r="C948" s="4" t="str">
        <f t="shared" si="99"/>
        <v>0</v>
      </c>
      <c r="D948" s="4" t="str">
        <f t="shared" si="100"/>
        <v>0</v>
      </c>
      <c r="E948" s="8">
        <f>'Balance N'!B949</f>
        <v>0</v>
      </c>
      <c r="F948" s="9">
        <f>'Balance N'!C949</f>
        <v>0</v>
      </c>
      <c r="G948" s="9">
        <f>'Balance N'!D949</f>
        <v>0</v>
      </c>
      <c r="H948" s="9">
        <f>'Balance N'!E949</f>
        <v>0</v>
      </c>
      <c r="I948" s="9">
        <f>'Balance N'!F949</f>
        <v>0</v>
      </c>
      <c r="J948" s="11">
        <f>'Balance N'!G949</f>
        <v>0</v>
      </c>
      <c r="K948" s="11">
        <f>'Balance N'!H949</f>
        <v>0</v>
      </c>
      <c r="L948" s="12" t="str">
        <f t="shared" si="101"/>
        <v>0</v>
      </c>
      <c r="M948" s="5" t="str">
        <f t="shared" si="102"/>
        <v>0</v>
      </c>
      <c r="N948" s="4" t="str">
        <f t="shared" si="103"/>
        <v>0</v>
      </c>
      <c r="O948" s="6" t="str">
        <f t="shared" si="104"/>
        <v>Pas de niveau 7</v>
      </c>
    </row>
    <row r="949" spans="1:15">
      <c r="A949" s="15">
        <f>'Balance N'!A950</f>
        <v>0</v>
      </c>
      <c r="B949" s="4" t="str">
        <f t="shared" si="98"/>
        <v>0</v>
      </c>
      <c r="C949" s="4" t="str">
        <f t="shared" si="99"/>
        <v>0</v>
      </c>
      <c r="D949" s="4" t="str">
        <f t="shared" si="100"/>
        <v>0</v>
      </c>
      <c r="E949" s="8">
        <f>'Balance N'!B950</f>
        <v>0</v>
      </c>
      <c r="F949" s="9">
        <f>'Balance N'!C950</f>
        <v>0</v>
      </c>
      <c r="G949" s="9">
        <f>'Balance N'!D950</f>
        <v>0</v>
      </c>
      <c r="H949" s="9">
        <f>'Balance N'!E950</f>
        <v>0</v>
      </c>
      <c r="I949" s="9">
        <f>'Balance N'!F950</f>
        <v>0</v>
      </c>
      <c r="J949" s="11">
        <f>'Balance N'!G950</f>
        <v>0</v>
      </c>
      <c r="K949" s="11">
        <f>'Balance N'!H950</f>
        <v>0</v>
      </c>
      <c r="L949" s="12" t="str">
        <f t="shared" si="101"/>
        <v>0</v>
      </c>
      <c r="M949" s="5" t="str">
        <f t="shared" si="102"/>
        <v>0</v>
      </c>
      <c r="N949" s="4" t="str">
        <f t="shared" si="103"/>
        <v>0</v>
      </c>
      <c r="O949" s="6" t="str">
        <f t="shared" si="104"/>
        <v>Pas de niveau 7</v>
      </c>
    </row>
    <row r="950" spans="1:15">
      <c r="A950" s="15">
        <f>'Balance N'!A951</f>
        <v>0</v>
      </c>
      <c r="B950" s="4" t="str">
        <f t="shared" si="98"/>
        <v>0</v>
      </c>
      <c r="C950" s="4" t="str">
        <f t="shared" si="99"/>
        <v>0</v>
      </c>
      <c r="D950" s="4" t="str">
        <f t="shared" si="100"/>
        <v>0</v>
      </c>
      <c r="E950" s="8">
        <f>'Balance N'!B951</f>
        <v>0</v>
      </c>
      <c r="F950" s="9">
        <f>'Balance N'!C951</f>
        <v>0</v>
      </c>
      <c r="G950" s="9">
        <f>'Balance N'!D951</f>
        <v>0</v>
      </c>
      <c r="H950" s="9">
        <f>'Balance N'!E951</f>
        <v>0</v>
      </c>
      <c r="I950" s="9">
        <f>'Balance N'!F951</f>
        <v>0</v>
      </c>
      <c r="J950" s="11">
        <f>'Balance N'!G951</f>
        <v>0</v>
      </c>
      <c r="K950" s="11">
        <f>'Balance N'!H951</f>
        <v>0</v>
      </c>
      <c r="L950" s="12" t="str">
        <f t="shared" si="101"/>
        <v>0</v>
      </c>
      <c r="M950" s="5" t="str">
        <f t="shared" si="102"/>
        <v>0</v>
      </c>
      <c r="N950" s="4" t="str">
        <f t="shared" si="103"/>
        <v>0</v>
      </c>
      <c r="O950" s="6" t="str">
        <f t="shared" si="104"/>
        <v>Pas de niveau 7</v>
      </c>
    </row>
    <row r="951" spans="1:15">
      <c r="A951" s="15">
        <f>'Balance N'!A952</f>
        <v>0</v>
      </c>
      <c r="B951" s="4" t="str">
        <f t="shared" si="98"/>
        <v>0</v>
      </c>
      <c r="C951" s="4" t="str">
        <f t="shared" si="99"/>
        <v>0</v>
      </c>
      <c r="D951" s="4" t="str">
        <f t="shared" si="100"/>
        <v>0</v>
      </c>
      <c r="E951" s="8">
        <f>'Balance N'!B952</f>
        <v>0</v>
      </c>
      <c r="F951" s="9">
        <f>'Balance N'!C952</f>
        <v>0</v>
      </c>
      <c r="G951" s="9">
        <f>'Balance N'!D952</f>
        <v>0</v>
      </c>
      <c r="H951" s="9">
        <f>'Balance N'!E952</f>
        <v>0</v>
      </c>
      <c r="I951" s="9">
        <f>'Balance N'!F952</f>
        <v>0</v>
      </c>
      <c r="J951" s="11">
        <f>'Balance N'!G952</f>
        <v>0</v>
      </c>
      <c r="K951" s="11">
        <f>'Balance N'!H952</f>
        <v>0</v>
      </c>
      <c r="L951" s="12" t="str">
        <f t="shared" si="101"/>
        <v>0</v>
      </c>
      <c r="M951" s="5" t="str">
        <f t="shared" si="102"/>
        <v>0</v>
      </c>
      <c r="N951" s="4" t="str">
        <f t="shared" si="103"/>
        <v>0</v>
      </c>
      <c r="O951" s="6" t="str">
        <f t="shared" si="104"/>
        <v>Pas de niveau 7</v>
      </c>
    </row>
    <row r="952" spans="1:15">
      <c r="A952" s="15">
        <f>'Balance N'!A953</f>
        <v>0</v>
      </c>
      <c r="B952" s="4" t="str">
        <f t="shared" si="98"/>
        <v>0</v>
      </c>
      <c r="C952" s="4" t="str">
        <f t="shared" si="99"/>
        <v>0</v>
      </c>
      <c r="D952" s="4" t="str">
        <f t="shared" si="100"/>
        <v>0</v>
      </c>
      <c r="E952" s="8">
        <f>'Balance N'!B953</f>
        <v>0</v>
      </c>
      <c r="F952" s="9">
        <f>'Balance N'!C953</f>
        <v>0</v>
      </c>
      <c r="G952" s="9">
        <f>'Balance N'!D953</f>
        <v>0</v>
      </c>
      <c r="H952" s="9">
        <f>'Balance N'!E953</f>
        <v>0</v>
      </c>
      <c r="I952" s="9">
        <f>'Balance N'!F953</f>
        <v>0</v>
      </c>
      <c r="J952" s="11">
        <f>'Balance N'!G953</f>
        <v>0</v>
      </c>
      <c r="K952" s="11">
        <f>'Balance N'!H953</f>
        <v>0</v>
      </c>
      <c r="L952" s="12" t="str">
        <f t="shared" si="101"/>
        <v>0</v>
      </c>
      <c r="M952" s="5" t="str">
        <f t="shared" si="102"/>
        <v>0</v>
      </c>
      <c r="N952" s="4" t="str">
        <f t="shared" si="103"/>
        <v>0</v>
      </c>
      <c r="O952" s="6" t="str">
        <f t="shared" si="104"/>
        <v>Pas de niveau 7</v>
      </c>
    </row>
    <row r="953" spans="1:15">
      <c r="A953" s="15">
        <f>'Balance N'!A954</f>
        <v>0</v>
      </c>
      <c r="B953" s="4" t="str">
        <f t="shared" si="98"/>
        <v>0</v>
      </c>
      <c r="C953" s="4" t="str">
        <f t="shared" si="99"/>
        <v>0</v>
      </c>
      <c r="D953" s="4" t="str">
        <f t="shared" si="100"/>
        <v>0</v>
      </c>
      <c r="E953" s="8">
        <f>'Balance N'!B954</f>
        <v>0</v>
      </c>
      <c r="F953" s="9">
        <f>'Balance N'!C954</f>
        <v>0</v>
      </c>
      <c r="G953" s="9">
        <f>'Balance N'!D954</f>
        <v>0</v>
      </c>
      <c r="H953" s="9">
        <f>'Balance N'!E954</f>
        <v>0</v>
      </c>
      <c r="I953" s="9">
        <f>'Balance N'!F954</f>
        <v>0</v>
      </c>
      <c r="J953" s="11">
        <f>'Balance N'!G954</f>
        <v>0</v>
      </c>
      <c r="K953" s="11">
        <f>'Balance N'!H954</f>
        <v>0</v>
      </c>
      <c r="L953" s="12" t="str">
        <f t="shared" si="101"/>
        <v>0</v>
      </c>
      <c r="M953" s="5" t="str">
        <f t="shared" si="102"/>
        <v>0</v>
      </c>
      <c r="N953" s="4" t="str">
        <f t="shared" si="103"/>
        <v>0</v>
      </c>
      <c r="O953" s="6" t="str">
        <f t="shared" si="104"/>
        <v>Pas de niveau 7</v>
      </c>
    </row>
    <row r="954" spans="1:15">
      <c r="A954" s="15">
        <f>'Balance N'!A955</f>
        <v>0</v>
      </c>
      <c r="B954" s="4" t="str">
        <f t="shared" si="98"/>
        <v>0</v>
      </c>
      <c r="C954" s="4" t="str">
        <f t="shared" si="99"/>
        <v>0</v>
      </c>
      <c r="D954" s="4" t="str">
        <f t="shared" si="100"/>
        <v>0</v>
      </c>
      <c r="E954" s="8">
        <f>'Balance N'!B955</f>
        <v>0</v>
      </c>
      <c r="F954" s="9">
        <f>'Balance N'!C955</f>
        <v>0</v>
      </c>
      <c r="G954" s="9">
        <f>'Balance N'!D955</f>
        <v>0</v>
      </c>
      <c r="H954" s="9">
        <f>'Balance N'!E955</f>
        <v>0</v>
      </c>
      <c r="I954" s="9">
        <f>'Balance N'!F955</f>
        <v>0</v>
      </c>
      <c r="J954" s="11">
        <f>'Balance N'!G955</f>
        <v>0</v>
      </c>
      <c r="K954" s="11">
        <f>'Balance N'!H955</f>
        <v>0</v>
      </c>
      <c r="L954" s="12" t="str">
        <f t="shared" si="101"/>
        <v>0</v>
      </c>
      <c r="M954" s="5" t="str">
        <f t="shared" si="102"/>
        <v>0</v>
      </c>
      <c r="N954" s="4" t="str">
        <f t="shared" si="103"/>
        <v>0</v>
      </c>
      <c r="O954" s="6" t="str">
        <f t="shared" si="104"/>
        <v>Pas de niveau 7</v>
      </c>
    </row>
    <row r="955" spans="1:15">
      <c r="A955" s="15">
        <f>'Balance N'!A956</f>
        <v>0</v>
      </c>
      <c r="B955" s="4" t="str">
        <f t="shared" si="98"/>
        <v>0</v>
      </c>
      <c r="C955" s="4" t="str">
        <f t="shared" si="99"/>
        <v>0</v>
      </c>
      <c r="D955" s="4" t="str">
        <f t="shared" si="100"/>
        <v>0</v>
      </c>
      <c r="E955" s="8">
        <f>'Balance N'!B956</f>
        <v>0</v>
      </c>
      <c r="F955" s="9">
        <f>'Balance N'!C956</f>
        <v>0</v>
      </c>
      <c r="G955" s="9">
        <f>'Balance N'!D956</f>
        <v>0</v>
      </c>
      <c r="H955" s="9">
        <f>'Balance N'!E956</f>
        <v>0</v>
      </c>
      <c r="I955" s="9">
        <f>'Balance N'!F956</f>
        <v>0</v>
      </c>
      <c r="J955" s="11">
        <f>'Balance N'!G956</f>
        <v>0</v>
      </c>
      <c r="K955" s="11">
        <f>'Balance N'!H956</f>
        <v>0</v>
      </c>
      <c r="L955" s="12" t="str">
        <f t="shared" si="101"/>
        <v>0</v>
      </c>
      <c r="M955" s="5" t="str">
        <f t="shared" si="102"/>
        <v>0</v>
      </c>
      <c r="N955" s="4" t="str">
        <f t="shared" si="103"/>
        <v>0</v>
      </c>
      <c r="O955" s="6" t="str">
        <f t="shared" si="104"/>
        <v>Pas de niveau 7</v>
      </c>
    </row>
    <row r="956" spans="1:15">
      <c r="A956" s="15">
        <f>'Balance N'!A957</f>
        <v>0</v>
      </c>
      <c r="B956" s="4" t="str">
        <f t="shared" si="98"/>
        <v>0</v>
      </c>
      <c r="C956" s="4" t="str">
        <f t="shared" si="99"/>
        <v>0</v>
      </c>
      <c r="D956" s="4" t="str">
        <f t="shared" si="100"/>
        <v>0</v>
      </c>
      <c r="E956" s="8">
        <f>'Balance N'!B957</f>
        <v>0</v>
      </c>
      <c r="F956" s="9">
        <f>'Balance N'!C957</f>
        <v>0</v>
      </c>
      <c r="G956" s="9">
        <f>'Balance N'!D957</f>
        <v>0</v>
      </c>
      <c r="H956" s="9">
        <f>'Balance N'!E957</f>
        <v>0</v>
      </c>
      <c r="I956" s="9">
        <f>'Balance N'!F957</f>
        <v>0</v>
      </c>
      <c r="J956" s="11">
        <f>'Balance N'!G957</f>
        <v>0</v>
      </c>
      <c r="K956" s="11">
        <f>'Balance N'!H957</f>
        <v>0</v>
      </c>
      <c r="L956" s="12" t="str">
        <f t="shared" si="101"/>
        <v>0</v>
      </c>
      <c r="M956" s="5" t="str">
        <f t="shared" si="102"/>
        <v>0</v>
      </c>
      <c r="N956" s="4" t="str">
        <f t="shared" si="103"/>
        <v>0</v>
      </c>
      <c r="O956" s="6" t="str">
        <f t="shared" si="104"/>
        <v>Pas de niveau 7</v>
      </c>
    </row>
    <row r="957" spans="1:15">
      <c r="A957" s="15">
        <f>'Balance N'!A958</f>
        <v>0</v>
      </c>
      <c r="B957" s="4" t="str">
        <f t="shared" si="98"/>
        <v>0</v>
      </c>
      <c r="C957" s="4" t="str">
        <f t="shared" si="99"/>
        <v>0</v>
      </c>
      <c r="D957" s="4" t="str">
        <f t="shared" si="100"/>
        <v>0</v>
      </c>
      <c r="E957" s="8">
        <f>'Balance N'!B958</f>
        <v>0</v>
      </c>
      <c r="F957" s="9">
        <f>'Balance N'!C958</f>
        <v>0</v>
      </c>
      <c r="G957" s="9">
        <f>'Balance N'!D958</f>
        <v>0</v>
      </c>
      <c r="H957" s="9">
        <f>'Balance N'!E958</f>
        <v>0</v>
      </c>
      <c r="I957" s="9">
        <f>'Balance N'!F958</f>
        <v>0</v>
      </c>
      <c r="J957" s="11">
        <f>'Balance N'!G958</f>
        <v>0</v>
      </c>
      <c r="K957" s="11">
        <f>'Balance N'!H958</f>
        <v>0</v>
      </c>
      <c r="L957" s="12" t="str">
        <f t="shared" si="101"/>
        <v>0</v>
      </c>
      <c r="M957" s="5" t="str">
        <f t="shared" si="102"/>
        <v>0</v>
      </c>
      <c r="N957" s="4" t="str">
        <f t="shared" si="103"/>
        <v>0</v>
      </c>
      <c r="O957" s="6" t="str">
        <f t="shared" si="104"/>
        <v>Pas de niveau 7</v>
      </c>
    </row>
    <row r="958" spans="1:15">
      <c r="A958" s="15">
        <f>'Balance N'!A959</f>
        <v>0</v>
      </c>
      <c r="B958" s="4" t="str">
        <f t="shared" si="98"/>
        <v>0</v>
      </c>
      <c r="C958" s="4" t="str">
        <f t="shared" si="99"/>
        <v>0</v>
      </c>
      <c r="D958" s="4" t="str">
        <f t="shared" si="100"/>
        <v>0</v>
      </c>
      <c r="E958" s="8">
        <f>'Balance N'!B959</f>
        <v>0</v>
      </c>
      <c r="F958" s="9">
        <f>'Balance N'!C959</f>
        <v>0</v>
      </c>
      <c r="G958" s="9">
        <f>'Balance N'!D959</f>
        <v>0</v>
      </c>
      <c r="H958" s="9">
        <f>'Balance N'!E959</f>
        <v>0</v>
      </c>
      <c r="I958" s="9">
        <f>'Balance N'!F959</f>
        <v>0</v>
      </c>
      <c r="J958" s="11">
        <f>'Balance N'!G959</f>
        <v>0</v>
      </c>
      <c r="K958" s="11">
        <f>'Balance N'!H959</f>
        <v>0</v>
      </c>
      <c r="L958" s="12" t="str">
        <f t="shared" si="101"/>
        <v>0</v>
      </c>
      <c r="M958" s="5" t="str">
        <f t="shared" si="102"/>
        <v>0</v>
      </c>
      <c r="N958" s="4" t="str">
        <f t="shared" si="103"/>
        <v>0</v>
      </c>
      <c r="O958" s="6" t="str">
        <f t="shared" si="104"/>
        <v>Pas de niveau 7</v>
      </c>
    </row>
    <row r="959" spans="1:15">
      <c r="A959" s="15">
        <f>'Balance N'!A960</f>
        <v>0</v>
      </c>
      <c r="B959" s="4" t="str">
        <f t="shared" si="98"/>
        <v>0</v>
      </c>
      <c r="C959" s="4" t="str">
        <f t="shared" si="99"/>
        <v>0</v>
      </c>
      <c r="D959" s="4" t="str">
        <f t="shared" si="100"/>
        <v>0</v>
      </c>
      <c r="E959" s="8">
        <f>'Balance N'!B960</f>
        <v>0</v>
      </c>
      <c r="F959" s="9">
        <f>'Balance N'!C960</f>
        <v>0</v>
      </c>
      <c r="G959" s="9">
        <f>'Balance N'!D960</f>
        <v>0</v>
      </c>
      <c r="H959" s="9">
        <f>'Balance N'!E960</f>
        <v>0</v>
      </c>
      <c r="I959" s="9">
        <f>'Balance N'!F960</f>
        <v>0</v>
      </c>
      <c r="J959" s="11">
        <f>'Balance N'!G960</f>
        <v>0</v>
      </c>
      <c r="K959" s="11">
        <f>'Balance N'!H960</f>
        <v>0</v>
      </c>
      <c r="L959" s="12" t="str">
        <f t="shared" si="101"/>
        <v>0</v>
      </c>
      <c r="M959" s="5" t="str">
        <f t="shared" si="102"/>
        <v>0</v>
      </c>
      <c r="N959" s="4" t="str">
        <f t="shared" si="103"/>
        <v>0</v>
      </c>
      <c r="O959" s="6" t="str">
        <f t="shared" si="104"/>
        <v>Pas de niveau 7</v>
      </c>
    </row>
    <row r="960" spans="1:15">
      <c r="A960" s="15">
        <f>'Balance N'!A961</f>
        <v>0</v>
      </c>
      <c r="B960" s="4" t="str">
        <f t="shared" si="98"/>
        <v>0</v>
      </c>
      <c r="C960" s="4" t="str">
        <f t="shared" si="99"/>
        <v>0</v>
      </c>
      <c r="D960" s="4" t="str">
        <f t="shared" si="100"/>
        <v>0</v>
      </c>
      <c r="E960" s="8">
        <f>'Balance N'!B961</f>
        <v>0</v>
      </c>
      <c r="F960" s="9">
        <f>'Balance N'!C961</f>
        <v>0</v>
      </c>
      <c r="G960" s="9">
        <f>'Balance N'!D961</f>
        <v>0</v>
      </c>
      <c r="H960" s="9">
        <f>'Balance N'!E961</f>
        <v>0</v>
      </c>
      <c r="I960" s="9">
        <f>'Balance N'!F961</f>
        <v>0</v>
      </c>
      <c r="J960" s="11">
        <f>'Balance N'!G961</f>
        <v>0</v>
      </c>
      <c r="K960" s="11">
        <f>'Balance N'!H961</f>
        <v>0</v>
      </c>
      <c r="L960" s="12" t="str">
        <f t="shared" si="101"/>
        <v>0</v>
      </c>
      <c r="M960" s="5" t="str">
        <f t="shared" si="102"/>
        <v>0</v>
      </c>
      <c r="N960" s="4" t="str">
        <f t="shared" si="103"/>
        <v>0</v>
      </c>
      <c r="O960" s="6" t="str">
        <f t="shared" si="104"/>
        <v>Pas de niveau 7</v>
      </c>
    </row>
    <row r="961" spans="1:15">
      <c r="A961" s="15">
        <f>'Balance N'!A962</f>
        <v>0</v>
      </c>
      <c r="B961" s="4" t="str">
        <f t="shared" si="98"/>
        <v>0</v>
      </c>
      <c r="C961" s="4" t="str">
        <f t="shared" si="99"/>
        <v>0</v>
      </c>
      <c r="D961" s="4" t="str">
        <f t="shared" si="100"/>
        <v>0</v>
      </c>
      <c r="E961" s="8">
        <f>'Balance N'!B962</f>
        <v>0</v>
      </c>
      <c r="F961" s="9">
        <f>'Balance N'!C962</f>
        <v>0</v>
      </c>
      <c r="G961" s="9">
        <f>'Balance N'!D962</f>
        <v>0</v>
      </c>
      <c r="H961" s="9">
        <f>'Balance N'!E962</f>
        <v>0</v>
      </c>
      <c r="I961" s="9">
        <f>'Balance N'!F962</f>
        <v>0</v>
      </c>
      <c r="J961" s="11">
        <f>'Balance N'!G962</f>
        <v>0</v>
      </c>
      <c r="K961" s="11">
        <f>'Balance N'!H962</f>
        <v>0</v>
      </c>
      <c r="L961" s="12" t="str">
        <f t="shared" si="101"/>
        <v>0</v>
      </c>
      <c r="M961" s="5" t="str">
        <f t="shared" si="102"/>
        <v>0</v>
      </c>
      <c r="N961" s="4" t="str">
        <f t="shared" si="103"/>
        <v>0</v>
      </c>
      <c r="O961" s="6" t="str">
        <f t="shared" si="104"/>
        <v>Pas de niveau 7</v>
      </c>
    </row>
    <row r="962" spans="1:15">
      <c r="A962" s="15">
        <f>'Balance N'!A963</f>
        <v>0</v>
      </c>
      <c r="B962" s="4" t="str">
        <f t="shared" si="98"/>
        <v>0</v>
      </c>
      <c r="C962" s="4" t="str">
        <f t="shared" si="99"/>
        <v>0</v>
      </c>
      <c r="D962" s="4" t="str">
        <f t="shared" si="100"/>
        <v>0</v>
      </c>
      <c r="E962" s="8">
        <f>'Balance N'!B963</f>
        <v>0</v>
      </c>
      <c r="F962" s="9">
        <f>'Balance N'!C963</f>
        <v>0</v>
      </c>
      <c r="G962" s="9">
        <f>'Balance N'!D963</f>
        <v>0</v>
      </c>
      <c r="H962" s="9">
        <f>'Balance N'!E963</f>
        <v>0</v>
      </c>
      <c r="I962" s="9">
        <f>'Balance N'!F963</f>
        <v>0</v>
      </c>
      <c r="J962" s="11">
        <f>'Balance N'!G963</f>
        <v>0</v>
      </c>
      <c r="K962" s="11">
        <f>'Balance N'!H963</f>
        <v>0</v>
      </c>
      <c r="L962" s="12" t="str">
        <f t="shared" si="101"/>
        <v>0</v>
      </c>
      <c r="M962" s="5" t="str">
        <f t="shared" si="102"/>
        <v>0</v>
      </c>
      <c r="N962" s="4" t="str">
        <f t="shared" si="103"/>
        <v>0</v>
      </c>
      <c r="O962" s="6" t="str">
        <f t="shared" si="104"/>
        <v>Pas de niveau 7</v>
      </c>
    </row>
    <row r="963" spans="1:15">
      <c r="A963" s="15">
        <f>'Balance N'!A964</f>
        <v>0</v>
      </c>
      <c r="B963" s="4" t="str">
        <f t="shared" si="98"/>
        <v>0</v>
      </c>
      <c r="C963" s="4" t="str">
        <f t="shared" si="99"/>
        <v>0</v>
      </c>
      <c r="D963" s="4" t="str">
        <f t="shared" si="100"/>
        <v>0</v>
      </c>
      <c r="E963" s="8">
        <f>'Balance N'!B964</f>
        <v>0</v>
      </c>
      <c r="F963" s="9">
        <f>'Balance N'!C964</f>
        <v>0</v>
      </c>
      <c r="G963" s="9">
        <f>'Balance N'!D964</f>
        <v>0</v>
      </c>
      <c r="H963" s="9">
        <f>'Balance N'!E964</f>
        <v>0</v>
      </c>
      <c r="I963" s="9">
        <f>'Balance N'!F964</f>
        <v>0</v>
      </c>
      <c r="J963" s="11">
        <f>'Balance N'!G964</f>
        <v>0</v>
      </c>
      <c r="K963" s="11">
        <f>'Balance N'!H964</f>
        <v>0</v>
      </c>
      <c r="L963" s="12" t="str">
        <f t="shared" si="101"/>
        <v>0</v>
      </c>
      <c r="M963" s="5" t="str">
        <f t="shared" si="102"/>
        <v>0</v>
      </c>
      <c r="N963" s="4" t="str">
        <f t="shared" si="103"/>
        <v>0</v>
      </c>
      <c r="O963" s="6" t="str">
        <f t="shared" si="104"/>
        <v>Pas de niveau 7</v>
      </c>
    </row>
    <row r="964" spans="1:15">
      <c r="A964" s="15">
        <f>'Balance N'!A965</f>
        <v>0</v>
      </c>
      <c r="B964" s="4" t="str">
        <f t="shared" ref="B964:B1000" si="105">LEFT(A964,$W$1)</f>
        <v>0</v>
      </c>
      <c r="C964" s="4" t="str">
        <f t="shared" ref="C964:C1000" si="106">LEFT(A964,$X$1)</f>
        <v>0</v>
      </c>
      <c r="D964" s="4" t="str">
        <f t="shared" ref="D964:D1000" si="107">LEFT(A964,$Y$1)</f>
        <v>0</v>
      </c>
      <c r="E964" s="8">
        <f>'Balance N'!B965</f>
        <v>0</v>
      </c>
      <c r="F964" s="9">
        <f>'Balance N'!C965</f>
        <v>0</v>
      </c>
      <c r="G964" s="9">
        <f>'Balance N'!D965</f>
        <v>0</v>
      </c>
      <c r="H964" s="9">
        <f>'Balance N'!E965</f>
        <v>0</v>
      </c>
      <c r="I964" s="9">
        <f>'Balance N'!F965</f>
        <v>0</v>
      </c>
      <c r="J964" s="11">
        <f>'Balance N'!G965</f>
        <v>0</v>
      </c>
      <c r="K964" s="11">
        <f>'Balance N'!H965</f>
        <v>0</v>
      </c>
      <c r="L964" s="12" t="str">
        <f t="shared" ref="L964:L1000" si="108">LEFT(A964,1)</f>
        <v>0</v>
      </c>
      <c r="M964" s="5" t="str">
        <f t="shared" ref="M964:M1000" si="109">IF(MID(A964,5,1)&lt;&gt;"0",LEFT(A964,5),"Pas de niveau 5")</f>
        <v>0</v>
      </c>
      <c r="N964" s="4" t="str">
        <f t="shared" ref="N964:N1000" si="110">IF(MID(A964,6,1)&lt;&gt;"0",LEFT(A964,6),"Pas de niveau 6")</f>
        <v>0</v>
      </c>
      <c r="O964" s="6" t="str">
        <f t="shared" ref="O964:O1000" si="111">IF(MID(A964,7,1)&lt;&gt;"",LEFT(A964,7),"Pas de niveau 7")</f>
        <v>Pas de niveau 7</v>
      </c>
    </row>
    <row r="965" spans="1:15">
      <c r="A965" s="15">
        <f>'Balance N'!A966</f>
        <v>0</v>
      </c>
      <c r="B965" s="4" t="str">
        <f t="shared" si="105"/>
        <v>0</v>
      </c>
      <c r="C965" s="4" t="str">
        <f t="shared" si="106"/>
        <v>0</v>
      </c>
      <c r="D965" s="4" t="str">
        <f t="shared" si="107"/>
        <v>0</v>
      </c>
      <c r="E965" s="8">
        <f>'Balance N'!B966</f>
        <v>0</v>
      </c>
      <c r="F965" s="9">
        <f>'Balance N'!C966</f>
        <v>0</v>
      </c>
      <c r="G965" s="9">
        <f>'Balance N'!D966</f>
        <v>0</v>
      </c>
      <c r="H965" s="9">
        <f>'Balance N'!E966</f>
        <v>0</v>
      </c>
      <c r="I965" s="9">
        <f>'Balance N'!F966</f>
        <v>0</v>
      </c>
      <c r="J965" s="11">
        <f>'Balance N'!G966</f>
        <v>0</v>
      </c>
      <c r="K965" s="11">
        <f>'Balance N'!H966</f>
        <v>0</v>
      </c>
      <c r="L965" s="12" t="str">
        <f t="shared" si="108"/>
        <v>0</v>
      </c>
      <c r="M965" s="5" t="str">
        <f t="shared" si="109"/>
        <v>0</v>
      </c>
      <c r="N965" s="4" t="str">
        <f t="shared" si="110"/>
        <v>0</v>
      </c>
      <c r="O965" s="6" t="str">
        <f t="shared" si="111"/>
        <v>Pas de niveau 7</v>
      </c>
    </row>
    <row r="966" spans="1:15">
      <c r="A966" s="15">
        <f>'Balance N'!A967</f>
        <v>0</v>
      </c>
      <c r="B966" s="4" t="str">
        <f t="shared" si="105"/>
        <v>0</v>
      </c>
      <c r="C966" s="4" t="str">
        <f t="shared" si="106"/>
        <v>0</v>
      </c>
      <c r="D966" s="4" t="str">
        <f t="shared" si="107"/>
        <v>0</v>
      </c>
      <c r="E966" s="8">
        <f>'Balance N'!B967</f>
        <v>0</v>
      </c>
      <c r="F966" s="9">
        <f>'Balance N'!C967</f>
        <v>0</v>
      </c>
      <c r="G966" s="9">
        <f>'Balance N'!D967</f>
        <v>0</v>
      </c>
      <c r="H966" s="9">
        <f>'Balance N'!E967</f>
        <v>0</v>
      </c>
      <c r="I966" s="9">
        <f>'Balance N'!F967</f>
        <v>0</v>
      </c>
      <c r="J966" s="11">
        <f>'Balance N'!G967</f>
        <v>0</v>
      </c>
      <c r="K966" s="11">
        <f>'Balance N'!H967</f>
        <v>0</v>
      </c>
      <c r="L966" s="12" t="str">
        <f t="shared" si="108"/>
        <v>0</v>
      </c>
      <c r="M966" s="5" t="str">
        <f t="shared" si="109"/>
        <v>0</v>
      </c>
      <c r="N966" s="4" t="str">
        <f t="shared" si="110"/>
        <v>0</v>
      </c>
      <c r="O966" s="6" t="str">
        <f t="shared" si="111"/>
        <v>Pas de niveau 7</v>
      </c>
    </row>
    <row r="967" spans="1:15">
      <c r="A967" s="15">
        <f>'Balance N'!A968</f>
        <v>0</v>
      </c>
      <c r="B967" s="4" t="str">
        <f t="shared" si="105"/>
        <v>0</v>
      </c>
      <c r="C967" s="4" t="str">
        <f t="shared" si="106"/>
        <v>0</v>
      </c>
      <c r="D967" s="4" t="str">
        <f t="shared" si="107"/>
        <v>0</v>
      </c>
      <c r="E967" s="8">
        <f>'Balance N'!B968</f>
        <v>0</v>
      </c>
      <c r="F967" s="9">
        <f>'Balance N'!C968</f>
        <v>0</v>
      </c>
      <c r="G967" s="9">
        <f>'Balance N'!D968</f>
        <v>0</v>
      </c>
      <c r="H967" s="9">
        <f>'Balance N'!E968</f>
        <v>0</v>
      </c>
      <c r="I967" s="9">
        <f>'Balance N'!F968</f>
        <v>0</v>
      </c>
      <c r="J967" s="11">
        <f>'Balance N'!G968</f>
        <v>0</v>
      </c>
      <c r="K967" s="11">
        <f>'Balance N'!H968</f>
        <v>0</v>
      </c>
      <c r="L967" s="12" t="str">
        <f t="shared" si="108"/>
        <v>0</v>
      </c>
      <c r="M967" s="5" t="str">
        <f t="shared" si="109"/>
        <v>0</v>
      </c>
      <c r="N967" s="4" t="str">
        <f t="shared" si="110"/>
        <v>0</v>
      </c>
      <c r="O967" s="6" t="str">
        <f t="shared" si="111"/>
        <v>Pas de niveau 7</v>
      </c>
    </row>
    <row r="968" spans="1:15">
      <c r="A968" s="15">
        <f>'Balance N'!A969</f>
        <v>0</v>
      </c>
      <c r="B968" s="4" t="str">
        <f t="shared" si="105"/>
        <v>0</v>
      </c>
      <c r="C968" s="4" t="str">
        <f t="shared" si="106"/>
        <v>0</v>
      </c>
      <c r="D968" s="4" t="str">
        <f t="shared" si="107"/>
        <v>0</v>
      </c>
      <c r="E968" s="8">
        <f>'Balance N'!B969</f>
        <v>0</v>
      </c>
      <c r="F968" s="9">
        <f>'Balance N'!C969</f>
        <v>0</v>
      </c>
      <c r="G968" s="9">
        <f>'Balance N'!D969</f>
        <v>0</v>
      </c>
      <c r="H968" s="9">
        <f>'Balance N'!E969</f>
        <v>0</v>
      </c>
      <c r="I968" s="9">
        <f>'Balance N'!F969</f>
        <v>0</v>
      </c>
      <c r="J968" s="11">
        <f>'Balance N'!G969</f>
        <v>0</v>
      </c>
      <c r="K968" s="11">
        <f>'Balance N'!H969</f>
        <v>0</v>
      </c>
      <c r="L968" s="12" t="str">
        <f t="shared" si="108"/>
        <v>0</v>
      </c>
      <c r="M968" s="5" t="str">
        <f t="shared" si="109"/>
        <v>0</v>
      </c>
      <c r="N968" s="4" t="str">
        <f t="shared" si="110"/>
        <v>0</v>
      </c>
      <c r="O968" s="6" t="str">
        <f t="shared" si="111"/>
        <v>Pas de niveau 7</v>
      </c>
    </row>
    <row r="969" spans="1:15">
      <c r="A969" s="15">
        <f>'Balance N'!A970</f>
        <v>0</v>
      </c>
      <c r="B969" s="4" t="str">
        <f t="shared" si="105"/>
        <v>0</v>
      </c>
      <c r="C969" s="4" t="str">
        <f t="shared" si="106"/>
        <v>0</v>
      </c>
      <c r="D969" s="4" t="str">
        <f t="shared" si="107"/>
        <v>0</v>
      </c>
      <c r="E969" s="8">
        <f>'Balance N'!B970</f>
        <v>0</v>
      </c>
      <c r="F969" s="9">
        <f>'Balance N'!C970</f>
        <v>0</v>
      </c>
      <c r="G969" s="9">
        <f>'Balance N'!D970</f>
        <v>0</v>
      </c>
      <c r="H969" s="9">
        <f>'Balance N'!E970</f>
        <v>0</v>
      </c>
      <c r="I969" s="9">
        <f>'Balance N'!F970</f>
        <v>0</v>
      </c>
      <c r="J969" s="11">
        <f>'Balance N'!G970</f>
        <v>0</v>
      </c>
      <c r="K969" s="11">
        <f>'Balance N'!H970</f>
        <v>0</v>
      </c>
      <c r="L969" s="12" t="str">
        <f t="shared" si="108"/>
        <v>0</v>
      </c>
      <c r="M969" s="5" t="str">
        <f t="shared" si="109"/>
        <v>0</v>
      </c>
      <c r="N969" s="4" t="str">
        <f t="shared" si="110"/>
        <v>0</v>
      </c>
      <c r="O969" s="6" t="str">
        <f t="shared" si="111"/>
        <v>Pas de niveau 7</v>
      </c>
    </row>
    <row r="970" spans="1:15">
      <c r="A970" s="15">
        <f>'Balance N'!A971</f>
        <v>0</v>
      </c>
      <c r="B970" s="4" t="str">
        <f t="shared" si="105"/>
        <v>0</v>
      </c>
      <c r="C970" s="4" t="str">
        <f t="shared" si="106"/>
        <v>0</v>
      </c>
      <c r="D970" s="4" t="str">
        <f t="shared" si="107"/>
        <v>0</v>
      </c>
      <c r="E970" s="8">
        <f>'Balance N'!B971</f>
        <v>0</v>
      </c>
      <c r="F970" s="9">
        <f>'Balance N'!C971</f>
        <v>0</v>
      </c>
      <c r="G970" s="9">
        <f>'Balance N'!D971</f>
        <v>0</v>
      </c>
      <c r="H970" s="9">
        <f>'Balance N'!E971</f>
        <v>0</v>
      </c>
      <c r="I970" s="9">
        <f>'Balance N'!F971</f>
        <v>0</v>
      </c>
      <c r="J970" s="11">
        <f>'Balance N'!G971</f>
        <v>0</v>
      </c>
      <c r="K970" s="11">
        <f>'Balance N'!H971</f>
        <v>0</v>
      </c>
      <c r="L970" s="12" t="str">
        <f t="shared" si="108"/>
        <v>0</v>
      </c>
      <c r="M970" s="5" t="str">
        <f t="shared" si="109"/>
        <v>0</v>
      </c>
      <c r="N970" s="4" t="str">
        <f t="shared" si="110"/>
        <v>0</v>
      </c>
      <c r="O970" s="6" t="str">
        <f t="shared" si="111"/>
        <v>Pas de niveau 7</v>
      </c>
    </row>
    <row r="971" spans="1:15">
      <c r="A971" s="15">
        <f>'Balance N'!A972</f>
        <v>0</v>
      </c>
      <c r="B971" s="4" t="str">
        <f t="shared" si="105"/>
        <v>0</v>
      </c>
      <c r="C971" s="4" t="str">
        <f t="shared" si="106"/>
        <v>0</v>
      </c>
      <c r="D971" s="4" t="str">
        <f t="shared" si="107"/>
        <v>0</v>
      </c>
      <c r="E971" s="8">
        <f>'Balance N'!B972</f>
        <v>0</v>
      </c>
      <c r="F971" s="9">
        <f>'Balance N'!C972</f>
        <v>0</v>
      </c>
      <c r="G971" s="9">
        <f>'Balance N'!D972</f>
        <v>0</v>
      </c>
      <c r="H971" s="9">
        <f>'Balance N'!E972</f>
        <v>0</v>
      </c>
      <c r="I971" s="9">
        <f>'Balance N'!F972</f>
        <v>0</v>
      </c>
      <c r="J971" s="11">
        <f>'Balance N'!G972</f>
        <v>0</v>
      </c>
      <c r="K971" s="11">
        <f>'Balance N'!H972</f>
        <v>0</v>
      </c>
      <c r="L971" s="12" t="str">
        <f t="shared" si="108"/>
        <v>0</v>
      </c>
      <c r="M971" s="5" t="str">
        <f t="shared" si="109"/>
        <v>0</v>
      </c>
      <c r="N971" s="4" t="str">
        <f t="shared" si="110"/>
        <v>0</v>
      </c>
      <c r="O971" s="6" t="str">
        <f t="shared" si="111"/>
        <v>Pas de niveau 7</v>
      </c>
    </row>
    <row r="972" spans="1:15">
      <c r="A972" s="15">
        <f>'Balance N'!A973</f>
        <v>0</v>
      </c>
      <c r="B972" s="4" t="str">
        <f t="shared" si="105"/>
        <v>0</v>
      </c>
      <c r="C972" s="4" t="str">
        <f t="shared" si="106"/>
        <v>0</v>
      </c>
      <c r="D972" s="4" t="str">
        <f t="shared" si="107"/>
        <v>0</v>
      </c>
      <c r="E972" s="8">
        <f>'Balance N'!B973</f>
        <v>0</v>
      </c>
      <c r="F972" s="9">
        <f>'Balance N'!C973</f>
        <v>0</v>
      </c>
      <c r="G972" s="9">
        <f>'Balance N'!D973</f>
        <v>0</v>
      </c>
      <c r="H972" s="9">
        <f>'Balance N'!E973</f>
        <v>0</v>
      </c>
      <c r="I972" s="9">
        <f>'Balance N'!F973</f>
        <v>0</v>
      </c>
      <c r="J972" s="11">
        <f>'Balance N'!G973</f>
        <v>0</v>
      </c>
      <c r="K972" s="11">
        <f>'Balance N'!H973</f>
        <v>0</v>
      </c>
      <c r="L972" s="12" t="str">
        <f t="shared" si="108"/>
        <v>0</v>
      </c>
      <c r="M972" s="5" t="str">
        <f t="shared" si="109"/>
        <v>0</v>
      </c>
      <c r="N972" s="4" t="str">
        <f t="shared" si="110"/>
        <v>0</v>
      </c>
      <c r="O972" s="6" t="str">
        <f t="shared" si="111"/>
        <v>Pas de niveau 7</v>
      </c>
    </row>
    <row r="973" spans="1:15">
      <c r="A973" s="15">
        <f>'Balance N'!A974</f>
        <v>0</v>
      </c>
      <c r="B973" s="4" t="str">
        <f t="shared" si="105"/>
        <v>0</v>
      </c>
      <c r="C973" s="4" t="str">
        <f t="shared" si="106"/>
        <v>0</v>
      </c>
      <c r="D973" s="4" t="str">
        <f t="shared" si="107"/>
        <v>0</v>
      </c>
      <c r="E973" s="8">
        <f>'Balance N'!B974</f>
        <v>0</v>
      </c>
      <c r="F973" s="9">
        <f>'Balance N'!C974</f>
        <v>0</v>
      </c>
      <c r="G973" s="9">
        <f>'Balance N'!D974</f>
        <v>0</v>
      </c>
      <c r="H973" s="9">
        <f>'Balance N'!E974</f>
        <v>0</v>
      </c>
      <c r="I973" s="9">
        <f>'Balance N'!F974</f>
        <v>0</v>
      </c>
      <c r="J973" s="11">
        <f>'Balance N'!G974</f>
        <v>0</v>
      </c>
      <c r="K973" s="11">
        <f>'Balance N'!H974</f>
        <v>0</v>
      </c>
      <c r="L973" s="12" t="str">
        <f t="shared" si="108"/>
        <v>0</v>
      </c>
      <c r="M973" s="5" t="str">
        <f t="shared" si="109"/>
        <v>0</v>
      </c>
      <c r="N973" s="4" t="str">
        <f t="shared" si="110"/>
        <v>0</v>
      </c>
      <c r="O973" s="6" t="str">
        <f t="shared" si="111"/>
        <v>Pas de niveau 7</v>
      </c>
    </row>
    <row r="974" spans="1:15">
      <c r="A974" s="15">
        <f>'Balance N'!A975</f>
        <v>0</v>
      </c>
      <c r="B974" s="4" t="str">
        <f t="shared" si="105"/>
        <v>0</v>
      </c>
      <c r="C974" s="4" t="str">
        <f t="shared" si="106"/>
        <v>0</v>
      </c>
      <c r="D974" s="4" t="str">
        <f t="shared" si="107"/>
        <v>0</v>
      </c>
      <c r="E974" s="8">
        <f>'Balance N'!B975</f>
        <v>0</v>
      </c>
      <c r="F974" s="9">
        <f>'Balance N'!C975</f>
        <v>0</v>
      </c>
      <c r="G974" s="9">
        <f>'Balance N'!D975</f>
        <v>0</v>
      </c>
      <c r="H974" s="9">
        <f>'Balance N'!E975</f>
        <v>0</v>
      </c>
      <c r="I974" s="9">
        <f>'Balance N'!F975</f>
        <v>0</v>
      </c>
      <c r="J974" s="11">
        <f>'Balance N'!G975</f>
        <v>0</v>
      </c>
      <c r="K974" s="11">
        <f>'Balance N'!H975</f>
        <v>0</v>
      </c>
      <c r="L974" s="12" t="str">
        <f t="shared" si="108"/>
        <v>0</v>
      </c>
      <c r="M974" s="5" t="str">
        <f t="shared" si="109"/>
        <v>0</v>
      </c>
      <c r="N974" s="4" t="str">
        <f t="shared" si="110"/>
        <v>0</v>
      </c>
      <c r="O974" s="6" t="str">
        <f t="shared" si="111"/>
        <v>Pas de niveau 7</v>
      </c>
    </row>
    <row r="975" spans="1:15">
      <c r="A975" s="15">
        <f>'Balance N'!A976</f>
        <v>0</v>
      </c>
      <c r="B975" s="4" t="str">
        <f t="shared" si="105"/>
        <v>0</v>
      </c>
      <c r="C975" s="4" t="str">
        <f t="shared" si="106"/>
        <v>0</v>
      </c>
      <c r="D975" s="4" t="str">
        <f t="shared" si="107"/>
        <v>0</v>
      </c>
      <c r="E975" s="8">
        <f>'Balance N'!B976</f>
        <v>0</v>
      </c>
      <c r="F975" s="9">
        <f>'Balance N'!C976</f>
        <v>0</v>
      </c>
      <c r="G975" s="9">
        <f>'Balance N'!D976</f>
        <v>0</v>
      </c>
      <c r="H975" s="9">
        <f>'Balance N'!E976</f>
        <v>0</v>
      </c>
      <c r="I975" s="9">
        <f>'Balance N'!F976</f>
        <v>0</v>
      </c>
      <c r="J975" s="11">
        <f>'Balance N'!G976</f>
        <v>0</v>
      </c>
      <c r="K975" s="11">
        <f>'Balance N'!H976</f>
        <v>0</v>
      </c>
      <c r="L975" s="12" t="str">
        <f t="shared" si="108"/>
        <v>0</v>
      </c>
      <c r="M975" s="5" t="str">
        <f t="shared" si="109"/>
        <v>0</v>
      </c>
      <c r="N975" s="4" t="str">
        <f t="shared" si="110"/>
        <v>0</v>
      </c>
      <c r="O975" s="6" t="str">
        <f t="shared" si="111"/>
        <v>Pas de niveau 7</v>
      </c>
    </row>
    <row r="976" spans="1:15">
      <c r="A976" s="15">
        <f>'Balance N'!A977</f>
        <v>0</v>
      </c>
      <c r="B976" s="4" t="str">
        <f t="shared" si="105"/>
        <v>0</v>
      </c>
      <c r="C976" s="4" t="str">
        <f t="shared" si="106"/>
        <v>0</v>
      </c>
      <c r="D976" s="4" t="str">
        <f t="shared" si="107"/>
        <v>0</v>
      </c>
      <c r="E976" s="8">
        <f>'Balance N'!B977</f>
        <v>0</v>
      </c>
      <c r="F976" s="9">
        <f>'Balance N'!C977</f>
        <v>0</v>
      </c>
      <c r="G976" s="9">
        <f>'Balance N'!D977</f>
        <v>0</v>
      </c>
      <c r="H976" s="9">
        <f>'Balance N'!E977</f>
        <v>0</v>
      </c>
      <c r="I976" s="9">
        <f>'Balance N'!F977</f>
        <v>0</v>
      </c>
      <c r="J976" s="11">
        <f>'Balance N'!G977</f>
        <v>0</v>
      </c>
      <c r="K976" s="11">
        <f>'Balance N'!H977</f>
        <v>0</v>
      </c>
      <c r="L976" s="12" t="str">
        <f t="shared" si="108"/>
        <v>0</v>
      </c>
      <c r="M976" s="5" t="str">
        <f t="shared" si="109"/>
        <v>0</v>
      </c>
      <c r="N976" s="4" t="str">
        <f t="shared" si="110"/>
        <v>0</v>
      </c>
      <c r="O976" s="6" t="str">
        <f t="shared" si="111"/>
        <v>Pas de niveau 7</v>
      </c>
    </row>
    <row r="977" spans="1:15">
      <c r="A977" s="15">
        <f>'Balance N'!A978</f>
        <v>0</v>
      </c>
      <c r="B977" s="4" t="str">
        <f t="shared" si="105"/>
        <v>0</v>
      </c>
      <c r="C977" s="4" t="str">
        <f t="shared" si="106"/>
        <v>0</v>
      </c>
      <c r="D977" s="4" t="str">
        <f t="shared" si="107"/>
        <v>0</v>
      </c>
      <c r="E977" s="8">
        <f>'Balance N'!B978</f>
        <v>0</v>
      </c>
      <c r="F977" s="9">
        <f>'Balance N'!C978</f>
        <v>0</v>
      </c>
      <c r="G977" s="9">
        <f>'Balance N'!D978</f>
        <v>0</v>
      </c>
      <c r="H977" s="9">
        <f>'Balance N'!E978</f>
        <v>0</v>
      </c>
      <c r="I977" s="9">
        <f>'Balance N'!F978</f>
        <v>0</v>
      </c>
      <c r="J977" s="11">
        <f>'Balance N'!G978</f>
        <v>0</v>
      </c>
      <c r="K977" s="11">
        <f>'Balance N'!H978</f>
        <v>0</v>
      </c>
      <c r="L977" s="12" t="str">
        <f t="shared" si="108"/>
        <v>0</v>
      </c>
      <c r="M977" s="5" t="str">
        <f t="shared" si="109"/>
        <v>0</v>
      </c>
      <c r="N977" s="4" t="str">
        <f t="shared" si="110"/>
        <v>0</v>
      </c>
      <c r="O977" s="6" t="str">
        <f t="shared" si="111"/>
        <v>Pas de niveau 7</v>
      </c>
    </row>
    <row r="978" spans="1:15">
      <c r="A978" s="15">
        <f>'Balance N'!A979</f>
        <v>0</v>
      </c>
      <c r="B978" s="4" t="str">
        <f t="shared" si="105"/>
        <v>0</v>
      </c>
      <c r="C978" s="4" t="str">
        <f t="shared" si="106"/>
        <v>0</v>
      </c>
      <c r="D978" s="4" t="str">
        <f t="shared" si="107"/>
        <v>0</v>
      </c>
      <c r="E978" s="8">
        <f>'Balance N'!B979</f>
        <v>0</v>
      </c>
      <c r="F978" s="9">
        <f>'Balance N'!C979</f>
        <v>0</v>
      </c>
      <c r="G978" s="9">
        <f>'Balance N'!D979</f>
        <v>0</v>
      </c>
      <c r="H978" s="9">
        <f>'Balance N'!E979</f>
        <v>0</v>
      </c>
      <c r="I978" s="9">
        <f>'Balance N'!F979</f>
        <v>0</v>
      </c>
      <c r="J978" s="11">
        <f>'Balance N'!G979</f>
        <v>0</v>
      </c>
      <c r="K978" s="11">
        <f>'Balance N'!H979</f>
        <v>0</v>
      </c>
      <c r="L978" s="12" t="str">
        <f t="shared" si="108"/>
        <v>0</v>
      </c>
      <c r="M978" s="5" t="str">
        <f t="shared" si="109"/>
        <v>0</v>
      </c>
      <c r="N978" s="4" t="str">
        <f t="shared" si="110"/>
        <v>0</v>
      </c>
      <c r="O978" s="6" t="str">
        <f t="shared" si="111"/>
        <v>Pas de niveau 7</v>
      </c>
    </row>
    <row r="979" spans="1:15">
      <c r="A979" s="15">
        <f>'Balance N'!A980</f>
        <v>0</v>
      </c>
      <c r="B979" s="4" t="str">
        <f t="shared" si="105"/>
        <v>0</v>
      </c>
      <c r="C979" s="4" t="str">
        <f t="shared" si="106"/>
        <v>0</v>
      </c>
      <c r="D979" s="4" t="str">
        <f t="shared" si="107"/>
        <v>0</v>
      </c>
      <c r="E979" s="8">
        <f>'Balance N'!B980</f>
        <v>0</v>
      </c>
      <c r="F979" s="9">
        <f>'Balance N'!C980</f>
        <v>0</v>
      </c>
      <c r="G979" s="9">
        <f>'Balance N'!D980</f>
        <v>0</v>
      </c>
      <c r="H979" s="9">
        <f>'Balance N'!E980</f>
        <v>0</v>
      </c>
      <c r="I979" s="9">
        <f>'Balance N'!F980</f>
        <v>0</v>
      </c>
      <c r="J979" s="11">
        <f>'Balance N'!G980</f>
        <v>0</v>
      </c>
      <c r="K979" s="11">
        <f>'Balance N'!H980</f>
        <v>0</v>
      </c>
      <c r="L979" s="12" t="str">
        <f t="shared" si="108"/>
        <v>0</v>
      </c>
      <c r="M979" s="5" t="str">
        <f t="shared" si="109"/>
        <v>0</v>
      </c>
      <c r="N979" s="4" t="str">
        <f t="shared" si="110"/>
        <v>0</v>
      </c>
      <c r="O979" s="6" t="str">
        <f t="shared" si="111"/>
        <v>Pas de niveau 7</v>
      </c>
    </row>
    <row r="980" spans="1:15">
      <c r="A980" s="15">
        <f>'Balance N'!A981</f>
        <v>0</v>
      </c>
      <c r="B980" s="4" t="str">
        <f t="shared" si="105"/>
        <v>0</v>
      </c>
      <c r="C980" s="4" t="str">
        <f t="shared" si="106"/>
        <v>0</v>
      </c>
      <c r="D980" s="4" t="str">
        <f t="shared" si="107"/>
        <v>0</v>
      </c>
      <c r="E980" s="8">
        <f>'Balance N'!B981</f>
        <v>0</v>
      </c>
      <c r="F980" s="9">
        <f>'Balance N'!C981</f>
        <v>0</v>
      </c>
      <c r="G980" s="9">
        <f>'Balance N'!D981</f>
        <v>0</v>
      </c>
      <c r="H980" s="9">
        <f>'Balance N'!E981</f>
        <v>0</v>
      </c>
      <c r="I980" s="9">
        <f>'Balance N'!F981</f>
        <v>0</v>
      </c>
      <c r="J980" s="11">
        <f>'Balance N'!G981</f>
        <v>0</v>
      </c>
      <c r="K980" s="11">
        <f>'Balance N'!H981</f>
        <v>0</v>
      </c>
      <c r="L980" s="12" t="str">
        <f t="shared" si="108"/>
        <v>0</v>
      </c>
      <c r="M980" s="5" t="str">
        <f t="shared" si="109"/>
        <v>0</v>
      </c>
      <c r="N980" s="4" t="str">
        <f t="shared" si="110"/>
        <v>0</v>
      </c>
      <c r="O980" s="6" t="str">
        <f t="shared" si="111"/>
        <v>Pas de niveau 7</v>
      </c>
    </row>
    <row r="981" spans="1:15">
      <c r="A981" s="15">
        <f>'Balance N'!A982</f>
        <v>0</v>
      </c>
      <c r="B981" s="4" t="str">
        <f t="shared" si="105"/>
        <v>0</v>
      </c>
      <c r="C981" s="4" t="str">
        <f t="shared" si="106"/>
        <v>0</v>
      </c>
      <c r="D981" s="4" t="str">
        <f t="shared" si="107"/>
        <v>0</v>
      </c>
      <c r="E981" s="8">
        <f>'Balance N'!B982</f>
        <v>0</v>
      </c>
      <c r="F981" s="9">
        <f>'Balance N'!C982</f>
        <v>0</v>
      </c>
      <c r="G981" s="9">
        <f>'Balance N'!D982</f>
        <v>0</v>
      </c>
      <c r="H981" s="9">
        <f>'Balance N'!E982</f>
        <v>0</v>
      </c>
      <c r="I981" s="9">
        <f>'Balance N'!F982</f>
        <v>0</v>
      </c>
      <c r="J981" s="11">
        <f>'Balance N'!G982</f>
        <v>0</v>
      </c>
      <c r="K981" s="11">
        <f>'Balance N'!H982</f>
        <v>0</v>
      </c>
      <c r="L981" s="12" t="str">
        <f t="shared" si="108"/>
        <v>0</v>
      </c>
      <c r="M981" s="5" t="str">
        <f t="shared" si="109"/>
        <v>0</v>
      </c>
      <c r="N981" s="4" t="str">
        <f t="shared" si="110"/>
        <v>0</v>
      </c>
      <c r="O981" s="6" t="str">
        <f t="shared" si="111"/>
        <v>Pas de niveau 7</v>
      </c>
    </row>
    <row r="982" spans="1:15">
      <c r="A982" s="15">
        <f>'Balance N'!A983</f>
        <v>0</v>
      </c>
      <c r="B982" s="4" t="str">
        <f t="shared" si="105"/>
        <v>0</v>
      </c>
      <c r="C982" s="4" t="str">
        <f t="shared" si="106"/>
        <v>0</v>
      </c>
      <c r="D982" s="4" t="str">
        <f t="shared" si="107"/>
        <v>0</v>
      </c>
      <c r="E982" s="8">
        <f>'Balance N'!B983</f>
        <v>0</v>
      </c>
      <c r="F982" s="9">
        <f>'Balance N'!C983</f>
        <v>0</v>
      </c>
      <c r="G982" s="9">
        <f>'Balance N'!D983</f>
        <v>0</v>
      </c>
      <c r="H982" s="9">
        <f>'Balance N'!E983</f>
        <v>0</v>
      </c>
      <c r="I982" s="9">
        <f>'Balance N'!F983</f>
        <v>0</v>
      </c>
      <c r="J982" s="11">
        <f>'Balance N'!G983</f>
        <v>0</v>
      </c>
      <c r="K982" s="11">
        <f>'Balance N'!H983</f>
        <v>0</v>
      </c>
      <c r="L982" s="12" t="str">
        <f t="shared" si="108"/>
        <v>0</v>
      </c>
      <c r="M982" s="5" t="str">
        <f t="shared" si="109"/>
        <v>0</v>
      </c>
      <c r="N982" s="4" t="str">
        <f t="shared" si="110"/>
        <v>0</v>
      </c>
      <c r="O982" s="6" t="str">
        <f t="shared" si="111"/>
        <v>Pas de niveau 7</v>
      </c>
    </row>
    <row r="983" spans="1:15">
      <c r="A983" s="15">
        <f>'Balance N'!A984</f>
        <v>0</v>
      </c>
      <c r="B983" s="4" t="str">
        <f t="shared" si="105"/>
        <v>0</v>
      </c>
      <c r="C983" s="4" t="str">
        <f t="shared" si="106"/>
        <v>0</v>
      </c>
      <c r="D983" s="4" t="str">
        <f t="shared" si="107"/>
        <v>0</v>
      </c>
      <c r="E983" s="8">
        <f>'Balance N'!B984</f>
        <v>0</v>
      </c>
      <c r="F983" s="9">
        <f>'Balance N'!C984</f>
        <v>0</v>
      </c>
      <c r="G983" s="9">
        <f>'Balance N'!D984</f>
        <v>0</v>
      </c>
      <c r="H983" s="9">
        <f>'Balance N'!E984</f>
        <v>0</v>
      </c>
      <c r="I983" s="9">
        <f>'Balance N'!F984</f>
        <v>0</v>
      </c>
      <c r="J983" s="11">
        <f>'Balance N'!G984</f>
        <v>0</v>
      </c>
      <c r="K983" s="11">
        <f>'Balance N'!H984</f>
        <v>0</v>
      </c>
      <c r="L983" s="12" t="str">
        <f t="shared" si="108"/>
        <v>0</v>
      </c>
      <c r="M983" s="5" t="str">
        <f t="shared" si="109"/>
        <v>0</v>
      </c>
      <c r="N983" s="4" t="str">
        <f t="shared" si="110"/>
        <v>0</v>
      </c>
      <c r="O983" s="6" t="str">
        <f t="shared" si="111"/>
        <v>Pas de niveau 7</v>
      </c>
    </row>
    <row r="984" spans="1:15">
      <c r="A984" s="15">
        <f>'Balance N'!A985</f>
        <v>0</v>
      </c>
      <c r="B984" s="4" t="str">
        <f t="shared" si="105"/>
        <v>0</v>
      </c>
      <c r="C984" s="4" t="str">
        <f t="shared" si="106"/>
        <v>0</v>
      </c>
      <c r="D984" s="4" t="str">
        <f t="shared" si="107"/>
        <v>0</v>
      </c>
      <c r="E984" s="8">
        <f>'Balance N'!B985</f>
        <v>0</v>
      </c>
      <c r="F984" s="9">
        <f>'Balance N'!C985</f>
        <v>0</v>
      </c>
      <c r="G984" s="9">
        <f>'Balance N'!D985</f>
        <v>0</v>
      </c>
      <c r="H984" s="9">
        <f>'Balance N'!E985</f>
        <v>0</v>
      </c>
      <c r="I984" s="9">
        <f>'Balance N'!F985</f>
        <v>0</v>
      </c>
      <c r="J984" s="11">
        <f>'Balance N'!G985</f>
        <v>0</v>
      </c>
      <c r="K984" s="11">
        <f>'Balance N'!H985</f>
        <v>0</v>
      </c>
      <c r="L984" s="12" t="str">
        <f t="shared" si="108"/>
        <v>0</v>
      </c>
      <c r="M984" s="5" t="str">
        <f t="shared" si="109"/>
        <v>0</v>
      </c>
      <c r="N984" s="4" t="str">
        <f t="shared" si="110"/>
        <v>0</v>
      </c>
      <c r="O984" s="6" t="str">
        <f t="shared" si="111"/>
        <v>Pas de niveau 7</v>
      </c>
    </row>
    <row r="985" spans="1:15">
      <c r="A985" s="15">
        <f>'Balance N'!A986</f>
        <v>0</v>
      </c>
      <c r="B985" s="4" t="str">
        <f t="shared" si="105"/>
        <v>0</v>
      </c>
      <c r="C985" s="4" t="str">
        <f t="shared" si="106"/>
        <v>0</v>
      </c>
      <c r="D985" s="4" t="str">
        <f t="shared" si="107"/>
        <v>0</v>
      </c>
      <c r="E985" s="8">
        <f>'Balance N'!B986</f>
        <v>0</v>
      </c>
      <c r="F985" s="9">
        <f>'Balance N'!C986</f>
        <v>0</v>
      </c>
      <c r="G985" s="9">
        <f>'Balance N'!D986</f>
        <v>0</v>
      </c>
      <c r="H985" s="9">
        <f>'Balance N'!E986</f>
        <v>0</v>
      </c>
      <c r="I985" s="9">
        <f>'Balance N'!F986</f>
        <v>0</v>
      </c>
      <c r="J985" s="11">
        <f>'Balance N'!G986</f>
        <v>0</v>
      </c>
      <c r="K985" s="11">
        <f>'Balance N'!H986</f>
        <v>0</v>
      </c>
      <c r="L985" s="12" t="str">
        <f t="shared" si="108"/>
        <v>0</v>
      </c>
      <c r="M985" s="5" t="str">
        <f t="shared" si="109"/>
        <v>0</v>
      </c>
      <c r="N985" s="4" t="str">
        <f t="shared" si="110"/>
        <v>0</v>
      </c>
      <c r="O985" s="6" t="str">
        <f t="shared" si="111"/>
        <v>Pas de niveau 7</v>
      </c>
    </row>
    <row r="986" spans="1:15">
      <c r="A986" s="15">
        <f>'Balance N'!A987</f>
        <v>0</v>
      </c>
      <c r="B986" s="4" t="str">
        <f t="shared" si="105"/>
        <v>0</v>
      </c>
      <c r="C986" s="4" t="str">
        <f t="shared" si="106"/>
        <v>0</v>
      </c>
      <c r="D986" s="4" t="str">
        <f t="shared" si="107"/>
        <v>0</v>
      </c>
      <c r="E986" s="8">
        <f>'Balance N'!B987</f>
        <v>0</v>
      </c>
      <c r="F986" s="9">
        <f>'Balance N'!C987</f>
        <v>0</v>
      </c>
      <c r="G986" s="9">
        <f>'Balance N'!D987</f>
        <v>0</v>
      </c>
      <c r="H986" s="9">
        <f>'Balance N'!E987</f>
        <v>0</v>
      </c>
      <c r="I986" s="9">
        <f>'Balance N'!F987</f>
        <v>0</v>
      </c>
      <c r="J986" s="11">
        <f>'Balance N'!G987</f>
        <v>0</v>
      </c>
      <c r="K986" s="11">
        <f>'Balance N'!H987</f>
        <v>0</v>
      </c>
      <c r="L986" s="12" t="str">
        <f t="shared" si="108"/>
        <v>0</v>
      </c>
      <c r="M986" s="5" t="str">
        <f t="shared" si="109"/>
        <v>0</v>
      </c>
      <c r="N986" s="4" t="str">
        <f t="shared" si="110"/>
        <v>0</v>
      </c>
      <c r="O986" s="6" t="str">
        <f t="shared" si="111"/>
        <v>Pas de niveau 7</v>
      </c>
    </row>
    <row r="987" spans="1:15">
      <c r="A987" s="15">
        <f>'Balance N'!A988</f>
        <v>0</v>
      </c>
      <c r="B987" s="4" t="str">
        <f t="shared" si="105"/>
        <v>0</v>
      </c>
      <c r="C987" s="4" t="str">
        <f t="shared" si="106"/>
        <v>0</v>
      </c>
      <c r="D987" s="4" t="str">
        <f t="shared" si="107"/>
        <v>0</v>
      </c>
      <c r="E987" s="8">
        <f>'Balance N'!B988</f>
        <v>0</v>
      </c>
      <c r="F987" s="9">
        <f>'Balance N'!C988</f>
        <v>0</v>
      </c>
      <c r="G987" s="9">
        <f>'Balance N'!D988</f>
        <v>0</v>
      </c>
      <c r="H987" s="9">
        <f>'Balance N'!E988</f>
        <v>0</v>
      </c>
      <c r="I987" s="9">
        <f>'Balance N'!F988</f>
        <v>0</v>
      </c>
      <c r="J987" s="11">
        <f>'Balance N'!G988</f>
        <v>0</v>
      </c>
      <c r="K987" s="11">
        <f>'Balance N'!H988</f>
        <v>0</v>
      </c>
      <c r="L987" s="12" t="str">
        <f t="shared" si="108"/>
        <v>0</v>
      </c>
      <c r="M987" s="5" t="str">
        <f t="shared" si="109"/>
        <v>0</v>
      </c>
      <c r="N987" s="4" t="str">
        <f t="shared" si="110"/>
        <v>0</v>
      </c>
      <c r="O987" s="6" t="str">
        <f t="shared" si="111"/>
        <v>Pas de niveau 7</v>
      </c>
    </row>
    <row r="988" spans="1:15">
      <c r="A988" s="15">
        <f>'Balance N'!A989</f>
        <v>0</v>
      </c>
      <c r="B988" s="4" t="str">
        <f t="shared" si="105"/>
        <v>0</v>
      </c>
      <c r="C988" s="4" t="str">
        <f t="shared" si="106"/>
        <v>0</v>
      </c>
      <c r="D988" s="4" t="str">
        <f t="shared" si="107"/>
        <v>0</v>
      </c>
      <c r="E988" s="8">
        <f>'Balance N'!B989</f>
        <v>0</v>
      </c>
      <c r="F988" s="9">
        <f>'Balance N'!C989</f>
        <v>0</v>
      </c>
      <c r="G988" s="9">
        <f>'Balance N'!D989</f>
        <v>0</v>
      </c>
      <c r="H988" s="9">
        <f>'Balance N'!E989</f>
        <v>0</v>
      </c>
      <c r="I988" s="9">
        <f>'Balance N'!F989</f>
        <v>0</v>
      </c>
      <c r="J988" s="11">
        <f>'Balance N'!G989</f>
        <v>0</v>
      </c>
      <c r="K988" s="11">
        <f>'Balance N'!H989</f>
        <v>0</v>
      </c>
      <c r="L988" s="12" t="str">
        <f t="shared" si="108"/>
        <v>0</v>
      </c>
      <c r="M988" s="5" t="str">
        <f t="shared" si="109"/>
        <v>0</v>
      </c>
      <c r="N988" s="4" t="str">
        <f t="shared" si="110"/>
        <v>0</v>
      </c>
      <c r="O988" s="6" t="str">
        <f t="shared" si="111"/>
        <v>Pas de niveau 7</v>
      </c>
    </row>
    <row r="989" spans="1:15">
      <c r="A989" s="15">
        <f>'Balance N'!A990</f>
        <v>0</v>
      </c>
      <c r="B989" s="4" t="str">
        <f t="shared" si="105"/>
        <v>0</v>
      </c>
      <c r="C989" s="4" t="str">
        <f t="shared" si="106"/>
        <v>0</v>
      </c>
      <c r="D989" s="4" t="str">
        <f t="shared" si="107"/>
        <v>0</v>
      </c>
      <c r="E989" s="8">
        <f>'Balance N'!B990</f>
        <v>0</v>
      </c>
      <c r="F989" s="9">
        <f>'Balance N'!C990</f>
        <v>0</v>
      </c>
      <c r="G989" s="9">
        <f>'Balance N'!D990</f>
        <v>0</v>
      </c>
      <c r="H989" s="9">
        <f>'Balance N'!E990</f>
        <v>0</v>
      </c>
      <c r="I989" s="9">
        <f>'Balance N'!F990</f>
        <v>0</v>
      </c>
      <c r="J989" s="11">
        <f>'Balance N'!G990</f>
        <v>0</v>
      </c>
      <c r="K989" s="11">
        <f>'Balance N'!H990</f>
        <v>0</v>
      </c>
      <c r="L989" s="12" t="str">
        <f t="shared" si="108"/>
        <v>0</v>
      </c>
      <c r="M989" s="5" t="str">
        <f t="shared" si="109"/>
        <v>0</v>
      </c>
      <c r="N989" s="4" t="str">
        <f t="shared" si="110"/>
        <v>0</v>
      </c>
      <c r="O989" s="6" t="str">
        <f t="shared" si="111"/>
        <v>Pas de niveau 7</v>
      </c>
    </row>
    <row r="990" spans="1:15">
      <c r="A990" s="15">
        <f>'Balance N'!A991</f>
        <v>0</v>
      </c>
      <c r="B990" s="4" t="str">
        <f t="shared" si="105"/>
        <v>0</v>
      </c>
      <c r="C990" s="4" t="str">
        <f t="shared" si="106"/>
        <v>0</v>
      </c>
      <c r="D990" s="4" t="str">
        <f t="shared" si="107"/>
        <v>0</v>
      </c>
      <c r="E990" s="8">
        <f>'Balance N'!B991</f>
        <v>0</v>
      </c>
      <c r="F990" s="9">
        <f>'Balance N'!C991</f>
        <v>0</v>
      </c>
      <c r="G990" s="9">
        <f>'Balance N'!D991</f>
        <v>0</v>
      </c>
      <c r="H990" s="9">
        <f>'Balance N'!E991</f>
        <v>0</v>
      </c>
      <c r="I990" s="9">
        <f>'Balance N'!F991</f>
        <v>0</v>
      </c>
      <c r="J990" s="11">
        <f>'Balance N'!G991</f>
        <v>0</v>
      </c>
      <c r="K990" s="11">
        <f>'Balance N'!H991</f>
        <v>0</v>
      </c>
      <c r="L990" s="12" t="str">
        <f t="shared" si="108"/>
        <v>0</v>
      </c>
      <c r="M990" s="5" t="str">
        <f t="shared" si="109"/>
        <v>0</v>
      </c>
      <c r="N990" s="4" t="str">
        <f t="shared" si="110"/>
        <v>0</v>
      </c>
      <c r="O990" s="6" t="str">
        <f t="shared" si="111"/>
        <v>Pas de niveau 7</v>
      </c>
    </row>
    <row r="991" spans="1:15">
      <c r="A991" s="15">
        <f>'Balance N'!A992</f>
        <v>0</v>
      </c>
      <c r="B991" s="4" t="str">
        <f t="shared" si="105"/>
        <v>0</v>
      </c>
      <c r="C991" s="4" t="str">
        <f t="shared" si="106"/>
        <v>0</v>
      </c>
      <c r="D991" s="4" t="str">
        <f t="shared" si="107"/>
        <v>0</v>
      </c>
      <c r="E991" s="8">
        <f>'Balance N'!B992</f>
        <v>0</v>
      </c>
      <c r="F991" s="9">
        <f>'Balance N'!C992</f>
        <v>0</v>
      </c>
      <c r="G991" s="9">
        <f>'Balance N'!D992</f>
        <v>0</v>
      </c>
      <c r="H991" s="9">
        <f>'Balance N'!E992</f>
        <v>0</v>
      </c>
      <c r="I991" s="9">
        <f>'Balance N'!F992</f>
        <v>0</v>
      </c>
      <c r="J991" s="11">
        <f>'Balance N'!G992</f>
        <v>0</v>
      </c>
      <c r="K991" s="11">
        <f>'Balance N'!H992</f>
        <v>0</v>
      </c>
      <c r="L991" s="12" t="str">
        <f t="shared" si="108"/>
        <v>0</v>
      </c>
      <c r="M991" s="5" t="str">
        <f t="shared" si="109"/>
        <v>0</v>
      </c>
      <c r="N991" s="4" t="str">
        <f t="shared" si="110"/>
        <v>0</v>
      </c>
      <c r="O991" s="6" t="str">
        <f t="shared" si="111"/>
        <v>Pas de niveau 7</v>
      </c>
    </row>
    <row r="992" spans="1:15">
      <c r="A992" s="15">
        <f>'Balance N'!A993</f>
        <v>0</v>
      </c>
      <c r="B992" s="4" t="str">
        <f t="shared" si="105"/>
        <v>0</v>
      </c>
      <c r="C992" s="4" t="str">
        <f t="shared" si="106"/>
        <v>0</v>
      </c>
      <c r="D992" s="4" t="str">
        <f t="shared" si="107"/>
        <v>0</v>
      </c>
      <c r="E992" s="8">
        <f>'Balance N'!B993</f>
        <v>0</v>
      </c>
      <c r="F992" s="9">
        <f>'Balance N'!C993</f>
        <v>0</v>
      </c>
      <c r="G992" s="9">
        <f>'Balance N'!D993</f>
        <v>0</v>
      </c>
      <c r="H992" s="9">
        <f>'Balance N'!E993</f>
        <v>0</v>
      </c>
      <c r="I992" s="9">
        <f>'Balance N'!F993</f>
        <v>0</v>
      </c>
      <c r="J992" s="11">
        <f>'Balance N'!G993</f>
        <v>0</v>
      </c>
      <c r="K992" s="11">
        <f>'Balance N'!H993</f>
        <v>0</v>
      </c>
      <c r="L992" s="12" t="str">
        <f t="shared" si="108"/>
        <v>0</v>
      </c>
      <c r="M992" s="5" t="str">
        <f t="shared" si="109"/>
        <v>0</v>
      </c>
      <c r="N992" s="4" t="str">
        <f t="shared" si="110"/>
        <v>0</v>
      </c>
      <c r="O992" s="6" t="str">
        <f t="shared" si="111"/>
        <v>Pas de niveau 7</v>
      </c>
    </row>
    <row r="993" spans="1:15">
      <c r="A993" s="15">
        <f>'Balance N'!A994</f>
        <v>0</v>
      </c>
      <c r="B993" s="4" t="str">
        <f t="shared" si="105"/>
        <v>0</v>
      </c>
      <c r="C993" s="4" t="str">
        <f t="shared" si="106"/>
        <v>0</v>
      </c>
      <c r="D993" s="4" t="str">
        <f t="shared" si="107"/>
        <v>0</v>
      </c>
      <c r="E993" s="8">
        <f>'Balance N'!B994</f>
        <v>0</v>
      </c>
      <c r="F993" s="9">
        <f>'Balance N'!C994</f>
        <v>0</v>
      </c>
      <c r="G993" s="9">
        <f>'Balance N'!D994</f>
        <v>0</v>
      </c>
      <c r="H993" s="9">
        <f>'Balance N'!E994</f>
        <v>0</v>
      </c>
      <c r="I993" s="9">
        <f>'Balance N'!F994</f>
        <v>0</v>
      </c>
      <c r="J993" s="11">
        <f>'Balance N'!G994</f>
        <v>0</v>
      </c>
      <c r="K993" s="11">
        <f>'Balance N'!H994</f>
        <v>0</v>
      </c>
      <c r="L993" s="12" t="str">
        <f t="shared" si="108"/>
        <v>0</v>
      </c>
      <c r="M993" s="5" t="str">
        <f t="shared" si="109"/>
        <v>0</v>
      </c>
      <c r="N993" s="4" t="str">
        <f t="shared" si="110"/>
        <v>0</v>
      </c>
      <c r="O993" s="6" t="str">
        <f t="shared" si="111"/>
        <v>Pas de niveau 7</v>
      </c>
    </row>
    <row r="994" spans="1:15">
      <c r="A994" s="15">
        <f>'Balance N'!A995</f>
        <v>0</v>
      </c>
      <c r="B994" s="4" t="str">
        <f t="shared" si="105"/>
        <v>0</v>
      </c>
      <c r="C994" s="4" t="str">
        <f t="shared" si="106"/>
        <v>0</v>
      </c>
      <c r="D994" s="4" t="str">
        <f t="shared" si="107"/>
        <v>0</v>
      </c>
      <c r="E994" s="8">
        <f>'Balance N'!B995</f>
        <v>0</v>
      </c>
      <c r="F994" s="9">
        <f>'Balance N'!C995</f>
        <v>0</v>
      </c>
      <c r="G994" s="9">
        <f>'Balance N'!D995</f>
        <v>0</v>
      </c>
      <c r="H994" s="9">
        <f>'Balance N'!E995</f>
        <v>0</v>
      </c>
      <c r="I994" s="9">
        <f>'Balance N'!F995</f>
        <v>0</v>
      </c>
      <c r="J994" s="11">
        <f>'Balance N'!G995</f>
        <v>0</v>
      </c>
      <c r="K994" s="11">
        <f>'Balance N'!H995</f>
        <v>0</v>
      </c>
      <c r="L994" s="12" t="str">
        <f t="shared" si="108"/>
        <v>0</v>
      </c>
      <c r="M994" s="5" t="str">
        <f t="shared" si="109"/>
        <v>0</v>
      </c>
      <c r="N994" s="4" t="str">
        <f t="shared" si="110"/>
        <v>0</v>
      </c>
      <c r="O994" s="6" t="str">
        <f t="shared" si="111"/>
        <v>Pas de niveau 7</v>
      </c>
    </row>
    <row r="995" spans="1:15">
      <c r="A995" s="15">
        <f>'Balance N'!A996</f>
        <v>0</v>
      </c>
      <c r="B995" s="4" t="str">
        <f t="shared" si="105"/>
        <v>0</v>
      </c>
      <c r="C995" s="4" t="str">
        <f t="shared" si="106"/>
        <v>0</v>
      </c>
      <c r="D995" s="4" t="str">
        <f t="shared" si="107"/>
        <v>0</v>
      </c>
      <c r="E995" s="8">
        <f>'Balance N'!B996</f>
        <v>0</v>
      </c>
      <c r="F995" s="9">
        <f>'Balance N'!C996</f>
        <v>0</v>
      </c>
      <c r="G995" s="9">
        <f>'Balance N'!D996</f>
        <v>0</v>
      </c>
      <c r="H995" s="9">
        <f>'Balance N'!E996</f>
        <v>0</v>
      </c>
      <c r="I995" s="9">
        <f>'Balance N'!F996</f>
        <v>0</v>
      </c>
      <c r="J995" s="11">
        <f>'Balance N'!G996</f>
        <v>0</v>
      </c>
      <c r="K995" s="11">
        <f>'Balance N'!H996</f>
        <v>0</v>
      </c>
      <c r="L995" s="12" t="str">
        <f t="shared" si="108"/>
        <v>0</v>
      </c>
      <c r="M995" s="5" t="str">
        <f t="shared" si="109"/>
        <v>0</v>
      </c>
      <c r="N995" s="4" t="str">
        <f t="shared" si="110"/>
        <v>0</v>
      </c>
      <c r="O995" s="6" t="str">
        <f t="shared" si="111"/>
        <v>Pas de niveau 7</v>
      </c>
    </row>
    <row r="996" spans="1:15">
      <c r="A996" s="15">
        <f>'Balance N'!A997</f>
        <v>0</v>
      </c>
      <c r="B996" s="4" t="str">
        <f t="shared" si="105"/>
        <v>0</v>
      </c>
      <c r="C996" s="4" t="str">
        <f t="shared" si="106"/>
        <v>0</v>
      </c>
      <c r="D996" s="4" t="str">
        <f t="shared" si="107"/>
        <v>0</v>
      </c>
      <c r="E996" s="8">
        <f>'Balance N'!B997</f>
        <v>0</v>
      </c>
      <c r="F996" s="9">
        <f>'Balance N'!C997</f>
        <v>0</v>
      </c>
      <c r="G996" s="9">
        <f>'Balance N'!D997</f>
        <v>0</v>
      </c>
      <c r="H996" s="9">
        <f>'Balance N'!E997</f>
        <v>0</v>
      </c>
      <c r="I996" s="9">
        <f>'Balance N'!F997</f>
        <v>0</v>
      </c>
      <c r="J996" s="11">
        <f>'Balance N'!G997</f>
        <v>0</v>
      </c>
      <c r="K996" s="11">
        <f>'Balance N'!H997</f>
        <v>0</v>
      </c>
      <c r="L996" s="12" t="str">
        <f t="shared" si="108"/>
        <v>0</v>
      </c>
      <c r="M996" s="5" t="str">
        <f t="shared" si="109"/>
        <v>0</v>
      </c>
      <c r="N996" s="4" t="str">
        <f t="shared" si="110"/>
        <v>0</v>
      </c>
      <c r="O996" s="6" t="str">
        <f t="shared" si="111"/>
        <v>Pas de niveau 7</v>
      </c>
    </row>
    <row r="997" spans="1:15">
      <c r="A997" s="15">
        <f>'Balance N'!A998</f>
        <v>0</v>
      </c>
      <c r="B997" s="4" t="str">
        <f t="shared" si="105"/>
        <v>0</v>
      </c>
      <c r="C997" s="4" t="str">
        <f t="shared" si="106"/>
        <v>0</v>
      </c>
      <c r="D997" s="4" t="str">
        <f t="shared" si="107"/>
        <v>0</v>
      </c>
      <c r="E997" s="8">
        <f>'Balance N'!B998</f>
        <v>0</v>
      </c>
      <c r="F997" s="9">
        <f>'Balance N'!C998</f>
        <v>0</v>
      </c>
      <c r="G997" s="9">
        <f>'Balance N'!D998</f>
        <v>0</v>
      </c>
      <c r="H997" s="9">
        <f>'Balance N'!E998</f>
        <v>0</v>
      </c>
      <c r="I997" s="9">
        <f>'Balance N'!F998</f>
        <v>0</v>
      </c>
      <c r="J997" s="11">
        <f>'Balance N'!G998</f>
        <v>0</v>
      </c>
      <c r="K997" s="11">
        <f>'Balance N'!H998</f>
        <v>0</v>
      </c>
      <c r="L997" s="12" t="str">
        <f t="shared" si="108"/>
        <v>0</v>
      </c>
      <c r="M997" s="5" t="str">
        <f t="shared" si="109"/>
        <v>0</v>
      </c>
      <c r="N997" s="4" t="str">
        <f t="shared" si="110"/>
        <v>0</v>
      </c>
      <c r="O997" s="6" t="str">
        <f t="shared" si="111"/>
        <v>Pas de niveau 7</v>
      </c>
    </row>
    <row r="998" spans="1:15">
      <c r="A998" s="15">
        <f>'Balance N'!A999</f>
        <v>0</v>
      </c>
      <c r="B998" s="4" t="str">
        <f t="shared" si="105"/>
        <v>0</v>
      </c>
      <c r="C998" s="4" t="str">
        <f t="shared" si="106"/>
        <v>0</v>
      </c>
      <c r="D998" s="4" t="str">
        <f t="shared" si="107"/>
        <v>0</v>
      </c>
      <c r="E998" s="8">
        <f>'Balance N'!B999</f>
        <v>0</v>
      </c>
      <c r="F998" s="9">
        <f>'Balance N'!C999</f>
        <v>0</v>
      </c>
      <c r="G998" s="9">
        <f>'Balance N'!D999</f>
        <v>0</v>
      </c>
      <c r="H998" s="9">
        <f>'Balance N'!E999</f>
        <v>0</v>
      </c>
      <c r="I998" s="9">
        <f>'Balance N'!F999</f>
        <v>0</v>
      </c>
      <c r="J998" s="11">
        <f>'Balance N'!G999</f>
        <v>0</v>
      </c>
      <c r="K998" s="11">
        <f>'Balance N'!H999</f>
        <v>0</v>
      </c>
      <c r="L998" s="12" t="str">
        <f t="shared" si="108"/>
        <v>0</v>
      </c>
      <c r="M998" s="5" t="str">
        <f t="shared" si="109"/>
        <v>0</v>
      </c>
      <c r="N998" s="4" t="str">
        <f t="shared" si="110"/>
        <v>0</v>
      </c>
      <c r="O998" s="6" t="str">
        <f t="shared" si="111"/>
        <v>Pas de niveau 7</v>
      </c>
    </row>
    <row r="999" spans="1:15">
      <c r="A999" s="15">
        <f>'Balance N'!A1000</f>
        <v>0</v>
      </c>
      <c r="B999" s="4" t="str">
        <f t="shared" si="105"/>
        <v>0</v>
      </c>
      <c r="C999" s="4" t="str">
        <f t="shared" si="106"/>
        <v>0</v>
      </c>
      <c r="D999" s="4" t="str">
        <f t="shared" si="107"/>
        <v>0</v>
      </c>
      <c r="E999" s="8">
        <f>'Balance N'!B1000</f>
        <v>0</v>
      </c>
      <c r="F999" s="9">
        <f>'Balance N'!C1000</f>
        <v>0</v>
      </c>
      <c r="G999" s="9">
        <f>'Balance N'!D1000</f>
        <v>0</v>
      </c>
      <c r="H999" s="9">
        <f>'Balance N'!E1000</f>
        <v>0</v>
      </c>
      <c r="I999" s="9">
        <f>'Balance N'!F1000</f>
        <v>0</v>
      </c>
      <c r="J999" s="11">
        <f>'Balance N'!G1000</f>
        <v>0</v>
      </c>
      <c r="K999" s="11">
        <f>'Balance N'!H1000</f>
        <v>0</v>
      </c>
      <c r="L999" s="12" t="str">
        <f t="shared" si="108"/>
        <v>0</v>
      </c>
      <c r="M999" s="5" t="str">
        <f t="shared" si="109"/>
        <v>0</v>
      </c>
      <c r="N999" s="4" t="str">
        <f t="shared" si="110"/>
        <v>0</v>
      </c>
      <c r="O999" s="6" t="str">
        <f t="shared" si="111"/>
        <v>Pas de niveau 7</v>
      </c>
    </row>
    <row r="1000" spans="1:15">
      <c r="A1000" s="15">
        <f>'Balance N'!A1001</f>
        <v>0</v>
      </c>
      <c r="B1000" s="4" t="str">
        <f t="shared" si="105"/>
        <v>0</v>
      </c>
      <c r="C1000" s="4" t="str">
        <f t="shared" si="106"/>
        <v>0</v>
      </c>
      <c r="D1000" s="4" t="str">
        <f t="shared" si="107"/>
        <v>0</v>
      </c>
      <c r="E1000" s="8">
        <f>'Balance N'!B1001</f>
        <v>0</v>
      </c>
      <c r="F1000" s="9">
        <f>'Balance N'!C1001</f>
        <v>0</v>
      </c>
      <c r="G1000" s="9">
        <f>'Balance N'!D1001</f>
        <v>0</v>
      </c>
      <c r="H1000" s="9">
        <f>'Balance N'!E1001</f>
        <v>0</v>
      </c>
      <c r="I1000" s="9">
        <f>'Balance N'!F1001</f>
        <v>0</v>
      </c>
      <c r="J1000" s="11">
        <f>'Balance N'!G1001</f>
        <v>0</v>
      </c>
      <c r="K1000" s="11">
        <f>'Balance N'!H1001</f>
        <v>0</v>
      </c>
      <c r="L1000" s="12" t="str">
        <f t="shared" si="108"/>
        <v>0</v>
      </c>
      <c r="M1000" s="5" t="str">
        <f t="shared" si="109"/>
        <v>0</v>
      </c>
      <c r="N1000" s="4" t="str">
        <f t="shared" si="110"/>
        <v>0</v>
      </c>
      <c r="O1000" s="6" t="str">
        <f t="shared" si="111"/>
        <v>Pas de niveau 7</v>
      </c>
    </row>
    <row r="1008" spans="1:15">
      <c r="M1008" s="10"/>
    </row>
    <row r="1009" spans="13:13">
      <c r="M1009" s="10"/>
    </row>
    <row r="1010" spans="13:13">
      <c r="M1010" s="10"/>
    </row>
    <row r="1011" spans="13:13">
      <c r="M1011" s="10"/>
    </row>
    <row r="1012" spans="13:13">
      <c r="M1012" s="10"/>
    </row>
    <row r="1013" spans="13:13">
      <c r="M1013" s="10"/>
    </row>
    <row r="1014" spans="13:13">
      <c r="M1014" s="10"/>
    </row>
    <row r="1015" spans="13:13">
      <c r="M1015" s="10"/>
    </row>
    <row r="1016" spans="13:13">
      <c r="M1016" s="10"/>
    </row>
    <row r="1017" spans="13:13">
      <c r="M1017" s="10"/>
    </row>
    <row r="1018" spans="13:13">
      <c r="M1018" s="10"/>
    </row>
    <row r="1019" spans="13:13">
      <c r="M1019" s="10"/>
    </row>
    <row r="1020" spans="13:13">
      <c r="M1020" s="10"/>
    </row>
    <row r="1021" spans="13:13">
      <c r="M1021" s="10"/>
    </row>
    <row r="1022" spans="13:13">
      <c r="M1022" s="10"/>
    </row>
    <row r="1023" spans="13:13">
      <c r="M1023" s="10"/>
    </row>
    <row r="1024" spans="13:13">
      <c r="M1024" s="10"/>
    </row>
    <row r="1025" spans="13:13">
      <c r="M1025" s="10"/>
    </row>
    <row r="1026" spans="13:13">
      <c r="M1026" s="10"/>
    </row>
    <row r="1027" spans="13:13">
      <c r="M1027" s="10"/>
    </row>
    <row r="1028" spans="13:13">
      <c r="M1028" s="10"/>
    </row>
    <row r="1029" spans="13:13">
      <c r="M1029" s="10"/>
    </row>
    <row r="1030" spans="13:13">
      <c r="M1030" s="10"/>
    </row>
    <row r="1031" spans="13:13">
      <c r="M1031" s="10"/>
    </row>
    <row r="1032" spans="13:13">
      <c r="M1032" s="10"/>
    </row>
    <row r="1033" spans="13:13">
      <c r="M1033" s="10"/>
    </row>
    <row r="1034" spans="13:13">
      <c r="M1034" s="10"/>
    </row>
    <row r="1035" spans="13:13">
      <c r="M1035" s="10"/>
    </row>
    <row r="1052" spans="13:14">
      <c r="M1052" s="10"/>
      <c r="N1052" s="10"/>
    </row>
    <row r="1053" spans="13:14">
      <c r="M1053" s="10"/>
      <c r="N1053" s="10"/>
    </row>
    <row r="1054" spans="13:14">
      <c r="M1054" s="10"/>
      <c r="N1054" s="10"/>
    </row>
    <row r="1055" spans="13:14">
      <c r="M1055" s="10"/>
      <c r="N1055" s="10"/>
    </row>
    <row r="1056" spans="13:14">
      <c r="M1056" s="10"/>
      <c r="N1056" s="10"/>
    </row>
    <row r="1057" spans="13:14">
      <c r="M1057" s="10"/>
      <c r="N1057" s="10"/>
    </row>
    <row r="1058" spans="13:14">
      <c r="M1058" s="10"/>
      <c r="N1058" s="10"/>
    </row>
    <row r="1059" spans="13:14">
      <c r="M1059" s="10"/>
      <c r="N1059" s="10"/>
    </row>
    <row r="1060" spans="13:14">
      <c r="M1060" s="10"/>
      <c r="N1060" s="10"/>
    </row>
    <row r="1061" spans="13:14">
      <c r="M1061" s="10"/>
      <c r="N1061" s="10"/>
    </row>
    <row r="1062" spans="13:14">
      <c r="M1062" s="10"/>
      <c r="N1062" s="10"/>
    </row>
    <row r="1063" spans="13:14">
      <c r="M1063" s="10"/>
      <c r="N1063" s="10"/>
    </row>
    <row r="1064" spans="13:14">
      <c r="M1064" s="10"/>
      <c r="N1064" s="10"/>
    </row>
    <row r="1065" spans="13:14">
      <c r="M1065" s="10"/>
      <c r="N1065" s="10"/>
    </row>
    <row r="1066" spans="13:14">
      <c r="M1066" s="10"/>
      <c r="N1066" s="10"/>
    </row>
    <row r="1067" spans="13:14">
      <c r="M1067" s="10"/>
      <c r="N1067" s="10"/>
    </row>
    <row r="1068" spans="13:14">
      <c r="M1068" s="10"/>
      <c r="N1068" s="10"/>
    </row>
    <row r="1069" spans="13:14">
      <c r="M1069" s="10"/>
      <c r="N1069" s="10"/>
    </row>
    <row r="1070" spans="13:14">
      <c r="M1070" s="10"/>
      <c r="N1070" s="10"/>
    </row>
    <row r="1071" spans="13:14">
      <c r="M1071" s="10"/>
      <c r="N1071" s="10"/>
    </row>
    <row r="1072" spans="13:14">
      <c r="M1072" s="10"/>
      <c r="N1072" s="10"/>
    </row>
    <row r="1073" spans="13:14">
      <c r="M1073" s="10"/>
      <c r="N1073" s="10"/>
    </row>
    <row r="1074" spans="13:14">
      <c r="M1074" s="10"/>
      <c r="N1074" s="10"/>
    </row>
    <row r="1075" spans="13:14">
      <c r="M1075" s="10"/>
      <c r="N1075" s="10"/>
    </row>
    <row r="1076" spans="13:14">
      <c r="M1076" s="10"/>
      <c r="N1076" s="10"/>
    </row>
    <row r="1077" spans="13:14">
      <c r="M1077" s="10"/>
      <c r="N1077" s="10"/>
    </row>
    <row r="1078" spans="13:14">
      <c r="M1078" s="10"/>
      <c r="N1078" s="10"/>
    </row>
    <row r="1079" spans="13:14">
      <c r="M1079" s="10"/>
      <c r="N1079" s="10"/>
    </row>
    <row r="1080" spans="13:14">
      <c r="M1080" s="10"/>
      <c r="N1080" s="10"/>
    </row>
    <row r="1081" spans="13:14">
      <c r="M1081" s="10"/>
      <c r="N1081" s="10"/>
    </row>
  </sheetData>
  <mergeCells count="18">
    <mergeCell ref="L1:L2"/>
    <mergeCell ref="R1:R2"/>
    <mergeCell ref="S1:S2"/>
    <mergeCell ref="T1:T2"/>
    <mergeCell ref="U1:U2"/>
    <mergeCell ref="M1:M2"/>
    <mergeCell ref="N1:N2"/>
    <mergeCell ref="O1:O2"/>
    <mergeCell ref="P1:P2"/>
    <mergeCell ref="Q1:Q2"/>
    <mergeCell ref="A1:A2"/>
    <mergeCell ref="E1:E2"/>
    <mergeCell ref="F1:G1"/>
    <mergeCell ref="H1:I1"/>
    <mergeCell ref="J1:K1"/>
    <mergeCell ref="B1:B2"/>
    <mergeCell ref="C1:C2"/>
    <mergeCell ref="D1:D2"/>
  </mergeCells>
  <pageMargins left="0.7" right="0.7" top="0.75" bottom="0.75" header="0.3" footer="0.3"/>
  <pageSetup paperSize="9" orientation="portrait" horizontalDpi="4294967293" verticalDpi="4294967295"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Y1000"/>
  <sheetViews>
    <sheetView showZeros="0" topLeftCell="M1" zoomScale="90" zoomScaleNormal="90" workbookViewId="0">
      <selection activeCell="T20" sqref="T20"/>
    </sheetView>
  </sheetViews>
  <sheetFormatPr baseColWidth="10" defaultRowHeight="15"/>
  <cols>
    <col min="1" max="1" width="21" style="6" customWidth="1"/>
    <col min="2" max="2" width="14.5703125" style="6" bestFit="1" customWidth="1"/>
    <col min="3" max="4" width="9" style="6" customWidth="1"/>
    <col min="5" max="5" width="39.5703125" style="6" bestFit="1" customWidth="1"/>
    <col min="6" max="9" width="15.28515625" style="6" bestFit="1" customWidth="1"/>
    <col min="10" max="11" width="15.28515625" style="10" bestFit="1" customWidth="1"/>
    <col min="12" max="12" width="15.28515625" style="10" customWidth="1"/>
    <col min="13" max="15" width="14.5703125" style="6" customWidth="1"/>
    <col min="16" max="21" width="11.42578125" style="6" customWidth="1"/>
    <col min="22" max="16384" width="11.42578125" style="6"/>
  </cols>
  <sheetData>
    <row r="1" spans="1:25">
      <c r="A1" s="1086" t="s">
        <v>20</v>
      </c>
      <c r="B1" s="1087" t="s">
        <v>30</v>
      </c>
      <c r="C1" s="1087" t="s">
        <v>31</v>
      </c>
      <c r="D1" s="1087" t="s">
        <v>32</v>
      </c>
      <c r="E1" s="1086" t="s">
        <v>21</v>
      </c>
      <c r="F1" s="1086" t="s">
        <v>22</v>
      </c>
      <c r="G1" s="1086"/>
      <c r="H1" s="1086" t="s">
        <v>23</v>
      </c>
      <c r="I1" s="1086"/>
      <c r="J1" s="1086" t="s">
        <v>24</v>
      </c>
      <c r="K1" s="1086"/>
      <c r="L1" s="1091" t="s">
        <v>43</v>
      </c>
      <c r="M1" s="1090" t="s">
        <v>33</v>
      </c>
      <c r="N1" s="1090" t="s">
        <v>34</v>
      </c>
      <c r="O1" s="1090" t="s">
        <v>35</v>
      </c>
      <c r="P1" s="1090" t="s">
        <v>36</v>
      </c>
      <c r="Q1" s="1090" t="s">
        <v>37</v>
      </c>
      <c r="R1" s="1090" t="s">
        <v>38</v>
      </c>
      <c r="S1" s="1090" t="s">
        <v>39</v>
      </c>
      <c r="T1" s="1090" t="s">
        <v>40</v>
      </c>
      <c r="U1" s="1090" t="s">
        <v>41</v>
      </c>
      <c r="W1" s="1013">
        <v>1</v>
      </c>
      <c r="X1" s="1013">
        <v>2</v>
      </c>
      <c r="Y1" s="1013">
        <v>3</v>
      </c>
    </row>
    <row r="2" spans="1:25">
      <c r="A2" s="1086"/>
      <c r="B2" s="1088"/>
      <c r="C2" s="1088"/>
      <c r="D2" s="1088"/>
      <c r="E2" s="1086"/>
      <c r="F2" s="7" t="s">
        <v>25</v>
      </c>
      <c r="G2" s="7" t="s">
        <v>26</v>
      </c>
      <c r="H2" s="7" t="s">
        <v>27</v>
      </c>
      <c r="I2" s="7" t="s">
        <v>28</v>
      </c>
      <c r="J2" s="7" t="s">
        <v>25</v>
      </c>
      <c r="K2" s="7" t="s">
        <v>26</v>
      </c>
      <c r="L2" s="1092"/>
      <c r="M2" s="1090"/>
      <c r="N2" s="1090"/>
      <c r="O2" s="1090"/>
      <c r="P2" s="1090"/>
      <c r="Q2" s="1090"/>
      <c r="R2" s="1090"/>
      <c r="S2" s="1090"/>
      <c r="T2" s="1090"/>
      <c r="U2" s="1090"/>
    </row>
    <row r="3" spans="1:25">
      <c r="A3" s="15">
        <f>'Balance N-1'!A4</f>
        <v>101300</v>
      </c>
      <c r="B3" s="4" t="str">
        <f>LEFT(A3,$W$1)</f>
        <v>1</v>
      </c>
      <c r="C3" s="4" t="str">
        <f>LEFT(A3,$X$1)</f>
        <v>10</v>
      </c>
      <c r="D3" s="4" t="str">
        <f>LEFT(A3,$Y$1)</f>
        <v>101</v>
      </c>
      <c r="E3" s="8" t="str">
        <f>'Balance N-1'!B4</f>
        <v>Capital souscrit, appelé, versé, non amorti</v>
      </c>
      <c r="F3" s="9">
        <f>'Balance N-1'!C4</f>
        <v>0</v>
      </c>
      <c r="G3" s="9">
        <f>'Balance N-1'!D4</f>
        <v>100000000</v>
      </c>
      <c r="H3" s="9">
        <f>'Balance N-1'!E4</f>
        <v>0</v>
      </c>
      <c r="I3" s="9">
        <f>'Balance N-1'!F4</f>
        <v>0</v>
      </c>
      <c r="J3" s="11">
        <f>'Balance N-1'!G4</f>
        <v>0</v>
      </c>
      <c r="K3" s="11">
        <f>'Balance N-1'!H4</f>
        <v>100000000</v>
      </c>
      <c r="L3" s="12" t="str">
        <f>LEFT(A3,1)</f>
        <v>1</v>
      </c>
      <c r="M3" s="5" t="str">
        <f>IF(MID(A3,5,1)&lt;&gt;"0",LEFT(A3,5),"Pas de niveau 5")</f>
        <v>Pas de niveau 5</v>
      </c>
      <c r="N3" s="4" t="str">
        <f>IF(MID(A3,6,1)&lt;&gt;"0",LEFT(A3,6),"Pas de niveau 6")</f>
        <v>Pas de niveau 6</v>
      </c>
      <c r="O3" s="6" t="str">
        <f>IF(MID(A3,7,1)&lt;&gt;"",LEFT(A3,7),"Pas de niveau 7")</f>
        <v>Pas de niveau 7</v>
      </c>
    </row>
    <row r="4" spans="1:25">
      <c r="A4" s="15">
        <f>'Balance N-1'!A5</f>
        <v>111000</v>
      </c>
      <c r="B4" s="4" t="str">
        <f t="shared" ref="B4:B67" si="0">LEFT(A4,$W$1)</f>
        <v>1</v>
      </c>
      <c r="C4" s="4" t="str">
        <f t="shared" ref="C4:C67" si="1">LEFT(A4,$X$1)</f>
        <v>11</v>
      </c>
      <c r="D4" s="4" t="str">
        <f t="shared" ref="D4:D67" si="2">LEFT(A4,$Y$1)</f>
        <v>111</v>
      </c>
      <c r="E4" s="8" t="str">
        <f>'Balance N-1'!B5</f>
        <v>Réserve légale</v>
      </c>
      <c r="F4" s="9">
        <f>'Balance N-1'!C5</f>
        <v>0</v>
      </c>
      <c r="G4" s="9">
        <f>'Balance N-1'!D5</f>
        <v>20000000</v>
      </c>
      <c r="H4" s="9">
        <f>'Balance N-1'!E5</f>
        <v>0</v>
      </c>
      <c r="I4" s="9">
        <f>'Balance N-1'!F5</f>
        <v>0</v>
      </c>
      <c r="J4" s="11">
        <f>'Balance N-1'!G5</f>
        <v>0</v>
      </c>
      <c r="K4" s="11">
        <f>'Balance N-1'!H5</f>
        <v>20000000</v>
      </c>
      <c r="L4" s="12" t="str">
        <f t="shared" ref="L4:L67" si="3">LEFT(A4,1)</f>
        <v>1</v>
      </c>
      <c r="M4" s="5" t="str">
        <f t="shared" ref="M4:M67" si="4">IF(MID(A4,5,1)&lt;&gt;"0",LEFT(A4,5),"Pas de niveau 5")</f>
        <v>Pas de niveau 5</v>
      </c>
      <c r="N4" s="4" t="str">
        <f t="shared" ref="N4:N67" si="5">IF(MID(A4,6,1)&lt;&gt;"0",LEFT(A4,6),"Pas de niveau 6")</f>
        <v>Pas de niveau 6</v>
      </c>
      <c r="O4" s="6" t="str">
        <f t="shared" ref="O4:O67" si="6">IF(MID(A4,7,1)&lt;&gt;"",LEFT(A4,7),"Pas de niveau 7")</f>
        <v>Pas de niveau 7</v>
      </c>
    </row>
    <row r="5" spans="1:25">
      <c r="A5" s="15">
        <f>'Balance N-1'!A6</f>
        <v>120000</v>
      </c>
      <c r="B5" s="4" t="str">
        <f t="shared" si="0"/>
        <v>1</v>
      </c>
      <c r="C5" s="4" t="str">
        <f t="shared" si="1"/>
        <v>12</v>
      </c>
      <c r="D5" s="4" t="str">
        <f t="shared" si="2"/>
        <v>120</v>
      </c>
      <c r="E5" s="8" t="str">
        <f>'Balance N-1'!B6</f>
        <v>Report à nouveau</v>
      </c>
      <c r="F5" s="9">
        <f>'Balance N-1'!C6</f>
        <v>0</v>
      </c>
      <c r="G5" s="9">
        <f>'Balance N-1'!D6</f>
        <v>20818799</v>
      </c>
      <c r="H5" s="9">
        <f>'Balance N-1'!E6</f>
        <v>0</v>
      </c>
      <c r="I5" s="9">
        <f>'Balance N-1'!F6</f>
        <v>26631518</v>
      </c>
      <c r="J5" s="11">
        <f>'Balance N-1'!G6</f>
        <v>0</v>
      </c>
      <c r="K5" s="11">
        <f>'Balance N-1'!H6</f>
        <v>47450317</v>
      </c>
      <c r="L5" s="12" t="str">
        <f t="shared" si="3"/>
        <v>1</v>
      </c>
      <c r="M5" s="5" t="str">
        <f t="shared" si="4"/>
        <v>Pas de niveau 5</v>
      </c>
      <c r="N5" s="4" t="str">
        <f t="shared" si="5"/>
        <v>Pas de niveau 6</v>
      </c>
      <c r="O5" s="6" t="str">
        <f t="shared" si="6"/>
        <v>Pas de niveau 7</v>
      </c>
    </row>
    <row r="6" spans="1:25">
      <c r="A6" s="15">
        <f>'Balance N-1'!A7</f>
        <v>131000</v>
      </c>
      <c r="B6" s="4" t="str">
        <f t="shared" si="0"/>
        <v>1</v>
      </c>
      <c r="C6" s="4" t="str">
        <f t="shared" si="1"/>
        <v>13</v>
      </c>
      <c r="D6" s="4" t="str">
        <f t="shared" si="2"/>
        <v>131</v>
      </c>
      <c r="E6" s="8" t="str">
        <f>'Balance N-1'!B7</f>
        <v>Résultat net</v>
      </c>
      <c r="F6" s="9">
        <f>'Balance N-1'!C7</f>
        <v>0</v>
      </c>
      <c r="G6" s="9">
        <f>'Balance N-1'!D7</f>
        <v>66631518</v>
      </c>
      <c r="H6" s="9">
        <f>'Balance N-1'!E7</f>
        <v>66631518</v>
      </c>
      <c r="I6" s="9">
        <f>'Balance N-1'!F7</f>
        <v>0</v>
      </c>
      <c r="J6" s="11">
        <f>'Balance N-1'!G7</f>
        <v>0</v>
      </c>
      <c r="K6" s="11">
        <f>'Balance N-1'!H7</f>
        <v>0</v>
      </c>
      <c r="L6" s="12" t="str">
        <f t="shared" si="3"/>
        <v>1</v>
      </c>
      <c r="M6" s="5" t="str">
        <f t="shared" si="4"/>
        <v>Pas de niveau 5</v>
      </c>
      <c r="N6" s="4" t="str">
        <f t="shared" si="5"/>
        <v>Pas de niveau 6</v>
      </c>
      <c r="O6" s="6" t="str">
        <f t="shared" si="6"/>
        <v>Pas de niveau 7</v>
      </c>
    </row>
    <row r="7" spans="1:25">
      <c r="A7" s="15">
        <f>'Balance N-1'!A8</f>
        <v>165200</v>
      </c>
      <c r="B7" s="4" t="str">
        <f t="shared" si="0"/>
        <v>1</v>
      </c>
      <c r="C7" s="4" t="str">
        <f t="shared" si="1"/>
        <v>16</v>
      </c>
      <c r="D7" s="4" t="str">
        <f t="shared" si="2"/>
        <v>165</v>
      </c>
      <c r="E7" s="8" t="str">
        <f>'Balance N-1'!B8</f>
        <v>Cautionnements  reçus</v>
      </c>
      <c r="F7" s="9">
        <f>'Balance N-1'!C8</f>
        <v>0</v>
      </c>
      <c r="G7" s="9">
        <f>'Balance N-1'!D8</f>
        <v>2200000</v>
      </c>
      <c r="H7" s="9">
        <f>'Balance N-1'!E8</f>
        <v>0</v>
      </c>
      <c r="I7" s="9">
        <f>'Balance N-1'!F8</f>
        <v>0</v>
      </c>
      <c r="J7" s="11">
        <f>'Balance N-1'!G8</f>
        <v>0</v>
      </c>
      <c r="K7" s="11">
        <f>'Balance N-1'!H8</f>
        <v>2200000</v>
      </c>
      <c r="L7" s="12" t="str">
        <f t="shared" si="3"/>
        <v>1</v>
      </c>
      <c r="M7" s="5" t="str">
        <f t="shared" si="4"/>
        <v>Pas de niveau 5</v>
      </c>
      <c r="N7" s="4" t="str">
        <f t="shared" si="5"/>
        <v>Pas de niveau 6</v>
      </c>
      <c r="O7" s="6" t="str">
        <f t="shared" si="6"/>
        <v>Pas de niveau 7</v>
      </c>
    </row>
    <row r="8" spans="1:25">
      <c r="A8" s="15">
        <f>'Balance N-1'!A9</f>
        <v>196000</v>
      </c>
      <c r="B8" s="4" t="str">
        <f t="shared" si="0"/>
        <v>1</v>
      </c>
      <c r="C8" s="4" t="str">
        <f t="shared" si="1"/>
        <v>19</v>
      </c>
      <c r="D8" s="4" t="str">
        <f t="shared" si="2"/>
        <v>196</v>
      </c>
      <c r="E8" s="8" t="str">
        <f>'Balance N-1'!B9</f>
        <v>Provision pour pensions et obligations assimilées</v>
      </c>
      <c r="F8" s="9">
        <f>'Balance N-1'!C9</f>
        <v>0</v>
      </c>
      <c r="G8" s="9">
        <f>'Balance N-1'!D9</f>
        <v>47553935</v>
      </c>
      <c r="H8" s="9">
        <f>'Balance N-1'!E9</f>
        <v>3771900</v>
      </c>
      <c r="I8" s="9">
        <f>'Balance N-1'!F9</f>
        <v>11082662</v>
      </c>
      <c r="J8" s="11">
        <f>'Balance N-1'!G9</f>
        <v>0</v>
      </c>
      <c r="K8" s="11">
        <f>'Balance N-1'!H9</f>
        <v>54864697</v>
      </c>
      <c r="L8" s="12" t="str">
        <f t="shared" si="3"/>
        <v>1</v>
      </c>
      <c r="M8" s="5" t="str">
        <f t="shared" si="4"/>
        <v>Pas de niveau 5</v>
      </c>
      <c r="N8" s="4" t="str">
        <f t="shared" si="5"/>
        <v>Pas de niveau 6</v>
      </c>
      <c r="O8" s="6" t="str">
        <f t="shared" si="6"/>
        <v>Pas de niveau 7</v>
      </c>
    </row>
    <row r="9" spans="1:25">
      <c r="A9" s="15">
        <f>'Balance N-1'!A10</f>
        <v>213000</v>
      </c>
      <c r="B9" s="4" t="str">
        <f t="shared" si="0"/>
        <v>2</v>
      </c>
      <c r="C9" s="4" t="str">
        <f t="shared" si="1"/>
        <v>21</v>
      </c>
      <c r="D9" s="4" t="str">
        <f t="shared" si="2"/>
        <v>213</v>
      </c>
      <c r="E9" s="8" t="str">
        <f>'Balance N-1'!B10</f>
        <v>Logiciels</v>
      </c>
      <c r="F9" s="9">
        <f>'Balance N-1'!C10</f>
        <v>1050000</v>
      </c>
      <c r="G9" s="9">
        <f>'Balance N-1'!D10</f>
        <v>0</v>
      </c>
      <c r="H9" s="9">
        <f>'Balance N-1'!E10</f>
        <v>0</v>
      </c>
      <c r="I9" s="9">
        <f>'Balance N-1'!F10</f>
        <v>0</v>
      </c>
      <c r="J9" s="11">
        <f>'Balance N-1'!G10</f>
        <v>1050000</v>
      </c>
      <c r="K9" s="11">
        <f>'Balance N-1'!H10</f>
        <v>0</v>
      </c>
      <c r="L9" s="12" t="str">
        <f t="shared" si="3"/>
        <v>2</v>
      </c>
      <c r="M9" s="5" t="str">
        <f t="shared" si="4"/>
        <v>Pas de niveau 5</v>
      </c>
      <c r="N9" s="4" t="str">
        <f t="shared" si="5"/>
        <v>Pas de niveau 6</v>
      </c>
      <c r="O9" s="6" t="str">
        <f t="shared" si="6"/>
        <v>Pas de niveau 7</v>
      </c>
    </row>
    <row r="10" spans="1:25">
      <c r="A10" s="15">
        <f>'Balance N-1'!A11</f>
        <v>215000</v>
      </c>
      <c r="B10" s="4" t="str">
        <f t="shared" si="0"/>
        <v>2</v>
      </c>
      <c r="C10" s="4" t="str">
        <f t="shared" si="1"/>
        <v>21</v>
      </c>
      <c r="D10" s="4" t="str">
        <f t="shared" si="2"/>
        <v>215</v>
      </c>
      <c r="E10" s="8" t="str">
        <f>'Balance N-1'!B11</f>
        <v>Fonds commercial</v>
      </c>
      <c r="F10" s="9">
        <f>'Balance N-1'!C11</f>
        <v>1600000</v>
      </c>
      <c r="G10" s="9">
        <f>'Balance N-1'!D11</f>
        <v>0</v>
      </c>
      <c r="H10" s="9">
        <f>'Balance N-1'!E11</f>
        <v>0</v>
      </c>
      <c r="I10" s="9">
        <f>'Balance N-1'!F11</f>
        <v>0</v>
      </c>
      <c r="J10" s="11">
        <f>'Balance N-1'!G11</f>
        <v>1600000</v>
      </c>
      <c r="K10" s="11">
        <f>'Balance N-1'!H11</f>
        <v>0</v>
      </c>
      <c r="L10" s="12" t="str">
        <f t="shared" si="3"/>
        <v>2</v>
      </c>
      <c r="M10" s="5" t="str">
        <f t="shared" si="4"/>
        <v>Pas de niveau 5</v>
      </c>
      <c r="N10" s="4" t="str">
        <f t="shared" si="5"/>
        <v>Pas de niveau 6</v>
      </c>
      <c r="O10" s="6" t="str">
        <f t="shared" si="6"/>
        <v>Pas de niveau 7</v>
      </c>
    </row>
    <row r="11" spans="1:25">
      <c r="A11" s="15">
        <f>'Balance N-1'!A12</f>
        <v>223000</v>
      </c>
      <c r="B11" s="4" t="str">
        <f t="shared" si="0"/>
        <v>2</v>
      </c>
      <c r="C11" s="4" t="str">
        <f t="shared" si="1"/>
        <v>22</v>
      </c>
      <c r="D11" s="4" t="str">
        <f t="shared" si="2"/>
        <v>223</v>
      </c>
      <c r="E11" s="8" t="str">
        <f>'Balance N-1'!B12</f>
        <v>Terrains bâtis</v>
      </c>
      <c r="F11" s="9">
        <f>'Balance N-1'!C12</f>
        <v>12500000</v>
      </c>
      <c r="G11" s="9">
        <f>'Balance N-1'!D12</f>
        <v>0</v>
      </c>
      <c r="H11" s="9">
        <f>'Balance N-1'!E12</f>
        <v>0</v>
      </c>
      <c r="I11" s="9">
        <f>'Balance N-1'!F12</f>
        <v>0</v>
      </c>
      <c r="J11" s="11">
        <f>'Balance N-1'!G12</f>
        <v>12500000</v>
      </c>
      <c r="K11" s="11">
        <f>'Balance N-1'!H12</f>
        <v>0</v>
      </c>
      <c r="L11" s="12" t="str">
        <f t="shared" si="3"/>
        <v>2</v>
      </c>
      <c r="M11" s="5" t="str">
        <f t="shared" si="4"/>
        <v>Pas de niveau 5</v>
      </c>
      <c r="N11" s="4" t="str">
        <f t="shared" si="5"/>
        <v>Pas de niveau 6</v>
      </c>
      <c r="O11" s="6" t="str">
        <f t="shared" si="6"/>
        <v>Pas de niveau 7</v>
      </c>
    </row>
    <row r="12" spans="1:25">
      <c r="A12" s="15">
        <f>'Balance N-1'!A13</f>
        <v>229000</v>
      </c>
      <c r="B12" s="4" t="str">
        <f t="shared" si="0"/>
        <v>2</v>
      </c>
      <c r="C12" s="4" t="str">
        <f t="shared" si="1"/>
        <v>22</v>
      </c>
      <c r="D12" s="4" t="str">
        <f t="shared" si="2"/>
        <v>229</v>
      </c>
      <c r="E12" s="8" t="str">
        <f>'Balance N-1'!B13</f>
        <v>Aménagement de terrain en cours</v>
      </c>
      <c r="F12" s="9">
        <f>'Balance N-1'!C13</f>
        <v>22673950</v>
      </c>
      <c r="G12" s="9">
        <f>'Balance N-1'!D13</f>
        <v>0</v>
      </c>
      <c r="H12" s="9">
        <f>'Balance N-1'!E13</f>
        <v>0</v>
      </c>
      <c r="I12" s="9">
        <f>'Balance N-1'!F13</f>
        <v>0</v>
      </c>
      <c r="J12" s="11">
        <f>'Balance N-1'!G13</f>
        <v>22673950</v>
      </c>
      <c r="K12" s="11">
        <f>'Balance N-1'!H13</f>
        <v>0</v>
      </c>
      <c r="L12" s="12" t="str">
        <f t="shared" si="3"/>
        <v>2</v>
      </c>
      <c r="M12" s="5" t="str">
        <f t="shared" si="4"/>
        <v>Pas de niveau 5</v>
      </c>
      <c r="N12" s="4" t="str">
        <f t="shared" si="5"/>
        <v>Pas de niveau 6</v>
      </c>
      <c r="O12" s="6" t="str">
        <f t="shared" si="6"/>
        <v>Pas de niveau 7</v>
      </c>
    </row>
    <row r="13" spans="1:25">
      <c r="A13" s="15">
        <f>'Balance N-1'!A14</f>
        <v>231100</v>
      </c>
      <c r="B13" s="4" t="str">
        <f t="shared" si="0"/>
        <v>2</v>
      </c>
      <c r="C13" s="4" t="str">
        <f t="shared" si="1"/>
        <v>23</v>
      </c>
      <c r="D13" s="4" t="str">
        <f t="shared" si="2"/>
        <v>231</v>
      </c>
      <c r="E13" s="8" t="str">
        <f>'Balance N-1'!B14</f>
        <v>Bâtiments industriels sur sol propre</v>
      </c>
      <c r="F13" s="9">
        <f>'Balance N-1'!C14</f>
        <v>55000000</v>
      </c>
      <c r="G13" s="9">
        <f>'Balance N-1'!D14</f>
        <v>0</v>
      </c>
      <c r="H13" s="9">
        <f>'Balance N-1'!E14</f>
        <v>0</v>
      </c>
      <c r="I13" s="9">
        <f>'Balance N-1'!F14</f>
        <v>0</v>
      </c>
      <c r="J13" s="11">
        <f>'Balance N-1'!G14</f>
        <v>55000000</v>
      </c>
      <c r="K13" s="11">
        <f>'Balance N-1'!H14</f>
        <v>0</v>
      </c>
      <c r="L13" s="12" t="str">
        <f t="shared" si="3"/>
        <v>2</v>
      </c>
      <c r="M13" s="5" t="str">
        <f t="shared" si="4"/>
        <v>Pas de niveau 5</v>
      </c>
      <c r="N13" s="4" t="str">
        <f t="shared" si="5"/>
        <v>Pas de niveau 6</v>
      </c>
      <c r="O13" s="6" t="str">
        <f t="shared" si="6"/>
        <v>Pas de niveau 7</v>
      </c>
    </row>
    <row r="14" spans="1:25">
      <c r="A14" s="15">
        <f>'Balance N-1'!A15</f>
        <v>232100</v>
      </c>
      <c r="B14" s="4" t="str">
        <f t="shared" si="0"/>
        <v>2</v>
      </c>
      <c r="C14" s="4" t="str">
        <f t="shared" si="1"/>
        <v>23</v>
      </c>
      <c r="D14" s="4" t="str">
        <f t="shared" si="2"/>
        <v>232</v>
      </c>
      <c r="E14" s="8" t="str">
        <f>'Balance N-1'!B15</f>
        <v>Bâtiments industriels sur sol d’autrui</v>
      </c>
      <c r="F14" s="9">
        <f>'Balance N-1'!C15</f>
        <v>231411100</v>
      </c>
      <c r="G14" s="9">
        <f>'Balance N-1'!D15</f>
        <v>0</v>
      </c>
      <c r="H14" s="9">
        <f>'Balance N-1'!E15</f>
        <v>0</v>
      </c>
      <c r="I14" s="9">
        <f>'Balance N-1'!F15</f>
        <v>0</v>
      </c>
      <c r="J14" s="11">
        <f>'Balance N-1'!G15</f>
        <v>231411100</v>
      </c>
      <c r="K14" s="11">
        <f>'Balance N-1'!H15</f>
        <v>0</v>
      </c>
      <c r="L14" s="12" t="str">
        <f t="shared" si="3"/>
        <v>2</v>
      </c>
      <c r="M14" s="5" t="str">
        <f t="shared" si="4"/>
        <v>Pas de niveau 5</v>
      </c>
      <c r="N14" s="4" t="str">
        <f t="shared" si="5"/>
        <v>Pas de niveau 6</v>
      </c>
      <c r="O14" s="6" t="str">
        <f t="shared" si="6"/>
        <v>Pas de niveau 7</v>
      </c>
    </row>
    <row r="15" spans="1:25">
      <c r="A15" s="15">
        <f>'Balance N-1'!A16</f>
        <v>235100</v>
      </c>
      <c r="B15" s="4" t="str">
        <f t="shared" si="0"/>
        <v>2</v>
      </c>
      <c r="C15" s="4" t="str">
        <f t="shared" si="1"/>
        <v>23</v>
      </c>
      <c r="D15" s="4" t="str">
        <f t="shared" si="2"/>
        <v>235</v>
      </c>
      <c r="E15" s="8" t="str">
        <f>'Balance N-1'!B16</f>
        <v>Installations  générales</v>
      </c>
      <c r="F15" s="9">
        <f>'Balance N-1'!C16</f>
        <v>60263648</v>
      </c>
      <c r="G15" s="9">
        <f>'Balance N-1'!D16</f>
        <v>0</v>
      </c>
      <c r="H15" s="9">
        <f>'Balance N-1'!E16</f>
        <v>0</v>
      </c>
      <c r="I15" s="9">
        <f>'Balance N-1'!F16</f>
        <v>0</v>
      </c>
      <c r="J15" s="11">
        <f>'Balance N-1'!G16</f>
        <v>60263648</v>
      </c>
      <c r="K15" s="11">
        <f>'Balance N-1'!H16</f>
        <v>0</v>
      </c>
      <c r="L15" s="12" t="str">
        <f t="shared" si="3"/>
        <v>2</v>
      </c>
      <c r="M15" s="5" t="str">
        <f t="shared" si="4"/>
        <v>Pas de niveau 5</v>
      </c>
      <c r="N15" s="4" t="str">
        <f t="shared" si="5"/>
        <v>Pas de niveau 6</v>
      </c>
      <c r="O15" s="6" t="str">
        <f t="shared" si="6"/>
        <v>Pas de niveau 7</v>
      </c>
    </row>
    <row r="16" spans="1:25">
      <c r="A16" s="15">
        <f>'Balance N-1'!A17</f>
        <v>238000</v>
      </c>
      <c r="B16" s="4" t="str">
        <f t="shared" si="0"/>
        <v>2</v>
      </c>
      <c r="C16" s="4" t="str">
        <f t="shared" si="1"/>
        <v>23</v>
      </c>
      <c r="D16" s="4" t="str">
        <f t="shared" si="2"/>
        <v>238</v>
      </c>
      <c r="E16" s="8" t="str">
        <f>'Balance N-1'!B17</f>
        <v>Autres installations et agencements</v>
      </c>
      <c r="F16" s="9">
        <f>'Balance N-1'!C17</f>
        <v>11064619</v>
      </c>
      <c r="G16" s="9">
        <f>'Balance N-1'!D17</f>
        <v>0</v>
      </c>
      <c r="H16" s="9">
        <f>'Balance N-1'!E17</f>
        <v>0</v>
      </c>
      <c r="I16" s="9">
        <f>'Balance N-1'!F17</f>
        <v>0</v>
      </c>
      <c r="J16" s="11">
        <f>'Balance N-1'!G17</f>
        <v>11064619</v>
      </c>
      <c r="K16" s="11">
        <f>'Balance N-1'!H17</f>
        <v>0</v>
      </c>
      <c r="L16" s="12" t="str">
        <f t="shared" si="3"/>
        <v>2</v>
      </c>
      <c r="M16" s="5" t="str">
        <f t="shared" si="4"/>
        <v>Pas de niveau 5</v>
      </c>
      <c r="N16" s="4" t="str">
        <f t="shared" si="5"/>
        <v>Pas de niveau 6</v>
      </c>
      <c r="O16" s="6" t="str">
        <f t="shared" si="6"/>
        <v>Pas de niveau 7</v>
      </c>
    </row>
    <row r="17" spans="1:15">
      <c r="A17" s="15">
        <f>'Balance N-1'!A18</f>
        <v>241100</v>
      </c>
      <c r="B17" s="4" t="str">
        <f t="shared" si="0"/>
        <v>2</v>
      </c>
      <c r="C17" s="4" t="str">
        <f t="shared" si="1"/>
        <v>24</v>
      </c>
      <c r="D17" s="4" t="str">
        <f t="shared" si="2"/>
        <v>241</v>
      </c>
      <c r="E17" s="8" t="str">
        <f>'Balance N-1'!B18</f>
        <v>Matériel industriel</v>
      </c>
      <c r="F17" s="9">
        <f>'Balance N-1'!C18</f>
        <v>74507291</v>
      </c>
      <c r="G17" s="9">
        <f>'Balance N-1'!D18</f>
        <v>0</v>
      </c>
      <c r="H17" s="9">
        <f>'Balance N-1'!E18</f>
        <v>17153112</v>
      </c>
      <c r="I17" s="9">
        <f>'Balance N-1'!F18</f>
        <v>350000</v>
      </c>
      <c r="J17" s="11">
        <f>'Balance N-1'!G18</f>
        <v>91310403</v>
      </c>
      <c r="K17" s="11">
        <f>'Balance N-1'!H18</f>
        <v>0</v>
      </c>
      <c r="L17" s="12" t="str">
        <f t="shared" si="3"/>
        <v>2</v>
      </c>
      <c r="M17" s="5" t="str">
        <f t="shared" si="4"/>
        <v>Pas de niveau 5</v>
      </c>
      <c r="N17" s="4" t="str">
        <f t="shared" si="5"/>
        <v>Pas de niveau 6</v>
      </c>
      <c r="O17" s="6" t="str">
        <f t="shared" si="6"/>
        <v>Pas de niveau 7</v>
      </c>
    </row>
    <row r="18" spans="1:15">
      <c r="A18" s="15">
        <f>'Balance N-1'!A19</f>
        <v>244100</v>
      </c>
      <c r="B18" s="4" t="str">
        <f t="shared" si="0"/>
        <v>2</v>
      </c>
      <c r="C18" s="4" t="str">
        <f t="shared" si="1"/>
        <v>24</v>
      </c>
      <c r="D18" s="4" t="str">
        <f t="shared" si="2"/>
        <v>244</v>
      </c>
      <c r="E18" s="8" t="str">
        <f>'Balance N-1'!B19</f>
        <v>Matériel de bureau</v>
      </c>
      <c r="F18" s="9">
        <f>'Balance N-1'!C19</f>
        <v>1325000</v>
      </c>
      <c r="G18" s="9">
        <f>'Balance N-1'!D19</f>
        <v>0</v>
      </c>
      <c r="H18" s="9">
        <f>'Balance N-1'!E19</f>
        <v>0</v>
      </c>
      <c r="I18" s="9">
        <f>'Balance N-1'!F19</f>
        <v>0</v>
      </c>
      <c r="J18" s="11">
        <f>'Balance N-1'!G19</f>
        <v>1325000</v>
      </c>
      <c r="K18" s="11">
        <f>'Balance N-1'!H19</f>
        <v>0</v>
      </c>
      <c r="L18" s="12" t="str">
        <f t="shared" si="3"/>
        <v>2</v>
      </c>
      <c r="M18" s="5" t="str">
        <f t="shared" si="4"/>
        <v>Pas de niveau 5</v>
      </c>
      <c r="N18" s="4" t="str">
        <f t="shared" si="5"/>
        <v>Pas de niveau 6</v>
      </c>
      <c r="O18" s="6" t="str">
        <f t="shared" si="6"/>
        <v>Pas de niveau 7</v>
      </c>
    </row>
    <row r="19" spans="1:15">
      <c r="A19" s="15">
        <f>'Balance N-1'!A20</f>
        <v>244200</v>
      </c>
      <c r="B19" s="4" t="str">
        <f t="shared" si="0"/>
        <v>2</v>
      </c>
      <c r="C19" s="4" t="str">
        <f t="shared" si="1"/>
        <v>24</v>
      </c>
      <c r="D19" s="4" t="str">
        <f t="shared" si="2"/>
        <v>244</v>
      </c>
      <c r="E19" s="8" t="str">
        <f>'Balance N-1'!B20</f>
        <v>Matériel  informatique</v>
      </c>
      <c r="F19" s="9">
        <f>'Balance N-1'!C20</f>
        <v>6867703</v>
      </c>
      <c r="G19" s="9">
        <f>'Balance N-1'!D20</f>
        <v>0</v>
      </c>
      <c r="H19" s="9">
        <f>'Balance N-1'!E20</f>
        <v>0</v>
      </c>
      <c r="I19" s="9">
        <f>'Balance N-1'!F20</f>
        <v>0</v>
      </c>
      <c r="J19" s="11">
        <f>'Balance N-1'!G20</f>
        <v>6867703</v>
      </c>
      <c r="K19" s="11">
        <f>'Balance N-1'!H20</f>
        <v>0</v>
      </c>
      <c r="L19" s="12" t="str">
        <f t="shared" si="3"/>
        <v>2</v>
      </c>
      <c r="M19" s="5" t="str">
        <f t="shared" si="4"/>
        <v>Pas de niveau 5</v>
      </c>
      <c r="N19" s="4" t="str">
        <f t="shared" si="5"/>
        <v>Pas de niveau 6</v>
      </c>
      <c r="O19" s="6" t="str">
        <f t="shared" si="6"/>
        <v>Pas de niveau 7</v>
      </c>
    </row>
    <row r="20" spans="1:15">
      <c r="A20" s="15">
        <f>'Balance N-1'!A21</f>
        <v>244400</v>
      </c>
      <c r="B20" s="4" t="str">
        <f t="shared" si="0"/>
        <v>2</v>
      </c>
      <c r="C20" s="4" t="str">
        <f t="shared" si="1"/>
        <v>24</v>
      </c>
      <c r="D20" s="4" t="str">
        <f t="shared" si="2"/>
        <v>244</v>
      </c>
      <c r="E20" s="8" t="str">
        <f>'Balance N-1'!B21</f>
        <v>Mobilier de bureau</v>
      </c>
      <c r="F20" s="9">
        <f>'Balance N-1'!C21</f>
        <v>4968900</v>
      </c>
      <c r="G20" s="9">
        <f>'Balance N-1'!D21</f>
        <v>0</v>
      </c>
      <c r="H20" s="9">
        <f>'Balance N-1'!E21</f>
        <v>0</v>
      </c>
      <c r="I20" s="9">
        <f>'Balance N-1'!F21</f>
        <v>0</v>
      </c>
      <c r="J20" s="11">
        <f>'Balance N-1'!G21</f>
        <v>4968900</v>
      </c>
      <c r="K20" s="11">
        <f>'Balance N-1'!H21</f>
        <v>0</v>
      </c>
      <c r="L20" s="12" t="str">
        <f t="shared" si="3"/>
        <v>2</v>
      </c>
      <c r="M20" s="5" t="str">
        <f t="shared" si="4"/>
        <v>Pas de niveau 5</v>
      </c>
      <c r="N20" s="4" t="str">
        <f t="shared" si="5"/>
        <v>Pas de niveau 6</v>
      </c>
      <c r="O20" s="6" t="str">
        <f t="shared" si="6"/>
        <v>Pas de niveau 7</v>
      </c>
    </row>
    <row r="21" spans="1:15">
      <c r="A21" s="15">
        <f>'Balance N-1'!A22</f>
        <v>245100</v>
      </c>
      <c r="B21" s="4" t="str">
        <f t="shared" si="0"/>
        <v>2</v>
      </c>
      <c r="C21" s="4" t="str">
        <f t="shared" si="1"/>
        <v>24</v>
      </c>
      <c r="D21" s="4" t="str">
        <f t="shared" si="2"/>
        <v>245</v>
      </c>
      <c r="E21" s="8" t="str">
        <f>'Balance N-1'!B22</f>
        <v>Matériel automobile</v>
      </c>
      <c r="F21" s="9">
        <f>'Balance N-1'!C22</f>
        <v>54050000</v>
      </c>
      <c r="G21" s="9">
        <f>'Balance N-1'!D22</f>
        <v>0</v>
      </c>
      <c r="H21" s="9">
        <f>'Balance N-1'!E22</f>
        <v>0</v>
      </c>
      <c r="I21" s="9">
        <f>'Balance N-1'!F22</f>
        <v>0</v>
      </c>
      <c r="J21" s="11">
        <f>'Balance N-1'!G22</f>
        <v>54050000</v>
      </c>
      <c r="K21" s="11">
        <f>'Balance N-1'!H22</f>
        <v>0</v>
      </c>
      <c r="L21" s="12" t="str">
        <f t="shared" si="3"/>
        <v>2</v>
      </c>
      <c r="M21" s="5" t="str">
        <f t="shared" si="4"/>
        <v>Pas de niveau 5</v>
      </c>
      <c r="N21" s="4" t="str">
        <f t="shared" si="5"/>
        <v>Pas de niveau 6</v>
      </c>
      <c r="O21" s="6" t="str">
        <f t="shared" si="6"/>
        <v>Pas de niveau 7</v>
      </c>
    </row>
    <row r="22" spans="1:15">
      <c r="A22" s="15">
        <f>'Balance N-1'!A23</f>
        <v>272800</v>
      </c>
      <c r="B22" s="4" t="str">
        <f t="shared" si="0"/>
        <v>2</v>
      </c>
      <c r="C22" s="4" t="str">
        <f t="shared" si="1"/>
        <v>27</v>
      </c>
      <c r="D22" s="4" t="str">
        <f t="shared" si="2"/>
        <v>272</v>
      </c>
      <c r="E22" s="8" t="str">
        <f>'Balance N-1'!B23</f>
        <v>Autres prêts au personnel</v>
      </c>
      <c r="F22" s="9">
        <f>'Balance N-1'!C23</f>
        <v>1245000</v>
      </c>
      <c r="G22" s="9">
        <f>'Balance N-1'!D23</f>
        <v>0</v>
      </c>
      <c r="H22" s="9">
        <f>'Balance N-1'!E23</f>
        <v>682000</v>
      </c>
      <c r="I22" s="9">
        <f>'Balance N-1'!F23</f>
        <v>0</v>
      </c>
      <c r="J22" s="11">
        <f>'Balance N-1'!G23</f>
        <v>1927000</v>
      </c>
      <c r="K22" s="11">
        <f>'Balance N-1'!H23</f>
        <v>0</v>
      </c>
      <c r="L22" s="12" t="str">
        <f t="shared" si="3"/>
        <v>2</v>
      </c>
      <c r="M22" s="5" t="str">
        <f t="shared" si="4"/>
        <v>Pas de niveau 5</v>
      </c>
      <c r="N22" s="4" t="str">
        <f t="shared" si="5"/>
        <v>Pas de niveau 6</v>
      </c>
      <c r="O22" s="6" t="str">
        <f t="shared" si="6"/>
        <v>Pas de niveau 7</v>
      </c>
    </row>
    <row r="23" spans="1:15">
      <c r="A23" s="15">
        <f>'Balance N-1'!A24</f>
        <v>275000</v>
      </c>
      <c r="B23" s="4" t="str">
        <f t="shared" si="0"/>
        <v>2</v>
      </c>
      <c r="C23" s="4" t="str">
        <f t="shared" si="1"/>
        <v>27</v>
      </c>
      <c r="D23" s="4" t="str">
        <f t="shared" si="2"/>
        <v>275</v>
      </c>
      <c r="E23" s="8" t="str">
        <f>'Balance N-1'!B24</f>
        <v>Dépôts et cautionnement électricité</v>
      </c>
      <c r="F23" s="9">
        <f>'Balance N-1'!C24</f>
        <v>1238776</v>
      </c>
      <c r="G23" s="9">
        <f>'Balance N-1'!D24</f>
        <v>0</v>
      </c>
      <c r="H23" s="9">
        <f>'Balance N-1'!E24</f>
        <v>276379</v>
      </c>
      <c r="I23" s="9">
        <f>'Balance N-1'!F24</f>
        <v>179865</v>
      </c>
      <c r="J23" s="11">
        <f>'Balance N-1'!G24</f>
        <v>1335290</v>
      </c>
      <c r="K23" s="11">
        <f>'Balance N-1'!H24</f>
        <v>0</v>
      </c>
      <c r="L23" s="12" t="str">
        <f t="shared" si="3"/>
        <v>2</v>
      </c>
      <c r="M23" s="5" t="str">
        <f t="shared" si="4"/>
        <v>Pas de niveau 5</v>
      </c>
      <c r="N23" s="4" t="str">
        <f t="shared" si="5"/>
        <v>Pas de niveau 6</v>
      </c>
      <c r="O23" s="6" t="str">
        <f t="shared" si="6"/>
        <v>Pas de niveau 7</v>
      </c>
    </row>
    <row r="24" spans="1:15">
      <c r="A24" s="15">
        <f>'Balance N-1'!A25</f>
        <v>275300</v>
      </c>
      <c r="B24" s="4" t="str">
        <f t="shared" si="0"/>
        <v>2</v>
      </c>
      <c r="C24" s="4" t="str">
        <f t="shared" si="1"/>
        <v>27</v>
      </c>
      <c r="D24" s="4" t="str">
        <f t="shared" si="2"/>
        <v>275</v>
      </c>
      <c r="E24" s="8" t="str">
        <f>'Balance N-1'!B25</f>
        <v>Dépôts et caution. Eau</v>
      </c>
      <c r="F24" s="9">
        <f>'Balance N-1'!C25</f>
        <v>87068</v>
      </c>
      <c r="G24" s="9">
        <f>'Balance N-1'!D25</f>
        <v>0</v>
      </c>
      <c r="H24" s="9">
        <f>'Balance N-1'!E25</f>
        <v>0</v>
      </c>
      <c r="I24" s="9">
        <f>'Balance N-1'!F25</f>
        <v>0</v>
      </c>
      <c r="J24" s="11">
        <f>'Balance N-1'!G25</f>
        <v>87068</v>
      </c>
      <c r="K24" s="11">
        <f>'Balance N-1'!H25</f>
        <v>0</v>
      </c>
      <c r="L24" s="12" t="str">
        <f t="shared" si="3"/>
        <v>2</v>
      </c>
      <c r="M24" s="5" t="str">
        <f t="shared" si="4"/>
        <v>Pas de niveau 5</v>
      </c>
      <c r="N24" s="4" t="str">
        <f t="shared" si="5"/>
        <v>Pas de niveau 6</v>
      </c>
      <c r="O24" s="6" t="str">
        <f t="shared" si="6"/>
        <v>Pas de niveau 7</v>
      </c>
    </row>
    <row r="25" spans="1:15">
      <c r="A25" s="15">
        <f>'Balance N-1'!A26</f>
        <v>275500</v>
      </c>
      <c r="B25" s="4" t="str">
        <f t="shared" si="0"/>
        <v>2</v>
      </c>
      <c r="C25" s="4" t="str">
        <f t="shared" si="1"/>
        <v>27</v>
      </c>
      <c r="D25" s="4" t="str">
        <f t="shared" si="2"/>
        <v>275</v>
      </c>
      <c r="E25" s="8" t="str">
        <f>'Balance N-1'!B26</f>
        <v>Dépôt/téléphone télex télécopie</v>
      </c>
      <c r="F25" s="9">
        <f>'Balance N-1'!C26</f>
        <v>449300</v>
      </c>
      <c r="G25" s="9">
        <f>'Balance N-1'!D26</f>
        <v>0</v>
      </c>
      <c r="H25" s="9">
        <f>'Balance N-1'!E26</f>
        <v>0</v>
      </c>
      <c r="I25" s="9">
        <f>'Balance N-1'!F26</f>
        <v>0</v>
      </c>
      <c r="J25" s="11">
        <f>'Balance N-1'!G26</f>
        <v>449300</v>
      </c>
      <c r="K25" s="11">
        <f>'Balance N-1'!H26</f>
        <v>0</v>
      </c>
      <c r="L25" s="12" t="str">
        <f t="shared" si="3"/>
        <v>2</v>
      </c>
      <c r="M25" s="5" t="str">
        <f t="shared" si="4"/>
        <v>Pas de niveau 5</v>
      </c>
      <c r="N25" s="4" t="str">
        <f t="shared" si="5"/>
        <v>Pas de niveau 6</v>
      </c>
      <c r="O25" s="6" t="str">
        <f t="shared" si="6"/>
        <v>Pas de niveau 7</v>
      </c>
    </row>
    <row r="26" spans="1:15">
      <c r="A26" s="15">
        <f>'Balance N-1'!A27</f>
        <v>275800</v>
      </c>
      <c r="B26" s="4" t="str">
        <f t="shared" si="0"/>
        <v>2</v>
      </c>
      <c r="C26" s="4" t="str">
        <f t="shared" si="1"/>
        <v>27</v>
      </c>
      <c r="D26" s="4" t="str">
        <f t="shared" si="2"/>
        <v>275</v>
      </c>
      <c r="E26" s="8" t="str">
        <f>'Balance N-1'!B27</f>
        <v>Autres dépôts et cautionnements</v>
      </c>
      <c r="F26" s="9">
        <f>'Balance N-1'!C27</f>
        <v>750000</v>
      </c>
      <c r="G26" s="9">
        <f>'Balance N-1'!D27</f>
        <v>0</v>
      </c>
      <c r="H26" s="9">
        <f>'Balance N-1'!E27</f>
        <v>0</v>
      </c>
      <c r="I26" s="9">
        <f>'Balance N-1'!F27</f>
        <v>0</v>
      </c>
      <c r="J26" s="11">
        <f>'Balance N-1'!G27</f>
        <v>750000</v>
      </c>
      <c r="K26" s="11">
        <f>'Balance N-1'!H27</f>
        <v>0</v>
      </c>
      <c r="L26" s="12" t="str">
        <f t="shared" si="3"/>
        <v>2</v>
      </c>
      <c r="M26" s="5" t="str">
        <f t="shared" si="4"/>
        <v>Pas de niveau 5</v>
      </c>
      <c r="N26" s="4" t="str">
        <f t="shared" si="5"/>
        <v>Pas de niveau 6</v>
      </c>
      <c r="O26" s="6" t="str">
        <f t="shared" si="6"/>
        <v>Pas de niveau 7</v>
      </c>
    </row>
    <row r="27" spans="1:15">
      <c r="A27" s="15">
        <f>'Balance N-1'!A28</f>
        <v>276200</v>
      </c>
      <c r="B27" s="4" t="str">
        <f t="shared" si="0"/>
        <v>2</v>
      </c>
      <c r="C27" s="4" t="str">
        <f t="shared" si="1"/>
        <v>27</v>
      </c>
      <c r="D27" s="4" t="str">
        <f t="shared" si="2"/>
        <v>276</v>
      </c>
      <c r="E27" s="8" t="str">
        <f>'Balance N-1'!B28</f>
        <v>Prêt amicale personnel</v>
      </c>
      <c r="F27" s="9">
        <f>'Balance N-1'!C28</f>
        <v>1000000</v>
      </c>
      <c r="G27" s="9">
        <f>'Balance N-1'!D28</f>
        <v>0</v>
      </c>
      <c r="H27" s="9">
        <f>'Balance N-1'!E28</f>
        <v>0</v>
      </c>
      <c r="I27" s="9">
        <f>'Balance N-1'!F28</f>
        <v>1000000</v>
      </c>
      <c r="J27" s="11">
        <f>'Balance N-1'!G28</f>
        <v>0</v>
      </c>
      <c r="K27" s="11">
        <f>'Balance N-1'!H28</f>
        <v>0</v>
      </c>
      <c r="L27" s="12" t="str">
        <f t="shared" si="3"/>
        <v>2</v>
      </c>
      <c r="M27" s="5" t="str">
        <f t="shared" si="4"/>
        <v>Pas de niveau 5</v>
      </c>
      <c r="N27" s="4" t="str">
        <f t="shared" si="5"/>
        <v>Pas de niveau 6</v>
      </c>
      <c r="O27" s="6" t="str">
        <f t="shared" si="6"/>
        <v>Pas de niveau 7</v>
      </c>
    </row>
    <row r="28" spans="1:15">
      <c r="A28" s="15">
        <f>'Balance N-1'!A29</f>
        <v>283210</v>
      </c>
      <c r="B28" s="4" t="str">
        <f t="shared" si="0"/>
        <v>2</v>
      </c>
      <c r="C28" s="4" t="str">
        <f t="shared" si="1"/>
        <v>28</v>
      </c>
      <c r="D28" s="4" t="str">
        <f t="shared" si="2"/>
        <v>283</v>
      </c>
      <c r="E28" s="8" t="str">
        <f>'Balance N-1'!B29</f>
        <v>Amortissement des bâtiments indust.</v>
      </c>
      <c r="F28" s="9">
        <f>'Balance N-1'!C29</f>
        <v>0</v>
      </c>
      <c r="G28" s="9">
        <f>'Balance N-1'!D29</f>
        <v>140579277</v>
      </c>
      <c r="H28" s="9">
        <f>'Balance N-1'!E29</f>
        <v>0</v>
      </c>
      <c r="I28" s="9">
        <f>'Balance N-1'!F29</f>
        <v>9734682</v>
      </c>
      <c r="J28" s="11">
        <f>'Balance N-1'!G29</f>
        <v>0</v>
      </c>
      <c r="K28" s="11">
        <f>'Balance N-1'!H29</f>
        <v>150313959</v>
      </c>
      <c r="L28" s="12" t="str">
        <f t="shared" si="3"/>
        <v>2</v>
      </c>
      <c r="M28" s="5" t="str">
        <f t="shared" si="4"/>
        <v>28321</v>
      </c>
      <c r="N28" s="4" t="str">
        <f t="shared" si="5"/>
        <v>Pas de niveau 6</v>
      </c>
      <c r="O28" s="6" t="str">
        <f t="shared" si="6"/>
        <v>Pas de niveau 7</v>
      </c>
    </row>
    <row r="29" spans="1:15">
      <c r="A29" s="15">
        <f>'Balance N-1'!A30</f>
        <v>283510</v>
      </c>
      <c r="B29" s="4" t="str">
        <f t="shared" si="0"/>
        <v>2</v>
      </c>
      <c r="C29" s="4" t="str">
        <f t="shared" si="1"/>
        <v>28</v>
      </c>
      <c r="D29" s="4" t="str">
        <f t="shared" si="2"/>
        <v>283</v>
      </c>
      <c r="E29" s="8" t="str">
        <f>'Balance N-1'!B30</f>
        <v>Amortissement des instal. Générales</v>
      </c>
      <c r="F29" s="9">
        <f>'Balance N-1'!C30</f>
        <v>0</v>
      </c>
      <c r="G29" s="9">
        <f>'Balance N-1'!D30</f>
        <v>71310267</v>
      </c>
      <c r="H29" s="9">
        <f>'Balance N-1'!E30</f>
        <v>0</v>
      </c>
      <c r="I29" s="9">
        <f>'Balance N-1'!F30</f>
        <v>18000</v>
      </c>
      <c r="J29" s="11">
        <f>'Balance N-1'!G30</f>
        <v>0</v>
      </c>
      <c r="K29" s="11">
        <f>'Balance N-1'!H30</f>
        <v>71328267</v>
      </c>
      <c r="L29" s="12" t="str">
        <f t="shared" si="3"/>
        <v>2</v>
      </c>
      <c r="M29" s="5" t="str">
        <f t="shared" si="4"/>
        <v>28351</v>
      </c>
      <c r="N29" s="4" t="str">
        <f t="shared" si="5"/>
        <v>Pas de niveau 6</v>
      </c>
      <c r="O29" s="6" t="str">
        <f t="shared" si="6"/>
        <v>Pas de niveau 7</v>
      </c>
    </row>
    <row r="30" spans="1:15">
      <c r="A30" s="15">
        <f>'Balance N-1'!A31</f>
        <v>284110</v>
      </c>
      <c r="B30" s="4" t="str">
        <f t="shared" si="0"/>
        <v>2</v>
      </c>
      <c r="C30" s="4" t="str">
        <f t="shared" si="1"/>
        <v>28</v>
      </c>
      <c r="D30" s="4" t="str">
        <f t="shared" si="2"/>
        <v>284</v>
      </c>
      <c r="E30" s="8" t="str">
        <f>'Balance N-1'!B31</f>
        <v>Amortissement du matériel indust.</v>
      </c>
      <c r="F30" s="9">
        <f>'Balance N-1'!C31</f>
        <v>0</v>
      </c>
      <c r="G30" s="9">
        <f>'Balance N-1'!D31</f>
        <v>53005415</v>
      </c>
      <c r="H30" s="9">
        <f>'Balance N-1'!E31</f>
        <v>58333</v>
      </c>
      <c r="I30" s="9">
        <f>'Balance N-1'!F31</f>
        <v>7356831</v>
      </c>
      <c r="J30" s="11">
        <f>'Balance N-1'!G31</f>
        <v>0</v>
      </c>
      <c r="K30" s="11">
        <f>'Balance N-1'!H31</f>
        <v>60303913</v>
      </c>
      <c r="L30" s="12" t="str">
        <f t="shared" si="3"/>
        <v>2</v>
      </c>
      <c r="M30" s="5" t="str">
        <f t="shared" si="4"/>
        <v>28411</v>
      </c>
      <c r="N30" s="4" t="str">
        <f t="shared" si="5"/>
        <v>Pas de niveau 6</v>
      </c>
      <c r="O30" s="6" t="str">
        <f t="shared" si="6"/>
        <v>Pas de niveau 7</v>
      </c>
    </row>
    <row r="31" spans="1:15">
      <c r="A31" s="15">
        <f>'Balance N-1'!A32</f>
        <v>284410</v>
      </c>
      <c r="B31" s="4" t="str">
        <f t="shared" si="0"/>
        <v>2</v>
      </c>
      <c r="C31" s="4" t="str">
        <f t="shared" si="1"/>
        <v>28</v>
      </c>
      <c r="D31" s="4" t="str">
        <f t="shared" si="2"/>
        <v>284</v>
      </c>
      <c r="E31" s="8" t="str">
        <f>'Balance N-1'!B32</f>
        <v>Amortissement du matériel de bureau</v>
      </c>
      <c r="F31" s="9">
        <f>'Balance N-1'!C32</f>
        <v>0</v>
      </c>
      <c r="G31" s="9">
        <f>'Balance N-1'!D32</f>
        <v>1325000</v>
      </c>
      <c r="H31" s="9">
        <f>'Balance N-1'!E32</f>
        <v>0</v>
      </c>
      <c r="I31" s="9">
        <f>'Balance N-1'!F32</f>
        <v>0</v>
      </c>
      <c r="J31" s="11">
        <f>'Balance N-1'!G32</f>
        <v>0</v>
      </c>
      <c r="K31" s="11">
        <f>'Balance N-1'!H32</f>
        <v>1325000</v>
      </c>
      <c r="L31" s="12" t="str">
        <f t="shared" si="3"/>
        <v>2</v>
      </c>
      <c r="M31" s="5" t="str">
        <f t="shared" si="4"/>
        <v>28441</v>
      </c>
      <c r="N31" s="4" t="str">
        <f t="shared" si="5"/>
        <v>Pas de niveau 6</v>
      </c>
      <c r="O31" s="6" t="str">
        <f t="shared" si="6"/>
        <v>Pas de niveau 7</v>
      </c>
    </row>
    <row r="32" spans="1:15">
      <c r="A32" s="15">
        <f>'Balance N-1'!A33</f>
        <v>284420</v>
      </c>
      <c r="B32" s="4" t="str">
        <f t="shared" si="0"/>
        <v>2</v>
      </c>
      <c r="C32" s="4" t="str">
        <f t="shared" si="1"/>
        <v>28</v>
      </c>
      <c r="D32" s="4" t="str">
        <f t="shared" si="2"/>
        <v>284</v>
      </c>
      <c r="E32" s="8" t="str">
        <f>'Balance N-1'!B33</f>
        <v>Amortissement du matériel informatique</v>
      </c>
      <c r="F32" s="9">
        <f>'Balance N-1'!C33</f>
        <v>0</v>
      </c>
      <c r="G32" s="9">
        <f>'Balance N-1'!D33</f>
        <v>5733437</v>
      </c>
      <c r="H32" s="9">
        <f>'Balance N-1'!E33</f>
        <v>0</v>
      </c>
      <c r="I32" s="9">
        <f>'Balance N-1'!F33</f>
        <v>441600</v>
      </c>
      <c r="J32" s="11">
        <f>'Balance N-1'!G33</f>
        <v>0</v>
      </c>
      <c r="K32" s="11">
        <f>'Balance N-1'!H33</f>
        <v>6175037</v>
      </c>
      <c r="L32" s="12" t="str">
        <f t="shared" si="3"/>
        <v>2</v>
      </c>
      <c r="M32" s="5" t="str">
        <f t="shared" si="4"/>
        <v>28442</v>
      </c>
      <c r="N32" s="4" t="str">
        <f t="shared" si="5"/>
        <v>Pas de niveau 6</v>
      </c>
      <c r="O32" s="6" t="str">
        <f t="shared" si="6"/>
        <v>Pas de niveau 7</v>
      </c>
    </row>
    <row r="33" spans="1:15">
      <c r="A33" s="15">
        <f>'Balance N-1'!A34</f>
        <v>284440</v>
      </c>
      <c r="B33" s="4" t="str">
        <f t="shared" si="0"/>
        <v>2</v>
      </c>
      <c r="C33" s="4" t="str">
        <f t="shared" si="1"/>
        <v>28</v>
      </c>
      <c r="D33" s="4" t="str">
        <f t="shared" si="2"/>
        <v>284</v>
      </c>
      <c r="E33" s="8" t="str">
        <f>'Balance N-1'!B34</f>
        <v>Amortissement du mobilier de bureau</v>
      </c>
      <c r="F33" s="9">
        <f>'Balance N-1'!C34</f>
        <v>0</v>
      </c>
      <c r="G33" s="9">
        <f>'Balance N-1'!D34</f>
        <v>4283140</v>
      </c>
      <c r="H33" s="9">
        <f>'Balance N-1'!E34</f>
        <v>0</v>
      </c>
      <c r="I33" s="9">
        <f>'Balance N-1'!F34</f>
        <v>298880</v>
      </c>
      <c r="J33" s="11">
        <f>'Balance N-1'!G34</f>
        <v>0</v>
      </c>
      <c r="K33" s="11">
        <f>'Balance N-1'!H34</f>
        <v>4582020</v>
      </c>
      <c r="L33" s="12" t="str">
        <f t="shared" si="3"/>
        <v>2</v>
      </c>
      <c r="M33" s="5" t="str">
        <f t="shared" si="4"/>
        <v>28444</v>
      </c>
      <c r="N33" s="4" t="str">
        <f t="shared" si="5"/>
        <v>Pas de niveau 6</v>
      </c>
      <c r="O33" s="6" t="str">
        <f t="shared" si="6"/>
        <v>Pas de niveau 7</v>
      </c>
    </row>
    <row r="34" spans="1:15">
      <c r="A34" s="15">
        <f>'Balance N-1'!A35</f>
        <v>284510</v>
      </c>
      <c r="B34" s="4" t="str">
        <f t="shared" si="0"/>
        <v>2</v>
      </c>
      <c r="C34" s="4" t="str">
        <f t="shared" si="1"/>
        <v>28</v>
      </c>
      <c r="D34" s="4" t="str">
        <f t="shared" si="2"/>
        <v>284</v>
      </c>
      <c r="E34" s="8" t="str">
        <f>'Balance N-1'!B35</f>
        <v>Amortissement du matériel automobile</v>
      </c>
      <c r="F34" s="9">
        <f>'Balance N-1'!C35</f>
        <v>0</v>
      </c>
      <c r="G34" s="9">
        <f>'Balance N-1'!D35</f>
        <v>47407500</v>
      </c>
      <c r="H34" s="9">
        <f>'Balance N-1'!E35</f>
        <v>0</v>
      </c>
      <c r="I34" s="9">
        <f>'Balance N-1'!F35</f>
        <v>6455000</v>
      </c>
      <c r="J34" s="11">
        <f>'Balance N-1'!G35</f>
        <v>0</v>
      </c>
      <c r="K34" s="11">
        <f>'Balance N-1'!H35</f>
        <v>53862500</v>
      </c>
      <c r="L34" s="12" t="str">
        <f t="shared" si="3"/>
        <v>2</v>
      </c>
      <c r="M34" s="5" t="str">
        <f t="shared" si="4"/>
        <v>28451</v>
      </c>
      <c r="N34" s="4" t="str">
        <f t="shared" si="5"/>
        <v>Pas de niveau 6</v>
      </c>
      <c r="O34" s="6" t="str">
        <f t="shared" si="6"/>
        <v>Pas de niveau 7</v>
      </c>
    </row>
    <row r="35" spans="1:15">
      <c r="A35" s="15">
        <f>'Balance N-1'!A36</f>
        <v>321100</v>
      </c>
      <c r="B35" s="4" t="str">
        <f t="shared" si="0"/>
        <v>3</v>
      </c>
      <c r="C35" s="4" t="str">
        <f t="shared" si="1"/>
        <v>32</v>
      </c>
      <c r="D35" s="4" t="str">
        <f t="shared" si="2"/>
        <v>321</v>
      </c>
      <c r="E35" s="8" t="str">
        <f>'Balance N-1'!B36</f>
        <v>Stock de matières premières</v>
      </c>
      <c r="F35" s="9">
        <f>'Balance N-1'!C36</f>
        <v>10552040</v>
      </c>
      <c r="G35" s="9">
        <f>'Balance N-1'!D36</f>
        <v>0</v>
      </c>
      <c r="H35" s="9">
        <f>'Balance N-1'!E36</f>
        <v>7721440</v>
      </c>
      <c r="I35" s="9">
        <f>'Balance N-1'!F36</f>
        <v>10552040</v>
      </c>
      <c r="J35" s="11">
        <f>'Balance N-1'!G36</f>
        <v>7721440</v>
      </c>
      <c r="K35" s="11">
        <f>'Balance N-1'!H36</f>
        <v>0</v>
      </c>
      <c r="L35" s="12" t="str">
        <f t="shared" si="3"/>
        <v>3</v>
      </c>
      <c r="M35" s="5" t="str">
        <f t="shared" si="4"/>
        <v>Pas de niveau 5</v>
      </c>
      <c r="N35" s="4" t="str">
        <f t="shared" si="5"/>
        <v>Pas de niveau 6</v>
      </c>
      <c r="O35" s="6" t="str">
        <f t="shared" si="6"/>
        <v>Pas de niveau 7</v>
      </c>
    </row>
    <row r="36" spans="1:15">
      <c r="A36" s="15">
        <f>'Balance N-1'!A37</f>
        <v>335100</v>
      </c>
      <c r="B36" s="4" t="str">
        <f t="shared" si="0"/>
        <v>3</v>
      </c>
      <c r="C36" s="4" t="str">
        <f t="shared" si="1"/>
        <v>33</v>
      </c>
      <c r="D36" s="4" t="str">
        <f t="shared" si="2"/>
        <v>335</v>
      </c>
      <c r="E36" s="8" t="str">
        <f>'Balance N-1'!B37</f>
        <v>Stocks emballages</v>
      </c>
      <c r="F36" s="9">
        <f>'Balance N-1'!C37</f>
        <v>6262346</v>
      </c>
      <c r="G36" s="9">
        <f>'Balance N-1'!D37</f>
        <v>0</v>
      </c>
      <c r="H36" s="9">
        <f>'Balance N-1'!E37</f>
        <v>8146993</v>
      </c>
      <c r="I36" s="9">
        <f>'Balance N-1'!F37</f>
        <v>6262346</v>
      </c>
      <c r="J36" s="11">
        <f>'Balance N-1'!G37</f>
        <v>8146993</v>
      </c>
      <c r="K36" s="11">
        <f>'Balance N-1'!H37</f>
        <v>0</v>
      </c>
      <c r="L36" s="12" t="str">
        <f t="shared" si="3"/>
        <v>3</v>
      </c>
      <c r="M36" s="5" t="str">
        <f t="shared" si="4"/>
        <v>Pas de niveau 5</v>
      </c>
      <c r="N36" s="4" t="str">
        <f t="shared" si="5"/>
        <v>Pas de niveau 6</v>
      </c>
      <c r="O36" s="6" t="str">
        <f t="shared" si="6"/>
        <v>Pas de niveau 7</v>
      </c>
    </row>
    <row r="37" spans="1:15">
      <c r="A37" s="15">
        <f>'Balance N-1'!A38</f>
        <v>401100</v>
      </c>
      <c r="B37" s="4" t="str">
        <f t="shared" si="0"/>
        <v>4</v>
      </c>
      <c r="C37" s="4" t="str">
        <f t="shared" si="1"/>
        <v>40</v>
      </c>
      <c r="D37" s="4" t="str">
        <f t="shared" si="2"/>
        <v>401</v>
      </c>
      <c r="E37" s="8" t="str">
        <f>'Balance N-1'!B38</f>
        <v>Fournisseurs</v>
      </c>
      <c r="F37" s="9">
        <f>'Balance N-1'!C38</f>
        <v>0</v>
      </c>
      <c r="G37" s="9">
        <f>'Balance N-1'!D38</f>
        <v>76549980</v>
      </c>
      <c r="H37" s="9">
        <f>'Balance N-1'!E38</f>
        <v>562421027</v>
      </c>
      <c r="I37" s="9">
        <f>'Balance N-1'!F38</f>
        <v>526454947</v>
      </c>
      <c r="J37" s="11">
        <f>'Balance N-1'!G38</f>
        <v>0</v>
      </c>
      <c r="K37" s="11">
        <f>'Balance N-1'!H38</f>
        <v>40583900</v>
      </c>
      <c r="L37" s="12" t="str">
        <f t="shared" si="3"/>
        <v>4</v>
      </c>
      <c r="M37" s="5" t="str">
        <f t="shared" si="4"/>
        <v>Pas de niveau 5</v>
      </c>
      <c r="N37" s="4" t="str">
        <f t="shared" si="5"/>
        <v>Pas de niveau 6</v>
      </c>
      <c r="O37" s="6" t="str">
        <f t="shared" si="6"/>
        <v>Pas de niveau 7</v>
      </c>
    </row>
    <row r="38" spans="1:15">
      <c r="A38" s="15">
        <f>'Balance N-1'!A39</f>
        <v>408100</v>
      </c>
      <c r="B38" s="4" t="str">
        <f t="shared" si="0"/>
        <v>4</v>
      </c>
      <c r="C38" s="4" t="str">
        <f t="shared" si="1"/>
        <v>40</v>
      </c>
      <c r="D38" s="4" t="str">
        <f t="shared" si="2"/>
        <v>408</v>
      </c>
      <c r="E38" s="8" t="str">
        <f>'Balance N-1'!B39</f>
        <v>Fournisseurs fac non parvenues</v>
      </c>
      <c r="F38" s="9">
        <f>'Balance N-1'!C39</f>
        <v>0</v>
      </c>
      <c r="G38" s="9">
        <f>'Balance N-1'!D39</f>
        <v>8071358</v>
      </c>
      <c r="H38" s="9">
        <f>'Balance N-1'!E39</f>
        <v>54500645</v>
      </c>
      <c r="I38" s="9">
        <f>'Balance N-1'!F39</f>
        <v>60428763</v>
      </c>
      <c r="J38" s="11">
        <f>'Balance N-1'!G39</f>
        <v>0</v>
      </c>
      <c r="K38" s="11">
        <f>'Balance N-1'!H39</f>
        <v>13999476</v>
      </c>
      <c r="L38" s="12" t="str">
        <f t="shared" si="3"/>
        <v>4</v>
      </c>
      <c r="M38" s="5" t="str">
        <f t="shared" si="4"/>
        <v>Pas de niveau 5</v>
      </c>
      <c r="N38" s="4" t="str">
        <f t="shared" si="5"/>
        <v>Pas de niveau 6</v>
      </c>
      <c r="O38" s="6" t="str">
        <f t="shared" si="6"/>
        <v>Pas de niveau 7</v>
      </c>
    </row>
    <row r="39" spans="1:15">
      <c r="A39" s="15">
        <f>'Balance N-1'!A40</f>
        <v>408110</v>
      </c>
      <c r="B39" s="4" t="str">
        <f t="shared" si="0"/>
        <v>4</v>
      </c>
      <c r="C39" s="4" t="str">
        <f t="shared" si="1"/>
        <v>40</v>
      </c>
      <c r="D39" s="4" t="str">
        <f t="shared" si="2"/>
        <v>408</v>
      </c>
      <c r="E39" s="8" t="str">
        <f>'Balance N-1'!B40</f>
        <v>Fac. Non parvenues eau</v>
      </c>
      <c r="F39" s="9">
        <f>'Balance N-1'!C40</f>
        <v>0</v>
      </c>
      <c r="G39" s="9">
        <f>'Balance N-1'!D40</f>
        <v>782702</v>
      </c>
      <c r="H39" s="9">
        <f>'Balance N-1'!E40</f>
        <v>782702</v>
      </c>
      <c r="I39" s="9">
        <f>'Balance N-1'!F40</f>
        <v>0</v>
      </c>
      <c r="J39" s="11">
        <f>'Balance N-1'!G40</f>
        <v>0</v>
      </c>
      <c r="K39" s="11">
        <f>'Balance N-1'!H40</f>
        <v>0</v>
      </c>
      <c r="L39" s="12" t="str">
        <f t="shared" si="3"/>
        <v>4</v>
      </c>
      <c r="M39" s="5" t="str">
        <f t="shared" si="4"/>
        <v>40811</v>
      </c>
      <c r="N39" s="4" t="str">
        <f t="shared" si="5"/>
        <v>Pas de niveau 6</v>
      </c>
      <c r="O39" s="6" t="str">
        <f t="shared" si="6"/>
        <v>Pas de niveau 7</v>
      </c>
    </row>
    <row r="40" spans="1:15">
      <c r="A40" s="15">
        <f>'Balance N-1'!A41</f>
        <v>408120</v>
      </c>
      <c r="B40" s="4" t="str">
        <f t="shared" si="0"/>
        <v>4</v>
      </c>
      <c r="C40" s="4" t="str">
        <f t="shared" si="1"/>
        <v>40</v>
      </c>
      <c r="D40" s="4" t="str">
        <f t="shared" si="2"/>
        <v>408</v>
      </c>
      <c r="E40" s="8" t="str">
        <f>'Balance N-1'!B41</f>
        <v>Fac. Non parvenues téléphone</v>
      </c>
      <c r="F40" s="9">
        <f>'Balance N-1'!C41</f>
        <v>0</v>
      </c>
      <c r="G40" s="9">
        <f>'Balance N-1'!D41</f>
        <v>415200</v>
      </c>
      <c r="H40" s="9">
        <f>'Balance N-1'!E41</f>
        <v>415200</v>
      </c>
      <c r="I40" s="9">
        <f>'Balance N-1'!F41</f>
        <v>0</v>
      </c>
      <c r="J40" s="11">
        <f>'Balance N-1'!G41</f>
        <v>0</v>
      </c>
      <c r="K40" s="11">
        <f>'Balance N-1'!H41</f>
        <v>0</v>
      </c>
      <c r="L40" s="12" t="str">
        <f t="shared" si="3"/>
        <v>4</v>
      </c>
      <c r="M40" s="5" t="str">
        <f t="shared" si="4"/>
        <v>40812</v>
      </c>
      <c r="N40" s="4" t="str">
        <f t="shared" si="5"/>
        <v>Pas de niveau 6</v>
      </c>
      <c r="O40" s="6" t="str">
        <f t="shared" si="6"/>
        <v>Pas de niveau 7</v>
      </c>
    </row>
    <row r="41" spans="1:15">
      <c r="A41" s="15">
        <f>'Balance N-1'!A42</f>
        <v>408130</v>
      </c>
      <c r="B41" s="4" t="str">
        <f t="shared" si="0"/>
        <v>4</v>
      </c>
      <c r="C41" s="4" t="str">
        <f t="shared" si="1"/>
        <v>40</v>
      </c>
      <c r="D41" s="4" t="str">
        <f t="shared" si="2"/>
        <v>408</v>
      </c>
      <c r="E41" s="8" t="str">
        <f>'Balance N-1'!B42</f>
        <v>Fac. Non parvenues électricité</v>
      </c>
      <c r="F41" s="9">
        <f>'Balance N-1'!C42</f>
        <v>0</v>
      </c>
      <c r="G41" s="9">
        <f>'Balance N-1'!D42</f>
        <v>3257358</v>
      </c>
      <c r="H41" s="9">
        <f>'Balance N-1'!E42</f>
        <v>3257358</v>
      </c>
      <c r="I41" s="9">
        <f>'Balance N-1'!F42</f>
        <v>0</v>
      </c>
      <c r="J41" s="11">
        <f>'Balance N-1'!G42</f>
        <v>0</v>
      </c>
      <c r="K41" s="11">
        <f>'Balance N-1'!H42</f>
        <v>0</v>
      </c>
      <c r="L41" s="12" t="str">
        <f t="shared" si="3"/>
        <v>4</v>
      </c>
      <c r="M41" s="5" t="str">
        <f t="shared" si="4"/>
        <v>40813</v>
      </c>
      <c r="N41" s="4" t="str">
        <f t="shared" si="5"/>
        <v>Pas de niveau 6</v>
      </c>
      <c r="O41" s="6" t="str">
        <f t="shared" si="6"/>
        <v>Pas de niveau 7</v>
      </c>
    </row>
    <row r="42" spans="1:15">
      <c r="A42" s="15">
        <f>'Balance N-1'!A43</f>
        <v>408140</v>
      </c>
      <c r="B42" s="4" t="str">
        <f t="shared" si="0"/>
        <v>4</v>
      </c>
      <c r="C42" s="4" t="str">
        <f t="shared" si="1"/>
        <v>40</v>
      </c>
      <c r="D42" s="4" t="str">
        <f t="shared" si="2"/>
        <v>408</v>
      </c>
      <c r="E42" s="8" t="str">
        <f>'Balance N-1'!B43</f>
        <v>Fac. Non parvenues transporteur</v>
      </c>
      <c r="F42" s="9">
        <f>'Balance N-1'!C43</f>
        <v>0</v>
      </c>
      <c r="G42" s="9">
        <f>'Balance N-1'!D43</f>
        <v>637437</v>
      </c>
      <c r="H42" s="9">
        <f>'Balance N-1'!E43</f>
        <v>14451330</v>
      </c>
      <c r="I42" s="9">
        <f>'Balance N-1'!F43</f>
        <v>13813893</v>
      </c>
      <c r="J42" s="11">
        <f>'Balance N-1'!G43</f>
        <v>0</v>
      </c>
      <c r="K42" s="11">
        <f>'Balance N-1'!H43</f>
        <v>0</v>
      </c>
      <c r="L42" s="12" t="str">
        <f t="shared" si="3"/>
        <v>4</v>
      </c>
      <c r="M42" s="5" t="str">
        <f t="shared" si="4"/>
        <v>40814</v>
      </c>
      <c r="N42" s="4" t="str">
        <f t="shared" si="5"/>
        <v>Pas de niveau 6</v>
      </c>
      <c r="O42" s="6" t="str">
        <f t="shared" si="6"/>
        <v>Pas de niveau 7</v>
      </c>
    </row>
    <row r="43" spans="1:15">
      <c r="A43" s="15">
        <f>'Balance N-1'!A44</f>
        <v>408150</v>
      </c>
      <c r="B43" s="4" t="str">
        <f t="shared" si="0"/>
        <v>4</v>
      </c>
      <c r="C43" s="4" t="str">
        <f t="shared" si="1"/>
        <v>40</v>
      </c>
      <c r="D43" s="4" t="str">
        <f t="shared" si="2"/>
        <v>408</v>
      </c>
      <c r="E43" s="8" t="str">
        <f>'Balance N-1'!B44</f>
        <v>Fac. Non parvenues avocats</v>
      </c>
      <c r="F43" s="9">
        <f>'Balance N-1'!C44</f>
        <v>0</v>
      </c>
      <c r="G43" s="9">
        <f>'Balance N-1'!D44</f>
        <v>0</v>
      </c>
      <c r="H43" s="9">
        <f>'Balance N-1'!E44</f>
        <v>0</v>
      </c>
      <c r="I43" s="9">
        <f>'Balance N-1'!F44</f>
        <v>1310830</v>
      </c>
      <c r="J43" s="11">
        <f>'Balance N-1'!G44</f>
        <v>0</v>
      </c>
      <c r="K43" s="11">
        <f>'Balance N-1'!H44</f>
        <v>1310830</v>
      </c>
      <c r="L43" s="12" t="str">
        <f t="shared" si="3"/>
        <v>4</v>
      </c>
      <c r="M43" s="5" t="str">
        <f t="shared" si="4"/>
        <v>40815</v>
      </c>
      <c r="N43" s="4" t="str">
        <f t="shared" si="5"/>
        <v>Pas de niveau 6</v>
      </c>
      <c r="O43" s="6" t="str">
        <f t="shared" si="6"/>
        <v>Pas de niveau 7</v>
      </c>
    </row>
    <row r="44" spans="1:15">
      <c r="A44" s="15">
        <f>'Balance N-1'!A45</f>
        <v>409100</v>
      </c>
      <c r="B44" s="4" t="str">
        <f t="shared" si="0"/>
        <v>4</v>
      </c>
      <c r="C44" s="4" t="str">
        <f t="shared" si="1"/>
        <v>40</v>
      </c>
      <c r="D44" s="4" t="str">
        <f t="shared" si="2"/>
        <v>409</v>
      </c>
      <c r="E44" s="8" t="str">
        <f>'Balance N-1'!B45</f>
        <v>Fournisseurs, avances et acomptes</v>
      </c>
      <c r="F44" s="9">
        <f>'Balance N-1'!C45</f>
        <v>0</v>
      </c>
      <c r="G44" s="9">
        <f>'Balance N-1'!D45</f>
        <v>0</v>
      </c>
      <c r="H44" s="9">
        <f>'Balance N-1'!E45</f>
        <v>1433750</v>
      </c>
      <c r="I44" s="9">
        <f>'Balance N-1'!F45</f>
        <v>733750</v>
      </c>
      <c r="J44" s="11">
        <f>'Balance N-1'!G45</f>
        <v>700000</v>
      </c>
      <c r="K44" s="11">
        <f>'Balance N-1'!H45</f>
        <v>0</v>
      </c>
      <c r="L44" s="12" t="str">
        <f t="shared" si="3"/>
        <v>4</v>
      </c>
      <c r="M44" s="5" t="str">
        <f t="shared" si="4"/>
        <v>Pas de niveau 5</v>
      </c>
      <c r="N44" s="4" t="str">
        <f t="shared" si="5"/>
        <v>Pas de niveau 6</v>
      </c>
      <c r="O44" s="6" t="str">
        <f t="shared" si="6"/>
        <v>Pas de niveau 7</v>
      </c>
    </row>
    <row r="45" spans="1:15">
      <c r="A45" s="15">
        <f>'Balance N-1'!A46</f>
        <v>411100</v>
      </c>
      <c r="B45" s="4" t="str">
        <f t="shared" si="0"/>
        <v>4</v>
      </c>
      <c r="C45" s="4" t="str">
        <f t="shared" si="1"/>
        <v>41</v>
      </c>
      <c r="D45" s="4" t="str">
        <f t="shared" si="2"/>
        <v>411</v>
      </c>
      <c r="E45" s="8" t="str">
        <f>'Balance N-1'!B46</f>
        <v>Clients</v>
      </c>
      <c r="F45" s="9">
        <f>'Balance N-1'!C46</f>
        <v>114098863</v>
      </c>
      <c r="G45" s="9">
        <f>'Balance N-1'!D46</f>
        <v>0</v>
      </c>
      <c r="H45" s="9">
        <f>'Balance N-1'!E46</f>
        <v>1906855340</v>
      </c>
      <c r="I45" s="9">
        <f>'Balance N-1'!F46</f>
        <v>1880270370</v>
      </c>
      <c r="J45" s="11">
        <f>'Balance N-1'!G46</f>
        <v>140683833</v>
      </c>
      <c r="K45" s="11">
        <f>'Balance N-1'!H46</f>
        <v>0</v>
      </c>
      <c r="L45" s="12" t="str">
        <f t="shared" si="3"/>
        <v>4</v>
      </c>
      <c r="M45" s="5" t="str">
        <f t="shared" si="4"/>
        <v>Pas de niveau 5</v>
      </c>
      <c r="N45" s="4" t="str">
        <f t="shared" si="5"/>
        <v>Pas de niveau 6</v>
      </c>
      <c r="O45" s="6" t="str">
        <f t="shared" si="6"/>
        <v>Pas de niveau 7</v>
      </c>
    </row>
    <row r="46" spans="1:15">
      <c r="A46" s="15">
        <f>'Balance N-1'!A47</f>
        <v>416200</v>
      </c>
      <c r="B46" s="4" t="str">
        <f t="shared" si="0"/>
        <v>4</v>
      </c>
      <c r="C46" s="4" t="str">
        <f t="shared" si="1"/>
        <v>41</v>
      </c>
      <c r="D46" s="4" t="str">
        <f t="shared" si="2"/>
        <v>416</v>
      </c>
      <c r="E46" s="8" t="str">
        <f>'Balance N-1'!B47</f>
        <v>Créances douteuses</v>
      </c>
      <c r="F46" s="9">
        <f>'Balance N-1'!C47</f>
        <v>31677520</v>
      </c>
      <c r="G46" s="9">
        <f>'Balance N-1'!D47</f>
        <v>0</v>
      </c>
      <c r="H46" s="9">
        <f>'Balance N-1'!E47</f>
        <v>0</v>
      </c>
      <c r="I46" s="9">
        <f>'Balance N-1'!F47</f>
        <v>0</v>
      </c>
      <c r="J46" s="11">
        <f>'Balance N-1'!G47</f>
        <v>31677520</v>
      </c>
      <c r="K46" s="11">
        <f>'Balance N-1'!H47</f>
        <v>0</v>
      </c>
      <c r="L46" s="12" t="str">
        <f t="shared" si="3"/>
        <v>4</v>
      </c>
      <c r="M46" s="5" t="str">
        <f t="shared" si="4"/>
        <v>Pas de niveau 5</v>
      </c>
      <c r="N46" s="4" t="str">
        <f t="shared" si="5"/>
        <v>Pas de niveau 6</v>
      </c>
      <c r="O46" s="6" t="str">
        <f t="shared" si="6"/>
        <v>Pas de niveau 7</v>
      </c>
    </row>
    <row r="47" spans="1:15">
      <c r="A47" s="15">
        <f>'Balance N-1'!A48</f>
        <v>419800</v>
      </c>
      <c r="B47" s="4" t="str">
        <f t="shared" si="0"/>
        <v>4</v>
      </c>
      <c r="C47" s="4" t="str">
        <f t="shared" si="1"/>
        <v>41</v>
      </c>
      <c r="D47" s="4" t="str">
        <f t="shared" si="2"/>
        <v>419</v>
      </c>
      <c r="E47" s="8" t="str">
        <f>'Balance N-1'!B48</f>
        <v>R. R. Ristournes &amp; avoirs à accorder</v>
      </c>
      <c r="F47" s="9">
        <f>'Balance N-1'!C48</f>
        <v>948441</v>
      </c>
      <c r="G47" s="9">
        <f>'Balance N-1'!D48</f>
        <v>0</v>
      </c>
      <c r="H47" s="9">
        <f>'Balance N-1'!E48</f>
        <v>0</v>
      </c>
      <c r="I47" s="9">
        <f>'Balance N-1'!F48</f>
        <v>948441</v>
      </c>
      <c r="J47" s="11">
        <f>'Balance N-1'!G48</f>
        <v>0</v>
      </c>
      <c r="K47" s="11">
        <f>'Balance N-1'!H48</f>
        <v>0</v>
      </c>
      <c r="L47" s="12" t="str">
        <f t="shared" si="3"/>
        <v>4</v>
      </c>
      <c r="M47" s="5" t="str">
        <f t="shared" si="4"/>
        <v>Pas de niveau 5</v>
      </c>
      <c r="N47" s="4" t="str">
        <f t="shared" si="5"/>
        <v>Pas de niveau 6</v>
      </c>
      <c r="O47" s="6" t="str">
        <f t="shared" si="6"/>
        <v>Pas de niveau 7</v>
      </c>
    </row>
    <row r="48" spans="1:15">
      <c r="A48" s="15">
        <f>'Balance N-1'!A49</f>
        <v>421000</v>
      </c>
      <c r="B48" s="4" t="str">
        <f t="shared" si="0"/>
        <v>4</v>
      </c>
      <c r="C48" s="4" t="str">
        <f t="shared" si="1"/>
        <v>42</v>
      </c>
      <c r="D48" s="4" t="str">
        <f t="shared" si="2"/>
        <v>421</v>
      </c>
      <c r="E48" s="8" t="str">
        <f>'Balance N-1'!B49</f>
        <v>Personnel avances &amp; acomptes</v>
      </c>
      <c r="F48" s="9">
        <f>'Balance N-1'!C49</f>
        <v>675000</v>
      </c>
      <c r="G48" s="9">
        <f>'Balance N-1'!D49</f>
        <v>0</v>
      </c>
      <c r="H48" s="9">
        <f>'Balance N-1'!E49</f>
        <v>5362000</v>
      </c>
      <c r="I48" s="9">
        <f>'Balance N-1'!F49</f>
        <v>5344500</v>
      </c>
      <c r="J48" s="11">
        <f>'Balance N-1'!G49</f>
        <v>692500</v>
      </c>
      <c r="K48" s="11">
        <f>'Balance N-1'!H49</f>
        <v>0</v>
      </c>
      <c r="L48" s="12" t="str">
        <f t="shared" si="3"/>
        <v>4</v>
      </c>
      <c r="M48" s="5" t="str">
        <f t="shared" si="4"/>
        <v>Pas de niveau 5</v>
      </c>
      <c r="N48" s="4" t="str">
        <f t="shared" si="5"/>
        <v>Pas de niveau 6</v>
      </c>
      <c r="O48" s="6" t="str">
        <f t="shared" si="6"/>
        <v>Pas de niveau 7</v>
      </c>
    </row>
    <row r="49" spans="1:15">
      <c r="A49" s="15">
        <f>'Balance N-1'!A50</f>
        <v>421400</v>
      </c>
      <c r="B49" s="4" t="str">
        <f t="shared" si="0"/>
        <v>4</v>
      </c>
      <c r="C49" s="4" t="str">
        <f t="shared" si="1"/>
        <v>42</v>
      </c>
      <c r="D49" s="4" t="str">
        <f t="shared" si="2"/>
        <v>421</v>
      </c>
      <c r="E49" s="8" t="str">
        <f>'Balance N-1'!B50</f>
        <v>Frais médicaux</v>
      </c>
      <c r="F49" s="9">
        <f>'Balance N-1'!C50</f>
        <v>1162554</v>
      </c>
      <c r="G49" s="9">
        <f>'Balance N-1'!D50</f>
        <v>0</v>
      </c>
      <c r="H49" s="9">
        <f>'Balance N-1'!E50</f>
        <v>1935977</v>
      </c>
      <c r="I49" s="9">
        <f>'Balance N-1'!F50</f>
        <v>2510745</v>
      </c>
      <c r="J49" s="11">
        <f>'Balance N-1'!G50</f>
        <v>587786</v>
      </c>
      <c r="K49" s="11">
        <f>'Balance N-1'!H50</f>
        <v>0</v>
      </c>
      <c r="L49" s="12" t="str">
        <f t="shared" si="3"/>
        <v>4</v>
      </c>
      <c r="M49" s="5" t="str">
        <f t="shared" si="4"/>
        <v>Pas de niveau 5</v>
      </c>
      <c r="N49" s="4" t="str">
        <f t="shared" si="5"/>
        <v>Pas de niveau 6</v>
      </c>
      <c r="O49" s="6" t="str">
        <f t="shared" si="6"/>
        <v>Pas de niveau 7</v>
      </c>
    </row>
    <row r="50" spans="1:15">
      <c r="A50" s="15">
        <f>'Balance N-1'!A51</f>
        <v>422000</v>
      </c>
      <c r="B50" s="4" t="str">
        <f t="shared" si="0"/>
        <v>4</v>
      </c>
      <c r="C50" s="4" t="str">
        <f t="shared" si="1"/>
        <v>42</v>
      </c>
      <c r="D50" s="4" t="str">
        <f t="shared" si="2"/>
        <v>422</v>
      </c>
      <c r="E50" s="8" t="str">
        <f>'Balance N-1'!B51</f>
        <v>Personnel rémunérations dues</v>
      </c>
      <c r="F50" s="9">
        <f>'Balance N-1'!C51</f>
        <v>0</v>
      </c>
      <c r="G50" s="9">
        <f>'Balance N-1'!D51</f>
        <v>0</v>
      </c>
      <c r="H50" s="9">
        <f>'Balance N-1'!E51</f>
        <v>130502753</v>
      </c>
      <c r="I50" s="9">
        <f>'Balance N-1'!F51</f>
        <v>131486004</v>
      </c>
      <c r="J50" s="11">
        <f>'Balance N-1'!G51</f>
        <v>0</v>
      </c>
      <c r="K50" s="11">
        <f>'Balance N-1'!H51</f>
        <v>983251</v>
      </c>
      <c r="L50" s="12" t="str">
        <f t="shared" si="3"/>
        <v>4</v>
      </c>
      <c r="M50" s="5" t="str">
        <f t="shared" si="4"/>
        <v>Pas de niveau 5</v>
      </c>
      <c r="N50" s="4" t="str">
        <f t="shared" si="5"/>
        <v>Pas de niveau 6</v>
      </c>
      <c r="O50" s="6" t="str">
        <f t="shared" si="6"/>
        <v>Pas de niveau 7</v>
      </c>
    </row>
    <row r="51" spans="1:15">
      <c r="A51" s="15">
        <f>'Balance N-1'!A52</f>
        <v>423200</v>
      </c>
      <c r="B51" s="4" t="str">
        <f t="shared" si="0"/>
        <v>4</v>
      </c>
      <c r="C51" s="4" t="str">
        <f t="shared" si="1"/>
        <v>42</v>
      </c>
      <c r="D51" s="4" t="str">
        <f t="shared" si="2"/>
        <v>423</v>
      </c>
      <c r="E51" s="8" t="str">
        <f>'Balance N-1'!B52</f>
        <v>Personnel saisies- arrêts</v>
      </c>
      <c r="F51" s="9">
        <f>'Balance N-1'!C52</f>
        <v>0</v>
      </c>
      <c r="G51" s="9">
        <f>'Balance N-1'!D52</f>
        <v>40000</v>
      </c>
      <c r="H51" s="9">
        <f>'Balance N-1'!E52</f>
        <v>480000</v>
      </c>
      <c r="I51" s="9">
        <f>'Balance N-1'!F52</f>
        <v>480000</v>
      </c>
      <c r="J51" s="11">
        <f>'Balance N-1'!G52</f>
        <v>0</v>
      </c>
      <c r="K51" s="11">
        <f>'Balance N-1'!H52</f>
        <v>40000</v>
      </c>
      <c r="L51" s="12" t="str">
        <f t="shared" si="3"/>
        <v>4</v>
      </c>
      <c r="M51" s="5" t="str">
        <f t="shared" si="4"/>
        <v>Pas de niveau 5</v>
      </c>
      <c r="N51" s="4" t="str">
        <f t="shared" si="5"/>
        <v>Pas de niveau 6</v>
      </c>
      <c r="O51" s="6" t="str">
        <f t="shared" si="6"/>
        <v>Pas de niveau 7</v>
      </c>
    </row>
    <row r="52" spans="1:15">
      <c r="A52" s="15">
        <f>'Balance N-1'!A53</f>
        <v>427000</v>
      </c>
      <c r="B52" s="4" t="str">
        <f t="shared" si="0"/>
        <v>4</v>
      </c>
      <c r="C52" s="4" t="str">
        <f t="shared" si="1"/>
        <v>42</v>
      </c>
      <c r="D52" s="4" t="str">
        <f t="shared" si="2"/>
        <v>427</v>
      </c>
      <c r="E52" s="8" t="str">
        <f>'Balance N-1'!B53</f>
        <v>Personnel dépôts</v>
      </c>
      <c r="F52" s="9">
        <f>'Balance N-1'!C53</f>
        <v>0</v>
      </c>
      <c r="G52" s="9">
        <f>'Balance N-1'!D53</f>
        <v>55000</v>
      </c>
      <c r="H52" s="9">
        <f>'Balance N-1'!E53</f>
        <v>166500</v>
      </c>
      <c r="I52" s="9">
        <f>'Balance N-1'!F53</f>
        <v>184000</v>
      </c>
      <c r="J52" s="11">
        <f>'Balance N-1'!G53</f>
        <v>0</v>
      </c>
      <c r="K52" s="11">
        <f>'Balance N-1'!H53</f>
        <v>72500</v>
      </c>
      <c r="L52" s="12" t="str">
        <f t="shared" si="3"/>
        <v>4</v>
      </c>
      <c r="M52" s="5" t="str">
        <f t="shared" si="4"/>
        <v>Pas de niveau 5</v>
      </c>
      <c r="N52" s="4" t="str">
        <f t="shared" si="5"/>
        <v>Pas de niveau 6</v>
      </c>
      <c r="O52" s="6" t="str">
        <f t="shared" si="6"/>
        <v>Pas de niveau 7</v>
      </c>
    </row>
    <row r="53" spans="1:15">
      <c r="A53" s="15">
        <f>'Balance N-1'!A54</f>
        <v>428001</v>
      </c>
      <c r="B53" s="4" t="str">
        <f t="shared" si="0"/>
        <v>4</v>
      </c>
      <c r="C53" s="4" t="str">
        <f t="shared" si="1"/>
        <v>42</v>
      </c>
      <c r="D53" s="4" t="str">
        <f t="shared" si="2"/>
        <v>428</v>
      </c>
      <c r="E53" s="8" t="str">
        <f>'Balance N-1'!B54</f>
        <v>Pers locaux congés à payer</v>
      </c>
      <c r="F53" s="9">
        <f>'Balance N-1'!C54</f>
        <v>0</v>
      </c>
      <c r="G53" s="9">
        <f>'Balance N-1'!D54</f>
        <v>2303892</v>
      </c>
      <c r="H53" s="9">
        <f>'Balance N-1'!E54</f>
        <v>2303892</v>
      </c>
      <c r="I53" s="9">
        <f>'Balance N-1'!F54</f>
        <v>3057458</v>
      </c>
      <c r="J53" s="11">
        <f>'Balance N-1'!G54</f>
        <v>0</v>
      </c>
      <c r="K53" s="11">
        <f>'Balance N-1'!H54</f>
        <v>3057458</v>
      </c>
      <c r="L53" s="12" t="str">
        <f t="shared" si="3"/>
        <v>4</v>
      </c>
      <c r="M53" s="5" t="str">
        <f t="shared" si="4"/>
        <v>Pas de niveau 5</v>
      </c>
      <c r="N53" s="4" t="str">
        <f t="shared" si="5"/>
        <v>428001</v>
      </c>
      <c r="O53" s="6" t="str">
        <f t="shared" si="6"/>
        <v>Pas de niveau 7</v>
      </c>
    </row>
    <row r="54" spans="1:15">
      <c r="A54" s="15">
        <f>'Balance N-1'!A55</f>
        <v>428002</v>
      </c>
      <c r="B54" s="4" t="str">
        <f t="shared" si="0"/>
        <v>4</v>
      </c>
      <c r="C54" s="4" t="str">
        <f t="shared" si="1"/>
        <v>42</v>
      </c>
      <c r="D54" s="4" t="str">
        <f t="shared" si="2"/>
        <v>428</v>
      </c>
      <c r="E54" s="8" t="str">
        <f>'Balance N-1'!B55</f>
        <v>Pers non nat congés à payer</v>
      </c>
      <c r="F54" s="9">
        <f>'Balance N-1'!C55</f>
        <v>0</v>
      </c>
      <c r="G54" s="9">
        <f>'Balance N-1'!D55</f>
        <v>1351085</v>
      </c>
      <c r="H54" s="9">
        <f>'Balance N-1'!E55</f>
        <v>1351085</v>
      </c>
      <c r="I54" s="9">
        <f>'Balance N-1'!F55</f>
        <v>955634</v>
      </c>
      <c r="J54" s="11">
        <f>'Balance N-1'!G55</f>
        <v>0</v>
      </c>
      <c r="K54" s="11">
        <f>'Balance N-1'!H55</f>
        <v>955634</v>
      </c>
      <c r="L54" s="12" t="str">
        <f t="shared" si="3"/>
        <v>4</v>
      </c>
      <c r="M54" s="5" t="str">
        <f t="shared" si="4"/>
        <v>Pas de niveau 5</v>
      </c>
      <c r="N54" s="4" t="str">
        <f t="shared" si="5"/>
        <v>428002</v>
      </c>
      <c r="O54" s="6" t="str">
        <f t="shared" si="6"/>
        <v>Pas de niveau 7</v>
      </c>
    </row>
    <row r="55" spans="1:15">
      <c r="A55" s="15">
        <f>'Balance N-1'!A56</f>
        <v>431000</v>
      </c>
      <c r="B55" s="4" t="str">
        <f t="shared" si="0"/>
        <v>4</v>
      </c>
      <c r="C55" s="4" t="str">
        <f t="shared" si="1"/>
        <v>43</v>
      </c>
      <c r="D55" s="4" t="str">
        <f t="shared" si="2"/>
        <v>431</v>
      </c>
      <c r="E55" s="8" t="str">
        <f>'Balance N-1'!B56</f>
        <v>Caisse sécurité sociale</v>
      </c>
      <c r="F55" s="9">
        <f>'Balance N-1'!C56</f>
        <v>0</v>
      </c>
      <c r="G55" s="9">
        <f>'Balance N-1'!D56</f>
        <v>979255</v>
      </c>
      <c r="H55" s="9">
        <f>'Balance N-1'!E56</f>
        <v>7316170</v>
      </c>
      <c r="I55" s="9">
        <f>'Balance N-1'!F56</f>
        <v>7112818</v>
      </c>
      <c r="J55" s="11">
        <f>'Balance N-1'!G56</f>
        <v>0</v>
      </c>
      <c r="K55" s="11">
        <f>'Balance N-1'!H56</f>
        <v>775903</v>
      </c>
      <c r="L55" s="12" t="str">
        <f t="shared" si="3"/>
        <v>4</v>
      </c>
      <c r="M55" s="5" t="str">
        <f t="shared" si="4"/>
        <v>Pas de niveau 5</v>
      </c>
      <c r="N55" s="4" t="str">
        <f t="shared" si="5"/>
        <v>Pas de niveau 6</v>
      </c>
      <c r="O55" s="6" t="str">
        <f t="shared" si="6"/>
        <v>Pas de niveau 7</v>
      </c>
    </row>
    <row r="56" spans="1:15">
      <c r="A56" s="15">
        <f>'Balance N-1'!A57</f>
        <v>431300</v>
      </c>
      <c r="B56" s="4" t="str">
        <f t="shared" si="0"/>
        <v>4</v>
      </c>
      <c r="C56" s="4" t="str">
        <f t="shared" si="1"/>
        <v>43</v>
      </c>
      <c r="D56" s="4" t="str">
        <f t="shared" si="2"/>
        <v>431</v>
      </c>
      <c r="E56" s="8" t="str">
        <f>'Balance N-1'!B57</f>
        <v>Caisse de retraite</v>
      </c>
      <c r="F56" s="9">
        <f>'Balance N-1'!C57</f>
        <v>0</v>
      </c>
      <c r="G56" s="9">
        <f>'Balance N-1'!D57</f>
        <v>1161181</v>
      </c>
      <c r="H56" s="9">
        <f>'Balance N-1'!E57</f>
        <v>13328375</v>
      </c>
      <c r="I56" s="9">
        <f>'Balance N-1'!F57</f>
        <v>13417004</v>
      </c>
      <c r="J56" s="11">
        <f>'Balance N-1'!G57</f>
        <v>0</v>
      </c>
      <c r="K56" s="11">
        <f>'Balance N-1'!H57</f>
        <v>1249810</v>
      </c>
      <c r="L56" s="12" t="str">
        <f t="shared" si="3"/>
        <v>4</v>
      </c>
      <c r="M56" s="5" t="str">
        <f t="shared" si="4"/>
        <v>Pas de niveau 5</v>
      </c>
      <c r="N56" s="4" t="str">
        <f t="shared" si="5"/>
        <v>Pas de niveau 6</v>
      </c>
      <c r="O56" s="6" t="str">
        <f t="shared" si="6"/>
        <v>Pas de niveau 7</v>
      </c>
    </row>
    <row r="57" spans="1:15">
      <c r="A57" s="15">
        <f>'Balance N-1'!A58</f>
        <v>433110</v>
      </c>
      <c r="B57" s="4" t="str">
        <f t="shared" si="0"/>
        <v>4</v>
      </c>
      <c r="C57" s="4" t="str">
        <f t="shared" si="1"/>
        <v>43</v>
      </c>
      <c r="D57" s="4" t="str">
        <f t="shared" si="2"/>
        <v>433</v>
      </c>
      <c r="E57" s="8" t="str">
        <f>'Balance N-1'!B58</f>
        <v>Mutuelle de sante</v>
      </c>
      <c r="F57" s="9">
        <f>'Balance N-1'!C58</f>
        <v>0</v>
      </c>
      <c r="G57" s="9">
        <f>'Balance N-1'!D58</f>
        <v>587724</v>
      </c>
      <c r="H57" s="9">
        <f>'Balance N-1'!E58</f>
        <v>3657726</v>
      </c>
      <c r="I57" s="9">
        <f>'Balance N-1'!F58</f>
        <v>3540003</v>
      </c>
      <c r="J57" s="11">
        <f>'Balance N-1'!G58</f>
        <v>0</v>
      </c>
      <c r="K57" s="11">
        <f>'Balance N-1'!H58</f>
        <v>470001</v>
      </c>
      <c r="L57" s="12" t="str">
        <f t="shared" si="3"/>
        <v>4</v>
      </c>
      <c r="M57" s="5" t="str">
        <f t="shared" si="4"/>
        <v>43311</v>
      </c>
      <c r="N57" s="4" t="str">
        <f t="shared" si="5"/>
        <v>Pas de niveau 6</v>
      </c>
      <c r="O57" s="6" t="str">
        <f t="shared" si="6"/>
        <v>Pas de niveau 7</v>
      </c>
    </row>
    <row r="58" spans="1:15">
      <c r="A58" s="15">
        <f>'Balance N-1'!A59</f>
        <v>438200</v>
      </c>
      <c r="B58" s="4" t="str">
        <f t="shared" si="0"/>
        <v>4</v>
      </c>
      <c r="C58" s="4" t="str">
        <f t="shared" si="1"/>
        <v>43</v>
      </c>
      <c r="D58" s="4" t="str">
        <f t="shared" si="2"/>
        <v>438</v>
      </c>
      <c r="E58" s="8" t="str">
        <f>'Balance N-1'!B59</f>
        <v>Charges sociales / congés</v>
      </c>
      <c r="F58" s="9">
        <f>'Balance N-1'!C59</f>
        <v>0</v>
      </c>
      <c r="G58" s="9">
        <f>'Balance N-1'!D59</f>
        <v>506047</v>
      </c>
      <c r="H58" s="9">
        <f>'Balance N-1'!E59</f>
        <v>506047</v>
      </c>
      <c r="I58" s="9">
        <f>'Balance N-1'!F59</f>
        <v>508585</v>
      </c>
      <c r="J58" s="11">
        <f>'Balance N-1'!G59</f>
        <v>0</v>
      </c>
      <c r="K58" s="11">
        <f>'Balance N-1'!H59</f>
        <v>508585</v>
      </c>
      <c r="L58" s="12" t="str">
        <f t="shared" si="3"/>
        <v>4</v>
      </c>
      <c r="M58" s="5" t="str">
        <f t="shared" si="4"/>
        <v>Pas de niveau 5</v>
      </c>
      <c r="N58" s="4" t="str">
        <f t="shared" si="5"/>
        <v>Pas de niveau 6</v>
      </c>
      <c r="O58" s="6" t="str">
        <f t="shared" si="6"/>
        <v>Pas de niveau 7</v>
      </c>
    </row>
    <row r="59" spans="1:15">
      <c r="A59" s="15">
        <f>'Balance N-1'!A60</f>
        <v>441100</v>
      </c>
      <c r="B59" s="4" t="str">
        <f t="shared" si="0"/>
        <v>4</v>
      </c>
      <c r="C59" s="4" t="str">
        <f t="shared" si="1"/>
        <v>44</v>
      </c>
      <c r="D59" s="4" t="str">
        <f t="shared" si="2"/>
        <v>441</v>
      </c>
      <c r="E59" s="8" t="str">
        <f>'Balance N-1'!B60</f>
        <v>Etat impôt sur les sociétés</v>
      </c>
      <c r="F59" s="9">
        <f>'Balance N-1'!C60</f>
        <v>0</v>
      </c>
      <c r="G59" s="9">
        <f>'Balance N-1'!D60</f>
        <v>9098000</v>
      </c>
      <c r="H59" s="9">
        <f>'Balance N-1'!E60</f>
        <v>9098000</v>
      </c>
      <c r="I59" s="9">
        <f>'Balance N-1'!F60</f>
        <v>23411413</v>
      </c>
      <c r="J59" s="11">
        <f>'Balance N-1'!G60</f>
        <v>0</v>
      </c>
      <c r="K59" s="11">
        <f>'Balance N-1'!H60</f>
        <v>23411413</v>
      </c>
      <c r="L59" s="12" t="str">
        <f t="shared" si="3"/>
        <v>4</v>
      </c>
      <c r="M59" s="5" t="str">
        <f t="shared" si="4"/>
        <v>Pas de niveau 5</v>
      </c>
      <c r="N59" s="4" t="str">
        <f t="shared" si="5"/>
        <v>Pas de niveau 6</v>
      </c>
      <c r="O59" s="6" t="str">
        <f t="shared" si="6"/>
        <v>Pas de niveau 7</v>
      </c>
    </row>
    <row r="60" spans="1:15">
      <c r="A60" s="15">
        <f>'Balance N-1'!A61</f>
        <v>442100</v>
      </c>
      <c r="B60" s="4" t="str">
        <f t="shared" si="0"/>
        <v>4</v>
      </c>
      <c r="C60" s="4" t="str">
        <f t="shared" si="1"/>
        <v>44</v>
      </c>
      <c r="D60" s="4" t="str">
        <f t="shared" si="2"/>
        <v>442</v>
      </c>
      <c r="E60" s="8" t="str">
        <f>'Balance N-1'!B61</f>
        <v>Etat impôts et taxes</v>
      </c>
      <c r="F60" s="9">
        <f>'Balance N-1'!C61</f>
        <v>0</v>
      </c>
      <c r="G60" s="9">
        <f>'Balance N-1'!D61</f>
        <v>2752200</v>
      </c>
      <c r="H60" s="9">
        <f>'Balance N-1'!E61</f>
        <v>114048</v>
      </c>
      <c r="I60" s="9">
        <f>'Balance N-1'!F61</f>
        <v>574992</v>
      </c>
      <c r="J60" s="11">
        <f>'Balance N-1'!G61</f>
        <v>0</v>
      </c>
      <c r="K60" s="11">
        <f>'Balance N-1'!H61</f>
        <v>3213144</v>
      </c>
      <c r="L60" s="12" t="str">
        <f t="shared" si="3"/>
        <v>4</v>
      </c>
      <c r="M60" s="5" t="str">
        <f t="shared" si="4"/>
        <v>Pas de niveau 5</v>
      </c>
      <c r="N60" s="4" t="str">
        <f t="shared" si="5"/>
        <v>Pas de niveau 6</v>
      </c>
      <c r="O60" s="6" t="str">
        <f t="shared" si="6"/>
        <v>Pas de niveau 7</v>
      </c>
    </row>
    <row r="61" spans="1:15">
      <c r="A61" s="15">
        <f>'Balance N-1'!A62</f>
        <v>443200</v>
      </c>
      <c r="B61" s="4" t="str">
        <f t="shared" si="0"/>
        <v>4</v>
      </c>
      <c r="C61" s="4" t="str">
        <f t="shared" si="1"/>
        <v>44</v>
      </c>
      <c r="D61" s="4" t="str">
        <f t="shared" si="2"/>
        <v>443</v>
      </c>
      <c r="E61" s="8" t="str">
        <f>'Balance N-1'!B62</f>
        <v>Tva facturée / prestation services</v>
      </c>
      <c r="F61" s="9">
        <f>'Balance N-1'!C62</f>
        <v>0</v>
      </c>
      <c r="G61" s="9">
        <f>'Balance N-1'!D62</f>
        <v>54049</v>
      </c>
      <c r="H61" s="9">
        <f>'Balance N-1'!E62</f>
        <v>252049</v>
      </c>
      <c r="I61" s="9">
        <f>'Balance N-1'!F62</f>
        <v>287781</v>
      </c>
      <c r="J61" s="11">
        <f>'Balance N-1'!G62</f>
        <v>0</v>
      </c>
      <c r="K61" s="11">
        <f>'Balance N-1'!H62</f>
        <v>89781</v>
      </c>
      <c r="L61" s="12" t="str">
        <f t="shared" si="3"/>
        <v>4</v>
      </c>
      <c r="M61" s="5" t="str">
        <f t="shared" si="4"/>
        <v>Pas de niveau 5</v>
      </c>
      <c r="N61" s="4" t="str">
        <f t="shared" si="5"/>
        <v>Pas de niveau 6</v>
      </c>
      <c r="O61" s="6" t="str">
        <f t="shared" si="6"/>
        <v>Pas de niveau 7</v>
      </c>
    </row>
    <row r="62" spans="1:15">
      <c r="A62" s="15">
        <f>'Balance N-1'!A63</f>
        <v>447000</v>
      </c>
      <c r="B62" s="4" t="str">
        <f t="shared" si="0"/>
        <v>4</v>
      </c>
      <c r="C62" s="4" t="str">
        <f t="shared" si="1"/>
        <v>44</v>
      </c>
      <c r="D62" s="4" t="str">
        <f t="shared" si="2"/>
        <v>447</v>
      </c>
      <c r="E62" s="8" t="str">
        <f>'Balance N-1'!B63</f>
        <v>Etat impôts retenue à la source personnel</v>
      </c>
      <c r="F62" s="9">
        <f>'Balance N-1'!C63</f>
        <v>0</v>
      </c>
      <c r="G62" s="9">
        <f>'Balance N-1'!D63</f>
        <v>596627</v>
      </c>
      <c r="H62" s="9">
        <f>'Balance N-1'!E63</f>
        <v>12424778</v>
      </c>
      <c r="I62" s="9">
        <f>'Balance N-1'!F63</f>
        <v>12894469</v>
      </c>
      <c r="J62" s="11">
        <f>'Balance N-1'!G63</f>
        <v>0</v>
      </c>
      <c r="K62" s="11">
        <f>'Balance N-1'!H63</f>
        <v>1066318</v>
      </c>
      <c r="L62" s="12" t="str">
        <f t="shared" si="3"/>
        <v>4</v>
      </c>
      <c r="M62" s="5" t="str">
        <f t="shared" si="4"/>
        <v>Pas de niveau 5</v>
      </c>
      <c r="N62" s="4" t="str">
        <f t="shared" si="5"/>
        <v>Pas de niveau 6</v>
      </c>
      <c r="O62" s="6" t="str">
        <f t="shared" si="6"/>
        <v>Pas de niveau 7</v>
      </c>
    </row>
    <row r="63" spans="1:15">
      <c r="A63" s="15">
        <f>'Balance N-1'!A64</f>
        <v>447200</v>
      </c>
      <c r="B63" s="4" t="str">
        <f t="shared" si="0"/>
        <v>4</v>
      </c>
      <c r="C63" s="4" t="str">
        <f t="shared" si="1"/>
        <v>44</v>
      </c>
      <c r="D63" s="4" t="str">
        <f t="shared" si="2"/>
        <v>447</v>
      </c>
      <c r="E63" s="8" t="str">
        <f>'Balance N-1'!B64</f>
        <v>Etat retenue à la source prestataire</v>
      </c>
      <c r="F63" s="9">
        <f>'Balance N-1'!C64</f>
        <v>0</v>
      </c>
      <c r="G63" s="9">
        <f>'Balance N-1'!D64</f>
        <v>90750</v>
      </c>
      <c r="H63" s="9">
        <f>'Balance N-1'!E64</f>
        <v>870129</v>
      </c>
      <c r="I63" s="9">
        <f>'Balance N-1'!F64</f>
        <v>895879</v>
      </c>
      <c r="J63" s="11">
        <f>'Balance N-1'!G64</f>
        <v>0</v>
      </c>
      <c r="K63" s="11">
        <f>'Balance N-1'!H64</f>
        <v>116500</v>
      </c>
      <c r="L63" s="12" t="str">
        <f t="shared" si="3"/>
        <v>4</v>
      </c>
      <c r="M63" s="5" t="str">
        <f t="shared" si="4"/>
        <v>Pas de niveau 5</v>
      </c>
      <c r="N63" s="4" t="str">
        <f t="shared" si="5"/>
        <v>Pas de niveau 6</v>
      </c>
      <c r="O63" s="6" t="str">
        <f t="shared" si="6"/>
        <v>Pas de niveau 7</v>
      </c>
    </row>
    <row r="64" spans="1:15">
      <c r="A64" s="15">
        <f>'Balance N-1'!A65</f>
        <v>462001</v>
      </c>
      <c r="B64" s="4" t="str">
        <f t="shared" si="0"/>
        <v>4</v>
      </c>
      <c r="C64" s="4" t="str">
        <f t="shared" si="1"/>
        <v>46</v>
      </c>
      <c r="D64" s="4" t="str">
        <f t="shared" si="2"/>
        <v>462</v>
      </c>
      <c r="E64" s="8" t="str">
        <f>'Balance N-1'!B65</f>
        <v>Compte courant associés</v>
      </c>
      <c r="F64" s="9">
        <f>'Balance N-1'!C65</f>
        <v>0</v>
      </c>
      <c r="G64" s="9">
        <f>'Balance N-1'!D65</f>
        <v>10336159</v>
      </c>
      <c r="H64" s="9">
        <f>'Balance N-1'!E65</f>
        <v>40643970</v>
      </c>
      <c r="I64" s="9">
        <f>'Balance N-1'!F65</f>
        <v>40246770</v>
      </c>
      <c r="J64" s="11">
        <f>'Balance N-1'!G65</f>
        <v>0</v>
      </c>
      <c r="K64" s="11">
        <f>'Balance N-1'!H65</f>
        <v>9938959</v>
      </c>
      <c r="L64" s="12" t="str">
        <f t="shared" si="3"/>
        <v>4</v>
      </c>
      <c r="M64" s="5" t="str">
        <f t="shared" si="4"/>
        <v>Pas de niveau 5</v>
      </c>
      <c r="N64" s="4" t="str">
        <f t="shared" si="5"/>
        <v>462001</v>
      </c>
      <c r="O64" s="6" t="str">
        <f t="shared" si="6"/>
        <v>Pas de niveau 7</v>
      </c>
    </row>
    <row r="65" spans="1:15">
      <c r="A65" s="15">
        <f>'Balance N-1'!A66</f>
        <v>471100</v>
      </c>
      <c r="B65" s="4" t="str">
        <f t="shared" si="0"/>
        <v>4</v>
      </c>
      <c r="C65" s="4" t="str">
        <f t="shared" si="1"/>
        <v>47</v>
      </c>
      <c r="D65" s="4" t="str">
        <f t="shared" si="2"/>
        <v>471</v>
      </c>
      <c r="E65" s="8" t="str">
        <f>'Balance N-1'!B66</f>
        <v>Débiteurs divers</v>
      </c>
      <c r="F65" s="9">
        <f>'Balance N-1'!C66</f>
        <v>0</v>
      </c>
      <c r="G65" s="9">
        <f>'Balance N-1'!D66</f>
        <v>10000000</v>
      </c>
      <c r="H65" s="9">
        <f>'Balance N-1'!E66</f>
        <v>10650000</v>
      </c>
      <c r="I65" s="9">
        <f>'Balance N-1'!F66</f>
        <v>200000</v>
      </c>
      <c r="J65" s="11">
        <f>'Balance N-1'!G66</f>
        <v>450000</v>
      </c>
      <c r="K65" s="11">
        <f>'Balance N-1'!H66</f>
        <v>0</v>
      </c>
      <c r="L65" s="12" t="str">
        <f t="shared" si="3"/>
        <v>4</v>
      </c>
      <c r="M65" s="5" t="str">
        <f t="shared" si="4"/>
        <v>Pas de niveau 5</v>
      </c>
      <c r="N65" s="4" t="str">
        <f t="shared" si="5"/>
        <v>Pas de niveau 6</v>
      </c>
      <c r="O65" s="6" t="str">
        <f t="shared" si="6"/>
        <v>Pas de niveau 7</v>
      </c>
    </row>
    <row r="66" spans="1:15">
      <c r="A66" s="15">
        <f>'Balance N-1'!A67</f>
        <v>471300</v>
      </c>
      <c r="B66" s="4" t="str">
        <f t="shared" si="0"/>
        <v>4</v>
      </c>
      <c r="C66" s="4" t="str">
        <f t="shared" si="1"/>
        <v>47</v>
      </c>
      <c r="D66" s="4" t="str">
        <f t="shared" si="2"/>
        <v>471</v>
      </c>
      <c r="E66" s="8" t="str">
        <f>'Balance N-1'!B67</f>
        <v>Créditeurs divers</v>
      </c>
      <c r="F66" s="9">
        <f>'Balance N-1'!C67</f>
        <v>0</v>
      </c>
      <c r="G66" s="9">
        <f>'Balance N-1'!D67</f>
        <v>530000</v>
      </c>
      <c r="H66" s="9">
        <f>'Balance N-1'!E67</f>
        <v>4120000</v>
      </c>
      <c r="I66" s="9">
        <f>'Balance N-1'!F67</f>
        <v>4300000</v>
      </c>
      <c r="J66" s="11">
        <f>'Balance N-1'!G67</f>
        <v>0</v>
      </c>
      <c r="K66" s="11">
        <f>'Balance N-1'!H67</f>
        <v>710000</v>
      </c>
      <c r="L66" s="12" t="str">
        <f t="shared" si="3"/>
        <v>4</v>
      </c>
      <c r="M66" s="5" t="str">
        <f t="shared" si="4"/>
        <v>Pas de niveau 5</v>
      </c>
      <c r="N66" s="4" t="str">
        <f t="shared" si="5"/>
        <v>Pas de niveau 6</v>
      </c>
      <c r="O66" s="6" t="str">
        <f t="shared" si="6"/>
        <v>Pas de niveau 7</v>
      </c>
    </row>
    <row r="67" spans="1:15">
      <c r="A67" s="15">
        <f>'Balance N-1'!A68</f>
        <v>476000</v>
      </c>
      <c r="B67" s="4" t="str">
        <f t="shared" si="0"/>
        <v>4</v>
      </c>
      <c r="C67" s="4" t="str">
        <f t="shared" si="1"/>
        <v>47</v>
      </c>
      <c r="D67" s="4" t="str">
        <f t="shared" si="2"/>
        <v>476</v>
      </c>
      <c r="E67" s="8" t="str">
        <f>'Balance N-1'!B68</f>
        <v>Charges constatées d'avance</v>
      </c>
      <c r="F67" s="9">
        <f>'Balance N-1'!C68</f>
        <v>2255622</v>
      </c>
      <c r="G67" s="9">
        <f>'Balance N-1'!D68</f>
        <v>0</v>
      </c>
      <c r="H67" s="9">
        <f>'Balance N-1'!E68</f>
        <v>5310480</v>
      </c>
      <c r="I67" s="9">
        <f>'Balance N-1'!F68</f>
        <v>6168003</v>
      </c>
      <c r="J67" s="11">
        <f>'Balance N-1'!G68</f>
        <v>1398099</v>
      </c>
      <c r="K67" s="11">
        <f>'Balance N-1'!H68</f>
        <v>0</v>
      </c>
      <c r="L67" s="12" t="str">
        <f t="shared" si="3"/>
        <v>4</v>
      </c>
      <c r="M67" s="5" t="str">
        <f t="shared" si="4"/>
        <v>Pas de niveau 5</v>
      </c>
      <c r="N67" s="4" t="str">
        <f t="shared" si="5"/>
        <v>Pas de niveau 6</v>
      </c>
      <c r="O67" s="6" t="str">
        <f t="shared" si="6"/>
        <v>Pas de niveau 7</v>
      </c>
    </row>
    <row r="68" spans="1:15">
      <c r="A68" s="15">
        <f>'Balance N-1'!A69</f>
        <v>477000</v>
      </c>
      <c r="B68" s="4" t="str">
        <f t="shared" ref="B68:B131" si="7">LEFT(A68,$W$1)</f>
        <v>4</v>
      </c>
      <c r="C68" s="4" t="str">
        <f t="shared" ref="C68:C131" si="8">LEFT(A68,$X$1)</f>
        <v>47</v>
      </c>
      <c r="D68" s="4" t="str">
        <f t="shared" ref="D68:D131" si="9">LEFT(A68,$Y$1)</f>
        <v>477</v>
      </c>
      <c r="E68" s="8" t="str">
        <f>'Balance N-1'!B69</f>
        <v>Produits constatés d'avance</v>
      </c>
      <c r="F68" s="9">
        <f>'Balance N-1'!C69</f>
        <v>0</v>
      </c>
      <c r="G68" s="9">
        <f>'Balance N-1'!D69</f>
        <v>0</v>
      </c>
      <c r="H68" s="9">
        <f>'Balance N-1'!E69</f>
        <v>1056000</v>
      </c>
      <c r="I68" s="9">
        <f>'Balance N-1'!F69</f>
        <v>1056000</v>
      </c>
      <c r="J68" s="11">
        <f>'Balance N-1'!G69</f>
        <v>0</v>
      </c>
      <c r="K68" s="11">
        <f>'Balance N-1'!H69</f>
        <v>0</v>
      </c>
      <c r="L68" s="12" t="str">
        <f t="shared" ref="L68:L131" si="10">LEFT(A68,1)</f>
        <v>4</v>
      </c>
      <c r="M68" s="5" t="str">
        <f t="shared" ref="M68:M131" si="11">IF(MID(A68,5,1)&lt;&gt;"0",LEFT(A68,5),"Pas de niveau 5")</f>
        <v>Pas de niveau 5</v>
      </c>
      <c r="N68" s="4" t="str">
        <f t="shared" ref="N68:N131" si="12">IF(MID(A68,6,1)&lt;&gt;"0",LEFT(A68,6),"Pas de niveau 6")</f>
        <v>Pas de niveau 6</v>
      </c>
      <c r="O68" s="6" t="str">
        <f t="shared" ref="O68:O131" si="13">IF(MID(A68,7,1)&lt;&gt;"",LEFT(A68,7),"Pas de niveau 7")</f>
        <v>Pas de niveau 7</v>
      </c>
    </row>
    <row r="69" spans="1:15">
      <c r="A69" s="15">
        <f>'Balance N-1'!A70</f>
        <v>481800</v>
      </c>
      <c r="B69" s="4" t="str">
        <f t="shared" si="7"/>
        <v>4</v>
      </c>
      <c r="C69" s="4" t="str">
        <f t="shared" si="8"/>
        <v>48</v>
      </c>
      <c r="D69" s="4" t="str">
        <f t="shared" si="9"/>
        <v>481</v>
      </c>
      <c r="E69" s="8" t="str">
        <f>'Balance N-1'!B70</f>
        <v>Fours d'invest. Fnp</v>
      </c>
      <c r="F69" s="9">
        <f>'Balance N-1'!C70</f>
        <v>0</v>
      </c>
      <c r="G69" s="9">
        <f>'Balance N-1'!D70</f>
        <v>0</v>
      </c>
      <c r="H69" s="9">
        <f>'Balance N-1'!E70</f>
        <v>0</v>
      </c>
      <c r="I69" s="9">
        <f>'Balance N-1'!F70</f>
        <v>399942</v>
      </c>
      <c r="J69" s="11">
        <f>'Balance N-1'!G70</f>
        <v>0</v>
      </c>
      <c r="K69" s="11">
        <f>'Balance N-1'!H70</f>
        <v>399942</v>
      </c>
      <c r="L69" s="12" t="str">
        <f t="shared" si="10"/>
        <v>4</v>
      </c>
      <c r="M69" s="5" t="str">
        <f t="shared" si="11"/>
        <v>Pas de niveau 5</v>
      </c>
      <c r="N69" s="4" t="str">
        <f t="shared" si="12"/>
        <v>Pas de niveau 6</v>
      </c>
      <c r="O69" s="6" t="str">
        <f t="shared" si="13"/>
        <v>Pas de niveau 7</v>
      </c>
    </row>
    <row r="70" spans="1:15">
      <c r="A70" s="15">
        <f>'Balance N-1'!A71</f>
        <v>482000</v>
      </c>
      <c r="B70" s="4" t="str">
        <f t="shared" si="7"/>
        <v>4</v>
      </c>
      <c r="C70" s="4" t="str">
        <f t="shared" si="8"/>
        <v>48</v>
      </c>
      <c r="D70" s="4" t="str">
        <f t="shared" si="9"/>
        <v>482</v>
      </c>
      <c r="E70" s="8" t="str">
        <f>'Balance N-1'!B71</f>
        <v>Frs invest. effets à payer</v>
      </c>
      <c r="F70" s="9">
        <f>'Balance N-1'!C71</f>
        <v>0</v>
      </c>
      <c r="G70" s="9">
        <f>'Balance N-1'!D71</f>
        <v>1218333</v>
      </c>
      <c r="H70" s="9">
        <f>'Balance N-1'!E71</f>
        <v>1218333</v>
      </c>
      <c r="I70" s="9">
        <f>'Balance N-1'!F71</f>
        <v>0</v>
      </c>
      <c r="J70" s="11">
        <f>'Balance N-1'!G71</f>
        <v>0</v>
      </c>
      <c r="K70" s="11">
        <f>'Balance N-1'!H71</f>
        <v>0</v>
      </c>
      <c r="L70" s="12" t="str">
        <f t="shared" si="10"/>
        <v>4</v>
      </c>
      <c r="M70" s="5" t="str">
        <f t="shared" si="11"/>
        <v>Pas de niveau 5</v>
      </c>
      <c r="N70" s="4" t="str">
        <f t="shared" si="12"/>
        <v>Pas de niveau 6</v>
      </c>
      <c r="O70" s="6" t="str">
        <f t="shared" si="13"/>
        <v>Pas de niveau 7</v>
      </c>
    </row>
    <row r="71" spans="1:15">
      <c r="A71" s="15">
        <f>'Balance N-1'!A72</f>
        <v>485100</v>
      </c>
      <c r="B71" s="4" t="str">
        <f t="shared" si="7"/>
        <v>4</v>
      </c>
      <c r="C71" s="4" t="str">
        <f t="shared" si="8"/>
        <v>48</v>
      </c>
      <c r="D71" s="4" t="str">
        <f t="shared" si="9"/>
        <v>485</v>
      </c>
      <c r="E71" s="8" t="str">
        <f>'Balance N-1'!B72</f>
        <v>Créances sur cessions d’immobilisations</v>
      </c>
      <c r="F71" s="9">
        <f>'Balance N-1'!C72</f>
        <v>620000</v>
      </c>
      <c r="G71" s="9">
        <f>'Balance N-1'!D72</f>
        <v>0</v>
      </c>
      <c r="H71" s="9">
        <f>'Balance N-1'!E72</f>
        <v>0</v>
      </c>
      <c r="I71" s="9">
        <f>'Balance N-1'!F72</f>
        <v>240000</v>
      </c>
      <c r="J71" s="11">
        <f>'Balance N-1'!G72</f>
        <v>380000</v>
      </c>
      <c r="K71" s="11">
        <f>'Balance N-1'!H72</f>
        <v>0</v>
      </c>
      <c r="L71" s="12" t="str">
        <f t="shared" si="10"/>
        <v>4</v>
      </c>
      <c r="M71" s="5" t="str">
        <f t="shared" si="11"/>
        <v>Pas de niveau 5</v>
      </c>
      <c r="N71" s="4" t="str">
        <f t="shared" si="12"/>
        <v>Pas de niveau 6</v>
      </c>
      <c r="O71" s="6" t="str">
        <f t="shared" si="13"/>
        <v>Pas de niveau 7</v>
      </c>
    </row>
    <row r="72" spans="1:15">
      <c r="A72" s="15">
        <f>'Balance N-1'!A73</f>
        <v>491000</v>
      </c>
      <c r="B72" s="4" t="str">
        <f t="shared" si="7"/>
        <v>4</v>
      </c>
      <c r="C72" s="4" t="str">
        <f t="shared" si="8"/>
        <v>49</v>
      </c>
      <c r="D72" s="4" t="str">
        <f t="shared" si="9"/>
        <v>491</v>
      </c>
      <c r="E72" s="8" t="str">
        <f>'Balance N-1'!B73</f>
        <v>Dépréciations comptes clts</v>
      </c>
      <c r="F72" s="9">
        <f>'Balance N-1'!C73</f>
        <v>0</v>
      </c>
      <c r="G72" s="9">
        <f>'Balance N-1'!D73</f>
        <v>31677520</v>
      </c>
      <c r="H72" s="9">
        <f>'Balance N-1'!E73</f>
        <v>0</v>
      </c>
      <c r="I72" s="9">
        <f>'Balance N-1'!F73</f>
        <v>0</v>
      </c>
      <c r="J72" s="11">
        <f>'Balance N-1'!G73</f>
        <v>0</v>
      </c>
      <c r="K72" s="11">
        <f>'Balance N-1'!H73</f>
        <v>31677520</v>
      </c>
      <c r="L72" s="12" t="str">
        <f t="shared" si="10"/>
        <v>4</v>
      </c>
      <c r="M72" s="5" t="str">
        <f t="shared" si="11"/>
        <v>Pas de niveau 5</v>
      </c>
      <c r="N72" s="4" t="str">
        <f t="shared" si="12"/>
        <v>Pas de niveau 6</v>
      </c>
      <c r="O72" s="6" t="str">
        <f t="shared" si="13"/>
        <v>Pas de niveau 7</v>
      </c>
    </row>
    <row r="73" spans="1:15">
      <c r="A73" s="15">
        <f>'Balance N-1'!A74</f>
        <v>521400</v>
      </c>
      <c r="B73" s="4" t="str">
        <f t="shared" si="7"/>
        <v>5</v>
      </c>
      <c r="C73" s="4" t="str">
        <f t="shared" si="8"/>
        <v>52</v>
      </c>
      <c r="D73" s="4" t="str">
        <f t="shared" si="9"/>
        <v>521</v>
      </c>
      <c r="E73" s="8" t="str">
        <f>'Balance N-1'!B74</f>
        <v>Banques</v>
      </c>
      <c r="F73" s="9">
        <f>'Balance N-1'!C74</f>
        <v>18485559</v>
      </c>
      <c r="G73" s="9">
        <f>'Balance N-1'!D74</f>
        <v>0</v>
      </c>
      <c r="H73" s="9">
        <f>'Balance N-1'!E74</f>
        <v>1864651283</v>
      </c>
      <c r="I73" s="9">
        <f>'Balance N-1'!F74</f>
        <v>1814012866</v>
      </c>
      <c r="J73" s="11">
        <f>'Balance N-1'!G74</f>
        <v>69123976</v>
      </c>
      <c r="K73" s="11">
        <f>'Balance N-1'!H74</f>
        <v>0</v>
      </c>
      <c r="L73" s="12" t="str">
        <f t="shared" si="10"/>
        <v>5</v>
      </c>
      <c r="M73" s="5" t="str">
        <f t="shared" si="11"/>
        <v>Pas de niveau 5</v>
      </c>
      <c r="N73" s="4" t="str">
        <f t="shared" si="12"/>
        <v>Pas de niveau 6</v>
      </c>
      <c r="O73" s="6" t="str">
        <f t="shared" si="13"/>
        <v>Pas de niveau 7</v>
      </c>
    </row>
    <row r="74" spans="1:15">
      <c r="A74" s="15">
        <f>'Balance N-1'!A75</f>
        <v>571100</v>
      </c>
      <c r="B74" s="4" t="str">
        <f t="shared" si="7"/>
        <v>5</v>
      </c>
      <c r="C74" s="4" t="str">
        <f t="shared" si="8"/>
        <v>57</v>
      </c>
      <c r="D74" s="4" t="str">
        <f t="shared" si="9"/>
        <v>571</v>
      </c>
      <c r="E74" s="8" t="str">
        <f>'Balance N-1'!B75</f>
        <v>Caisse</v>
      </c>
      <c r="F74" s="9">
        <f>'Balance N-1'!C75</f>
        <v>15109845</v>
      </c>
      <c r="G74" s="9">
        <f>'Balance N-1'!D75</f>
        <v>0</v>
      </c>
      <c r="H74" s="9">
        <f>'Balance N-1'!E75</f>
        <v>164971903</v>
      </c>
      <c r="I74" s="9">
        <f>'Balance N-1'!F75</f>
        <v>174621567</v>
      </c>
      <c r="J74" s="11">
        <f>'Balance N-1'!G75</f>
        <v>5460181</v>
      </c>
      <c r="K74" s="11">
        <f>'Balance N-1'!H75</f>
        <v>0</v>
      </c>
      <c r="L74" s="12" t="str">
        <f t="shared" si="10"/>
        <v>5</v>
      </c>
      <c r="M74" s="5" t="str">
        <f t="shared" si="11"/>
        <v>Pas de niveau 5</v>
      </c>
      <c r="N74" s="4" t="str">
        <f t="shared" si="12"/>
        <v>Pas de niveau 6</v>
      </c>
      <c r="O74" s="6" t="str">
        <f t="shared" si="13"/>
        <v>Pas de niveau 7</v>
      </c>
    </row>
    <row r="75" spans="1:15">
      <c r="A75" s="15">
        <f>'Balance N-1'!A76</f>
        <v>585000</v>
      </c>
      <c r="B75" s="4" t="str">
        <f t="shared" si="7"/>
        <v>5</v>
      </c>
      <c r="C75" s="4" t="str">
        <f t="shared" si="8"/>
        <v>58</v>
      </c>
      <c r="D75" s="4" t="str">
        <f t="shared" si="9"/>
        <v>585</v>
      </c>
      <c r="E75" s="8" t="str">
        <f>'Balance N-1'!B76</f>
        <v>Virements de fonds</v>
      </c>
      <c r="F75" s="9">
        <f>'Balance N-1'!C76</f>
        <v>0</v>
      </c>
      <c r="G75" s="9">
        <f>'Balance N-1'!D76</f>
        <v>0</v>
      </c>
      <c r="H75" s="9">
        <f>'Balance N-1'!E76</f>
        <v>155673628</v>
      </c>
      <c r="I75" s="9">
        <f>'Balance N-1'!F76</f>
        <v>155673628</v>
      </c>
      <c r="J75" s="11">
        <f>'Balance N-1'!G76</f>
        <v>0</v>
      </c>
      <c r="K75" s="11">
        <f>'Balance N-1'!H76</f>
        <v>0</v>
      </c>
      <c r="L75" s="12" t="str">
        <f t="shared" si="10"/>
        <v>5</v>
      </c>
      <c r="M75" s="5" t="str">
        <f t="shared" si="11"/>
        <v>Pas de niveau 5</v>
      </c>
      <c r="N75" s="4" t="str">
        <f t="shared" si="12"/>
        <v>Pas de niveau 6</v>
      </c>
      <c r="O75" s="6" t="str">
        <f t="shared" si="13"/>
        <v>Pas de niveau 7</v>
      </c>
    </row>
    <row r="76" spans="1:15">
      <c r="A76" s="15">
        <f>'Balance N-1'!A77</f>
        <v>602100</v>
      </c>
      <c r="B76" s="4" t="str">
        <f t="shared" si="7"/>
        <v>6</v>
      </c>
      <c r="C76" s="4" t="str">
        <f t="shared" si="8"/>
        <v>60</v>
      </c>
      <c r="D76" s="4" t="str">
        <f t="shared" si="9"/>
        <v>602</v>
      </c>
      <c r="E76" s="8" t="str">
        <f>'Balance N-1'!B77</f>
        <v>Achats matières premières</v>
      </c>
      <c r="F76" s="9">
        <f>'Balance N-1'!C77</f>
        <v>0</v>
      </c>
      <c r="G76" s="9">
        <f>'Balance N-1'!D77</f>
        <v>0</v>
      </c>
      <c r="H76" s="9">
        <f>'Balance N-1'!E77</f>
        <v>955664862</v>
      </c>
      <c r="I76" s="9">
        <f>'Balance N-1'!F77</f>
        <v>1079390</v>
      </c>
      <c r="J76" s="11">
        <f>'Balance N-1'!G77</f>
        <v>954585472</v>
      </c>
      <c r="K76" s="11">
        <f>'Balance N-1'!H77</f>
        <v>0</v>
      </c>
      <c r="L76" s="12" t="str">
        <f t="shared" si="10"/>
        <v>6</v>
      </c>
      <c r="M76" s="5" t="str">
        <f t="shared" si="11"/>
        <v>Pas de niveau 5</v>
      </c>
      <c r="N76" s="4" t="str">
        <f t="shared" si="12"/>
        <v>Pas de niveau 6</v>
      </c>
      <c r="O76" s="6" t="str">
        <f t="shared" si="13"/>
        <v>Pas de niveau 7</v>
      </c>
    </row>
    <row r="77" spans="1:15">
      <c r="A77" s="15">
        <f>'Balance N-1'!A78</f>
        <v>603201</v>
      </c>
      <c r="B77" s="4" t="str">
        <f t="shared" si="7"/>
        <v>6</v>
      </c>
      <c r="C77" s="4" t="str">
        <f t="shared" si="8"/>
        <v>60</v>
      </c>
      <c r="D77" s="4" t="str">
        <f t="shared" si="9"/>
        <v>603</v>
      </c>
      <c r="E77" s="8" t="str">
        <f>'Balance N-1'!B78</f>
        <v>Variation stock matières premières</v>
      </c>
      <c r="F77" s="9">
        <f>'Balance N-1'!C78</f>
        <v>0</v>
      </c>
      <c r="G77" s="9">
        <f>'Balance N-1'!D78</f>
        <v>0</v>
      </c>
      <c r="H77" s="9">
        <f>'Balance N-1'!E78</f>
        <v>10552040</v>
      </c>
      <c r="I77" s="9">
        <f>'Balance N-1'!F78</f>
        <v>7721440</v>
      </c>
      <c r="J77" s="11">
        <f>'Balance N-1'!G78</f>
        <v>2830600</v>
      </c>
      <c r="K77" s="11">
        <f>'Balance N-1'!H78</f>
        <v>0</v>
      </c>
      <c r="L77" s="12" t="str">
        <f t="shared" si="10"/>
        <v>6</v>
      </c>
      <c r="M77" s="5" t="str">
        <f t="shared" si="11"/>
        <v>Pas de niveau 5</v>
      </c>
      <c r="N77" s="4" t="str">
        <f t="shared" si="12"/>
        <v>603201</v>
      </c>
      <c r="O77" s="6" t="str">
        <f t="shared" si="13"/>
        <v>Pas de niveau 7</v>
      </c>
    </row>
    <row r="78" spans="1:15">
      <c r="A78" s="15">
        <f>'Balance N-1'!A79</f>
        <v>603302</v>
      </c>
      <c r="B78" s="4" t="str">
        <f t="shared" si="7"/>
        <v>6</v>
      </c>
      <c r="C78" s="4" t="str">
        <f t="shared" si="8"/>
        <v>60</v>
      </c>
      <c r="D78" s="4" t="str">
        <f t="shared" si="9"/>
        <v>603</v>
      </c>
      <c r="E78" s="8" t="str">
        <f>'Balance N-1'!B79</f>
        <v>Variation stock emballage</v>
      </c>
      <c r="F78" s="9">
        <f>'Balance N-1'!C79</f>
        <v>0</v>
      </c>
      <c r="G78" s="9">
        <f>'Balance N-1'!D79</f>
        <v>0</v>
      </c>
      <c r="H78" s="9">
        <f>'Balance N-1'!E79</f>
        <v>6262346</v>
      </c>
      <c r="I78" s="9">
        <f>'Balance N-1'!F79</f>
        <v>8146993</v>
      </c>
      <c r="J78" s="11">
        <f>'Balance N-1'!G79</f>
        <v>0</v>
      </c>
      <c r="K78" s="11">
        <f>'Balance N-1'!H79</f>
        <v>1884647</v>
      </c>
      <c r="L78" s="12" t="str">
        <f t="shared" si="10"/>
        <v>6</v>
      </c>
      <c r="M78" s="5" t="str">
        <f t="shared" si="11"/>
        <v>Pas de niveau 5</v>
      </c>
      <c r="N78" s="4" t="str">
        <f t="shared" si="12"/>
        <v>603302</v>
      </c>
      <c r="O78" s="6" t="str">
        <f t="shared" si="13"/>
        <v>Pas de niveau 7</v>
      </c>
    </row>
    <row r="79" spans="1:15">
      <c r="A79" s="15">
        <f>'Balance N-1'!A80</f>
        <v>604200</v>
      </c>
      <c r="B79" s="4" t="str">
        <f t="shared" si="7"/>
        <v>6</v>
      </c>
      <c r="C79" s="4" t="str">
        <f t="shared" si="8"/>
        <v>60</v>
      </c>
      <c r="D79" s="4" t="str">
        <f t="shared" si="9"/>
        <v>604</v>
      </c>
      <c r="E79" s="8" t="str">
        <f>'Balance N-1'!B80</f>
        <v>Achats carburant</v>
      </c>
      <c r="F79" s="9">
        <f>'Balance N-1'!C80</f>
        <v>0</v>
      </c>
      <c r="G79" s="9">
        <f>'Balance N-1'!D80</f>
        <v>0</v>
      </c>
      <c r="H79" s="9">
        <f>'Balance N-1'!E80</f>
        <v>12683576</v>
      </c>
      <c r="I79" s="9">
        <f>'Balance N-1'!F80</f>
        <v>0</v>
      </c>
      <c r="J79" s="11">
        <f>'Balance N-1'!G80</f>
        <v>12683576</v>
      </c>
      <c r="K79" s="11">
        <f>'Balance N-1'!H80</f>
        <v>0</v>
      </c>
      <c r="L79" s="12" t="str">
        <f t="shared" si="10"/>
        <v>6</v>
      </c>
      <c r="M79" s="5" t="str">
        <f t="shared" si="11"/>
        <v>Pas de niveau 5</v>
      </c>
      <c r="N79" s="4" t="str">
        <f t="shared" si="12"/>
        <v>Pas de niveau 6</v>
      </c>
      <c r="O79" s="6" t="str">
        <f t="shared" si="13"/>
        <v>Pas de niveau 7</v>
      </c>
    </row>
    <row r="80" spans="1:15">
      <c r="A80" s="15">
        <f>'Balance N-1'!A81</f>
        <v>604300</v>
      </c>
      <c r="B80" s="4" t="str">
        <f t="shared" si="7"/>
        <v>6</v>
      </c>
      <c r="C80" s="4" t="str">
        <f t="shared" si="8"/>
        <v>60</v>
      </c>
      <c r="D80" s="4" t="str">
        <f t="shared" si="9"/>
        <v>604</v>
      </c>
      <c r="E80" s="8" t="str">
        <f>'Balance N-1'!B81</f>
        <v>Produits d'entretien</v>
      </c>
      <c r="F80" s="9">
        <f>'Balance N-1'!C81</f>
        <v>0</v>
      </c>
      <c r="G80" s="9">
        <f>'Balance N-1'!D81</f>
        <v>0</v>
      </c>
      <c r="H80" s="9">
        <f>'Balance N-1'!E81</f>
        <v>1144000</v>
      </c>
      <c r="I80" s="9">
        <f>'Balance N-1'!F81</f>
        <v>0</v>
      </c>
      <c r="J80" s="11">
        <f>'Balance N-1'!G81</f>
        <v>1144000</v>
      </c>
      <c r="K80" s="11">
        <f>'Balance N-1'!H81</f>
        <v>0</v>
      </c>
      <c r="L80" s="12" t="str">
        <f t="shared" si="10"/>
        <v>6</v>
      </c>
      <c r="M80" s="5" t="str">
        <f t="shared" si="11"/>
        <v>Pas de niveau 5</v>
      </c>
      <c r="N80" s="4" t="str">
        <f t="shared" si="12"/>
        <v>Pas de niveau 6</v>
      </c>
      <c r="O80" s="6" t="str">
        <f t="shared" si="13"/>
        <v>Pas de niveau 7</v>
      </c>
    </row>
    <row r="81" spans="1:15">
      <c r="A81" s="15">
        <f>'Balance N-1'!A82</f>
        <v>605100</v>
      </c>
      <c r="B81" s="4" t="str">
        <f t="shared" si="7"/>
        <v>6</v>
      </c>
      <c r="C81" s="4" t="str">
        <f t="shared" si="8"/>
        <v>60</v>
      </c>
      <c r="D81" s="4" t="str">
        <f t="shared" si="9"/>
        <v>605</v>
      </c>
      <c r="E81" s="8" t="str">
        <f>'Balance N-1'!B82</f>
        <v>Eau</v>
      </c>
      <c r="F81" s="9">
        <f>'Balance N-1'!C82</f>
        <v>0</v>
      </c>
      <c r="G81" s="9">
        <f>'Balance N-1'!D82</f>
        <v>0</v>
      </c>
      <c r="H81" s="9">
        <f>'Balance N-1'!E82</f>
        <v>6125987</v>
      </c>
      <c r="I81" s="9">
        <f>'Balance N-1'!F82</f>
        <v>1466738</v>
      </c>
      <c r="J81" s="11">
        <f>'Balance N-1'!G82</f>
        <v>4659249</v>
      </c>
      <c r="K81" s="11">
        <f>'Balance N-1'!H82</f>
        <v>0</v>
      </c>
      <c r="L81" s="12" t="str">
        <f t="shared" si="10"/>
        <v>6</v>
      </c>
      <c r="M81" s="5" t="str">
        <f t="shared" si="11"/>
        <v>Pas de niveau 5</v>
      </c>
      <c r="N81" s="4" t="str">
        <f t="shared" si="12"/>
        <v>Pas de niveau 6</v>
      </c>
      <c r="O81" s="6" t="str">
        <f t="shared" si="13"/>
        <v>Pas de niveau 7</v>
      </c>
    </row>
    <row r="82" spans="1:15">
      <c r="A82" s="15">
        <f>'Balance N-1'!A83</f>
        <v>605200</v>
      </c>
      <c r="B82" s="4" t="str">
        <f t="shared" si="7"/>
        <v>6</v>
      </c>
      <c r="C82" s="4" t="str">
        <f t="shared" si="8"/>
        <v>60</v>
      </c>
      <c r="D82" s="4" t="str">
        <f t="shared" si="9"/>
        <v>605</v>
      </c>
      <c r="E82" s="8" t="str">
        <f>'Balance N-1'!B83</f>
        <v>Electricité</v>
      </c>
      <c r="F82" s="9">
        <f>'Balance N-1'!C83</f>
        <v>0</v>
      </c>
      <c r="G82" s="9">
        <f>'Balance N-1'!D83</f>
        <v>0</v>
      </c>
      <c r="H82" s="9">
        <f>'Balance N-1'!E83</f>
        <v>36907753</v>
      </c>
      <c r="I82" s="9">
        <f>'Balance N-1'!F83</f>
        <v>15147134</v>
      </c>
      <c r="J82" s="11">
        <f>'Balance N-1'!G83</f>
        <v>21760619</v>
      </c>
      <c r="K82" s="11">
        <f>'Balance N-1'!H83</f>
        <v>0</v>
      </c>
      <c r="L82" s="12" t="str">
        <f t="shared" si="10"/>
        <v>6</v>
      </c>
      <c r="M82" s="5" t="str">
        <f t="shared" si="11"/>
        <v>Pas de niveau 5</v>
      </c>
      <c r="N82" s="4" t="str">
        <f t="shared" si="12"/>
        <v>Pas de niveau 6</v>
      </c>
      <c r="O82" s="6" t="str">
        <f t="shared" si="13"/>
        <v>Pas de niveau 7</v>
      </c>
    </row>
    <row r="83" spans="1:15">
      <c r="A83" s="15">
        <f>'Balance N-1'!A84</f>
        <v>605300</v>
      </c>
      <c r="B83" s="4" t="str">
        <f t="shared" si="7"/>
        <v>6</v>
      </c>
      <c r="C83" s="4" t="str">
        <f t="shared" si="8"/>
        <v>60</v>
      </c>
      <c r="D83" s="4" t="str">
        <f t="shared" si="9"/>
        <v>605</v>
      </c>
      <c r="E83" s="8" t="str">
        <f>'Balance N-1'!B84</f>
        <v>Autres énergies gaz</v>
      </c>
      <c r="F83" s="9">
        <f>'Balance N-1'!C84</f>
        <v>0</v>
      </c>
      <c r="G83" s="9">
        <f>'Balance N-1'!D84</f>
        <v>0</v>
      </c>
      <c r="H83" s="9">
        <f>'Balance N-1'!E84</f>
        <v>6618773</v>
      </c>
      <c r="I83" s="9">
        <f>'Balance N-1'!F84</f>
        <v>6618773</v>
      </c>
      <c r="J83" s="11">
        <f>'Balance N-1'!G84</f>
        <v>0</v>
      </c>
      <c r="K83" s="11">
        <f>'Balance N-1'!H84</f>
        <v>0</v>
      </c>
      <c r="L83" s="12" t="str">
        <f t="shared" si="10"/>
        <v>6</v>
      </c>
      <c r="M83" s="5" t="str">
        <f t="shared" si="11"/>
        <v>Pas de niveau 5</v>
      </c>
      <c r="N83" s="4" t="str">
        <f t="shared" si="12"/>
        <v>Pas de niveau 6</v>
      </c>
      <c r="O83" s="6" t="str">
        <f t="shared" si="13"/>
        <v>Pas de niveau 7</v>
      </c>
    </row>
    <row r="84" spans="1:15">
      <c r="A84" s="15">
        <f>'Balance N-1'!A85</f>
        <v>605400</v>
      </c>
      <c r="B84" s="4" t="str">
        <f t="shared" si="7"/>
        <v>6</v>
      </c>
      <c r="C84" s="4" t="str">
        <f t="shared" si="8"/>
        <v>60</v>
      </c>
      <c r="D84" s="4" t="str">
        <f t="shared" si="9"/>
        <v>605</v>
      </c>
      <c r="E84" s="8" t="str">
        <f>'Balance N-1'!B85</f>
        <v>Fourniture entretien non stockables</v>
      </c>
      <c r="F84" s="9">
        <f>'Balance N-1'!C85</f>
        <v>0</v>
      </c>
      <c r="G84" s="9">
        <f>'Balance N-1'!D85</f>
        <v>0</v>
      </c>
      <c r="H84" s="9">
        <f>'Balance N-1'!E85</f>
        <v>2249226</v>
      </c>
      <c r="I84" s="9">
        <f>'Balance N-1'!F85</f>
        <v>69600</v>
      </c>
      <c r="J84" s="11">
        <f>'Balance N-1'!G85</f>
        <v>2179626</v>
      </c>
      <c r="K84" s="11">
        <f>'Balance N-1'!H85</f>
        <v>0</v>
      </c>
      <c r="L84" s="12" t="str">
        <f t="shared" si="10"/>
        <v>6</v>
      </c>
      <c r="M84" s="5" t="str">
        <f t="shared" si="11"/>
        <v>Pas de niveau 5</v>
      </c>
      <c r="N84" s="4" t="str">
        <f t="shared" si="12"/>
        <v>Pas de niveau 6</v>
      </c>
      <c r="O84" s="6" t="str">
        <f t="shared" si="13"/>
        <v>Pas de niveau 7</v>
      </c>
    </row>
    <row r="85" spans="1:15">
      <c r="A85" s="15">
        <f>'Balance N-1'!A86</f>
        <v>605500</v>
      </c>
      <c r="B85" s="4" t="str">
        <f t="shared" si="7"/>
        <v>6</v>
      </c>
      <c r="C85" s="4" t="str">
        <f t="shared" si="8"/>
        <v>60</v>
      </c>
      <c r="D85" s="4" t="str">
        <f t="shared" si="9"/>
        <v>605</v>
      </c>
      <c r="E85" s="8" t="str">
        <f>'Balance N-1'!B86</f>
        <v>Fourniture de bureau</v>
      </c>
      <c r="F85" s="9">
        <f>'Balance N-1'!C86</f>
        <v>0</v>
      </c>
      <c r="G85" s="9">
        <f>'Balance N-1'!D86</f>
        <v>0</v>
      </c>
      <c r="H85" s="9">
        <f>'Balance N-1'!E86</f>
        <v>5047450</v>
      </c>
      <c r="I85" s="9">
        <f>'Balance N-1'!F86</f>
        <v>12500</v>
      </c>
      <c r="J85" s="11">
        <f>'Balance N-1'!G86</f>
        <v>5034950</v>
      </c>
      <c r="K85" s="11">
        <f>'Balance N-1'!H86</f>
        <v>0</v>
      </c>
      <c r="L85" s="12" t="str">
        <f t="shared" si="10"/>
        <v>6</v>
      </c>
      <c r="M85" s="5" t="str">
        <f t="shared" si="11"/>
        <v>Pas de niveau 5</v>
      </c>
      <c r="N85" s="4" t="str">
        <f t="shared" si="12"/>
        <v>Pas de niveau 6</v>
      </c>
      <c r="O85" s="6" t="str">
        <f t="shared" si="13"/>
        <v>Pas de niveau 7</v>
      </c>
    </row>
    <row r="86" spans="1:15">
      <c r="A86" s="15">
        <f>'Balance N-1'!A87</f>
        <v>605600</v>
      </c>
      <c r="B86" s="4" t="str">
        <f t="shared" si="7"/>
        <v>6</v>
      </c>
      <c r="C86" s="4" t="str">
        <f t="shared" si="8"/>
        <v>60</v>
      </c>
      <c r="D86" s="4" t="str">
        <f t="shared" si="9"/>
        <v>605</v>
      </c>
      <c r="E86" s="8" t="str">
        <f>'Balance N-1'!B87</f>
        <v>Achats de petit matériel &amp; outillage</v>
      </c>
      <c r="F86" s="9">
        <f>'Balance N-1'!C87</f>
        <v>0</v>
      </c>
      <c r="G86" s="9">
        <f>'Balance N-1'!D87</f>
        <v>0</v>
      </c>
      <c r="H86" s="9">
        <f>'Balance N-1'!E87</f>
        <v>11441377</v>
      </c>
      <c r="I86" s="9">
        <f>'Balance N-1'!F87</f>
        <v>0</v>
      </c>
      <c r="J86" s="11">
        <f>'Balance N-1'!G87</f>
        <v>11441377</v>
      </c>
      <c r="K86" s="11">
        <f>'Balance N-1'!H87</f>
        <v>0</v>
      </c>
      <c r="L86" s="12" t="str">
        <f t="shared" si="10"/>
        <v>6</v>
      </c>
      <c r="M86" s="5" t="str">
        <f t="shared" si="11"/>
        <v>Pas de niveau 5</v>
      </c>
      <c r="N86" s="4" t="str">
        <f t="shared" si="12"/>
        <v>Pas de niveau 6</v>
      </c>
      <c r="O86" s="6" t="str">
        <f t="shared" si="13"/>
        <v>Pas de niveau 7</v>
      </c>
    </row>
    <row r="87" spans="1:15">
      <c r="A87" s="15">
        <f>'Balance N-1'!A88</f>
        <v>605700</v>
      </c>
      <c r="B87" s="4" t="str">
        <f t="shared" si="7"/>
        <v>6</v>
      </c>
      <c r="C87" s="4" t="str">
        <f t="shared" si="8"/>
        <v>60</v>
      </c>
      <c r="D87" s="4" t="str">
        <f t="shared" si="9"/>
        <v>605</v>
      </c>
      <c r="E87" s="8" t="str">
        <f>'Balance N-1'!B88</f>
        <v>Achats d'études prestations service</v>
      </c>
      <c r="F87" s="9">
        <f>'Balance N-1'!C88</f>
        <v>0</v>
      </c>
      <c r="G87" s="9">
        <f>'Balance N-1'!D88</f>
        <v>0</v>
      </c>
      <c r="H87" s="9">
        <f>'Balance N-1'!E88</f>
        <v>505000</v>
      </c>
      <c r="I87" s="9">
        <f>'Balance N-1'!F88</f>
        <v>0</v>
      </c>
      <c r="J87" s="11">
        <f>'Balance N-1'!G88</f>
        <v>505000</v>
      </c>
      <c r="K87" s="11">
        <f>'Balance N-1'!H88</f>
        <v>0</v>
      </c>
      <c r="L87" s="12" t="str">
        <f t="shared" si="10"/>
        <v>6</v>
      </c>
      <c r="M87" s="5" t="str">
        <f t="shared" si="11"/>
        <v>Pas de niveau 5</v>
      </c>
      <c r="N87" s="4" t="str">
        <f t="shared" si="12"/>
        <v>Pas de niveau 6</v>
      </c>
      <c r="O87" s="6" t="str">
        <f t="shared" si="13"/>
        <v>Pas de niveau 7</v>
      </c>
    </row>
    <row r="88" spans="1:15">
      <c r="A88" s="15">
        <f>'Balance N-1'!A89</f>
        <v>605800</v>
      </c>
      <c r="B88" s="4" t="str">
        <f t="shared" si="7"/>
        <v>6</v>
      </c>
      <c r="C88" s="4" t="str">
        <f t="shared" si="8"/>
        <v>60</v>
      </c>
      <c r="D88" s="4" t="str">
        <f t="shared" si="9"/>
        <v>605</v>
      </c>
      <c r="E88" s="8" t="str">
        <f>'Balance N-1'!B89</f>
        <v>Petits équipements</v>
      </c>
      <c r="F88" s="9">
        <f>'Balance N-1'!C89</f>
        <v>0</v>
      </c>
      <c r="G88" s="9">
        <f>'Balance N-1'!D89</f>
        <v>0</v>
      </c>
      <c r="H88" s="9">
        <f>'Balance N-1'!E89</f>
        <v>420025</v>
      </c>
      <c r="I88" s="9">
        <f>'Balance N-1'!F89</f>
        <v>0</v>
      </c>
      <c r="J88" s="11">
        <f>'Balance N-1'!G89</f>
        <v>420025</v>
      </c>
      <c r="K88" s="11">
        <f>'Balance N-1'!H89</f>
        <v>0</v>
      </c>
      <c r="L88" s="12" t="str">
        <f t="shared" si="10"/>
        <v>6</v>
      </c>
      <c r="M88" s="5" t="str">
        <f t="shared" si="11"/>
        <v>Pas de niveau 5</v>
      </c>
      <c r="N88" s="4" t="str">
        <f t="shared" si="12"/>
        <v>Pas de niveau 6</v>
      </c>
      <c r="O88" s="6" t="str">
        <f t="shared" si="13"/>
        <v>Pas de niveau 7</v>
      </c>
    </row>
    <row r="89" spans="1:15">
      <c r="A89" s="15">
        <f>'Balance N-1'!A90</f>
        <v>608100</v>
      </c>
      <c r="B89" s="4" t="str">
        <f t="shared" si="7"/>
        <v>6</v>
      </c>
      <c r="C89" s="4" t="str">
        <f t="shared" si="8"/>
        <v>60</v>
      </c>
      <c r="D89" s="4" t="str">
        <f t="shared" si="9"/>
        <v>608</v>
      </c>
      <c r="E89" s="8" t="str">
        <f>'Balance N-1'!B90</f>
        <v>Emballages perdus</v>
      </c>
      <c r="F89" s="9">
        <f>'Balance N-1'!C90</f>
        <v>0</v>
      </c>
      <c r="G89" s="9">
        <f>'Balance N-1'!D90</f>
        <v>0</v>
      </c>
      <c r="H89" s="9">
        <f>'Balance N-1'!E90</f>
        <v>101311095</v>
      </c>
      <c r="I89" s="9">
        <f>'Balance N-1'!F90</f>
        <v>19000</v>
      </c>
      <c r="J89" s="11">
        <f>'Balance N-1'!G90</f>
        <v>101292095</v>
      </c>
      <c r="K89" s="11">
        <f>'Balance N-1'!H90</f>
        <v>0</v>
      </c>
      <c r="L89" s="12" t="str">
        <f t="shared" si="10"/>
        <v>6</v>
      </c>
      <c r="M89" s="5" t="str">
        <f t="shared" si="11"/>
        <v>Pas de niveau 5</v>
      </c>
      <c r="N89" s="4" t="str">
        <f t="shared" si="12"/>
        <v>Pas de niveau 6</v>
      </c>
      <c r="O89" s="6" t="str">
        <f t="shared" si="13"/>
        <v>Pas de niveau 7</v>
      </c>
    </row>
    <row r="90" spans="1:15">
      <c r="A90" s="15">
        <f>'Balance N-1'!A91</f>
        <v>612000</v>
      </c>
      <c r="B90" s="4" t="str">
        <f t="shared" si="7"/>
        <v>6</v>
      </c>
      <c r="C90" s="4" t="str">
        <f t="shared" si="8"/>
        <v>61</v>
      </c>
      <c r="D90" s="4" t="str">
        <f t="shared" si="9"/>
        <v>612</v>
      </c>
      <c r="E90" s="8" t="str">
        <f>'Balance N-1'!B91</f>
        <v>Transports sur ventes</v>
      </c>
      <c r="F90" s="9">
        <f>'Balance N-1'!C91</f>
        <v>0</v>
      </c>
      <c r="G90" s="9">
        <f>'Balance N-1'!D91</f>
        <v>0</v>
      </c>
      <c r="H90" s="9">
        <f>'Balance N-1'!E91</f>
        <v>346376807</v>
      </c>
      <c r="I90" s="9">
        <f>'Balance N-1'!F91</f>
        <v>18382446</v>
      </c>
      <c r="J90" s="11">
        <f>'Balance N-1'!G91</f>
        <v>327994361</v>
      </c>
      <c r="K90" s="11">
        <f>'Balance N-1'!H91</f>
        <v>0</v>
      </c>
      <c r="L90" s="12" t="str">
        <f t="shared" si="10"/>
        <v>6</v>
      </c>
      <c r="M90" s="5" t="str">
        <f t="shared" si="11"/>
        <v>Pas de niveau 5</v>
      </c>
      <c r="N90" s="4" t="str">
        <f t="shared" si="12"/>
        <v>Pas de niveau 6</v>
      </c>
      <c r="O90" s="6" t="str">
        <f t="shared" si="13"/>
        <v>Pas de niveau 7</v>
      </c>
    </row>
    <row r="91" spans="1:15">
      <c r="A91" s="15">
        <f>'Balance N-1'!A92</f>
        <v>616000</v>
      </c>
      <c r="B91" s="4" t="str">
        <f t="shared" si="7"/>
        <v>6</v>
      </c>
      <c r="C91" s="4" t="str">
        <f t="shared" si="8"/>
        <v>61</v>
      </c>
      <c r="D91" s="4" t="str">
        <f t="shared" si="9"/>
        <v>616</v>
      </c>
      <c r="E91" s="8" t="str">
        <f>'Balance N-1'!B92</f>
        <v>Transport de plis</v>
      </c>
      <c r="F91" s="9">
        <f>'Balance N-1'!C92</f>
        <v>0</v>
      </c>
      <c r="G91" s="9">
        <f>'Balance N-1'!D92</f>
        <v>0</v>
      </c>
      <c r="H91" s="9">
        <f>'Balance N-1'!E92</f>
        <v>86870</v>
      </c>
      <c r="I91" s="9">
        <f>'Balance N-1'!F92</f>
        <v>0</v>
      </c>
      <c r="J91" s="11">
        <f>'Balance N-1'!G92</f>
        <v>86870</v>
      </c>
      <c r="K91" s="11">
        <f>'Balance N-1'!H92</f>
        <v>0</v>
      </c>
      <c r="L91" s="12" t="str">
        <f t="shared" si="10"/>
        <v>6</v>
      </c>
      <c r="M91" s="5" t="str">
        <f t="shared" si="11"/>
        <v>Pas de niveau 5</v>
      </c>
      <c r="N91" s="4" t="str">
        <f t="shared" si="12"/>
        <v>Pas de niveau 6</v>
      </c>
      <c r="O91" s="6" t="str">
        <f t="shared" si="13"/>
        <v>Pas de niveau 7</v>
      </c>
    </row>
    <row r="92" spans="1:15">
      <c r="A92" s="15">
        <f>'Balance N-1'!A93</f>
        <v>618100</v>
      </c>
      <c r="B92" s="4" t="str">
        <f t="shared" si="7"/>
        <v>6</v>
      </c>
      <c r="C92" s="4" t="str">
        <f t="shared" si="8"/>
        <v>61</v>
      </c>
      <c r="D92" s="4" t="str">
        <f t="shared" si="9"/>
        <v>618</v>
      </c>
      <c r="E92" s="8" t="str">
        <f>'Balance N-1'!B93</f>
        <v>Voyages et déplacements</v>
      </c>
      <c r="F92" s="9">
        <f>'Balance N-1'!C93</f>
        <v>0</v>
      </c>
      <c r="G92" s="9">
        <f>'Balance N-1'!D93</f>
        <v>0</v>
      </c>
      <c r="H92" s="9">
        <f>'Balance N-1'!E93</f>
        <v>306500</v>
      </c>
      <c r="I92" s="9">
        <f>'Balance N-1'!F93</f>
        <v>0</v>
      </c>
      <c r="J92" s="11">
        <f>'Balance N-1'!G93</f>
        <v>306500</v>
      </c>
      <c r="K92" s="11">
        <f>'Balance N-1'!H93</f>
        <v>0</v>
      </c>
      <c r="L92" s="12" t="str">
        <f t="shared" si="10"/>
        <v>6</v>
      </c>
      <c r="M92" s="5" t="str">
        <f t="shared" si="11"/>
        <v>Pas de niveau 5</v>
      </c>
      <c r="N92" s="4" t="str">
        <f t="shared" si="12"/>
        <v>Pas de niveau 6</v>
      </c>
      <c r="O92" s="6" t="str">
        <f t="shared" si="13"/>
        <v>Pas de niveau 7</v>
      </c>
    </row>
    <row r="93" spans="1:15">
      <c r="A93" s="15">
        <f>'Balance N-1'!A94</f>
        <v>618300</v>
      </c>
      <c r="B93" s="4" t="str">
        <f t="shared" si="7"/>
        <v>6</v>
      </c>
      <c r="C93" s="4" t="str">
        <f t="shared" si="8"/>
        <v>61</v>
      </c>
      <c r="D93" s="4" t="str">
        <f t="shared" si="9"/>
        <v>618</v>
      </c>
      <c r="E93" s="8" t="str">
        <f>'Balance N-1'!B94</f>
        <v>Transports  administratifs</v>
      </c>
      <c r="F93" s="9">
        <f>'Balance N-1'!C94</f>
        <v>0</v>
      </c>
      <c r="G93" s="9">
        <f>'Balance N-1'!D94</f>
        <v>0</v>
      </c>
      <c r="H93" s="9">
        <f>'Balance N-1'!E94</f>
        <v>685825</v>
      </c>
      <c r="I93" s="9">
        <f>'Balance N-1'!F94</f>
        <v>0</v>
      </c>
      <c r="J93" s="11">
        <f>'Balance N-1'!G94</f>
        <v>685825</v>
      </c>
      <c r="K93" s="11">
        <f>'Balance N-1'!H94</f>
        <v>0</v>
      </c>
      <c r="L93" s="12" t="str">
        <f t="shared" si="10"/>
        <v>6</v>
      </c>
      <c r="M93" s="5" t="str">
        <f t="shared" si="11"/>
        <v>Pas de niveau 5</v>
      </c>
      <c r="N93" s="4" t="str">
        <f t="shared" si="12"/>
        <v>Pas de niveau 6</v>
      </c>
      <c r="O93" s="6" t="str">
        <f t="shared" si="13"/>
        <v>Pas de niveau 7</v>
      </c>
    </row>
    <row r="94" spans="1:15">
      <c r="A94" s="15">
        <f>'Balance N-1'!A95</f>
        <v>622200</v>
      </c>
      <c r="B94" s="4" t="str">
        <f t="shared" si="7"/>
        <v>6</v>
      </c>
      <c r="C94" s="4" t="str">
        <f t="shared" si="8"/>
        <v>62</v>
      </c>
      <c r="D94" s="4" t="str">
        <f t="shared" si="9"/>
        <v>622</v>
      </c>
      <c r="E94" s="8" t="str">
        <f>'Balance N-1'!B95</f>
        <v>Location de bâtiments</v>
      </c>
      <c r="F94" s="9">
        <f>'Balance N-1'!C95</f>
        <v>0</v>
      </c>
      <c r="G94" s="9">
        <f>'Balance N-1'!D95</f>
        <v>0</v>
      </c>
      <c r="H94" s="9">
        <f>'Balance N-1'!E95</f>
        <v>8513500</v>
      </c>
      <c r="I94" s="9">
        <f>'Balance N-1'!F95</f>
        <v>350000</v>
      </c>
      <c r="J94" s="11">
        <f>'Balance N-1'!G95</f>
        <v>8163500</v>
      </c>
      <c r="K94" s="11">
        <f>'Balance N-1'!H95</f>
        <v>0</v>
      </c>
      <c r="L94" s="12" t="str">
        <f t="shared" si="10"/>
        <v>6</v>
      </c>
      <c r="M94" s="5" t="str">
        <f t="shared" si="11"/>
        <v>Pas de niveau 5</v>
      </c>
      <c r="N94" s="4" t="str">
        <f t="shared" si="12"/>
        <v>Pas de niveau 6</v>
      </c>
      <c r="O94" s="6" t="str">
        <f t="shared" si="13"/>
        <v>Pas de niveau 7</v>
      </c>
    </row>
    <row r="95" spans="1:15">
      <c r="A95" s="15">
        <f>'Balance N-1'!A96</f>
        <v>622300</v>
      </c>
      <c r="B95" s="4" t="str">
        <f t="shared" si="7"/>
        <v>6</v>
      </c>
      <c r="C95" s="4" t="str">
        <f t="shared" si="8"/>
        <v>62</v>
      </c>
      <c r="D95" s="4" t="str">
        <f t="shared" si="9"/>
        <v>622</v>
      </c>
      <c r="E95" s="8" t="str">
        <f>'Balance N-1'!B96</f>
        <v>Location véhicules et parking</v>
      </c>
      <c r="F95" s="9">
        <f>'Balance N-1'!C96</f>
        <v>0</v>
      </c>
      <c r="G95" s="9">
        <f>'Balance N-1'!D96</f>
        <v>0</v>
      </c>
      <c r="H95" s="9">
        <f>'Balance N-1'!E96</f>
        <v>14162750</v>
      </c>
      <c r="I95" s="9">
        <f>'Balance N-1'!F96</f>
        <v>1442750</v>
      </c>
      <c r="J95" s="11">
        <f>'Balance N-1'!G96</f>
        <v>12720000</v>
      </c>
      <c r="K95" s="11">
        <f>'Balance N-1'!H96</f>
        <v>0</v>
      </c>
      <c r="L95" s="12" t="str">
        <f t="shared" si="10"/>
        <v>6</v>
      </c>
      <c r="M95" s="5" t="str">
        <f t="shared" si="11"/>
        <v>Pas de niveau 5</v>
      </c>
      <c r="N95" s="4" t="str">
        <f t="shared" si="12"/>
        <v>Pas de niveau 6</v>
      </c>
      <c r="O95" s="6" t="str">
        <f t="shared" si="13"/>
        <v>Pas de niveau 7</v>
      </c>
    </row>
    <row r="96" spans="1:15">
      <c r="A96" s="15">
        <f>'Balance N-1'!A97</f>
        <v>622800</v>
      </c>
      <c r="B96" s="4" t="str">
        <f t="shared" si="7"/>
        <v>6</v>
      </c>
      <c r="C96" s="4" t="str">
        <f t="shared" si="8"/>
        <v>62</v>
      </c>
      <c r="D96" s="4" t="str">
        <f t="shared" si="9"/>
        <v>622</v>
      </c>
      <c r="E96" s="8" t="str">
        <f>'Balance N-1'!B97</f>
        <v>Location machines</v>
      </c>
      <c r="F96" s="9">
        <f>'Balance N-1'!C97</f>
        <v>0</v>
      </c>
      <c r="G96" s="9">
        <f>'Balance N-1'!D97</f>
        <v>0</v>
      </c>
      <c r="H96" s="9">
        <f>'Balance N-1'!E97</f>
        <v>2299377</v>
      </c>
      <c r="I96" s="9">
        <f>'Balance N-1'!F97</f>
        <v>49118</v>
      </c>
      <c r="J96" s="11">
        <f>'Balance N-1'!G97</f>
        <v>2250259</v>
      </c>
      <c r="K96" s="11">
        <f>'Balance N-1'!H97</f>
        <v>0</v>
      </c>
      <c r="L96" s="12" t="str">
        <f t="shared" si="10"/>
        <v>6</v>
      </c>
      <c r="M96" s="5" t="str">
        <f t="shared" si="11"/>
        <v>Pas de niveau 5</v>
      </c>
      <c r="N96" s="4" t="str">
        <f t="shared" si="12"/>
        <v>Pas de niveau 6</v>
      </c>
      <c r="O96" s="6" t="str">
        <f t="shared" si="13"/>
        <v>Pas de niveau 7</v>
      </c>
    </row>
    <row r="97" spans="1:15">
      <c r="A97" s="15">
        <f>'Balance N-1'!A98</f>
        <v>624200</v>
      </c>
      <c r="B97" s="4" t="str">
        <f t="shared" si="7"/>
        <v>6</v>
      </c>
      <c r="C97" s="4" t="str">
        <f t="shared" si="8"/>
        <v>62</v>
      </c>
      <c r="D97" s="4" t="str">
        <f t="shared" si="9"/>
        <v>624</v>
      </c>
      <c r="E97" s="8" t="str">
        <f>'Balance N-1'!B98</f>
        <v>Entretiens &amp; réparations biens mobiliers</v>
      </c>
      <c r="F97" s="9">
        <f>'Balance N-1'!C98</f>
        <v>0</v>
      </c>
      <c r="G97" s="9">
        <f>'Balance N-1'!D98</f>
        <v>0</v>
      </c>
      <c r="H97" s="9">
        <f>'Balance N-1'!E98</f>
        <v>3570579</v>
      </c>
      <c r="I97" s="9">
        <f>'Balance N-1'!F98</f>
        <v>295547</v>
      </c>
      <c r="J97" s="11">
        <f>'Balance N-1'!G98</f>
        <v>3275032</v>
      </c>
      <c r="K97" s="11">
        <f>'Balance N-1'!H98</f>
        <v>0</v>
      </c>
      <c r="L97" s="12" t="str">
        <f t="shared" si="10"/>
        <v>6</v>
      </c>
      <c r="M97" s="5" t="str">
        <f t="shared" si="11"/>
        <v>Pas de niveau 5</v>
      </c>
      <c r="N97" s="4" t="str">
        <f t="shared" si="12"/>
        <v>Pas de niveau 6</v>
      </c>
      <c r="O97" s="6" t="str">
        <f t="shared" si="13"/>
        <v>Pas de niveau 7</v>
      </c>
    </row>
    <row r="98" spans="1:15">
      <c r="A98" s="15">
        <f>'Balance N-1'!A99</f>
        <v>624300</v>
      </c>
      <c r="B98" s="4" t="str">
        <f t="shared" si="7"/>
        <v>6</v>
      </c>
      <c r="C98" s="4" t="str">
        <f t="shared" si="8"/>
        <v>62</v>
      </c>
      <c r="D98" s="4" t="str">
        <f t="shared" si="9"/>
        <v>624</v>
      </c>
      <c r="E98" s="8" t="str">
        <f>'Balance N-1'!B99</f>
        <v>Maintenance  machines</v>
      </c>
      <c r="F98" s="9">
        <f>'Balance N-1'!C99</f>
        <v>0</v>
      </c>
      <c r="G98" s="9">
        <f>'Balance N-1'!D99</f>
        <v>0</v>
      </c>
      <c r="H98" s="9">
        <f>'Balance N-1'!E99</f>
        <v>5110000</v>
      </c>
      <c r="I98" s="9">
        <f>'Balance N-1'!F99</f>
        <v>0</v>
      </c>
      <c r="J98" s="11">
        <f>'Balance N-1'!G99</f>
        <v>5110000</v>
      </c>
      <c r="K98" s="11">
        <f>'Balance N-1'!H99</f>
        <v>0</v>
      </c>
      <c r="L98" s="12" t="str">
        <f t="shared" si="10"/>
        <v>6</v>
      </c>
      <c r="M98" s="5" t="str">
        <f t="shared" si="11"/>
        <v>Pas de niveau 5</v>
      </c>
      <c r="N98" s="4" t="str">
        <f t="shared" si="12"/>
        <v>Pas de niveau 6</v>
      </c>
      <c r="O98" s="6" t="str">
        <f t="shared" si="13"/>
        <v>Pas de niveau 7</v>
      </c>
    </row>
    <row r="99" spans="1:15">
      <c r="A99" s="15">
        <f>'Balance N-1'!A100</f>
        <v>624330</v>
      </c>
      <c r="B99" s="4" t="str">
        <f t="shared" si="7"/>
        <v>6</v>
      </c>
      <c r="C99" s="4" t="str">
        <f t="shared" si="8"/>
        <v>62</v>
      </c>
      <c r="D99" s="4" t="str">
        <f t="shared" si="9"/>
        <v>624</v>
      </c>
      <c r="E99" s="8" t="str">
        <f>'Balance N-1'!B100</f>
        <v>Hygiène et services assimilés</v>
      </c>
      <c r="F99" s="9">
        <f>'Balance N-1'!C100</f>
        <v>0</v>
      </c>
      <c r="G99" s="9">
        <f>'Balance N-1'!D100</f>
        <v>0</v>
      </c>
      <c r="H99" s="9">
        <f>'Balance N-1'!E100</f>
        <v>390000</v>
      </c>
      <c r="I99" s="9">
        <f>'Balance N-1'!F100</f>
        <v>0</v>
      </c>
      <c r="J99" s="11">
        <f>'Balance N-1'!G100</f>
        <v>390000</v>
      </c>
      <c r="K99" s="11">
        <f>'Balance N-1'!H100</f>
        <v>0</v>
      </c>
      <c r="L99" s="12" t="str">
        <f t="shared" si="10"/>
        <v>6</v>
      </c>
      <c r="M99" s="5" t="str">
        <f t="shared" si="11"/>
        <v>62433</v>
      </c>
      <c r="N99" s="4" t="str">
        <f t="shared" si="12"/>
        <v>Pas de niveau 6</v>
      </c>
      <c r="O99" s="6" t="str">
        <f t="shared" si="13"/>
        <v>Pas de niveau 7</v>
      </c>
    </row>
    <row r="100" spans="1:15">
      <c r="A100" s="15">
        <f>'Balance N-1'!A101</f>
        <v>624800</v>
      </c>
      <c r="B100" s="4" t="str">
        <f t="shared" si="7"/>
        <v>6</v>
      </c>
      <c r="C100" s="4" t="str">
        <f t="shared" si="8"/>
        <v>62</v>
      </c>
      <c r="D100" s="4" t="str">
        <f t="shared" si="9"/>
        <v>624</v>
      </c>
      <c r="E100" s="8" t="str">
        <f>'Balance N-1'!B101</f>
        <v>Autres entretiens et réparations</v>
      </c>
      <c r="F100" s="9">
        <f>'Balance N-1'!C101</f>
        <v>0</v>
      </c>
      <c r="G100" s="9">
        <f>'Balance N-1'!D101</f>
        <v>0</v>
      </c>
      <c r="H100" s="9">
        <f>'Balance N-1'!E101</f>
        <v>931113</v>
      </c>
      <c r="I100" s="9">
        <f>'Balance N-1'!F101</f>
        <v>0</v>
      </c>
      <c r="J100" s="11">
        <f>'Balance N-1'!G101</f>
        <v>931113</v>
      </c>
      <c r="K100" s="11">
        <f>'Balance N-1'!H101</f>
        <v>0</v>
      </c>
      <c r="L100" s="12" t="str">
        <f t="shared" si="10"/>
        <v>6</v>
      </c>
      <c r="M100" s="5" t="str">
        <f t="shared" si="11"/>
        <v>Pas de niveau 5</v>
      </c>
      <c r="N100" s="4" t="str">
        <f t="shared" si="12"/>
        <v>Pas de niveau 6</v>
      </c>
      <c r="O100" s="6" t="str">
        <f t="shared" si="13"/>
        <v>Pas de niveau 7</v>
      </c>
    </row>
    <row r="101" spans="1:15">
      <c r="A101" s="15">
        <f>'Balance N-1'!A102</f>
        <v>625100</v>
      </c>
      <c r="B101" s="4" t="str">
        <f t="shared" si="7"/>
        <v>6</v>
      </c>
      <c r="C101" s="4" t="str">
        <f t="shared" si="8"/>
        <v>62</v>
      </c>
      <c r="D101" s="4" t="str">
        <f t="shared" si="9"/>
        <v>625</v>
      </c>
      <c r="E101" s="8" t="str">
        <f>'Balance N-1'!B102</f>
        <v>Assurances  multirisques</v>
      </c>
      <c r="F101" s="9">
        <f>'Balance N-1'!C102</f>
        <v>0</v>
      </c>
      <c r="G101" s="9">
        <f>'Balance N-1'!D102</f>
        <v>0</v>
      </c>
      <c r="H101" s="9">
        <f>'Balance N-1'!E102</f>
        <v>1459236</v>
      </c>
      <c r="I101" s="9">
        <f>'Balance N-1'!F102</f>
        <v>0</v>
      </c>
      <c r="J101" s="11">
        <f>'Balance N-1'!G102</f>
        <v>1459236</v>
      </c>
      <c r="K101" s="11">
        <f>'Balance N-1'!H102</f>
        <v>0</v>
      </c>
      <c r="L101" s="12" t="str">
        <f t="shared" si="10"/>
        <v>6</v>
      </c>
      <c r="M101" s="5" t="str">
        <f t="shared" si="11"/>
        <v>Pas de niveau 5</v>
      </c>
      <c r="N101" s="4" t="str">
        <f t="shared" si="12"/>
        <v>Pas de niveau 6</v>
      </c>
      <c r="O101" s="6" t="str">
        <f t="shared" si="13"/>
        <v>Pas de niveau 7</v>
      </c>
    </row>
    <row r="102" spans="1:15">
      <c r="A102" s="15">
        <f>'Balance N-1'!A103</f>
        <v>625200</v>
      </c>
      <c r="B102" s="4" t="str">
        <f t="shared" si="7"/>
        <v>6</v>
      </c>
      <c r="C102" s="4" t="str">
        <f t="shared" si="8"/>
        <v>62</v>
      </c>
      <c r="D102" s="4" t="str">
        <f t="shared" si="9"/>
        <v>625</v>
      </c>
      <c r="E102" s="8" t="str">
        <f>'Balance N-1'!B103</f>
        <v>Assurances matériel de transport</v>
      </c>
      <c r="F102" s="9">
        <f>'Balance N-1'!C103</f>
        <v>0</v>
      </c>
      <c r="G102" s="9">
        <f>'Balance N-1'!D103</f>
        <v>0</v>
      </c>
      <c r="H102" s="9">
        <f>'Balance N-1'!E103</f>
        <v>981248</v>
      </c>
      <c r="I102" s="9">
        <f>'Balance N-1'!F103</f>
        <v>0</v>
      </c>
      <c r="J102" s="11">
        <f>'Balance N-1'!G103</f>
        <v>981248</v>
      </c>
      <c r="K102" s="11">
        <f>'Balance N-1'!H103</f>
        <v>0</v>
      </c>
      <c r="L102" s="12" t="str">
        <f t="shared" si="10"/>
        <v>6</v>
      </c>
      <c r="M102" s="5" t="str">
        <f t="shared" si="11"/>
        <v>Pas de niveau 5</v>
      </c>
      <c r="N102" s="4" t="str">
        <f t="shared" si="12"/>
        <v>Pas de niveau 6</v>
      </c>
      <c r="O102" s="6" t="str">
        <f t="shared" si="13"/>
        <v>Pas de niveau 7</v>
      </c>
    </row>
    <row r="103" spans="1:15">
      <c r="A103" s="15">
        <f>'Balance N-1'!A104</f>
        <v>626500</v>
      </c>
      <c r="B103" s="4" t="str">
        <f t="shared" si="7"/>
        <v>6</v>
      </c>
      <c r="C103" s="4" t="str">
        <f t="shared" si="8"/>
        <v>62</v>
      </c>
      <c r="D103" s="4" t="str">
        <f t="shared" si="9"/>
        <v>626</v>
      </c>
      <c r="E103" s="8" t="str">
        <f>'Balance N-1'!B104</f>
        <v>Documentation  générale</v>
      </c>
      <c r="F103" s="9">
        <f>'Balance N-1'!C104</f>
        <v>0</v>
      </c>
      <c r="G103" s="9">
        <f>'Balance N-1'!D104</f>
        <v>0</v>
      </c>
      <c r="H103" s="9">
        <f>'Balance N-1'!E104</f>
        <v>30000</v>
      </c>
      <c r="I103" s="9">
        <f>'Balance N-1'!F104</f>
        <v>0</v>
      </c>
      <c r="J103" s="11">
        <f>'Balance N-1'!G104</f>
        <v>30000</v>
      </c>
      <c r="K103" s="11">
        <f>'Balance N-1'!H104</f>
        <v>0</v>
      </c>
      <c r="L103" s="12" t="str">
        <f t="shared" si="10"/>
        <v>6</v>
      </c>
      <c r="M103" s="5" t="str">
        <f t="shared" si="11"/>
        <v>Pas de niveau 5</v>
      </c>
      <c r="N103" s="4" t="str">
        <f t="shared" si="12"/>
        <v>Pas de niveau 6</v>
      </c>
      <c r="O103" s="6" t="str">
        <f t="shared" si="13"/>
        <v>Pas de niveau 7</v>
      </c>
    </row>
    <row r="104" spans="1:15">
      <c r="A104" s="15">
        <f>'Balance N-1'!A105</f>
        <v>627100</v>
      </c>
      <c r="B104" s="4" t="str">
        <f t="shared" si="7"/>
        <v>6</v>
      </c>
      <c r="C104" s="4" t="str">
        <f t="shared" si="8"/>
        <v>62</v>
      </c>
      <c r="D104" s="4" t="str">
        <f t="shared" si="9"/>
        <v>627</v>
      </c>
      <c r="E104" s="8" t="str">
        <f>'Balance N-1'!B105</f>
        <v>Annonces insertion</v>
      </c>
      <c r="F104" s="9">
        <f>'Balance N-1'!C105</f>
        <v>0</v>
      </c>
      <c r="G104" s="9">
        <f>'Balance N-1'!D105</f>
        <v>0</v>
      </c>
      <c r="H104" s="9">
        <f>'Balance N-1'!E105</f>
        <v>200000</v>
      </c>
      <c r="I104" s="9">
        <f>'Balance N-1'!F105</f>
        <v>0</v>
      </c>
      <c r="J104" s="11">
        <f>'Balance N-1'!G105</f>
        <v>200000</v>
      </c>
      <c r="K104" s="11">
        <f>'Balance N-1'!H105</f>
        <v>0</v>
      </c>
      <c r="L104" s="12" t="str">
        <f t="shared" si="10"/>
        <v>6</v>
      </c>
      <c r="M104" s="5" t="str">
        <f t="shared" si="11"/>
        <v>Pas de niveau 5</v>
      </c>
      <c r="N104" s="4" t="str">
        <f t="shared" si="12"/>
        <v>Pas de niveau 6</v>
      </c>
      <c r="O104" s="6" t="str">
        <f t="shared" si="13"/>
        <v>Pas de niveau 7</v>
      </c>
    </row>
    <row r="105" spans="1:15">
      <c r="A105" s="15">
        <f>'Balance N-1'!A106</f>
        <v>628100</v>
      </c>
      <c r="B105" s="4" t="str">
        <f t="shared" si="7"/>
        <v>6</v>
      </c>
      <c r="C105" s="4" t="str">
        <f t="shared" si="8"/>
        <v>62</v>
      </c>
      <c r="D105" s="4" t="str">
        <f t="shared" si="9"/>
        <v>628</v>
      </c>
      <c r="E105" s="8" t="str">
        <f>'Balance N-1'!B106</f>
        <v>Frais de téléphone</v>
      </c>
      <c r="F105" s="9">
        <f>'Balance N-1'!C106</f>
        <v>0</v>
      </c>
      <c r="G105" s="9">
        <f>'Balance N-1'!D106</f>
        <v>0</v>
      </c>
      <c r="H105" s="9">
        <f>'Balance N-1'!E106</f>
        <v>6203750</v>
      </c>
      <c r="I105" s="9">
        <f>'Balance N-1'!F106</f>
        <v>1837900</v>
      </c>
      <c r="J105" s="11">
        <f>'Balance N-1'!G106</f>
        <v>4365850</v>
      </c>
      <c r="K105" s="11">
        <f>'Balance N-1'!H106</f>
        <v>0</v>
      </c>
      <c r="L105" s="12" t="str">
        <f t="shared" si="10"/>
        <v>6</v>
      </c>
      <c r="M105" s="5" t="str">
        <f t="shared" si="11"/>
        <v>Pas de niveau 5</v>
      </c>
      <c r="N105" s="4" t="str">
        <f t="shared" si="12"/>
        <v>Pas de niveau 6</v>
      </c>
      <c r="O105" s="6" t="str">
        <f t="shared" si="13"/>
        <v>Pas de niveau 7</v>
      </c>
    </row>
    <row r="106" spans="1:15">
      <c r="A106" s="15">
        <f>'Balance N-1'!A107</f>
        <v>628800</v>
      </c>
      <c r="B106" s="4" t="str">
        <f t="shared" si="7"/>
        <v>6</v>
      </c>
      <c r="C106" s="4" t="str">
        <f t="shared" si="8"/>
        <v>62</v>
      </c>
      <c r="D106" s="4" t="str">
        <f t="shared" si="9"/>
        <v>628</v>
      </c>
      <c r="E106" s="8" t="str">
        <f>'Balance N-1'!B107</f>
        <v>Autres frais télécommunications</v>
      </c>
      <c r="F106" s="9">
        <f>'Balance N-1'!C107</f>
        <v>0</v>
      </c>
      <c r="G106" s="9">
        <f>'Balance N-1'!D107</f>
        <v>0</v>
      </c>
      <c r="H106" s="9">
        <f>'Balance N-1'!E107</f>
        <v>1012400</v>
      </c>
      <c r="I106" s="9">
        <f>'Balance N-1'!F107</f>
        <v>155000</v>
      </c>
      <c r="J106" s="11">
        <f>'Balance N-1'!G107</f>
        <v>857400</v>
      </c>
      <c r="K106" s="11">
        <f>'Balance N-1'!H107</f>
        <v>0</v>
      </c>
      <c r="L106" s="12" t="str">
        <f t="shared" si="10"/>
        <v>6</v>
      </c>
      <c r="M106" s="5" t="str">
        <f t="shared" si="11"/>
        <v>Pas de niveau 5</v>
      </c>
      <c r="N106" s="4" t="str">
        <f t="shared" si="12"/>
        <v>Pas de niveau 6</v>
      </c>
      <c r="O106" s="6" t="str">
        <f t="shared" si="13"/>
        <v>Pas de niveau 7</v>
      </c>
    </row>
    <row r="107" spans="1:15">
      <c r="A107" s="15">
        <f>'Balance N-1'!A108</f>
        <v>631800</v>
      </c>
      <c r="B107" s="4" t="str">
        <f t="shared" si="7"/>
        <v>6</v>
      </c>
      <c r="C107" s="4" t="str">
        <f t="shared" si="8"/>
        <v>63</v>
      </c>
      <c r="D107" s="4" t="str">
        <f t="shared" si="9"/>
        <v>631</v>
      </c>
      <c r="E107" s="8" t="str">
        <f>'Balance N-1'!B108</f>
        <v>Frais bancaires</v>
      </c>
      <c r="F107" s="9">
        <f>'Balance N-1'!C108</f>
        <v>0</v>
      </c>
      <c r="G107" s="9">
        <f>'Balance N-1'!D108</f>
        <v>0</v>
      </c>
      <c r="H107" s="9">
        <f>'Balance N-1'!E108</f>
        <v>3117023</v>
      </c>
      <c r="I107" s="9">
        <f>'Balance N-1'!F108</f>
        <v>0</v>
      </c>
      <c r="J107" s="11">
        <f>'Balance N-1'!G108</f>
        <v>3117023</v>
      </c>
      <c r="K107" s="11">
        <f>'Balance N-1'!H108</f>
        <v>0</v>
      </c>
      <c r="L107" s="12" t="str">
        <f t="shared" si="10"/>
        <v>6</v>
      </c>
      <c r="M107" s="5" t="str">
        <f t="shared" si="11"/>
        <v>Pas de niveau 5</v>
      </c>
      <c r="N107" s="4" t="str">
        <f t="shared" si="12"/>
        <v>Pas de niveau 6</v>
      </c>
      <c r="O107" s="6" t="str">
        <f t="shared" si="13"/>
        <v>Pas de niveau 7</v>
      </c>
    </row>
    <row r="108" spans="1:15">
      <c r="A108" s="15">
        <f>'Balance N-1'!A109</f>
        <v>631810</v>
      </c>
      <c r="B108" s="4" t="str">
        <f t="shared" si="7"/>
        <v>6</v>
      </c>
      <c r="C108" s="4" t="str">
        <f t="shared" si="8"/>
        <v>63</v>
      </c>
      <c r="D108" s="4" t="str">
        <f t="shared" si="9"/>
        <v>631</v>
      </c>
      <c r="E108" s="8" t="str">
        <f>'Balance N-1'!B109</f>
        <v>Frais virements/règlement clients</v>
      </c>
      <c r="F108" s="9">
        <f>'Balance N-1'!C109</f>
        <v>0</v>
      </c>
      <c r="G108" s="9">
        <f>'Balance N-1'!D109</f>
        <v>0</v>
      </c>
      <c r="H108" s="9">
        <f>'Balance N-1'!E109</f>
        <v>9611023</v>
      </c>
      <c r="I108" s="9">
        <f>'Balance N-1'!F109</f>
        <v>0</v>
      </c>
      <c r="J108" s="11">
        <f>'Balance N-1'!G109</f>
        <v>9611023</v>
      </c>
      <c r="K108" s="11">
        <f>'Balance N-1'!H109</f>
        <v>0</v>
      </c>
      <c r="L108" s="12" t="str">
        <f t="shared" si="10"/>
        <v>6</v>
      </c>
      <c r="M108" s="5" t="str">
        <f t="shared" si="11"/>
        <v>63181</v>
      </c>
      <c r="N108" s="4" t="str">
        <f t="shared" si="12"/>
        <v>Pas de niveau 6</v>
      </c>
      <c r="O108" s="6" t="str">
        <f t="shared" si="13"/>
        <v>Pas de niveau 7</v>
      </c>
    </row>
    <row r="109" spans="1:15">
      <c r="A109" s="15">
        <f>'Balance N-1'!A110</f>
        <v>632400</v>
      </c>
      <c r="B109" s="4" t="str">
        <f t="shared" si="7"/>
        <v>6</v>
      </c>
      <c r="C109" s="4" t="str">
        <f t="shared" si="8"/>
        <v>63</v>
      </c>
      <c r="D109" s="4" t="str">
        <f t="shared" si="9"/>
        <v>632</v>
      </c>
      <c r="E109" s="8" t="str">
        <f>'Balance N-1'!B110</f>
        <v>Honoraires</v>
      </c>
      <c r="F109" s="9">
        <f>'Balance N-1'!C110</f>
        <v>0</v>
      </c>
      <c r="G109" s="9">
        <f>'Balance N-1'!D110</f>
        <v>0</v>
      </c>
      <c r="H109" s="9">
        <f>'Balance N-1'!E110</f>
        <v>3000000</v>
      </c>
      <c r="I109" s="9">
        <f>'Balance N-1'!F110</f>
        <v>1000000</v>
      </c>
      <c r="J109" s="11">
        <f>'Balance N-1'!G110</f>
        <v>2000000</v>
      </c>
      <c r="K109" s="11">
        <f>'Balance N-1'!H110</f>
        <v>0</v>
      </c>
      <c r="L109" s="12" t="str">
        <f t="shared" si="10"/>
        <v>6</v>
      </c>
      <c r="M109" s="5" t="str">
        <f t="shared" si="11"/>
        <v>Pas de niveau 5</v>
      </c>
      <c r="N109" s="4" t="str">
        <f t="shared" si="12"/>
        <v>Pas de niveau 6</v>
      </c>
      <c r="O109" s="6" t="str">
        <f t="shared" si="13"/>
        <v>Pas de niveau 7</v>
      </c>
    </row>
    <row r="110" spans="1:15">
      <c r="A110" s="15">
        <f>'Balance N-1'!A111</f>
        <v>632410</v>
      </c>
      <c r="B110" s="4" t="str">
        <f t="shared" si="7"/>
        <v>6</v>
      </c>
      <c r="C110" s="4" t="str">
        <f t="shared" si="8"/>
        <v>63</v>
      </c>
      <c r="D110" s="4" t="str">
        <f t="shared" si="9"/>
        <v>632</v>
      </c>
      <c r="E110" s="8" t="str">
        <f>'Balance N-1'!B111</f>
        <v>Honoraires analyses</v>
      </c>
      <c r="F110" s="9">
        <f>'Balance N-1'!C111</f>
        <v>0</v>
      </c>
      <c r="G110" s="9">
        <f>'Balance N-1'!D111</f>
        <v>0</v>
      </c>
      <c r="H110" s="9">
        <f>'Balance N-1'!E111</f>
        <v>4050900</v>
      </c>
      <c r="I110" s="9">
        <f>'Balance N-1'!F111</f>
        <v>899480</v>
      </c>
      <c r="J110" s="11">
        <f>'Balance N-1'!G111</f>
        <v>3151420</v>
      </c>
      <c r="K110" s="11">
        <f>'Balance N-1'!H111</f>
        <v>0</v>
      </c>
      <c r="L110" s="12" t="str">
        <f t="shared" si="10"/>
        <v>6</v>
      </c>
      <c r="M110" s="5" t="str">
        <f t="shared" si="11"/>
        <v>63241</v>
      </c>
      <c r="N110" s="4" t="str">
        <f t="shared" si="12"/>
        <v>Pas de niveau 6</v>
      </c>
      <c r="O110" s="6" t="str">
        <f t="shared" si="13"/>
        <v>Pas de niveau 7</v>
      </c>
    </row>
    <row r="111" spans="1:15">
      <c r="A111" s="15">
        <f>'Balance N-1'!A112</f>
        <v>632800</v>
      </c>
      <c r="B111" s="4" t="str">
        <f t="shared" si="7"/>
        <v>6</v>
      </c>
      <c r="C111" s="4" t="str">
        <f t="shared" si="8"/>
        <v>63</v>
      </c>
      <c r="D111" s="4" t="str">
        <f t="shared" si="9"/>
        <v>632</v>
      </c>
      <c r="E111" s="8" t="str">
        <f>'Balance N-1'!B112</f>
        <v>Certificat de salubrité</v>
      </c>
      <c r="F111" s="9">
        <f>'Balance N-1'!C112</f>
        <v>0</v>
      </c>
      <c r="G111" s="9">
        <f>'Balance N-1'!D112</f>
        <v>0</v>
      </c>
      <c r="H111" s="9">
        <f>'Balance N-1'!E112</f>
        <v>1725285</v>
      </c>
      <c r="I111" s="9">
        <f>'Balance N-1'!F112</f>
        <v>0</v>
      </c>
      <c r="J111" s="11">
        <f>'Balance N-1'!G112</f>
        <v>1725285</v>
      </c>
      <c r="K111" s="11">
        <f>'Balance N-1'!H112</f>
        <v>0</v>
      </c>
      <c r="L111" s="12" t="str">
        <f t="shared" si="10"/>
        <v>6</v>
      </c>
      <c r="M111" s="5" t="str">
        <f t="shared" si="11"/>
        <v>Pas de niveau 5</v>
      </c>
      <c r="N111" s="4" t="str">
        <f t="shared" si="12"/>
        <v>Pas de niveau 6</v>
      </c>
      <c r="O111" s="6" t="str">
        <f t="shared" si="13"/>
        <v>Pas de niveau 7</v>
      </c>
    </row>
    <row r="112" spans="1:15">
      <c r="A112" s="15">
        <f>'Balance N-1'!A113</f>
        <v>632801</v>
      </c>
      <c r="B112" s="4" t="str">
        <f t="shared" si="7"/>
        <v>6</v>
      </c>
      <c r="C112" s="4" t="str">
        <f t="shared" si="8"/>
        <v>63</v>
      </c>
      <c r="D112" s="4" t="str">
        <f t="shared" si="9"/>
        <v>632</v>
      </c>
      <c r="E112" s="8" t="str">
        <f>'Balance N-1'!B113</f>
        <v>Droit entrée port</v>
      </c>
      <c r="F112" s="9">
        <f>'Balance N-1'!C113</f>
        <v>0</v>
      </c>
      <c r="G112" s="9">
        <f>'Balance N-1'!D113</f>
        <v>0</v>
      </c>
      <c r="H112" s="9">
        <f>'Balance N-1'!E113</f>
        <v>140990</v>
      </c>
      <c r="I112" s="9">
        <f>'Balance N-1'!F113</f>
        <v>0</v>
      </c>
      <c r="J112" s="11">
        <f>'Balance N-1'!G113</f>
        <v>140990</v>
      </c>
      <c r="K112" s="11">
        <f>'Balance N-1'!H113</f>
        <v>0</v>
      </c>
      <c r="L112" s="12" t="str">
        <f t="shared" si="10"/>
        <v>6</v>
      </c>
      <c r="M112" s="5" t="str">
        <f t="shared" si="11"/>
        <v>Pas de niveau 5</v>
      </c>
      <c r="N112" s="4" t="str">
        <f t="shared" si="12"/>
        <v>632801</v>
      </c>
      <c r="O112" s="6" t="str">
        <f t="shared" si="13"/>
        <v>Pas de niveau 7</v>
      </c>
    </row>
    <row r="113" spans="1:15">
      <c r="A113" s="15">
        <f>'Balance N-1'!A114</f>
        <v>635100</v>
      </c>
      <c r="B113" s="4" t="str">
        <f t="shared" si="7"/>
        <v>6</v>
      </c>
      <c r="C113" s="4" t="str">
        <f t="shared" si="8"/>
        <v>63</v>
      </c>
      <c r="D113" s="4" t="str">
        <f t="shared" si="9"/>
        <v>635</v>
      </c>
      <c r="E113" s="8" t="str">
        <f>'Balance N-1'!B114</f>
        <v>Cotisations</v>
      </c>
      <c r="F113" s="9">
        <f>'Balance N-1'!C114</f>
        <v>0</v>
      </c>
      <c r="G113" s="9">
        <f>'Balance N-1'!D114</f>
        <v>0</v>
      </c>
      <c r="H113" s="9">
        <f>'Balance N-1'!E114</f>
        <v>90000</v>
      </c>
      <c r="I113" s="9">
        <f>'Balance N-1'!F114</f>
        <v>0</v>
      </c>
      <c r="J113" s="11">
        <f>'Balance N-1'!G114</f>
        <v>90000</v>
      </c>
      <c r="K113" s="11">
        <f>'Balance N-1'!H114</f>
        <v>0</v>
      </c>
      <c r="L113" s="12" t="str">
        <f t="shared" si="10"/>
        <v>6</v>
      </c>
      <c r="M113" s="5" t="str">
        <f t="shared" si="11"/>
        <v>Pas de niveau 5</v>
      </c>
      <c r="N113" s="4" t="str">
        <f t="shared" si="12"/>
        <v>Pas de niveau 6</v>
      </c>
      <c r="O113" s="6" t="str">
        <f t="shared" si="13"/>
        <v>Pas de niveau 7</v>
      </c>
    </row>
    <row r="114" spans="1:15">
      <c r="A114" s="15">
        <f>'Balance N-1'!A115</f>
        <v>635101</v>
      </c>
      <c r="B114" s="4" t="str">
        <f t="shared" si="7"/>
        <v>6</v>
      </c>
      <c r="C114" s="4" t="str">
        <f t="shared" si="8"/>
        <v>63</v>
      </c>
      <c r="D114" s="4" t="str">
        <f t="shared" si="9"/>
        <v>635</v>
      </c>
      <c r="E114" s="8" t="str">
        <f>'Balance N-1'!B115</f>
        <v>Cotisation syndicat patronal</v>
      </c>
      <c r="F114" s="9">
        <f>'Balance N-1'!C115</f>
        <v>0</v>
      </c>
      <c r="G114" s="9">
        <f>'Balance N-1'!D115</f>
        <v>0</v>
      </c>
      <c r="H114" s="9">
        <f>'Balance N-1'!E115</f>
        <v>200000</v>
      </c>
      <c r="I114" s="9">
        <f>'Balance N-1'!F115</f>
        <v>0</v>
      </c>
      <c r="J114" s="11">
        <f>'Balance N-1'!G115</f>
        <v>200000</v>
      </c>
      <c r="K114" s="11">
        <f>'Balance N-1'!H115</f>
        <v>0</v>
      </c>
      <c r="L114" s="12" t="str">
        <f t="shared" si="10"/>
        <v>6</v>
      </c>
      <c r="M114" s="5" t="str">
        <f t="shared" si="11"/>
        <v>Pas de niveau 5</v>
      </c>
      <c r="N114" s="4" t="str">
        <f t="shared" si="12"/>
        <v>635101</v>
      </c>
      <c r="O114" s="6" t="str">
        <f t="shared" si="13"/>
        <v>Pas de niveau 7</v>
      </c>
    </row>
    <row r="115" spans="1:15">
      <c r="A115" s="15">
        <f>'Balance N-1'!A116</f>
        <v>638300</v>
      </c>
      <c r="B115" s="4" t="str">
        <f t="shared" si="7"/>
        <v>6</v>
      </c>
      <c r="C115" s="4" t="str">
        <f t="shared" si="8"/>
        <v>63</v>
      </c>
      <c r="D115" s="4" t="str">
        <f t="shared" si="9"/>
        <v>638</v>
      </c>
      <c r="E115" s="8" t="str">
        <f>'Balance N-1'!B116</f>
        <v>Réceptions</v>
      </c>
      <c r="F115" s="9">
        <f>'Balance N-1'!C116</f>
        <v>0</v>
      </c>
      <c r="G115" s="9">
        <f>'Balance N-1'!D116</f>
        <v>0</v>
      </c>
      <c r="H115" s="9">
        <f>'Balance N-1'!E116</f>
        <v>18000</v>
      </c>
      <c r="I115" s="9">
        <f>'Balance N-1'!F116</f>
        <v>0</v>
      </c>
      <c r="J115" s="11">
        <f>'Balance N-1'!G116</f>
        <v>18000</v>
      </c>
      <c r="K115" s="11">
        <f>'Balance N-1'!H116</f>
        <v>0</v>
      </c>
      <c r="L115" s="12" t="str">
        <f t="shared" si="10"/>
        <v>6</v>
      </c>
      <c r="M115" s="5" t="str">
        <f t="shared" si="11"/>
        <v>Pas de niveau 5</v>
      </c>
      <c r="N115" s="4" t="str">
        <f t="shared" si="12"/>
        <v>Pas de niveau 6</v>
      </c>
      <c r="O115" s="6" t="str">
        <f t="shared" si="13"/>
        <v>Pas de niveau 7</v>
      </c>
    </row>
    <row r="116" spans="1:15">
      <c r="A116" s="15">
        <f>'Balance N-1'!A117</f>
        <v>646800</v>
      </c>
      <c r="B116" s="4" t="str">
        <f t="shared" si="7"/>
        <v>6</v>
      </c>
      <c r="C116" s="4" t="str">
        <f t="shared" si="8"/>
        <v>64</v>
      </c>
      <c r="D116" s="4" t="str">
        <f t="shared" si="9"/>
        <v>646</v>
      </c>
      <c r="E116" s="8" t="str">
        <f>'Balance N-1'!B117</f>
        <v>Autres droits</v>
      </c>
      <c r="F116" s="9">
        <f>'Balance N-1'!C117</f>
        <v>0</v>
      </c>
      <c r="G116" s="9">
        <f>'Balance N-1'!D117</f>
        <v>0</v>
      </c>
      <c r="H116" s="9">
        <f>'Balance N-1'!E117</f>
        <v>35000</v>
      </c>
      <c r="I116" s="9">
        <f>'Balance N-1'!F117</f>
        <v>0</v>
      </c>
      <c r="J116" s="11">
        <f>'Balance N-1'!G117</f>
        <v>35000</v>
      </c>
      <c r="K116" s="11">
        <f>'Balance N-1'!H117</f>
        <v>0</v>
      </c>
      <c r="L116" s="12" t="str">
        <f t="shared" si="10"/>
        <v>6</v>
      </c>
      <c r="M116" s="5" t="str">
        <f t="shared" si="11"/>
        <v>Pas de niveau 5</v>
      </c>
      <c r="N116" s="4" t="str">
        <f t="shared" si="12"/>
        <v>Pas de niveau 6</v>
      </c>
      <c r="O116" s="6" t="str">
        <f t="shared" si="13"/>
        <v>Pas de niveau 7</v>
      </c>
    </row>
    <row r="117" spans="1:15">
      <c r="A117" s="15">
        <f>'Balance N-1'!A118</f>
        <v>647800</v>
      </c>
      <c r="B117" s="4" t="str">
        <f t="shared" si="7"/>
        <v>6</v>
      </c>
      <c r="C117" s="4" t="str">
        <f t="shared" si="8"/>
        <v>64</v>
      </c>
      <c r="D117" s="4" t="str">
        <f t="shared" si="9"/>
        <v>647</v>
      </c>
      <c r="E117" s="8" t="str">
        <f>'Balance N-1'!B118</f>
        <v>Autres amendes pénales &amp; fiscales</v>
      </c>
      <c r="F117" s="9">
        <f>'Balance N-1'!C118</f>
        <v>0</v>
      </c>
      <c r="G117" s="9">
        <f>'Balance N-1'!D118</f>
        <v>0</v>
      </c>
      <c r="H117" s="9">
        <f>'Balance N-1'!E118</f>
        <v>75000</v>
      </c>
      <c r="I117" s="9">
        <f>'Balance N-1'!F118</f>
        <v>0</v>
      </c>
      <c r="J117" s="11">
        <f>'Balance N-1'!G118</f>
        <v>75000</v>
      </c>
      <c r="K117" s="11">
        <f>'Balance N-1'!H118</f>
        <v>0</v>
      </c>
      <c r="L117" s="12" t="str">
        <f t="shared" si="10"/>
        <v>6</v>
      </c>
      <c r="M117" s="5" t="str">
        <f t="shared" si="11"/>
        <v>Pas de niveau 5</v>
      </c>
      <c r="N117" s="4" t="str">
        <f t="shared" si="12"/>
        <v>Pas de niveau 6</v>
      </c>
      <c r="O117" s="6" t="str">
        <f t="shared" si="13"/>
        <v>Pas de niveau 7</v>
      </c>
    </row>
    <row r="118" spans="1:15">
      <c r="A118" s="15">
        <f>'Balance N-1'!A119</f>
        <v>658800</v>
      </c>
      <c r="B118" s="4" t="str">
        <f t="shared" si="7"/>
        <v>6</v>
      </c>
      <c r="C118" s="4" t="str">
        <f t="shared" si="8"/>
        <v>65</v>
      </c>
      <c r="D118" s="4" t="str">
        <f t="shared" si="9"/>
        <v>658</v>
      </c>
      <c r="E118" s="8" t="str">
        <f>'Balance N-1'!B119</f>
        <v>Autres charges diverses</v>
      </c>
      <c r="F118" s="9">
        <f>'Balance N-1'!C119</f>
        <v>0</v>
      </c>
      <c r="G118" s="9">
        <f>'Balance N-1'!D119</f>
        <v>0</v>
      </c>
      <c r="H118" s="9">
        <f>'Balance N-1'!E119</f>
        <v>67670</v>
      </c>
      <c r="I118" s="9">
        <f>'Balance N-1'!F119</f>
        <v>0</v>
      </c>
      <c r="J118" s="11">
        <f>'Balance N-1'!G119</f>
        <v>67670</v>
      </c>
      <c r="K118" s="11">
        <f>'Balance N-1'!H119</f>
        <v>0</v>
      </c>
      <c r="L118" s="12" t="str">
        <f t="shared" si="10"/>
        <v>6</v>
      </c>
      <c r="M118" s="5" t="str">
        <f t="shared" si="11"/>
        <v>Pas de niveau 5</v>
      </c>
      <c r="N118" s="4" t="str">
        <f t="shared" si="12"/>
        <v>Pas de niveau 6</v>
      </c>
      <c r="O118" s="6" t="str">
        <f t="shared" si="13"/>
        <v>Pas de niveau 7</v>
      </c>
    </row>
    <row r="119" spans="1:15">
      <c r="A119" s="15">
        <f>'Balance N-1'!A120</f>
        <v>661100</v>
      </c>
      <c r="B119" s="4" t="str">
        <f t="shared" si="7"/>
        <v>6</v>
      </c>
      <c r="C119" s="4" t="str">
        <f t="shared" si="8"/>
        <v>66</v>
      </c>
      <c r="D119" s="4" t="str">
        <f t="shared" si="9"/>
        <v>661</v>
      </c>
      <c r="E119" s="8" t="str">
        <f>'Balance N-1'!B120</f>
        <v>Salaires bruts nationaux</v>
      </c>
      <c r="F119" s="9">
        <f>'Balance N-1'!C120</f>
        <v>0</v>
      </c>
      <c r="G119" s="9">
        <f>'Balance N-1'!D120</f>
        <v>0</v>
      </c>
      <c r="H119" s="9">
        <f>'Balance N-1'!E120</f>
        <v>85757833</v>
      </c>
      <c r="I119" s="9">
        <f>'Balance N-1'!F120</f>
        <v>0</v>
      </c>
      <c r="J119" s="11">
        <f>'Balance N-1'!G120</f>
        <v>85757833</v>
      </c>
      <c r="K119" s="11">
        <f>'Balance N-1'!H120</f>
        <v>0</v>
      </c>
      <c r="L119" s="12" t="str">
        <f t="shared" si="10"/>
        <v>6</v>
      </c>
      <c r="M119" s="5" t="str">
        <f t="shared" si="11"/>
        <v>Pas de niveau 5</v>
      </c>
      <c r="N119" s="4" t="str">
        <f t="shared" si="12"/>
        <v>Pas de niveau 6</v>
      </c>
      <c r="O119" s="6" t="str">
        <f t="shared" si="13"/>
        <v>Pas de niveau 7</v>
      </c>
    </row>
    <row r="120" spans="1:15">
      <c r="A120" s="15">
        <f>'Balance N-1'!A121</f>
        <v>661300</v>
      </c>
      <c r="B120" s="4" t="str">
        <f t="shared" si="7"/>
        <v>6</v>
      </c>
      <c r="C120" s="4" t="str">
        <f t="shared" si="8"/>
        <v>66</v>
      </c>
      <c r="D120" s="4" t="str">
        <f t="shared" si="9"/>
        <v>661</v>
      </c>
      <c r="E120" s="8" t="str">
        <f>'Balance N-1'!B121</f>
        <v>Congés payés au pers. nat.</v>
      </c>
      <c r="F120" s="9">
        <f>'Balance N-1'!C121</f>
        <v>0</v>
      </c>
      <c r="G120" s="9">
        <f>'Balance N-1'!D121</f>
        <v>0</v>
      </c>
      <c r="H120" s="9">
        <f>'Balance N-1'!E121</f>
        <v>10273495</v>
      </c>
      <c r="I120" s="9">
        <f>'Balance N-1'!F121</f>
        <v>2303892</v>
      </c>
      <c r="J120" s="11">
        <f>'Balance N-1'!G121</f>
        <v>7969603</v>
      </c>
      <c r="K120" s="11">
        <f>'Balance N-1'!H121</f>
        <v>0</v>
      </c>
      <c r="L120" s="12" t="str">
        <f t="shared" si="10"/>
        <v>6</v>
      </c>
      <c r="M120" s="5" t="str">
        <f t="shared" si="11"/>
        <v>Pas de niveau 5</v>
      </c>
      <c r="N120" s="4" t="str">
        <f t="shared" si="12"/>
        <v>Pas de niveau 6</v>
      </c>
      <c r="O120" s="6" t="str">
        <f t="shared" si="13"/>
        <v>Pas de niveau 7</v>
      </c>
    </row>
    <row r="121" spans="1:15">
      <c r="A121" s="15">
        <f>'Balance N-1'!A122</f>
        <v>661800</v>
      </c>
      <c r="B121" s="4" t="str">
        <f t="shared" si="7"/>
        <v>6</v>
      </c>
      <c r="C121" s="4" t="str">
        <f t="shared" si="8"/>
        <v>66</v>
      </c>
      <c r="D121" s="4" t="str">
        <f t="shared" si="9"/>
        <v>661</v>
      </c>
      <c r="E121" s="8" t="str">
        <f>'Balance N-1'!B122</f>
        <v>Autres rémunérations directes</v>
      </c>
      <c r="F121" s="9">
        <f>'Balance N-1'!C122</f>
        <v>0</v>
      </c>
      <c r="G121" s="9">
        <f>'Balance N-1'!D122</f>
        <v>0</v>
      </c>
      <c r="H121" s="9">
        <f>'Balance N-1'!E122</f>
        <v>46989030</v>
      </c>
      <c r="I121" s="9">
        <f>'Balance N-1'!F122</f>
        <v>0</v>
      </c>
      <c r="J121" s="11">
        <f>'Balance N-1'!G122</f>
        <v>46989030</v>
      </c>
      <c r="K121" s="11">
        <f>'Balance N-1'!H122</f>
        <v>0</v>
      </c>
      <c r="L121" s="12" t="str">
        <f t="shared" si="10"/>
        <v>6</v>
      </c>
      <c r="M121" s="5" t="str">
        <f t="shared" si="11"/>
        <v>Pas de niveau 5</v>
      </c>
      <c r="N121" s="4" t="str">
        <f t="shared" si="12"/>
        <v>Pas de niveau 6</v>
      </c>
      <c r="O121" s="6" t="str">
        <f t="shared" si="13"/>
        <v>Pas de niveau 7</v>
      </c>
    </row>
    <row r="122" spans="1:15">
      <c r="A122" s="15">
        <f>'Balance N-1'!A123</f>
        <v>662100</v>
      </c>
      <c r="B122" s="4" t="str">
        <f t="shared" si="7"/>
        <v>6</v>
      </c>
      <c r="C122" s="4" t="str">
        <f t="shared" si="8"/>
        <v>66</v>
      </c>
      <c r="D122" s="4" t="str">
        <f t="shared" si="9"/>
        <v>662</v>
      </c>
      <c r="E122" s="8" t="str">
        <f>'Balance N-1'!B123</f>
        <v>Salaires bruts non nationaux</v>
      </c>
      <c r="F122" s="9">
        <f>'Balance N-1'!C123</f>
        <v>0</v>
      </c>
      <c r="G122" s="9">
        <f>'Balance N-1'!D123</f>
        <v>0</v>
      </c>
      <c r="H122" s="9">
        <f>'Balance N-1'!E123</f>
        <v>28414973</v>
      </c>
      <c r="I122" s="9">
        <f>'Balance N-1'!F123</f>
        <v>1351085</v>
      </c>
      <c r="J122" s="11">
        <f>'Balance N-1'!G123</f>
        <v>27063888</v>
      </c>
      <c r="K122" s="11">
        <f>'Balance N-1'!H123</f>
        <v>0</v>
      </c>
      <c r="L122" s="12" t="str">
        <f t="shared" si="10"/>
        <v>6</v>
      </c>
      <c r="M122" s="5" t="str">
        <f t="shared" si="11"/>
        <v>Pas de niveau 5</v>
      </c>
      <c r="N122" s="4" t="str">
        <f t="shared" si="12"/>
        <v>Pas de niveau 6</v>
      </c>
      <c r="O122" s="6" t="str">
        <f t="shared" si="13"/>
        <v>Pas de niveau 7</v>
      </c>
    </row>
    <row r="123" spans="1:15">
      <c r="A123" s="15">
        <f>'Balance N-1'!A124</f>
        <v>663100</v>
      </c>
      <c r="B123" s="4" t="str">
        <f t="shared" si="7"/>
        <v>6</v>
      </c>
      <c r="C123" s="4" t="str">
        <f t="shared" si="8"/>
        <v>66</v>
      </c>
      <c r="D123" s="4" t="str">
        <f t="shared" si="9"/>
        <v>663</v>
      </c>
      <c r="E123" s="8" t="str">
        <f>'Balance N-1'!B124</f>
        <v>Indemnités de logement</v>
      </c>
      <c r="F123" s="9">
        <f>'Balance N-1'!C124</f>
        <v>0</v>
      </c>
      <c r="G123" s="9">
        <f>'Balance N-1'!D124</f>
        <v>0</v>
      </c>
      <c r="H123" s="9">
        <f>'Balance N-1'!E124</f>
        <v>3216000</v>
      </c>
      <c r="I123" s="9">
        <f>'Balance N-1'!F124</f>
        <v>0</v>
      </c>
      <c r="J123" s="11">
        <f>'Balance N-1'!G124</f>
        <v>3216000</v>
      </c>
      <c r="K123" s="11">
        <f>'Balance N-1'!H124</f>
        <v>0</v>
      </c>
      <c r="L123" s="12" t="str">
        <f t="shared" si="10"/>
        <v>6</v>
      </c>
      <c r="M123" s="5" t="str">
        <f t="shared" si="11"/>
        <v>Pas de niveau 5</v>
      </c>
      <c r="N123" s="4" t="str">
        <f t="shared" si="12"/>
        <v>Pas de niveau 6</v>
      </c>
      <c r="O123" s="6" t="str">
        <f t="shared" si="13"/>
        <v>Pas de niveau 7</v>
      </c>
    </row>
    <row r="124" spans="1:15">
      <c r="A124" s="15">
        <f>'Balance N-1'!A125</f>
        <v>663400</v>
      </c>
      <c r="B124" s="4" t="str">
        <f t="shared" si="7"/>
        <v>6</v>
      </c>
      <c r="C124" s="4" t="str">
        <f t="shared" si="8"/>
        <v>66</v>
      </c>
      <c r="D124" s="4" t="str">
        <f t="shared" si="9"/>
        <v>663</v>
      </c>
      <c r="E124" s="8" t="str">
        <f>'Balance N-1'!B125</f>
        <v>Primes de transport</v>
      </c>
      <c r="F124" s="9">
        <f>'Balance N-1'!C125</f>
        <v>0</v>
      </c>
      <c r="G124" s="9">
        <f>'Balance N-1'!D125</f>
        <v>0</v>
      </c>
      <c r="H124" s="9">
        <f>'Balance N-1'!E125</f>
        <v>5360307</v>
      </c>
      <c r="I124" s="9">
        <f>'Balance N-1'!F125</f>
        <v>0</v>
      </c>
      <c r="J124" s="11">
        <f>'Balance N-1'!G125</f>
        <v>5360307</v>
      </c>
      <c r="K124" s="11">
        <f>'Balance N-1'!H125</f>
        <v>0</v>
      </c>
      <c r="L124" s="12" t="str">
        <f t="shared" si="10"/>
        <v>6</v>
      </c>
      <c r="M124" s="5" t="str">
        <f t="shared" si="11"/>
        <v>Pas de niveau 5</v>
      </c>
      <c r="N124" s="4" t="str">
        <f t="shared" si="12"/>
        <v>Pas de niveau 6</v>
      </c>
      <c r="O124" s="6" t="str">
        <f t="shared" si="13"/>
        <v>Pas de niveau 7</v>
      </c>
    </row>
    <row r="125" spans="1:15">
      <c r="A125" s="15">
        <f>'Balance N-1'!A126</f>
        <v>663800</v>
      </c>
      <c r="B125" s="4" t="str">
        <f t="shared" si="7"/>
        <v>6</v>
      </c>
      <c r="C125" s="4" t="str">
        <f t="shared" si="8"/>
        <v>66</v>
      </c>
      <c r="D125" s="4" t="str">
        <f t="shared" si="9"/>
        <v>663</v>
      </c>
      <c r="E125" s="8" t="str">
        <f>'Balance N-1'!B126</f>
        <v>Autres indemnités &amp; avantages divers</v>
      </c>
      <c r="F125" s="9">
        <f>'Balance N-1'!C126</f>
        <v>0</v>
      </c>
      <c r="G125" s="9">
        <f>'Balance N-1'!D126</f>
        <v>0</v>
      </c>
      <c r="H125" s="9">
        <f>'Balance N-1'!E126</f>
        <v>4776437</v>
      </c>
      <c r="I125" s="9">
        <f>'Balance N-1'!F126</f>
        <v>0</v>
      </c>
      <c r="J125" s="11">
        <f>'Balance N-1'!G126</f>
        <v>4776437</v>
      </c>
      <c r="K125" s="11">
        <f>'Balance N-1'!H126</f>
        <v>0</v>
      </c>
      <c r="L125" s="12" t="str">
        <f t="shared" si="10"/>
        <v>6</v>
      </c>
      <c r="M125" s="5" t="str">
        <f t="shared" si="11"/>
        <v>Pas de niveau 5</v>
      </c>
      <c r="N125" s="4" t="str">
        <f t="shared" si="12"/>
        <v>Pas de niveau 6</v>
      </c>
      <c r="O125" s="6" t="str">
        <f t="shared" si="13"/>
        <v>Pas de niveau 7</v>
      </c>
    </row>
    <row r="126" spans="1:15">
      <c r="A126" s="15">
        <f>'Balance N-1'!A127</f>
        <v>664000</v>
      </c>
      <c r="B126" s="4" t="str">
        <f t="shared" si="7"/>
        <v>6</v>
      </c>
      <c r="C126" s="4" t="str">
        <f t="shared" si="8"/>
        <v>66</v>
      </c>
      <c r="D126" s="4" t="str">
        <f t="shared" si="9"/>
        <v>664</v>
      </c>
      <c r="E126" s="8" t="str">
        <f>'Balance N-1'!B127</f>
        <v>Charges sociales</v>
      </c>
      <c r="F126" s="9">
        <f>'Balance N-1'!C127</f>
        <v>0</v>
      </c>
      <c r="G126" s="9">
        <f>'Balance N-1'!D127</f>
        <v>0</v>
      </c>
      <c r="H126" s="9">
        <f>'Balance N-1'!E127</f>
        <v>5000821</v>
      </c>
      <c r="I126" s="9">
        <f>'Balance N-1'!F127</f>
        <v>0</v>
      </c>
      <c r="J126" s="11">
        <f>'Balance N-1'!G127</f>
        <v>5000821</v>
      </c>
      <c r="K126" s="11">
        <f>'Balance N-1'!H127</f>
        <v>0</v>
      </c>
      <c r="L126" s="12" t="str">
        <f t="shared" si="10"/>
        <v>6</v>
      </c>
      <c r="M126" s="5" t="str">
        <f t="shared" si="11"/>
        <v>Pas de niveau 5</v>
      </c>
      <c r="N126" s="4" t="str">
        <f t="shared" si="12"/>
        <v>Pas de niveau 6</v>
      </c>
      <c r="O126" s="6" t="str">
        <f t="shared" si="13"/>
        <v>Pas de niveau 7</v>
      </c>
    </row>
    <row r="127" spans="1:15">
      <c r="A127" s="15">
        <f>'Balance N-1'!A128</f>
        <v>664120</v>
      </c>
      <c r="B127" s="4" t="str">
        <f t="shared" si="7"/>
        <v>6</v>
      </c>
      <c r="C127" s="4" t="str">
        <f t="shared" si="8"/>
        <v>66</v>
      </c>
      <c r="D127" s="4" t="str">
        <f t="shared" si="9"/>
        <v>664</v>
      </c>
      <c r="E127" s="8" t="str">
        <f>'Balance N-1'!B128</f>
        <v>Charges de sécurité sociale-permanents</v>
      </c>
      <c r="F127" s="9">
        <f>'Balance N-1'!C128</f>
        <v>0</v>
      </c>
      <c r="G127" s="9">
        <f>'Balance N-1'!D128</f>
        <v>0</v>
      </c>
      <c r="H127" s="9">
        <f>'Balance N-1'!E128</f>
        <v>2762138</v>
      </c>
      <c r="I127" s="9">
        <f>'Balance N-1'!F128</f>
        <v>176400</v>
      </c>
      <c r="J127" s="11">
        <f>'Balance N-1'!G128</f>
        <v>2585738</v>
      </c>
      <c r="K127" s="11">
        <f>'Balance N-1'!H128</f>
        <v>0</v>
      </c>
      <c r="L127" s="12" t="str">
        <f t="shared" si="10"/>
        <v>6</v>
      </c>
      <c r="M127" s="5" t="str">
        <f t="shared" si="11"/>
        <v>66412</v>
      </c>
      <c r="N127" s="4" t="str">
        <f t="shared" si="12"/>
        <v>Pas de niveau 6</v>
      </c>
      <c r="O127" s="6" t="str">
        <f t="shared" si="13"/>
        <v>Pas de niveau 7</v>
      </c>
    </row>
    <row r="128" spans="1:15">
      <c r="A128" s="15">
        <f>'Balance N-1'!A129</f>
        <v>664121</v>
      </c>
      <c r="B128" s="4" t="str">
        <f t="shared" si="7"/>
        <v>6</v>
      </c>
      <c r="C128" s="4" t="str">
        <f t="shared" si="8"/>
        <v>66</v>
      </c>
      <c r="D128" s="4" t="str">
        <f t="shared" si="9"/>
        <v>664</v>
      </c>
      <c r="E128" s="8" t="str">
        <f>'Balance N-1'!B129</f>
        <v>Charges de sécurité sociale- journaliers</v>
      </c>
      <c r="F128" s="9">
        <f>'Balance N-1'!C129</f>
        <v>0</v>
      </c>
      <c r="G128" s="9">
        <f>'Balance N-1'!D129</f>
        <v>0</v>
      </c>
      <c r="H128" s="9">
        <f>'Balance N-1'!E129</f>
        <v>4522558</v>
      </c>
      <c r="I128" s="9">
        <f>'Balance N-1'!F129</f>
        <v>0</v>
      </c>
      <c r="J128" s="11">
        <f>'Balance N-1'!G129</f>
        <v>4522558</v>
      </c>
      <c r="K128" s="11">
        <f>'Balance N-1'!H129</f>
        <v>0</v>
      </c>
      <c r="L128" s="12" t="str">
        <f t="shared" si="10"/>
        <v>6</v>
      </c>
      <c r="M128" s="5" t="str">
        <f t="shared" si="11"/>
        <v>66412</v>
      </c>
      <c r="N128" s="4" t="str">
        <f t="shared" si="12"/>
        <v>664121</v>
      </c>
      <c r="O128" s="6" t="str">
        <f t="shared" si="13"/>
        <v>Pas de niveau 7</v>
      </c>
    </row>
    <row r="129" spans="1:15">
      <c r="A129" s="15">
        <f>'Balance N-1'!A130</f>
        <v>664130</v>
      </c>
      <c r="B129" s="4" t="str">
        <f t="shared" si="7"/>
        <v>6</v>
      </c>
      <c r="C129" s="4" t="str">
        <f t="shared" si="8"/>
        <v>66</v>
      </c>
      <c r="D129" s="4" t="str">
        <f t="shared" si="9"/>
        <v>664</v>
      </c>
      <c r="E129" s="8" t="str">
        <f>'Balance N-1'!B130</f>
        <v>Charges sociales caisse retraite</v>
      </c>
      <c r="F129" s="9">
        <f>'Balance N-1'!C130</f>
        <v>0</v>
      </c>
      <c r="G129" s="9">
        <f>'Balance N-1'!D130</f>
        <v>0</v>
      </c>
      <c r="H129" s="9">
        <f>'Balance N-1'!E130</f>
        <v>8386885</v>
      </c>
      <c r="I129" s="9">
        <f>'Balance N-1'!F130</f>
        <v>329647</v>
      </c>
      <c r="J129" s="11">
        <f>'Balance N-1'!G130</f>
        <v>8057238</v>
      </c>
      <c r="K129" s="11">
        <f>'Balance N-1'!H130</f>
        <v>0</v>
      </c>
      <c r="L129" s="12" t="str">
        <f t="shared" si="10"/>
        <v>6</v>
      </c>
      <c r="M129" s="5" t="str">
        <f t="shared" si="11"/>
        <v>66413</v>
      </c>
      <c r="N129" s="4" t="str">
        <f t="shared" si="12"/>
        <v>Pas de niveau 6</v>
      </c>
      <c r="O129" s="6" t="str">
        <f t="shared" si="13"/>
        <v>Pas de niveau 7</v>
      </c>
    </row>
    <row r="130" spans="1:15">
      <c r="A130" s="15">
        <f>'Balance N-1'!A131</f>
        <v>664140</v>
      </c>
      <c r="B130" s="4" t="str">
        <f t="shared" si="7"/>
        <v>6</v>
      </c>
      <c r="C130" s="4" t="str">
        <f t="shared" si="8"/>
        <v>66</v>
      </c>
      <c r="D130" s="4" t="str">
        <f t="shared" si="9"/>
        <v>664</v>
      </c>
      <c r="E130" s="8" t="str">
        <f>'Balance N-1'!B131</f>
        <v>Charges sociales mutuelle de sante</v>
      </c>
      <c r="F130" s="9">
        <f>'Balance N-1'!C131</f>
        <v>0</v>
      </c>
      <c r="G130" s="9">
        <f>'Balance N-1'!D131</f>
        <v>0</v>
      </c>
      <c r="H130" s="9">
        <f>'Balance N-1'!E131</f>
        <v>1770020</v>
      </c>
      <c r="I130" s="9">
        <f>'Balance N-1'!F131</f>
        <v>0</v>
      </c>
      <c r="J130" s="11">
        <f>'Balance N-1'!G131</f>
        <v>1770020</v>
      </c>
      <c r="K130" s="11">
        <f>'Balance N-1'!H131</f>
        <v>0</v>
      </c>
      <c r="L130" s="12" t="str">
        <f t="shared" si="10"/>
        <v>6</v>
      </c>
      <c r="M130" s="5" t="str">
        <f t="shared" si="11"/>
        <v>66414</v>
      </c>
      <c r="N130" s="4" t="str">
        <f t="shared" si="12"/>
        <v>Pas de niveau 6</v>
      </c>
      <c r="O130" s="6" t="str">
        <f t="shared" si="13"/>
        <v>Pas de niveau 7</v>
      </c>
    </row>
    <row r="131" spans="1:15">
      <c r="A131" s="15">
        <f>'Balance N-1'!A132</f>
        <v>664200</v>
      </c>
      <c r="B131" s="4" t="str">
        <f t="shared" si="7"/>
        <v>6</v>
      </c>
      <c r="C131" s="4" t="str">
        <f t="shared" si="8"/>
        <v>66</v>
      </c>
      <c r="D131" s="4" t="str">
        <f t="shared" si="9"/>
        <v>664</v>
      </c>
      <c r="E131" s="8" t="str">
        <f>'Balance N-1'!B132</f>
        <v>Charges sociales non nationaux</v>
      </c>
      <c r="F131" s="9">
        <f>'Balance N-1'!C132</f>
        <v>0</v>
      </c>
      <c r="G131" s="9">
        <f>'Balance N-1'!D132</f>
        <v>0</v>
      </c>
      <c r="H131" s="9">
        <f>'Balance N-1'!E132</f>
        <v>513033</v>
      </c>
      <c r="I131" s="9">
        <f>'Balance N-1'!F132</f>
        <v>0</v>
      </c>
      <c r="J131" s="11">
        <f>'Balance N-1'!G132</f>
        <v>513033</v>
      </c>
      <c r="K131" s="11">
        <f>'Balance N-1'!H132</f>
        <v>0</v>
      </c>
      <c r="L131" s="12" t="str">
        <f t="shared" si="10"/>
        <v>6</v>
      </c>
      <c r="M131" s="5" t="str">
        <f t="shared" si="11"/>
        <v>Pas de niveau 5</v>
      </c>
      <c r="N131" s="4" t="str">
        <f t="shared" si="12"/>
        <v>Pas de niveau 6</v>
      </c>
      <c r="O131" s="6" t="str">
        <f t="shared" si="13"/>
        <v>Pas de niveau 7</v>
      </c>
    </row>
    <row r="132" spans="1:15">
      <c r="A132" s="15">
        <f>'Balance N-1'!A133</f>
        <v>664800</v>
      </c>
      <c r="B132" s="4" t="str">
        <f t="shared" ref="B132:B195" si="14">LEFT(A132,$W$1)</f>
        <v>6</v>
      </c>
      <c r="C132" s="4" t="str">
        <f t="shared" ref="C132:C195" si="15">LEFT(A132,$X$1)</f>
        <v>66</v>
      </c>
      <c r="D132" s="4" t="str">
        <f t="shared" ref="D132:D195" si="16">LEFT(A132,$Y$1)</f>
        <v>664</v>
      </c>
      <c r="E132" s="8" t="str">
        <f>'Balance N-1'!B133</f>
        <v>Autres charges sociales</v>
      </c>
      <c r="F132" s="9">
        <f>'Balance N-1'!C133</f>
        <v>0</v>
      </c>
      <c r="G132" s="9">
        <f>'Balance N-1'!D133</f>
        <v>0</v>
      </c>
      <c r="H132" s="9">
        <f>'Balance N-1'!E133</f>
        <v>800000</v>
      </c>
      <c r="I132" s="9">
        <f>'Balance N-1'!F133</f>
        <v>0</v>
      </c>
      <c r="J132" s="11">
        <f>'Balance N-1'!G133</f>
        <v>800000</v>
      </c>
      <c r="K132" s="11">
        <f>'Balance N-1'!H133</f>
        <v>0</v>
      </c>
      <c r="L132" s="12" t="str">
        <f t="shared" ref="L132:L195" si="17">LEFT(A132,1)</f>
        <v>6</v>
      </c>
      <c r="M132" s="5" t="str">
        <f t="shared" ref="M132:M195" si="18">IF(MID(A132,5,1)&lt;&gt;"0",LEFT(A132,5),"Pas de niveau 5")</f>
        <v>Pas de niveau 5</v>
      </c>
      <c r="N132" s="4" t="str">
        <f t="shared" ref="N132:N195" si="19">IF(MID(A132,6,1)&lt;&gt;"0",LEFT(A132,6),"Pas de niveau 6")</f>
        <v>Pas de niveau 6</v>
      </c>
      <c r="O132" s="6" t="str">
        <f t="shared" ref="O132:O195" si="20">IF(MID(A132,7,1)&lt;&gt;"",LEFT(A132,7),"Pas de niveau 7")</f>
        <v>Pas de niveau 7</v>
      </c>
    </row>
    <row r="133" spans="1:15">
      <c r="A133" s="15">
        <f>'Balance N-1'!A134</f>
        <v>668400</v>
      </c>
      <c r="B133" s="4" t="str">
        <f t="shared" si="14"/>
        <v>6</v>
      </c>
      <c r="C133" s="4" t="str">
        <f t="shared" si="15"/>
        <v>66</v>
      </c>
      <c r="D133" s="4" t="str">
        <f t="shared" si="16"/>
        <v>668</v>
      </c>
      <c r="E133" s="8" t="str">
        <f>'Balance N-1'!B134</f>
        <v>Médecine du travail et pharmacie</v>
      </c>
      <c r="F133" s="9">
        <f>'Balance N-1'!C134</f>
        <v>0</v>
      </c>
      <c r="G133" s="9">
        <f>'Balance N-1'!D134</f>
        <v>0</v>
      </c>
      <c r="H133" s="9">
        <f>'Balance N-1'!E134</f>
        <v>662735</v>
      </c>
      <c r="I133" s="9">
        <f>'Balance N-1'!F134</f>
        <v>0</v>
      </c>
      <c r="J133" s="11">
        <f>'Balance N-1'!G134</f>
        <v>662735</v>
      </c>
      <c r="K133" s="11">
        <f>'Balance N-1'!H134</f>
        <v>0</v>
      </c>
      <c r="L133" s="12" t="str">
        <f t="shared" si="17"/>
        <v>6</v>
      </c>
      <c r="M133" s="5" t="str">
        <f t="shared" si="18"/>
        <v>Pas de niveau 5</v>
      </c>
      <c r="N133" s="4" t="str">
        <f t="shared" si="19"/>
        <v>Pas de niveau 6</v>
      </c>
      <c r="O133" s="6" t="str">
        <f t="shared" si="20"/>
        <v>Pas de niveau 7</v>
      </c>
    </row>
    <row r="134" spans="1:15">
      <c r="A134" s="15">
        <f>'Balance N-1'!A135</f>
        <v>668500</v>
      </c>
      <c r="B134" s="4" t="str">
        <f t="shared" si="14"/>
        <v>6</v>
      </c>
      <c r="C134" s="4" t="str">
        <f t="shared" si="15"/>
        <v>66</v>
      </c>
      <c r="D134" s="4" t="str">
        <f t="shared" si="16"/>
        <v>668</v>
      </c>
      <c r="E134" s="8" t="str">
        <f>'Balance N-1'!B135</f>
        <v>Equipements  personnel</v>
      </c>
      <c r="F134" s="9">
        <f>'Balance N-1'!C135</f>
        <v>0</v>
      </c>
      <c r="G134" s="9">
        <f>'Balance N-1'!D135</f>
        <v>0</v>
      </c>
      <c r="H134" s="9">
        <f>'Balance N-1'!E135</f>
        <v>3807010</v>
      </c>
      <c r="I134" s="9">
        <f>'Balance N-1'!F135</f>
        <v>0</v>
      </c>
      <c r="J134" s="11">
        <f>'Balance N-1'!G135</f>
        <v>3807010</v>
      </c>
      <c r="K134" s="11">
        <f>'Balance N-1'!H135</f>
        <v>0</v>
      </c>
      <c r="L134" s="12" t="str">
        <f t="shared" si="17"/>
        <v>6</v>
      </c>
      <c r="M134" s="5" t="str">
        <f t="shared" si="18"/>
        <v>Pas de niveau 5</v>
      </c>
      <c r="N134" s="4" t="str">
        <f t="shared" si="19"/>
        <v>Pas de niveau 6</v>
      </c>
      <c r="O134" s="6" t="str">
        <f t="shared" si="20"/>
        <v>Pas de niveau 7</v>
      </c>
    </row>
    <row r="135" spans="1:15">
      <c r="A135" s="15">
        <f>'Balance N-1'!A136</f>
        <v>681300</v>
      </c>
      <c r="B135" s="4" t="str">
        <f t="shared" si="14"/>
        <v>6</v>
      </c>
      <c r="C135" s="4" t="str">
        <f t="shared" si="15"/>
        <v>68</v>
      </c>
      <c r="D135" s="4" t="str">
        <f t="shared" si="16"/>
        <v>681</v>
      </c>
      <c r="E135" s="8" t="str">
        <f>'Balance N-1'!B136</f>
        <v>Dotations aux amorts biens corporels</v>
      </c>
      <c r="F135" s="9">
        <f>'Balance N-1'!C136</f>
        <v>0</v>
      </c>
      <c r="G135" s="9">
        <f>'Balance N-1'!D136</f>
        <v>0</v>
      </c>
      <c r="H135" s="9">
        <f>'Balance N-1'!E136</f>
        <v>47569542</v>
      </c>
      <c r="I135" s="9">
        <f>'Balance N-1'!F136</f>
        <v>23264549</v>
      </c>
      <c r="J135" s="11">
        <f>'Balance N-1'!G136</f>
        <v>24304993</v>
      </c>
      <c r="K135" s="11">
        <f>'Balance N-1'!H136</f>
        <v>0</v>
      </c>
      <c r="L135" s="12" t="str">
        <f t="shared" si="17"/>
        <v>6</v>
      </c>
      <c r="M135" s="5" t="str">
        <f t="shared" si="18"/>
        <v>Pas de niveau 5</v>
      </c>
      <c r="N135" s="4" t="str">
        <f t="shared" si="19"/>
        <v>Pas de niveau 6</v>
      </c>
      <c r="O135" s="6" t="str">
        <f t="shared" si="20"/>
        <v>Pas de niveau 7</v>
      </c>
    </row>
    <row r="136" spans="1:15">
      <c r="A136" s="15">
        <f>'Balance N-1'!A137</f>
        <v>691000</v>
      </c>
      <c r="B136" s="4" t="str">
        <f t="shared" si="14"/>
        <v>6</v>
      </c>
      <c r="C136" s="4" t="str">
        <f t="shared" si="15"/>
        <v>69</v>
      </c>
      <c r="D136" s="4" t="str">
        <f t="shared" si="16"/>
        <v>691</v>
      </c>
      <c r="E136" s="8" t="str">
        <f>'Balance N-1'!B137</f>
        <v>Dotations aux provisions pour risques</v>
      </c>
      <c r="F136" s="9">
        <f>'Balance N-1'!C137</f>
        <v>0</v>
      </c>
      <c r="G136" s="9">
        <f>'Balance N-1'!D137</f>
        <v>0</v>
      </c>
      <c r="H136" s="9">
        <f>'Balance N-1'!E137</f>
        <v>11082662</v>
      </c>
      <c r="I136" s="9">
        <f>'Balance N-1'!F137</f>
        <v>3771900</v>
      </c>
      <c r="J136" s="11">
        <f>'Balance N-1'!G137</f>
        <v>7310762</v>
      </c>
      <c r="K136" s="11">
        <f>'Balance N-1'!H137</f>
        <v>0</v>
      </c>
      <c r="L136" s="12" t="str">
        <f t="shared" si="17"/>
        <v>6</v>
      </c>
      <c r="M136" s="5" t="str">
        <f t="shared" si="18"/>
        <v>Pas de niveau 5</v>
      </c>
      <c r="N136" s="4" t="str">
        <f t="shared" si="19"/>
        <v>Pas de niveau 6</v>
      </c>
      <c r="O136" s="6" t="str">
        <f t="shared" si="20"/>
        <v>Pas de niveau 7</v>
      </c>
    </row>
    <row r="137" spans="1:15">
      <c r="A137" s="15">
        <f>'Balance N-1'!A138</f>
        <v>702200</v>
      </c>
      <c r="B137" s="4" t="str">
        <f t="shared" si="14"/>
        <v>7</v>
      </c>
      <c r="C137" s="4" t="str">
        <f t="shared" si="15"/>
        <v>70</v>
      </c>
      <c r="D137" s="4" t="str">
        <f t="shared" si="16"/>
        <v>702</v>
      </c>
      <c r="E137" s="8" t="str">
        <f>'Balance N-1'!B138</f>
        <v>Ventes produits finis</v>
      </c>
      <c r="F137" s="9">
        <f>'Balance N-1'!C138</f>
        <v>0</v>
      </c>
      <c r="G137" s="9">
        <f>'Balance N-1'!D138</f>
        <v>0</v>
      </c>
      <c r="H137" s="9">
        <f>'Balance N-1'!E138</f>
        <v>0</v>
      </c>
      <c r="I137" s="9">
        <f>'Balance N-1'!F138</f>
        <v>1872894148</v>
      </c>
      <c r="J137" s="11">
        <f>'Balance N-1'!G138</f>
        <v>0</v>
      </c>
      <c r="K137" s="11">
        <f>'Balance N-1'!H138</f>
        <v>1872894148</v>
      </c>
      <c r="L137" s="12" t="str">
        <f t="shared" si="17"/>
        <v>7</v>
      </c>
      <c r="M137" s="5" t="str">
        <f t="shared" si="18"/>
        <v>Pas de niveau 5</v>
      </c>
      <c r="N137" s="4" t="str">
        <f t="shared" si="19"/>
        <v>Pas de niveau 6</v>
      </c>
      <c r="O137" s="6" t="str">
        <f t="shared" si="20"/>
        <v>Pas de niveau 7</v>
      </c>
    </row>
    <row r="138" spans="1:15">
      <c r="A138" s="15">
        <f>'Balance N-1'!A139</f>
        <v>702201</v>
      </c>
      <c r="B138" s="4" t="str">
        <f t="shared" si="14"/>
        <v>7</v>
      </c>
      <c r="C138" s="4" t="str">
        <f t="shared" si="15"/>
        <v>70</v>
      </c>
      <c r="D138" s="4" t="str">
        <f t="shared" si="16"/>
        <v>702</v>
      </c>
      <c r="E138" s="8" t="str">
        <f>'Balance N-1'!B139</f>
        <v>Avoir / ventes produits finis</v>
      </c>
      <c r="F138" s="9">
        <f>'Balance N-1'!C139</f>
        <v>0</v>
      </c>
      <c r="G138" s="9">
        <f>'Balance N-1'!D139</f>
        <v>0</v>
      </c>
      <c r="H138" s="9">
        <f>'Balance N-1'!E139</f>
        <v>0</v>
      </c>
      <c r="I138" s="9">
        <f>'Balance N-1'!F139</f>
        <v>-14316453</v>
      </c>
      <c r="J138" s="11">
        <f>'Balance N-1'!G139</f>
        <v>0</v>
      </c>
      <c r="K138" s="11">
        <f>'Balance N-1'!H139</f>
        <v>-14316453</v>
      </c>
      <c r="L138" s="12" t="str">
        <f t="shared" si="17"/>
        <v>7</v>
      </c>
      <c r="M138" s="5" t="str">
        <f t="shared" si="18"/>
        <v>Pas de niveau 5</v>
      </c>
      <c r="N138" s="4" t="str">
        <f t="shared" si="19"/>
        <v>702201</v>
      </c>
      <c r="O138" s="6" t="str">
        <f t="shared" si="20"/>
        <v>Pas de niveau 7</v>
      </c>
    </row>
    <row r="139" spans="1:15">
      <c r="A139" s="15">
        <f>'Balance N-1'!A140</f>
        <v>702902</v>
      </c>
      <c r="B139" s="4" t="str">
        <f t="shared" si="14"/>
        <v>7</v>
      </c>
      <c r="C139" s="4" t="str">
        <f t="shared" si="15"/>
        <v>70</v>
      </c>
      <c r="D139" s="4" t="str">
        <f t="shared" si="16"/>
        <v>702</v>
      </c>
      <c r="E139" s="8" t="str">
        <f>'Balance N-1'!B140</f>
        <v>Remise / ventes produits finis</v>
      </c>
      <c r="F139" s="9">
        <f>'Balance N-1'!C140</f>
        <v>0</v>
      </c>
      <c r="G139" s="9">
        <f>'Balance N-1'!D140</f>
        <v>0</v>
      </c>
      <c r="H139" s="9">
        <f>'Balance N-1'!E140</f>
        <v>1153585</v>
      </c>
      <c r="I139" s="9">
        <f>'Balance N-1'!F140</f>
        <v>0</v>
      </c>
      <c r="J139" s="11">
        <f>'Balance N-1'!G140</f>
        <v>1153585</v>
      </c>
      <c r="K139" s="11">
        <f>'Balance N-1'!H140</f>
        <v>0</v>
      </c>
      <c r="L139" s="12" t="str">
        <f t="shared" si="17"/>
        <v>7</v>
      </c>
      <c r="M139" s="5" t="str">
        <f t="shared" si="18"/>
        <v>Pas de niveau 5</v>
      </c>
      <c r="N139" s="4" t="str">
        <f t="shared" si="19"/>
        <v>702902</v>
      </c>
      <c r="O139" s="6" t="str">
        <f t="shared" si="20"/>
        <v>Pas de niveau 7</v>
      </c>
    </row>
    <row r="140" spans="1:15">
      <c r="A140" s="15">
        <f>'Balance N-1'!A141</f>
        <v>706100</v>
      </c>
      <c r="B140" s="4" t="str">
        <f t="shared" si="14"/>
        <v>7</v>
      </c>
      <c r="C140" s="4" t="str">
        <f t="shared" si="15"/>
        <v>70</v>
      </c>
      <c r="D140" s="4" t="str">
        <f t="shared" si="16"/>
        <v>706</v>
      </c>
      <c r="E140" s="8" t="str">
        <f>'Balance N-1'!B141</f>
        <v>Location villa</v>
      </c>
      <c r="F140" s="9">
        <f>'Balance N-1'!C141</f>
        <v>0</v>
      </c>
      <c r="G140" s="9">
        <f>'Balance N-1'!D141</f>
        <v>0</v>
      </c>
      <c r="H140" s="9">
        <f>'Balance N-1'!E141</f>
        <v>2112000</v>
      </c>
      <c r="I140" s="9">
        <f>'Balance N-1'!F141</f>
        <v>14916000</v>
      </c>
      <c r="J140" s="11">
        <f>'Balance N-1'!G141</f>
        <v>0</v>
      </c>
      <c r="K140" s="11">
        <f>'Balance N-1'!H141</f>
        <v>12804000</v>
      </c>
      <c r="L140" s="12" t="str">
        <f t="shared" si="17"/>
        <v>7</v>
      </c>
      <c r="M140" s="5" t="str">
        <f t="shared" si="18"/>
        <v>Pas de niveau 5</v>
      </c>
      <c r="N140" s="4" t="str">
        <f t="shared" si="19"/>
        <v>Pas de niveau 6</v>
      </c>
      <c r="O140" s="6" t="str">
        <f t="shared" si="20"/>
        <v>Pas de niveau 7</v>
      </c>
    </row>
    <row r="141" spans="1:15">
      <c r="A141" s="15">
        <f>'Balance N-1'!A142</f>
        <v>707800</v>
      </c>
      <c r="B141" s="4" t="str">
        <f t="shared" si="14"/>
        <v>7</v>
      </c>
      <c r="C141" s="4" t="str">
        <f t="shared" si="15"/>
        <v>70</v>
      </c>
      <c r="D141" s="4" t="str">
        <f t="shared" si="16"/>
        <v>707</v>
      </c>
      <c r="E141" s="8" t="str">
        <f>'Balance N-1'!B142</f>
        <v>Autres produits accessoires</v>
      </c>
      <c r="F141" s="9">
        <f>'Balance N-1'!C142</f>
        <v>0</v>
      </c>
      <c r="G141" s="9">
        <f>'Balance N-1'!D142</f>
        <v>0</v>
      </c>
      <c r="H141" s="9">
        <f>'Balance N-1'!E142</f>
        <v>0</v>
      </c>
      <c r="I141" s="9">
        <f>'Balance N-1'!F142</f>
        <v>1400000</v>
      </c>
      <c r="J141" s="11">
        <f>'Balance N-1'!G142</f>
        <v>0</v>
      </c>
      <c r="K141" s="11">
        <f>'Balance N-1'!H142</f>
        <v>1400000</v>
      </c>
      <c r="L141" s="12" t="str">
        <f t="shared" si="17"/>
        <v>7</v>
      </c>
      <c r="M141" s="5" t="str">
        <f t="shared" si="18"/>
        <v>Pas de niveau 5</v>
      </c>
      <c r="N141" s="4" t="str">
        <f t="shared" si="19"/>
        <v>Pas de niveau 6</v>
      </c>
      <c r="O141" s="6" t="str">
        <f t="shared" si="20"/>
        <v>Pas de niveau 7</v>
      </c>
    </row>
    <row r="142" spans="1:15">
      <c r="A142" s="15">
        <f>'Balance N-1'!A143</f>
        <v>707810</v>
      </c>
      <c r="B142" s="4" t="str">
        <f t="shared" si="14"/>
        <v>7</v>
      </c>
      <c r="C142" s="4" t="str">
        <f t="shared" si="15"/>
        <v>70</v>
      </c>
      <c r="D142" s="4" t="str">
        <f t="shared" si="16"/>
        <v>707</v>
      </c>
      <c r="E142" s="8" t="str">
        <f>'Balance N-1'!B143</f>
        <v>Autres produits</v>
      </c>
      <c r="F142" s="9">
        <f>'Balance N-1'!C143</f>
        <v>0</v>
      </c>
      <c r="G142" s="9">
        <f>'Balance N-1'!D143</f>
        <v>0</v>
      </c>
      <c r="H142" s="9">
        <f>'Balance N-1'!E143</f>
        <v>0</v>
      </c>
      <c r="I142" s="9">
        <f>'Balance N-1'!F143</f>
        <v>198780</v>
      </c>
      <c r="J142" s="11">
        <f>'Balance N-1'!G143</f>
        <v>0</v>
      </c>
      <c r="K142" s="11">
        <f>'Balance N-1'!H143</f>
        <v>198780</v>
      </c>
      <c r="L142" s="12" t="str">
        <f t="shared" si="17"/>
        <v>7</v>
      </c>
      <c r="M142" s="5" t="str">
        <f t="shared" si="18"/>
        <v>70781</v>
      </c>
      <c r="N142" s="4" t="str">
        <f t="shared" si="19"/>
        <v>Pas de niveau 6</v>
      </c>
      <c r="O142" s="6" t="str">
        <f t="shared" si="20"/>
        <v>Pas de niveau 7</v>
      </c>
    </row>
    <row r="143" spans="1:15">
      <c r="A143" s="15">
        <f>'Balance N-1'!A144</f>
        <v>758800</v>
      </c>
      <c r="B143" s="4" t="str">
        <f t="shared" si="14"/>
        <v>7</v>
      </c>
      <c r="C143" s="4" t="str">
        <f t="shared" si="15"/>
        <v>75</v>
      </c>
      <c r="D143" s="4" t="str">
        <f t="shared" si="16"/>
        <v>758</v>
      </c>
      <c r="E143" s="8" t="str">
        <f>'Balance N-1'!B144</f>
        <v>Autres produits divers</v>
      </c>
      <c r="F143" s="9">
        <f>'Balance N-1'!C144</f>
        <v>0</v>
      </c>
      <c r="G143" s="9">
        <f>'Balance N-1'!D144</f>
        <v>0</v>
      </c>
      <c r="H143" s="9">
        <f>'Balance N-1'!E144</f>
        <v>347132</v>
      </c>
      <c r="I143" s="9">
        <f>'Balance N-1'!F144</f>
        <v>11833669</v>
      </c>
      <c r="J143" s="11">
        <f>'Balance N-1'!G144</f>
        <v>0</v>
      </c>
      <c r="K143" s="11">
        <f>'Balance N-1'!H144</f>
        <v>11486537</v>
      </c>
      <c r="L143" s="12" t="str">
        <f t="shared" si="17"/>
        <v>7</v>
      </c>
      <c r="M143" s="5" t="str">
        <f t="shared" si="18"/>
        <v>Pas de niveau 5</v>
      </c>
      <c r="N143" s="4" t="str">
        <f t="shared" si="19"/>
        <v>Pas de niveau 6</v>
      </c>
      <c r="O143" s="6" t="str">
        <f t="shared" si="20"/>
        <v>Pas de niveau 7</v>
      </c>
    </row>
    <row r="144" spans="1:15">
      <c r="A144" s="15">
        <f>'Balance N-1'!A145</f>
        <v>781000</v>
      </c>
      <c r="B144" s="4" t="str">
        <f t="shared" si="14"/>
        <v>7</v>
      </c>
      <c r="C144" s="4" t="str">
        <f t="shared" si="15"/>
        <v>78</v>
      </c>
      <c r="D144" s="4" t="str">
        <f t="shared" si="16"/>
        <v>781</v>
      </c>
      <c r="E144" s="8" t="str">
        <f>'Balance N-1'!B145</f>
        <v>Transfert de charges</v>
      </c>
      <c r="F144" s="9">
        <f>'Balance N-1'!C145</f>
        <v>0</v>
      </c>
      <c r="G144" s="9">
        <f>'Balance N-1'!D145</f>
        <v>0</v>
      </c>
      <c r="H144" s="9">
        <f>'Balance N-1'!E145</f>
        <v>0</v>
      </c>
      <c r="I144" s="9">
        <f>'Balance N-1'!F145</f>
        <v>3216000</v>
      </c>
      <c r="J144" s="11">
        <f>'Balance N-1'!G145</f>
        <v>0</v>
      </c>
      <c r="K144" s="11">
        <f>'Balance N-1'!H145</f>
        <v>3216000</v>
      </c>
      <c r="L144" s="12" t="str">
        <f t="shared" si="17"/>
        <v>7</v>
      </c>
      <c r="M144" s="5" t="str">
        <f t="shared" si="18"/>
        <v>Pas de niveau 5</v>
      </c>
      <c r="N144" s="4" t="str">
        <f t="shared" si="19"/>
        <v>Pas de niveau 6</v>
      </c>
      <c r="O144" s="6" t="str">
        <f t="shared" si="20"/>
        <v>Pas de niveau 7</v>
      </c>
    </row>
    <row r="145" spans="1:15">
      <c r="A145" s="15">
        <f>'Balance N-1'!A146</f>
        <v>781200</v>
      </c>
      <c r="B145" s="4" t="str">
        <f t="shared" si="14"/>
        <v>7</v>
      </c>
      <c r="C145" s="4" t="str">
        <f t="shared" si="15"/>
        <v>78</v>
      </c>
      <c r="D145" s="4" t="str">
        <f t="shared" si="16"/>
        <v>781</v>
      </c>
      <c r="E145" s="8" t="str">
        <f>'Balance N-1'!B146</f>
        <v>Transfert charges fret</v>
      </c>
      <c r="F145" s="9">
        <f>'Balance N-1'!C146</f>
        <v>0</v>
      </c>
      <c r="G145" s="9">
        <f>'Balance N-1'!D146</f>
        <v>0</v>
      </c>
      <c r="H145" s="9">
        <f>'Balance N-1'!E146</f>
        <v>0</v>
      </c>
      <c r="I145" s="9">
        <f>'Balance N-1'!F146</f>
        <v>2601880</v>
      </c>
      <c r="J145" s="11">
        <f>'Balance N-1'!G146</f>
        <v>0</v>
      </c>
      <c r="K145" s="11">
        <f>'Balance N-1'!H146</f>
        <v>2601880</v>
      </c>
      <c r="L145" s="12" t="str">
        <f t="shared" si="17"/>
        <v>7</v>
      </c>
      <c r="M145" s="5" t="str">
        <f t="shared" si="18"/>
        <v>Pas de niveau 5</v>
      </c>
      <c r="N145" s="4" t="str">
        <f t="shared" si="19"/>
        <v>Pas de niveau 6</v>
      </c>
      <c r="O145" s="6" t="str">
        <f t="shared" si="20"/>
        <v>Pas de niveau 7</v>
      </c>
    </row>
    <row r="146" spans="1:15">
      <c r="A146" s="15">
        <f>'Balance N-1'!A147</f>
        <v>812000</v>
      </c>
      <c r="B146" s="4" t="str">
        <f t="shared" si="14"/>
        <v>8</v>
      </c>
      <c r="C146" s="4" t="str">
        <f t="shared" si="15"/>
        <v>81</v>
      </c>
      <c r="D146" s="4" t="str">
        <f t="shared" si="16"/>
        <v>812</v>
      </c>
      <c r="E146" s="8" t="str">
        <f>'Balance N-1'!B147</f>
        <v>Valeur comptable des cessions d'immobilisation</v>
      </c>
      <c r="F146" s="9">
        <f>'Balance N-1'!C147</f>
        <v>0</v>
      </c>
      <c r="G146" s="9">
        <f>'Balance N-1'!D147</f>
        <v>0</v>
      </c>
      <c r="H146" s="9">
        <f>'Balance N-1'!E147</f>
        <v>350000</v>
      </c>
      <c r="I146" s="9">
        <f>'Balance N-1'!F147</f>
        <v>58333</v>
      </c>
      <c r="J146" s="11">
        <f>'Balance N-1'!G147</f>
        <v>291667</v>
      </c>
      <c r="K146" s="11">
        <f>'Balance N-1'!H147</f>
        <v>0</v>
      </c>
      <c r="L146" s="12" t="str">
        <f t="shared" si="17"/>
        <v>8</v>
      </c>
      <c r="M146" s="5" t="str">
        <f t="shared" si="18"/>
        <v>Pas de niveau 5</v>
      </c>
      <c r="N146" s="4" t="str">
        <f t="shared" si="19"/>
        <v>Pas de niveau 6</v>
      </c>
      <c r="O146" s="6" t="str">
        <f t="shared" si="20"/>
        <v>Pas de niveau 7</v>
      </c>
    </row>
    <row r="147" spans="1:15">
      <c r="A147" s="15">
        <f>'Balance N-1'!A148</f>
        <v>822000</v>
      </c>
      <c r="B147" s="4" t="str">
        <f t="shared" si="14"/>
        <v>8</v>
      </c>
      <c r="C147" s="4" t="str">
        <f t="shared" si="15"/>
        <v>82</v>
      </c>
      <c r="D147" s="4" t="str">
        <f t="shared" si="16"/>
        <v>822</v>
      </c>
      <c r="E147" s="8" t="str">
        <f>'Balance N-1'!B148</f>
        <v>Produits de cession immob corporelles</v>
      </c>
      <c r="F147" s="9">
        <f>'Balance N-1'!C148</f>
        <v>0</v>
      </c>
      <c r="G147" s="9">
        <f>'Balance N-1'!D148</f>
        <v>0</v>
      </c>
      <c r="H147" s="9">
        <f>'Balance N-1'!E148</f>
        <v>0</v>
      </c>
      <c r="I147" s="9">
        <f>'Balance N-1'!F148</f>
        <v>350000</v>
      </c>
      <c r="J147" s="11">
        <f>'Balance N-1'!G148</f>
        <v>0</v>
      </c>
      <c r="K147" s="11">
        <f>'Balance N-1'!H148</f>
        <v>350000</v>
      </c>
      <c r="L147" s="12" t="str">
        <f t="shared" si="17"/>
        <v>8</v>
      </c>
      <c r="M147" s="5" t="str">
        <f t="shared" si="18"/>
        <v>Pas de niveau 5</v>
      </c>
      <c r="N147" s="4" t="str">
        <f t="shared" si="19"/>
        <v>Pas de niveau 6</v>
      </c>
      <c r="O147" s="6" t="str">
        <f t="shared" si="20"/>
        <v>Pas de niveau 7</v>
      </c>
    </row>
    <row r="148" spans="1:15">
      <c r="A148" s="15">
        <f>'Balance N-1'!A149</f>
        <v>891000</v>
      </c>
      <c r="B148" s="4" t="str">
        <f t="shared" si="14"/>
        <v>8</v>
      </c>
      <c r="C148" s="4" t="str">
        <f t="shared" si="15"/>
        <v>89</v>
      </c>
      <c r="D148" s="4" t="str">
        <f t="shared" si="16"/>
        <v>891</v>
      </c>
      <c r="E148" s="8" t="str">
        <f>'Balance N-1'!B149</f>
        <v>Impôt / bénéfices</v>
      </c>
      <c r="F148" s="9">
        <f>'Balance N-1'!C149</f>
        <v>0</v>
      </c>
      <c r="G148" s="9">
        <f>'Balance N-1'!D149</f>
        <v>0</v>
      </c>
      <c r="H148" s="9">
        <f>'Balance N-1'!E149</f>
        <v>23411413</v>
      </c>
      <c r="I148" s="9">
        <f>'Balance N-1'!F149</f>
        <v>0</v>
      </c>
      <c r="J148" s="11">
        <f>'Balance N-1'!G149</f>
        <v>23411413</v>
      </c>
      <c r="K148" s="11">
        <f>'Balance N-1'!H149</f>
        <v>0</v>
      </c>
      <c r="L148" s="12" t="str">
        <f t="shared" si="17"/>
        <v>8</v>
      </c>
      <c r="M148" s="5" t="str">
        <f t="shared" si="18"/>
        <v>Pas de niveau 5</v>
      </c>
      <c r="N148" s="4" t="str">
        <f t="shared" si="19"/>
        <v>Pas de niveau 6</v>
      </c>
      <c r="O148" s="6" t="str">
        <f t="shared" si="20"/>
        <v>Pas de niveau 7</v>
      </c>
    </row>
    <row r="149" spans="1:15">
      <c r="A149" s="15">
        <f>'Balance N-1'!A150</f>
        <v>0</v>
      </c>
      <c r="B149" s="4" t="str">
        <f t="shared" si="14"/>
        <v>0</v>
      </c>
      <c r="C149" s="4" t="str">
        <f t="shared" si="15"/>
        <v>0</v>
      </c>
      <c r="D149" s="4" t="str">
        <f t="shared" si="16"/>
        <v>0</v>
      </c>
      <c r="E149" s="8">
        <f>'Balance N-1'!B150</f>
        <v>0</v>
      </c>
      <c r="F149" s="9">
        <f>'Balance N-1'!C150</f>
        <v>0</v>
      </c>
      <c r="G149" s="9">
        <f>'Balance N-1'!D150</f>
        <v>0</v>
      </c>
      <c r="H149" s="9">
        <f>'Balance N-1'!E150</f>
        <v>0</v>
      </c>
      <c r="I149" s="9">
        <f>'Balance N-1'!F150</f>
        <v>0</v>
      </c>
      <c r="J149" s="11">
        <f>'Balance N-1'!G150</f>
        <v>0</v>
      </c>
      <c r="K149" s="11">
        <f>'Balance N-1'!H150</f>
        <v>0</v>
      </c>
      <c r="L149" s="12" t="str">
        <f t="shared" si="17"/>
        <v>0</v>
      </c>
      <c r="M149" s="5" t="str">
        <f t="shared" si="18"/>
        <v>0</v>
      </c>
      <c r="N149" s="4" t="str">
        <f t="shared" si="19"/>
        <v>0</v>
      </c>
      <c r="O149" s="6" t="str">
        <f t="shared" si="20"/>
        <v>Pas de niveau 7</v>
      </c>
    </row>
    <row r="150" spans="1:15">
      <c r="A150" s="15">
        <f>'Balance N-1'!A151</f>
        <v>0</v>
      </c>
      <c r="B150" s="4" t="str">
        <f t="shared" si="14"/>
        <v>0</v>
      </c>
      <c r="C150" s="4" t="str">
        <f t="shared" si="15"/>
        <v>0</v>
      </c>
      <c r="D150" s="4" t="str">
        <f t="shared" si="16"/>
        <v>0</v>
      </c>
      <c r="E150" s="8">
        <f>'Balance N-1'!B151</f>
        <v>0</v>
      </c>
      <c r="F150" s="9">
        <f>'Balance N-1'!C151</f>
        <v>0</v>
      </c>
      <c r="G150" s="9">
        <f>'Balance N-1'!D151</f>
        <v>0</v>
      </c>
      <c r="H150" s="9">
        <f>'Balance N-1'!E151</f>
        <v>0</v>
      </c>
      <c r="I150" s="9">
        <f>'Balance N-1'!F151</f>
        <v>0</v>
      </c>
      <c r="J150" s="11">
        <f>'Balance N-1'!G151</f>
        <v>0</v>
      </c>
      <c r="K150" s="11">
        <f>'Balance N-1'!H151</f>
        <v>0</v>
      </c>
      <c r="L150" s="12" t="str">
        <f t="shared" si="17"/>
        <v>0</v>
      </c>
      <c r="M150" s="5" t="str">
        <f t="shared" si="18"/>
        <v>0</v>
      </c>
      <c r="N150" s="4" t="str">
        <f t="shared" si="19"/>
        <v>0</v>
      </c>
      <c r="O150" s="6" t="str">
        <f t="shared" si="20"/>
        <v>Pas de niveau 7</v>
      </c>
    </row>
    <row r="151" spans="1:15">
      <c r="A151" s="15">
        <f>'Balance N-1'!A152</f>
        <v>0</v>
      </c>
      <c r="B151" s="4" t="str">
        <f t="shared" si="14"/>
        <v>0</v>
      </c>
      <c r="C151" s="4" t="str">
        <f t="shared" si="15"/>
        <v>0</v>
      </c>
      <c r="D151" s="4" t="str">
        <f t="shared" si="16"/>
        <v>0</v>
      </c>
      <c r="E151" s="8">
        <f>'Balance N-1'!B152</f>
        <v>0</v>
      </c>
      <c r="F151" s="9">
        <f>'Balance N-1'!C152</f>
        <v>0</v>
      </c>
      <c r="G151" s="9">
        <f>'Balance N-1'!D152</f>
        <v>0</v>
      </c>
      <c r="H151" s="9">
        <f>'Balance N-1'!E152</f>
        <v>0</v>
      </c>
      <c r="I151" s="9">
        <f>'Balance N-1'!F152</f>
        <v>0</v>
      </c>
      <c r="J151" s="11">
        <f>'Balance N-1'!G152</f>
        <v>0</v>
      </c>
      <c r="K151" s="11">
        <f>'Balance N-1'!H152</f>
        <v>0</v>
      </c>
      <c r="L151" s="12" t="str">
        <f t="shared" si="17"/>
        <v>0</v>
      </c>
      <c r="M151" s="5" t="str">
        <f t="shared" si="18"/>
        <v>0</v>
      </c>
      <c r="N151" s="4" t="str">
        <f t="shared" si="19"/>
        <v>0</v>
      </c>
      <c r="O151" s="6" t="str">
        <f t="shared" si="20"/>
        <v>Pas de niveau 7</v>
      </c>
    </row>
    <row r="152" spans="1:15">
      <c r="A152" s="15">
        <f>'Balance N-1'!A153</f>
        <v>0</v>
      </c>
      <c r="B152" s="4" t="str">
        <f t="shared" si="14"/>
        <v>0</v>
      </c>
      <c r="C152" s="4" t="str">
        <f t="shared" si="15"/>
        <v>0</v>
      </c>
      <c r="D152" s="4" t="str">
        <f t="shared" si="16"/>
        <v>0</v>
      </c>
      <c r="E152" s="8">
        <f>'Balance N-1'!B153</f>
        <v>0</v>
      </c>
      <c r="F152" s="9">
        <f>'Balance N-1'!C153</f>
        <v>0</v>
      </c>
      <c r="G152" s="9">
        <f>'Balance N-1'!D153</f>
        <v>0</v>
      </c>
      <c r="H152" s="9">
        <f>'Balance N-1'!E153</f>
        <v>0</v>
      </c>
      <c r="I152" s="9">
        <f>'Balance N-1'!F153</f>
        <v>0</v>
      </c>
      <c r="J152" s="11">
        <f>'Balance N-1'!G153</f>
        <v>0</v>
      </c>
      <c r="K152" s="11">
        <f>'Balance N-1'!H153</f>
        <v>0</v>
      </c>
      <c r="L152" s="12" t="str">
        <f t="shared" si="17"/>
        <v>0</v>
      </c>
      <c r="M152" s="5" t="str">
        <f t="shared" si="18"/>
        <v>0</v>
      </c>
      <c r="N152" s="4" t="str">
        <f t="shared" si="19"/>
        <v>0</v>
      </c>
      <c r="O152" s="6" t="str">
        <f t="shared" si="20"/>
        <v>Pas de niveau 7</v>
      </c>
    </row>
    <row r="153" spans="1:15">
      <c r="A153" s="15">
        <f>'Balance N-1'!A154</f>
        <v>0</v>
      </c>
      <c r="B153" s="4" t="str">
        <f t="shared" si="14"/>
        <v>0</v>
      </c>
      <c r="C153" s="4" t="str">
        <f t="shared" si="15"/>
        <v>0</v>
      </c>
      <c r="D153" s="4" t="str">
        <f t="shared" si="16"/>
        <v>0</v>
      </c>
      <c r="E153" s="8">
        <f>'Balance N-1'!B154</f>
        <v>0</v>
      </c>
      <c r="F153" s="9">
        <f>'Balance N-1'!C154</f>
        <v>0</v>
      </c>
      <c r="G153" s="9">
        <f>'Balance N-1'!D154</f>
        <v>0</v>
      </c>
      <c r="H153" s="9">
        <f>'Balance N-1'!E154</f>
        <v>0</v>
      </c>
      <c r="I153" s="9">
        <f>'Balance N-1'!F154</f>
        <v>0</v>
      </c>
      <c r="J153" s="11">
        <f>'Balance N-1'!G154</f>
        <v>0</v>
      </c>
      <c r="K153" s="11">
        <f>'Balance N-1'!H154</f>
        <v>0</v>
      </c>
      <c r="L153" s="12" t="str">
        <f t="shared" si="17"/>
        <v>0</v>
      </c>
      <c r="M153" s="5" t="str">
        <f t="shared" si="18"/>
        <v>0</v>
      </c>
      <c r="N153" s="4" t="str">
        <f t="shared" si="19"/>
        <v>0</v>
      </c>
      <c r="O153" s="6" t="str">
        <f t="shared" si="20"/>
        <v>Pas de niveau 7</v>
      </c>
    </row>
    <row r="154" spans="1:15">
      <c r="A154" s="15">
        <f>'Balance N-1'!A155</f>
        <v>0</v>
      </c>
      <c r="B154" s="4" t="str">
        <f t="shared" si="14"/>
        <v>0</v>
      </c>
      <c r="C154" s="4" t="str">
        <f t="shared" si="15"/>
        <v>0</v>
      </c>
      <c r="D154" s="4" t="str">
        <f t="shared" si="16"/>
        <v>0</v>
      </c>
      <c r="E154" s="8">
        <f>'Balance N-1'!B155</f>
        <v>0</v>
      </c>
      <c r="F154" s="9">
        <f>'Balance N-1'!C155</f>
        <v>0</v>
      </c>
      <c r="G154" s="9">
        <f>'Balance N-1'!D155</f>
        <v>0</v>
      </c>
      <c r="H154" s="9">
        <f>'Balance N-1'!E155</f>
        <v>0</v>
      </c>
      <c r="I154" s="9">
        <f>'Balance N-1'!F155</f>
        <v>0</v>
      </c>
      <c r="J154" s="11">
        <f>'Balance N-1'!G155</f>
        <v>0</v>
      </c>
      <c r="K154" s="11">
        <f>'Balance N-1'!H155</f>
        <v>0</v>
      </c>
      <c r="L154" s="12" t="str">
        <f t="shared" si="17"/>
        <v>0</v>
      </c>
      <c r="M154" s="5" t="str">
        <f t="shared" si="18"/>
        <v>0</v>
      </c>
      <c r="N154" s="4" t="str">
        <f t="shared" si="19"/>
        <v>0</v>
      </c>
      <c r="O154" s="6" t="str">
        <f t="shared" si="20"/>
        <v>Pas de niveau 7</v>
      </c>
    </row>
    <row r="155" spans="1:15">
      <c r="A155" s="15">
        <f>'Balance N-1'!A156</f>
        <v>0</v>
      </c>
      <c r="B155" s="4" t="str">
        <f t="shared" si="14"/>
        <v>0</v>
      </c>
      <c r="C155" s="4" t="str">
        <f t="shared" si="15"/>
        <v>0</v>
      </c>
      <c r="D155" s="4" t="str">
        <f t="shared" si="16"/>
        <v>0</v>
      </c>
      <c r="E155" s="8">
        <f>'Balance N-1'!B156</f>
        <v>0</v>
      </c>
      <c r="F155" s="9">
        <f>'Balance N-1'!C156</f>
        <v>0</v>
      </c>
      <c r="G155" s="9">
        <f>'Balance N-1'!D156</f>
        <v>0</v>
      </c>
      <c r="H155" s="9">
        <f>'Balance N-1'!E156</f>
        <v>0</v>
      </c>
      <c r="I155" s="9">
        <f>'Balance N-1'!F156</f>
        <v>0</v>
      </c>
      <c r="J155" s="11">
        <f>'Balance N-1'!G156</f>
        <v>0</v>
      </c>
      <c r="K155" s="11">
        <f>'Balance N-1'!H156</f>
        <v>0</v>
      </c>
      <c r="L155" s="12" t="str">
        <f t="shared" si="17"/>
        <v>0</v>
      </c>
      <c r="M155" s="5" t="str">
        <f t="shared" si="18"/>
        <v>0</v>
      </c>
      <c r="N155" s="4" t="str">
        <f t="shared" si="19"/>
        <v>0</v>
      </c>
      <c r="O155" s="6" t="str">
        <f t="shared" si="20"/>
        <v>Pas de niveau 7</v>
      </c>
    </row>
    <row r="156" spans="1:15">
      <c r="A156" s="15">
        <f>'Balance N-1'!A157</f>
        <v>0</v>
      </c>
      <c r="B156" s="4" t="str">
        <f t="shared" si="14"/>
        <v>0</v>
      </c>
      <c r="C156" s="4" t="str">
        <f t="shared" si="15"/>
        <v>0</v>
      </c>
      <c r="D156" s="4" t="str">
        <f t="shared" si="16"/>
        <v>0</v>
      </c>
      <c r="E156" s="8">
        <f>'Balance N-1'!B157</f>
        <v>0</v>
      </c>
      <c r="F156" s="9">
        <f>'Balance N-1'!C157</f>
        <v>0</v>
      </c>
      <c r="G156" s="9">
        <f>'Balance N-1'!D157</f>
        <v>0</v>
      </c>
      <c r="H156" s="9">
        <f>'Balance N-1'!E157</f>
        <v>0</v>
      </c>
      <c r="I156" s="9">
        <f>'Balance N-1'!F157</f>
        <v>0</v>
      </c>
      <c r="J156" s="11">
        <f>'Balance N-1'!G157</f>
        <v>0</v>
      </c>
      <c r="K156" s="11">
        <f>'Balance N-1'!H157</f>
        <v>0</v>
      </c>
      <c r="L156" s="12" t="str">
        <f t="shared" si="17"/>
        <v>0</v>
      </c>
      <c r="M156" s="5" t="str">
        <f t="shared" si="18"/>
        <v>0</v>
      </c>
      <c r="N156" s="4" t="str">
        <f t="shared" si="19"/>
        <v>0</v>
      </c>
      <c r="O156" s="6" t="str">
        <f t="shared" si="20"/>
        <v>Pas de niveau 7</v>
      </c>
    </row>
    <row r="157" spans="1:15">
      <c r="A157" s="15">
        <f>'Balance N-1'!A158</f>
        <v>0</v>
      </c>
      <c r="B157" s="4" t="str">
        <f t="shared" si="14"/>
        <v>0</v>
      </c>
      <c r="C157" s="4" t="str">
        <f t="shared" si="15"/>
        <v>0</v>
      </c>
      <c r="D157" s="4" t="str">
        <f t="shared" si="16"/>
        <v>0</v>
      </c>
      <c r="E157" s="8">
        <f>'Balance N-1'!B158</f>
        <v>0</v>
      </c>
      <c r="F157" s="9">
        <f>'Balance N-1'!C158</f>
        <v>0</v>
      </c>
      <c r="G157" s="9">
        <f>'Balance N-1'!D158</f>
        <v>0</v>
      </c>
      <c r="H157" s="9">
        <f>'Balance N-1'!E158</f>
        <v>0</v>
      </c>
      <c r="I157" s="9">
        <f>'Balance N-1'!F158</f>
        <v>0</v>
      </c>
      <c r="J157" s="11">
        <f>'Balance N-1'!G158</f>
        <v>0</v>
      </c>
      <c r="K157" s="11">
        <f>'Balance N-1'!H158</f>
        <v>0</v>
      </c>
      <c r="L157" s="12" t="str">
        <f t="shared" si="17"/>
        <v>0</v>
      </c>
      <c r="M157" s="5" t="str">
        <f t="shared" si="18"/>
        <v>0</v>
      </c>
      <c r="N157" s="4" t="str">
        <f t="shared" si="19"/>
        <v>0</v>
      </c>
      <c r="O157" s="6" t="str">
        <f t="shared" si="20"/>
        <v>Pas de niveau 7</v>
      </c>
    </row>
    <row r="158" spans="1:15">
      <c r="A158" s="15">
        <f>'Balance N-1'!A159</f>
        <v>0</v>
      </c>
      <c r="B158" s="4" t="str">
        <f t="shared" si="14"/>
        <v>0</v>
      </c>
      <c r="C158" s="4" t="str">
        <f t="shared" si="15"/>
        <v>0</v>
      </c>
      <c r="D158" s="4" t="str">
        <f t="shared" si="16"/>
        <v>0</v>
      </c>
      <c r="E158" s="8">
        <f>'Balance N-1'!B159</f>
        <v>0</v>
      </c>
      <c r="F158" s="9">
        <f>'Balance N-1'!C159</f>
        <v>0</v>
      </c>
      <c r="G158" s="9">
        <f>'Balance N-1'!D159</f>
        <v>0</v>
      </c>
      <c r="H158" s="9">
        <f>'Balance N-1'!E159</f>
        <v>0</v>
      </c>
      <c r="I158" s="9">
        <f>'Balance N-1'!F159</f>
        <v>0</v>
      </c>
      <c r="J158" s="11">
        <f>'Balance N-1'!G159</f>
        <v>0</v>
      </c>
      <c r="K158" s="11">
        <f>'Balance N-1'!H159</f>
        <v>0</v>
      </c>
      <c r="L158" s="12" t="str">
        <f t="shared" si="17"/>
        <v>0</v>
      </c>
      <c r="M158" s="5" t="str">
        <f t="shared" si="18"/>
        <v>0</v>
      </c>
      <c r="N158" s="4" t="str">
        <f t="shared" si="19"/>
        <v>0</v>
      </c>
      <c r="O158" s="6" t="str">
        <f t="shared" si="20"/>
        <v>Pas de niveau 7</v>
      </c>
    </row>
    <row r="159" spans="1:15">
      <c r="A159" s="15">
        <f>'Balance N-1'!A160</f>
        <v>0</v>
      </c>
      <c r="B159" s="4" t="str">
        <f t="shared" si="14"/>
        <v>0</v>
      </c>
      <c r="C159" s="4" t="str">
        <f t="shared" si="15"/>
        <v>0</v>
      </c>
      <c r="D159" s="4" t="str">
        <f t="shared" si="16"/>
        <v>0</v>
      </c>
      <c r="E159" s="8">
        <f>'Balance N-1'!B160</f>
        <v>0</v>
      </c>
      <c r="F159" s="9">
        <f>'Balance N-1'!C160</f>
        <v>0</v>
      </c>
      <c r="G159" s="9">
        <f>'Balance N-1'!D160</f>
        <v>0</v>
      </c>
      <c r="H159" s="9">
        <f>'Balance N-1'!E160</f>
        <v>0</v>
      </c>
      <c r="I159" s="9">
        <f>'Balance N-1'!F160</f>
        <v>0</v>
      </c>
      <c r="J159" s="11">
        <f>'Balance N-1'!G160</f>
        <v>0</v>
      </c>
      <c r="K159" s="11">
        <f>'Balance N-1'!H160</f>
        <v>0</v>
      </c>
      <c r="L159" s="12" t="str">
        <f t="shared" si="17"/>
        <v>0</v>
      </c>
      <c r="M159" s="5" t="str">
        <f t="shared" si="18"/>
        <v>0</v>
      </c>
      <c r="N159" s="4" t="str">
        <f t="shared" si="19"/>
        <v>0</v>
      </c>
      <c r="O159" s="6" t="str">
        <f t="shared" si="20"/>
        <v>Pas de niveau 7</v>
      </c>
    </row>
    <row r="160" spans="1:15">
      <c r="A160" s="15">
        <f>'Balance N-1'!A161</f>
        <v>0</v>
      </c>
      <c r="B160" s="4" t="str">
        <f t="shared" si="14"/>
        <v>0</v>
      </c>
      <c r="C160" s="4" t="str">
        <f t="shared" si="15"/>
        <v>0</v>
      </c>
      <c r="D160" s="4" t="str">
        <f t="shared" si="16"/>
        <v>0</v>
      </c>
      <c r="E160" s="8">
        <f>'Balance N-1'!B161</f>
        <v>0</v>
      </c>
      <c r="F160" s="9">
        <f>'Balance N-1'!C161</f>
        <v>0</v>
      </c>
      <c r="G160" s="9">
        <f>'Balance N-1'!D161</f>
        <v>0</v>
      </c>
      <c r="H160" s="9">
        <f>'Balance N-1'!E161</f>
        <v>0</v>
      </c>
      <c r="I160" s="9">
        <f>'Balance N-1'!F161</f>
        <v>0</v>
      </c>
      <c r="J160" s="11">
        <f>'Balance N-1'!G161</f>
        <v>0</v>
      </c>
      <c r="K160" s="11">
        <f>'Balance N-1'!H161</f>
        <v>0</v>
      </c>
      <c r="L160" s="12" t="str">
        <f t="shared" si="17"/>
        <v>0</v>
      </c>
      <c r="M160" s="5" t="str">
        <f t="shared" si="18"/>
        <v>0</v>
      </c>
      <c r="N160" s="4" t="str">
        <f t="shared" si="19"/>
        <v>0</v>
      </c>
      <c r="O160" s="6" t="str">
        <f t="shared" si="20"/>
        <v>Pas de niveau 7</v>
      </c>
    </row>
    <row r="161" spans="1:15">
      <c r="A161" s="15">
        <f>'Balance N-1'!A162</f>
        <v>0</v>
      </c>
      <c r="B161" s="4" t="str">
        <f t="shared" si="14"/>
        <v>0</v>
      </c>
      <c r="C161" s="4" t="str">
        <f t="shared" si="15"/>
        <v>0</v>
      </c>
      <c r="D161" s="4" t="str">
        <f t="shared" si="16"/>
        <v>0</v>
      </c>
      <c r="E161" s="8">
        <f>'Balance N-1'!B162</f>
        <v>0</v>
      </c>
      <c r="F161" s="9">
        <f>'Balance N-1'!C162</f>
        <v>0</v>
      </c>
      <c r="G161" s="9">
        <f>'Balance N-1'!D162</f>
        <v>0</v>
      </c>
      <c r="H161" s="9">
        <f>'Balance N-1'!E162</f>
        <v>0</v>
      </c>
      <c r="I161" s="9">
        <f>'Balance N-1'!F162</f>
        <v>0</v>
      </c>
      <c r="J161" s="11">
        <f>'Balance N-1'!G162</f>
        <v>0</v>
      </c>
      <c r="K161" s="11">
        <f>'Balance N-1'!H162</f>
        <v>0</v>
      </c>
      <c r="L161" s="12" t="str">
        <f t="shared" si="17"/>
        <v>0</v>
      </c>
      <c r="M161" s="5" t="str">
        <f t="shared" si="18"/>
        <v>0</v>
      </c>
      <c r="N161" s="4" t="str">
        <f t="shared" si="19"/>
        <v>0</v>
      </c>
      <c r="O161" s="6" t="str">
        <f t="shared" si="20"/>
        <v>Pas de niveau 7</v>
      </c>
    </row>
    <row r="162" spans="1:15">
      <c r="A162" s="15">
        <f>'Balance N-1'!A163</f>
        <v>0</v>
      </c>
      <c r="B162" s="4" t="str">
        <f t="shared" si="14"/>
        <v>0</v>
      </c>
      <c r="C162" s="4" t="str">
        <f t="shared" si="15"/>
        <v>0</v>
      </c>
      <c r="D162" s="4" t="str">
        <f t="shared" si="16"/>
        <v>0</v>
      </c>
      <c r="E162" s="8">
        <f>'Balance N-1'!B163</f>
        <v>0</v>
      </c>
      <c r="F162" s="9">
        <f>'Balance N-1'!C163</f>
        <v>0</v>
      </c>
      <c r="G162" s="9">
        <f>'Balance N-1'!D163</f>
        <v>0</v>
      </c>
      <c r="H162" s="9">
        <f>'Balance N-1'!E163</f>
        <v>0</v>
      </c>
      <c r="I162" s="9">
        <f>'Balance N-1'!F163</f>
        <v>0</v>
      </c>
      <c r="J162" s="11">
        <f>'Balance N-1'!G163</f>
        <v>0</v>
      </c>
      <c r="K162" s="11">
        <f>'Balance N-1'!H163</f>
        <v>0</v>
      </c>
      <c r="L162" s="12" t="str">
        <f t="shared" si="17"/>
        <v>0</v>
      </c>
      <c r="M162" s="5" t="str">
        <f t="shared" si="18"/>
        <v>0</v>
      </c>
      <c r="N162" s="4" t="str">
        <f t="shared" si="19"/>
        <v>0</v>
      </c>
      <c r="O162" s="6" t="str">
        <f t="shared" si="20"/>
        <v>Pas de niveau 7</v>
      </c>
    </row>
    <row r="163" spans="1:15">
      <c r="A163" s="15">
        <f>'Balance N-1'!A164</f>
        <v>0</v>
      </c>
      <c r="B163" s="4" t="str">
        <f t="shared" si="14"/>
        <v>0</v>
      </c>
      <c r="C163" s="4" t="str">
        <f t="shared" si="15"/>
        <v>0</v>
      </c>
      <c r="D163" s="4" t="str">
        <f t="shared" si="16"/>
        <v>0</v>
      </c>
      <c r="E163" s="8">
        <f>'Balance N-1'!B164</f>
        <v>0</v>
      </c>
      <c r="F163" s="9">
        <f>'Balance N-1'!C164</f>
        <v>0</v>
      </c>
      <c r="G163" s="9">
        <f>'Balance N-1'!D164</f>
        <v>0</v>
      </c>
      <c r="H163" s="9">
        <f>'Balance N-1'!E164</f>
        <v>0</v>
      </c>
      <c r="I163" s="9">
        <f>'Balance N-1'!F164</f>
        <v>0</v>
      </c>
      <c r="J163" s="11">
        <f>'Balance N-1'!G164</f>
        <v>0</v>
      </c>
      <c r="K163" s="11">
        <f>'Balance N-1'!H164</f>
        <v>0</v>
      </c>
      <c r="L163" s="12" t="str">
        <f t="shared" si="17"/>
        <v>0</v>
      </c>
      <c r="M163" s="5" t="str">
        <f t="shared" si="18"/>
        <v>0</v>
      </c>
      <c r="N163" s="4" t="str">
        <f t="shared" si="19"/>
        <v>0</v>
      </c>
      <c r="O163" s="6" t="str">
        <f t="shared" si="20"/>
        <v>Pas de niveau 7</v>
      </c>
    </row>
    <row r="164" spans="1:15">
      <c r="A164" s="15">
        <f>'Balance N-1'!A165</f>
        <v>0</v>
      </c>
      <c r="B164" s="4" t="str">
        <f t="shared" si="14"/>
        <v>0</v>
      </c>
      <c r="C164" s="4" t="str">
        <f t="shared" si="15"/>
        <v>0</v>
      </c>
      <c r="D164" s="4" t="str">
        <f t="shared" si="16"/>
        <v>0</v>
      </c>
      <c r="E164" s="8">
        <f>'Balance N-1'!B165</f>
        <v>0</v>
      </c>
      <c r="F164" s="9">
        <f>'Balance N-1'!C165</f>
        <v>0</v>
      </c>
      <c r="G164" s="9">
        <f>'Balance N-1'!D165</f>
        <v>0</v>
      </c>
      <c r="H164" s="9">
        <f>'Balance N-1'!E165</f>
        <v>0</v>
      </c>
      <c r="I164" s="9">
        <f>'Balance N-1'!F165</f>
        <v>0</v>
      </c>
      <c r="J164" s="11">
        <f>'Balance N-1'!G165</f>
        <v>0</v>
      </c>
      <c r="K164" s="11">
        <f>'Balance N-1'!H165</f>
        <v>0</v>
      </c>
      <c r="L164" s="12" t="str">
        <f t="shared" si="17"/>
        <v>0</v>
      </c>
      <c r="M164" s="5" t="str">
        <f t="shared" si="18"/>
        <v>0</v>
      </c>
      <c r="N164" s="4" t="str">
        <f t="shared" si="19"/>
        <v>0</v>
      </c>
      <c r="O164" s="6" t="str">
        <f t="shared" si="20"/>
        <v>Pas de niveau 7</v>
      </c>
    </row>
    <row r="165" spans="1:15">
      <c r="A165" s="15">
        <f>'Balance N-1'!A166</f>
        <v>0</v>
      </c>
      <c r="B165" s="4" t="str">
        <f t="shared" si="14"/>
        <v>0</v>
      </c>
      <c r="C165" s="4" t="str">
        <f t="shared" si="15"/>
        <v>0</v>
      </c>
      <c r="D165" s="4" t="str">
        <f t="shared" si="16"/>
        <v>0</v>
      </c>
      <c r="E165" s="8">
        <f>'Balance N-1'!B166</f>
        <v>0</v>
      </c>
      <c r="F165" s="9">
        <f>'Balance N-1'!C166</f>
        <v>0</v>
      </c>
      <c r="G165" s="9">
        <f>'Balance N-1'!D166</f>
        <v>0</v>
      </c>
      <c r="H165" s="9">
        <f>'Balance N-1'!E166</f>
        <v>0</v>
      </c>
      <c r="I165" s="9">
        <f>'Balance N-1'!F166</f>
        <v>0</v>
      </c>
      <c r="J165" s="11">
        <f>'Balance N-1'!G166</f>
        <v>0</v>
      </c>
      <c r="K165" s="11">
        <f>'Balance N-1'!H166</f>
        <v>0</v>
      </c>
      <c r="L165" s="12" t="str">
        <f t="shared" si="17"/>
        <v>0</v>
      </c>
      <c r="M165" s="5" t="str">
        <f t="shared" si="18"/>
        <v>0</v>
      </c>
      <c r="N165" s="4" t="str">
        <f t="shared" si="19"/>
        <v>0</v>
      </c>
      <c r="O165" s="6" t="str">
        <f t="shared" si="20"/>
        <v>Pas de niveau 7</v>
      </c>
    </row>
    <row r="166" spans="1:15">
      <c r="A166" s="15">
        <f>'Balance N-1'!A167</f>
        <v>0</v>
      </c>
      <c r="B166" s="4" t="str">
        <f t="shared" si="14"/>
        <v>0</v>
      </c>
      <c r="C166" s="4" t="str">
        <f t="shared" si="15"/>
        <v>0</v>
      </c>
      <c r="D166" s="4" t="str">
        <f t="shared" si="16"/>
        <v>0</v>
      </c>
      <c r="E166" s="8">
        <f>'Balance N-1'!B167</f>
        <v>0</v>
      </c>
      <c r="F166" s="9">
        <f>'Balance N-1'!C167</f>
        <v>0</v>
      </c>
      <c r="G166" s="9">
        <f>'Balance N-1'!D167</f>
        <v>0</v>
      </c>
      <c r="H166" s="9">
        <f>'Balance N-1'!E167</f>
        <v>0</v>
      </c>
      <c r="I166" s="9">
        <f>'Balance N-1'!F167</f>
        <v>0</v>
      </c>
      <c r="J166" s="11">
        <f>'Balance N-1'!G167</f>
        <v>0</v>
      </c>
      <c r="K166" s="11">
        <f>'Balance N-1'!H167</f>
        <v>0</v>
      </c>
      <c r="L166" s="12" t="str">
        <f t="shared" si="17"/>
        <v>0</v>
      </c>
      <c r="M166" s="5" t="str">
        <f t="shared" si="18"/>
        <v>0</v>
      </c>
      <c r="N166" s="4" t="str">
        <f t="shared" si="19"/>
        <v>0</v>
      </c>
      <c r="O166" s="6" t="str">
        <f t="shared" si="20"/>
        <v>Pas de niveau 7</v>
      </c>
    </row>
    <row r="167" spans="1:15">
      <c r="A167" s="15">
        <f>'Balance N-1'!A168</f>
        <v>0</v>
      </c>
      <c r="B167" s="4" t="str">
        <f t="shared" si="14"/>
        <v>0</v>
      </c>
      <c r="C167" s="4" t="str">
        <f t="shared" si="15"/>
        <v>0</v>
      </c>
      <c r="D167" s="4" t="str">
        <f t="shared" si="16"/>
        <v>0</v>
      </c>
      <c r="E167" s="8">
        <f>'Balance N-1'!B168</f>
        <v>0</v>
      </c>
      <c r="F167" s="9">
        <f>'Balance N-1'!C168</f>
        <v>0</v>
      </c>
      <c r="G167" s="9">
        <f>'Balance N-1'!D168</f>
        <v>0</v>
      </c>
      <c r="H167" s="9">
        <f>'Balance N-1'!E168</f>
        <v>0</v>
      </c>
      <c r="I167" s="9">
        <f>'Balance N-1'!F168</f>
        <v>0</v>
      </c>
      <c r="J167" s="11">
        <f>'Balance N-1'!G168</f>
        <v>0</v>
      </c>
      <c r="K167" s="11">
        <f>'Balance N-1'!H168</f>
        <v>0</v>
      </c>
      <c r="L167" s="12" t="str">
        <f t="shared" si="17"/>
        <v>0</v>
      </c>
      <c r="M167" s="5" t="str">
        <f t="shared" si="18"/>
        <v>0</v>
      </c>
      <c r="N167" s="4" t="str">
        <f t="shared" si="19"/>
        <v>0</v>
      </c>
      <c r="O167" s="6" t="str">
        <f t="shared" si="20"/>
        <v>Pas de niveau 7</v>
      </c>
    </row>
    <row r="168" spans="1:15">
      <c r="A168" s="15">
        <f>'Balance N-1'!A169</f>
        <v>0</v>
      </c>
      <c r="B168" s="4" t="str">
        <f t="shared" si="14"/>
        <v>0</v>
      </c>
      <c r="C168" s="4" t="str">
        <f t="shared" si="15"/>
        <v>0</v>
      </c>
      <c r="D168" s="4" t="str">
        <f t="shared" si="16"/>
        <v>0</v>
      </c>
      <c r="E168" s="8">
        <f>'Balance N-1'!B169</f>
        <v>0</v>
      </c>
      <c r="F168" s="9">
        <f>'Balance N-1'!C169</f>
        <v>0</v>
      </c>
      <c r="G168" s="9">
        <f>'Balance N-1'!D169</f>
        <v>0</v>
      </c>
      <c r="H168" s="9">
        <f>'Balance N-1'!E169</f>
        <v>0</v>
      </c>
      <c r="I168" s="9">
        <f>'Balance N-1'!F169</f>
        <v>0</v>
      </c>
      <c r="J168" s="11">
        <f>'Balance N-1'!G169</f>
        <v>0</v>
      </c>
      <c r="K168" s="11">
        <f>'Balance N-1'!H169</f>
        <v>0</v>
      </c>
      <c r="L168" s="12" t="str">
        <f t="shared" si="17"/>
        <v>0</v>
      </c>
      <c r="M168" s="5" t="str">
        <f t="shared" si="18"/>
        <v>0</v>
      </c>
      <c r="N168" s="4" t="str">
        <f t="shared" si="19"/>
        <v>0</v>
      </c>
      <c r="O168" s="6" t="str">
        <f t="shared" si="20"/>
        <v>Pas de niveau 7</v>
      </c>
    </row>
    <row r="169" spans="1:15">
      <c r="A169" s="15">
        <f>'Balance N-1'!A170</f>
        <v>0</v>
      </c>
      <c r="B169" s="4" t="str">
        <f t="shared" si="14"/>
        <v>0</v>
      </c>
      <c r="C169" s="4" t="str">
        <f t="shared" si="15"/>
        <v>0</v>
      </c>
      <c r="D169" s="4" t="str">
        <f t="shared" si="16"/>
        <v>0</v>
      </c>
      <c r="E169" s="8">
        <f>'Balance N-1'!B170</f>
        <v>0</v>
      </c>
      <c r="F169" s="9">
        <f>'Balance N-1'!C170</f>
        <v>0</v>
      </c>
      <c r="G169" s="9">
        <f>'Balance N-1'!D170</f>
        <v>0</v>
      </c>
      <c r="H169" s="9">
        <f>'Balance N-1'!E170</f>
        <v>0</v>
      </c>
      <c r="I169" s="9">
        <f>'Balance N-1'!F170</f>
        <v>0</v>
      </c>
      <c r="J169" s="11">
        <f>'Balance N-1'!G170</f>
        <v>0</v>
      </c>
      <c r="K169" s="11">
        <f>'Balance N-1'!H170</f>
        <v>0</v>
      </c>
      <c r="L169" s="12" t="str">
        <f t="shared" si="17"/>
        <v>0</v>
      </c>
      <c r="M169" s="5" t="str">
        <f t="shared" si="18"/>
        <v>0</v>
      </c>
      <c r="N169" s="4" t="str">
        <f t="shared" si="19"/>
        <v>0</v>
      </c>
      <c r="O169" s="6" t="str">
        <f t="shared" si="20"/>
        <v>Pas de niveau 7</v>
      </c>
    </row>
    <row r="170" spans="1:15">
      <c r="A170" s="15">
        <f>'Balance N-1'!A171</f>
        <v>0</v>
      </c>
      <c r="B170" s="4" t="str">
        <f t="shared" si="14"/>
        <v>0</v>
      </c>
      <c r="C170" s="4" t="str">
        <f t="shared" si="15"/>
        <v>0</v>
      </c>
      <c r="D170" s="4" t="str">
        <f t="shared" si="16"/>
        <v>0</v>
      </c>
      <c r="E170" s="8">
        <f>'Balance N-1'!B171</f>
        <v>0</v>
      </c>
      <c r="F170" s="9">
        <f>'Balance N-1'!C171</f>
        <v>0</v>
      </c>
      <c r="G170" s="9">
        <f>'Balance N-1'!D171</f>
        <v>0</v>
      </c>
      <c r="H170" s="9">
        <f>'Balance N-1'!E171</f>
        <v>0</v>
      </c>
      <c r="I170" s="9">
        <f>'Balance N-1'!F171</f>
        <v>0</v>
      </c>
      <c r="J170" s="11">
        <f>'Balance N-1'!G171</f>
        <v>0</v>
      </c>
      <c r="K170" s="11">
        <f>'Balance N-1'!H171</f>
        <v>0</v>
      </c>
      <c r="L170" s="12" t="str">
        <f t="shared" si="17"/>
        <v>0</v>
      </c>
      <c r="M170" s="5" t="str">
        <f t="shared" si="18"/>
        <v>0</v>
      </c>
      <c r="N170" s="4" t="str">
        <f t="shared" si="19"/>
        <v>0</v>
      </c>
      <c r="O170" s="6" t="str">
        <f t="shared" si="20"/>
        <v>Pas de niveau 7</v>
      </c>
    </row>
    <row r="171" spans="1:15">
      <c r="A171" s="15">
        <f>'Balance N-1'!A172</f>
        <v>0</v>
      </c>
      <c r="B171" s="4" t="str">
        <f t="shared" si="14"/>
        <v>0</v>
      </c>
      <c r="C171" s="4" t="str">
        <f t="shared" si="15"/>
        <v>0</v>
      </c>
      <c r="D171" s="4" t="str">
        <f t="shared" si="16"/>
        <v>0</v>
      </c>
      <c r="E171" s="8">
        <f>'Balance N-1'!B172</f>
        <v>0</v>
      </c>
      <c r="F171" s="9">
        <f>'Balance N-1'!C172</f>
        <v>0</v>
      </c>
      <c r="G171" s="9">
        <f>'Balance N-1'!D172</f>
        <v>0</v>
      </c>
      <c r="H171" s="9">
        <f>'Balance N-1'!E172</f>
        <v>0</v>
      </c>
      <c r="I171" s="9">
        <f>'Balance N-1'!F172</f>
        <v>0</v>
      </c>
      <c r="J171" s="11">
        <f>'Balance N-1'!G172</f>
        <v>0</v>
      </c>
      <c r="K171" s="11">
        <f>'Balance N-1'!H172</f>
        <v>0</v>
      </c>
      <c r="L171" s="12" t="str">
        <f t="shared" si="17"/>
        <v>0</v>
      </c>
      <c r="M171" s="5" t="str">
        <f t="shared" si="18"/>
        <v>0</v>
      </c>
      <c r="N171" s="4" t="str">
        <f t="shared" si="19"/>
        <v>0</v>
      </c>
      <c r="O171" s="6" t="str">
        <f t="shared" si="20"/>
        <v>Pas de niveau 7</v>
      </c>
    </row>
    <row r="172" spans="1:15">
      <c r="A172" s="15">
        <f>'Balance N-1'!A173</f>
        <v>0</v>
      </c>
      <c r="B172" s="4" t="str">
        <f t="shared" si="14"/>
        <v>0</v>
      </c>
      <c r="C172" s="4" t="str">
        <f t="shared" si="15"/>
        <v>0</v>
      </c>
      <c r="D172" s="4" t="str">
        <f t="shared" si="16"/>
        <v>0</v>
      </c>
      <c r="E172" s="8">
        <f>'Balance N-1'!B173</f>
        <v>0</v>
      </c>
      <c r="F172" s="9">
        <f>'Balance N-1'!C173</f>
        <v>0</v>
      </c>
      <c r="G172" s="9">
        <f>'Balance N-1'!D173</f>
        <v>0</v>
      </c>
      <c r="H172" s="9">
        <f>'Balance N-1'!E173</f>
        <v>0</v>
      </c>
      <c r="I172" s="9">
        <f>'Balance N-1'!F173</f>
        <v>0</v>
      </c>
      <c r="J172" s="11">
        <f>'Balance N-1'!G173</f>
        <v>0</v>
      </c>
      <c r="K172" s="11">
        <f>'Balance N-1'!H173</f>
        <v>0</v>
      </c>
      <c r="L172" s="12" t="str">
        <f t="shared" si="17"/>
        <v>0</v>
      </c>
      <c r="M172" s="5" t="str">
        <f t="shared" si="18"/>
        <v>0</v>
      </c>
      <c r="N172" s="4" t="str">
        <f t="shared" si="19"/>
        <v>0</v>
      </c>
      <c r="O172" s="6" t="str">
        <f t="shared" si="20"/>
        <v>Pas de niveau 7</v>
      </c>
    </row>
    <row r="173" spans="1:15">
      <c r="A173" s="15">
        <f>'Balance N-1'!A174</f>
        <v>0</v>
      </c>
      <c r="B173" s="4" t="str">
        <f t="shared" si="14"/>
        <v>0</v>
      </c>
      <c r="C173" s="4" t="str">
        <f t="shared" si="15"/>
        <v>0</v>
      </c>
      <c r="D173" s="4" t="str">
        <f t="shared" si="16"/>
        <v>0</v>
      </c>
      <c r="E173" s="8">
        <f>'Balance N-1'!B174</f>
        <v>0</v>
      </c>
      <c r="F173" s="9">
        <f>'Balance N-1'!C174</f>
        <v>0</v>
      </c>
      <c r="G173" s="9">
        <f>'Balance N-1'!D174</f>
        <v>0</v>
      </c>
      <c r="H173" s="9">
        <f>'Balance N-1'!E174</f>
        <v>0</v>
      </c>
      <c r="I173" s="9">
        <f>'Balance N-1'!F174</f>
        <v>0</v>
      </c>
      <c r="J173" s="11">
        <f>'Balance N-1'!G174</f>
        <v>0</v>
      </c>
      <c r="K173" s="11">
        <f>'Balance N-1'!H174</f>
        <v>0</v>
      </c>
      <c r="L173" s="12" t="str">
        <f t="shared" si="17"/>
        <v>0</v>
      </c>
      <c r="M173" s="5" t="str">
        <f t="shared" si="18"/>
        <v>0</v>
      </c>
      <c r="N173" s="4" t="str">
        <f t="shared" si="19"/>
        <v>0</v>
      </c>
      <c r="O173" s="6" t="str">
        <f t="shared" si="20"/>
        <v>Pas de niveau 7</v>
      </c>
    </row>
    <row r="174" spans="1:15">
      <c r="A174" s="15">
        <f>'Balance N-1'!A175</f>
        <v>0</v>
      </c>
      <c r="B174" s="4" t="str">
        <f t="shared" si="14"/>
        <v>0</v>
      </c>
      <c r="C174" s="4" t="str">
        <f t="shared" si="15"/>
        <v>0</v>
      </c>
      <c r="D174" s="4" t="str">
        <f t="shared" si="16"/>
        <v>0</v>
      </c>
      <c r="E174" s="8">
        <f>'Balance N-1'!B175</f>
        <v>0</v>
      </c>
      <c r="F174" s="9">
        <f>'Balance N-1'!C175</f>
        <v>0</v>
      </c>
      <c r="G174" s="9">
        <f>'Balance N-1'!D175</f>
        <v>0</v>
      </c>
      <c r="H174" s="9">
        <f>'Balance N-1'!E175</f>
        <v>0</v>
      </c>
      <c r="I174" s="9">
        <f>'Balance N-1'!F175</f>
        <v>0</v>
      </c>
      <c r="J174" s="11">
        <f>'Balance N-1'!G175</f>
        <v>0</v>
      </c>
      <c r="K174" s="11">
        <f>'Balance N-1'!H175</f>
        <v>0</v>
      </c>
      <c r="L174" s="12" t="str">
        <f t="shared" si="17"/>
        <v>0</v>
      </c>
      <c r="M174" s="5" t="str">
        <f t="shared" si="18"/>
        <v>0</v>
      </c>
      <c r="N174" s="4" t="str">
        <f t="shared" si="19"/>
        <v>0</v>
      </c>
      <c r="O174" s="6" t="str">
        <f t="shared" si="20"/>
        <v>Pas de niveau 7</v>
      </c>
    </row>
    <row r="175" spans="1:15">
      <c r="A175" s="15">
        <f>'Balance N-1'!A176</f>
        <v>0</v>
      </c>
      <c r="B175" s="4" t="str">
        <f t="shared" si="14"/>
        <v>0</v>
      </c>
      <c r="C175" s="4" t="str">
        <f t="shared" si="15"/>
        <v>0</v>
      </c>
      <c r="D175" s="4" t="str">
        <f t="shared" si="16"/>
        <v>0</v>
      </c>
      <c r="E175" s="8">
        <f>'Balance N-1'!B176</f>
        <v>0</v>
      </c>
      <c r="F175" s="9">
        <f>'Balance N-1'!C176</f>
        <v>0</v>
      </c>
      <c r="G175" s="9">
        <f>'Balance N-1'!D176</f>
        <v>0</v>
      </c>
      <c r="H175" s="9">
        <f>'Balance N-1'!E176</f>
        <v>0</v>
      </c>
      <c r="I175" s="9">
        <f>'Balance N-1'!F176</f>
        <v>0</v>
      </c>
      <c r="J175" s="11">
        <f>'Balance N-1'!G176</f>
        <v>0</v>
      </c>
      <c r="K175" s="11">
        <f>'Balance N-1'!H176</f>
        <v>0</v>
      </c>
      <c r="L175" s="12" t="str">
        <f t="shared" si="17"/>
        <v>0</v>
      </c>
      <c r="M175" s="5" t="str">
        <f t="shared" si="18"/>
        <v>0</v>
      </c>
      <c r="N175" s="4" t="str">
        <f t="shared" si="19"/>
        <v>0</v>
      </c>
      <c r="O175" s="6" t="str">
        <f t="shared" si="20"/>
        <v>Pas de niveau 7</v>
      </c>
    </row>
    <row r="176" spans="1:15">
      <c r="A176" s="15">
        <f>'Balance N-1'!A177</f>
        <v>0</v>
      </c>
      <c r="B176" s="4" t="str">
        <f t="shared" si="14"/>
        <v>0</v>
      </c>
      <c r="C176" s="4" t="str">
        <f t="shared" si="15"/>
        <v>0</v>
      </c>
      <c r="D176" s="4" t="str">
        <f t="shared" si="16"/>
        <v>0</v>
      </c>
      <c r="E176" s="8">
        <f>'Balance N-1'!B177</f>
        <v>0</v>
      </c>
      <c r="F176" s="9">
        <f>'Balance N-1'!C177</f>
        <v>0</v>
      </c>
      <c r="G176" s="9">
        <f>'Balance N-1'!D177</f>
        <v>0</v>
      </c>
      <c r="H176" s="9">
        <f>'Balance N-1'!E177</f>
        <v>0</v>
      </c>
      <c r="I176" s="9">
        <f>'Balance N-1'!F177</f>
        <v>0</v>
      </c>
      <c r="J176" s="11">
        <f>'Balance N-1'!G177</f>
        <v>0</v>
      </c>
      <c r="K176" s="11">
        <f>'Balance N-1'!H177</f>
        <v>0</v>
      </c>
      <c r="L176" s="12" t="str">
        <f t="shared" si="17"/>
        <v>0</v>
      </c>
      <c r="M176" s="5" t="str">
        <f t="shared" si="18"/>
        <v>0</v>
      </c>
      <c r="N176" s="4" t="str">
        <f t="shared" si="19"/>
        <v>0</v>
      </c>
      <c r="O176" s="6" t="str">
        <f t="shared" si="20"/>
        <v>Pas de niveau 7</v>
      </c>
    </row>
    <row r="177" spans="1:15">
      <c r="A177" s="15">
        <f>'Balance N-1'!A178</f>
        <v>0</v>
      </c>
      <c r="B177" s="4" t="str">
        <f t="shared" si="14"/>
        <v>0</v>
      </c>
      <c r="C177" s="4" t="str">
        <f t="shared" si="15"/>
        <v>0</v>
      </c>
      <c r="D177" s="4" t="str">
        <f t="shared" si="16"/>
        <v>0</v>
      </c>
      <c r="E177" s="8">
        <f>'Balance N-1'!B178</f>
        <v>0</v>
      </c>
      <c r="F177" s="9">
        <f>'Balance N-1'!C178</f>
        <v>0</v>
      </c>
      <c r="G177" s="9">
        <f>'Balance N-1'!D178</f>
        <v>0</v>
      </c>
      <c r="H177" s="9">
        <f>'Balance N-1'!E178</f>
        <v>0</v>
      </c>
      <c r="I177" s="9">
        <f>'Balance N-1'!F178</f>
        <v>0</v>
      </c>
      <c r="J177" s="11">
        <f>'Balance N-1'!G178</f>
        <v>0</v>
      </c>
      <c r="K177" s="11">
        <f>'Balance N-1'!H178</f>
        <v>0</v>
      </c>
      <c r="L177" s="12" t="str">
        <f t="shared" si="17"/>
        <v>0</v>
      </c>
      <c r="M177" s="5" t="str">
        <f t="shared" si="18"/>
        <v>0</v>
      </c>
      <c r="N177" s="4" t="str">
        <f t="shared" si="19"/>
        <v>0</v>
      </c>
      <c r="O177" s="6" t="str">
        <f t="shared" si="20"/>
        <v>Pas de niveau 7</v>
      </c>
    </row>
    <row r="178" spans="1:15">
      <c r="A178" s="15">
        <f>'Balance N-1'!A179</f>
        <v>0</v>
      </c>
      <c r="B178" s="4" t="str">
        <f t="shared" si="14"/>
        <v>0</v>
      </c>
      <c r="C178" s="4" t="str">
        <f t="shared" si="15"/>
        <v>0</v>
      </c>
      <c r="D178" s="4" t="str">
        <f t="shared" si="16"/>
        <v>0</v>
      </c>
      <c r="E178" s="8">
        <f>'Balance N-1'!B179</f>
        <v>0</v>
      </c>
      <c r="F178" s="9">
        <f>'Balance N-1'!C179</f>
        <v>0</v>
      </c>
      <c r="G178" s="9">
        <f>'Balance N-1'!D179</f>
        <v>0</v>
      </c>
      <c r="H178" s="9">
        <f>'Balance N-1'!E179</f>
        <v>0</v>
      </c>
      <c r="I178" s="9">
        <f>'Balance N-1'!F179</f>
        <v>0</v>
      </c>
      <c r="J178" s="11">
        <f>'Balance N-1'!G179</f>
        <v>0</v>
      </c>
      <c r="K178" s="11">
        <f>'Balance N-1'!H179</f>
        <v>0</v>
      </c>
      <c r="L178" s="12" t="str">
        <f t="shared" si="17"/>
        <v>0</v>
      </c>
      <c r="M178" s="5" t="str">
        <f t="shared" si="18"/>
        <v>0</v>
      </c>
      <c r="N178" s="4" t="str">
        <f t="shared" si="19"/>
        <v>0</v>
      </c>
      <c r="O178" s="6" t="str">
        <f t="shared" si="20"/>
        <v>Pas de niveau 7</v>
      </c>
    </row>
    <row r="179" spans="1:15">
      <c r="A179" s="15">
        <f>'Balance N-1'!A180</f>
        <v>0</v>
      </c>
      <c r="B179" s="4" t="str">
        <f t="shared" si="14"/>
        <v>0</v>
      </c>
      <c r="C179" s="4" t="str">
        <f t="shared" si="15"/>
        <v>0</v>
      </c>
      <c r="D179" s="4" t="str">
        <f t="shared" si="16"/>
        <v>0</v>
      </c>
      <c r="E179" s="8">
        <f>'Balance N-1'!B180</f>
        <v>0</v>
      </c>
      <c r="F179" s="9">
        <f>'Balance N-1'!C180</f>
        <v>0</v>
      </c>
      <c r="G179" s="9">
        <f>'Balance N-1'!D180</f>
        <v>0</v>
      </c>
      <c r="H179" s="9">
        <f>'Balance N-1'!E180</f>
        <v>0</v>
      </c>
      <c r="I179" s="9">
        <f>'Balance N-1'!F180</f>
        <v>0</v>
      </c>
      <c r="J179" s="11">
        <f>'Balance N-1'!G180</f>
        <v>0</v>
      </c>
      <c r="K179" s="11">
        <f>'Balance N-1'!H180</f>
        <v>0</v>
      </c>
      <c r="L179" s="12" t="str">
        <f t="shared" si="17"/>
        <v>0</v>
      </c>
      <c r="M179" s="5" t="str">
        <f t="shared" si="18"/>
        <v>0</v>
      </c>
      <c r="N179" s="4" t="str">
        <f t="shared" si="19"/>
        <v>0</v>
      </c>
      <c r="O179" s="6" t="str">
        <f t="shared" si="20"/>
        <v>Pas de niveau 7</v>
      </c>
    </row>
    <row r="180" spans="1:15">
      <c r="A180" s="15">
        <f>'Balance N-1'!A181</f>
        <v>0</v>
      </c>
      <c r="B180" s="4" t="str">
        <f t="shared" si="14"/>
        <v>0</v>
      </c>
      <c r="C180" s="4" t="str">
        <f t="shared" si="15"/>
        <v>0</v>
      </c>
      <c r="D180" s="4" t="str">
        <f t="shared" si="16"/>
        <v>0</v>
      </c>
      <c r="E180" s="8">
        <f>'Balance N-1'!B181</f>
        <v>0</v>
      </c>
      <c r="F180" s="9">
        <f>'Balance N-1'!C181</f>
        <v>0</v>
      </c>
      <c r="G180" s="9">
        <f>'Balance N-1'!D181</f>
        <v>0</v>
      </c>
      <c r="H180" s="9">
        <f>'Balance N-1'!E181</f>
        <v>0</v>
      </c>
      <c r="I180" s="9">
        <f>'Balance N-1'!F181</f>
        <v>0</v>
      </c>
      <c r="J180" s="11">
        <f>'Balance N-1'!G181</f>
        <v>0</v>
      </c>
      <c r="K180" s="11">
        <f>'Balance N-1'!H181</f>
        <v>0</v>
      </c>
      <c r="L180" s="12" t="str">
        <f t="shared" si="17"/>
        <v>0</v>
      </c>
      <c r="M180" s="5" t="str">
        <f t="shared" si="18"/>
        <v>0</v>
      </c>
      <c r="N180" s="4" t="str">
        <f t="shared" si="19"/>
        <v>0</v>
      </c>
      <c r="O180" s="6" t="str">
        <f t="shared" si="20"/>
        <v>Pas de niveau 7</v>
      </c>
    </row>
    <row r="181" spans="1:15">
      <c r="A181" s="15">
        <f>'Balance N-1'!A182</f>
        <v>0</v>
      </c>
      <c r="B181" s="4" t="str">
        <f t="shared" si="14"/>
        <v>0</v>
      </c>
      <c r="C181" s="4" t="str">
        <f t="shared" si="15"/>
        <v>0</v>
      </c>
      <c r="D181" s="4" t="str">
        <f t="shared" si="16"/>
        <v>0</v>
      </c>
      <c r="E181" s="8">
        <f>'Balance N-1'!B182</f>
        <v>0</v>
      </c>
      <c r="F181" s="9">
        <f>'Balance N-1'!C182</f>
        <v>0</v>
      </c>
      <c r="G181" s="9">
        <f>'Balance N-1'!D182</f>
        <v>0</v>
      </c>
      <c r="H181" s="9">
        <f>'Balance N-1'!E182</f>
        <v>0</v>
      </c>
      <c r="I181" s="9">
        <f>'Balance N-1'!F182</f>
        <v>0</v>
      </c>
      <c r="J181" s="11">
        <f>'Balance N-1'!G182</f>
        <v>0</v>
      </c>
      <c r="K181" s="11">
        <f>'Balance N-1'!H182</f>
        <v>0</v>
      </c>
      <c r="L181" s="12" t="str">
        <f t="shared" si="17"/>
        <v>0</v>
      </c>
      <c r="M181" s="5" t="str">
        <f t="shared" si="18"/>
        <v>0</v>
      </c>
      <c r="N181" s="4" t="str">
        <f t="shared" si="19"/>
        <v>0</v>
      </c>
      <c r="O181" s="6" t="str">
        <f t="shared" si="20"/>
        <v>Pas de niveau 7</v>
      </c>
    </row>
    <row r="182" spans="1:15">
      <c r="A182" s="15">
        <f>'Balance N-1'!A183</f>
        <v>0</v>
      </c>
      <c r="B182" s="4" t="str">
        <f t="shared" si="14"/>
        <v>0</v>
      </c>
      <c r="C182" s="4" t="str">
        <f t="shared" si="15"/>
        <v>0</v>
      </c>
      <c r="D182" s="4" t="str">
        <f t="shared" si="16"/>
        <v>0</v>
      </c>
      <c r="E182" s="8">
        <f>'Balance N-1'!B183</f>
        <v>0</v>
      </c>
      <c r="F182" s="9">
        <f>'Balance N-1'!C183</f>
        <v>0</v>
      </c>
      <c r="G182" s="9">
        <f>'Balance N-1'!D183</f>
        <v>0</v>
      </c>
      <c r="H182" s="9">
        <f>'Balance N-1'!E183</f>
        <v>0</v>
      </c>
      <c r="I182" s="9">
        <f>'Balance N-1'!F183</f>
        <v>0</v>
      </c>
      <c r="J182" s="11">
        <f>'Balance N-1'!G183</f>
        <v>0</v>
      </c>
      <c r="K182" s="11">
        <f>'Balance N-1'!H183</f>
        <v>0</v>
      </c>
      <c r="L182" s="12" t="str">
        <f t="shared" si="17"/>
        <v>0</v>
      </c>
      <c r="M182" s="5" t="str">
        <f t="shared" si="18"/>
        <v>0</v>
      </c>
      <c r="N182" s="4" t="str">
        <f t="shared" si="19"/>
        <v>0</v>
      </c>
      <c r="O182" s="6" t="str">
        <f t="shared" si="20"/>
        <v>Pas de niveau 7</v>
      </c>
    </row>
    <row r="183" spans="1:15">
      <c r="A183" s="15">
        <f>'Balance N-1'!A184</f>
        <v>0</v>
      </c>
      <c r="B183" s="4" t="str">
        <f t="shared" si="14"/>
        <v>0</v>
      </c>
      <c r="C183" s="4" t="str">
        <f t="shared" si="15"/>
        <v>0</v>
      </c>
      <c r="D183" s="4" t="str">
        <f t="shared" si="16"/>
        <v>0</v>
      </c>
      <c r="E183" s="8">
        <f>'Balance N-1'!B184</f>
        <v>0</v>
      </c>
      <c r="F183" s="9">
        <f>'Balance N-1'!C184</f>
        <v>0</v>
      </c>
      <c r="G183" s="9">
        <f>'Balance N-1'!D184</f>
        <v>0</v>
      </c>
      <c r="H183" s="9">
        <f>'Balance N-1'!E184</f>
        <v>0</v>
      </c>
      <c r="I183" s="9">
        <f>'Balance N-1'!F184</f>
        <v>0</v>
      </c>
      <c r="J183" s="11">
        <f>'Balance N-1'!G184</f>
        <v>0</v>
      </c>
      <c r="K183" s="11">
        <f>'Balance N-1'!H184</f>
        <v>0</v>
      </c>
      <c r="L183" s="12" t="str">
        <f t="shared" si="17"/>
        <v>0</v>
      </c>
      <c r="M183" s="5" t="str">
        <f t="shared" si="18"/>
        <v>0</v>
      </c>
      <c r="N183" s="4" t="str">
        <f t="shared" si="19"/>
        <v>0</v>
      </c>
      <c r="O183" s="6" t="str">
        <f t="shared" si="20"/>
        <v>Pas de niveau 7</v>
      </c>
    </row>
    <row r="184" spans="1:15">
      <c r="A184" s="15">
        <f>'Balance N-1'!A185</f>
        <v>0</v>
      </c>
      <c r="B184" s="4" t="str">
        <f t="shared" si="14"/>
        <v>0</v>
      </c>
      <c r="C184" s="4" t="str">
        <f t="shared" si="15"/>
        <v>0</v>
      </c>
      <c r="D184" s="4" t="str">
        <f t="shared" si="16"/>
        <v>0</v>
      </c>
      <c r="E184" s="8">
        <f>'Balance N-1'!B185</f>
        <v>0</v>
      </c>
      <c r="F184" s="9">
        <f>'Balance N-1'!C185</f>
        <v>0</v>
      </c>
      <c r="G184" s="9">
        <f>'Balance N-1'!D185</f>
        <v>0</v>
      </c>
      <c r="H184" s="9">
        <f>'Balance N-1'!E185</f>
        <v>0</v>
      </c>
      <c r="I184" s="9">
        <f>'Balance N-1'!F185</f>
        <v>0</v>
      </c>
      <c r="J184" s="11">
        <f>'Balance N-1'!G185</f>
        <v>0</v>
      </c>
      <c r="K184" s="11">
        <f>'Balance N-1'!H185</f>
        <v>0</v>
      </c>
      <c r="L184" s="12" t="str">
        <f t="shared" si="17"/>
        <v>0</v>
      </c>
      <c r="M184" s="5" t="str">
        <f t="shared" si="18"/>
        <v>0</v>
      </c>
      <c r="N184" s="4" t="str">
        <f t="shared" si="19"/>
        <v>0</v>
      </c>
      <c r="O184" s="6" t="str">
        <f t="shared" si="20"/>
        <v>Pas de niveau 7</v>
      </c>
    </row>
    <row r="185" spans="1:15">
      <c r="A185" s="15">
        <f>'Balance N-1'!A186</f>
        <v>0</v>
      </c>
      <c r="B185" s="4" t="str">
        <f t="shared" si="14"/>
        <v>0</v>
      </c>
      <c r="C185" s="4" t="str">
        <f t="shared" si="15"/>
        <v>0</v>
      </c>
      <c r="D185" s="4" t="str">
        <f t="shared" si="16"/>
        <v>0</v>
      </c>
      <c r="E185" s="8">
        <f>'Balance N-1'!B186</f>
        <v>0</v>
      </c>
      <c r="F185" s="9">
        <f>'Balance N-1'!C186</f>
        <v>0</v>
      </c>
      <c r="G185" s="9">
        <f>'Balance N-1'!D186</f>
        <v>0</v>
      </c>
      <c r="H185" s="9">
        <f>'Balance N-1'!E186</f>
        <v>0</v>
      </c>
      <c r="I185" s="9">
        <f>'Balance N-1'!F186</f>
        <v>0</v>
      </c>
      <c r="J185" s="11">
        <f>'Balance N-1'!G186</f>
        <v>0</v>
      </c>
      <c r="K185" s="11">
        <f>'Balance N-1'!H186</f>
        <v>0</v>
      </c>
      <c r="L185" s="12" t="str">
        <f t="shared" si="17"/>
        <v>0</v>
      </c>
      <c r="M185" s="5" t="str">
        <f t="shared" si="18"/>
        <v>0</v>
      </c>
      <c r="N185" s="4" t="str">
        <f t="shared" si="19"/>
        <v>0</v>
      </c>
      <c r="O185" s="6" t="str">
        <f t="shared" si="20"/>
        <v>Pas de niveau 7</v>
      </c>
    </row>
    <row r="186" spans="1:15">
      <c r="A186" s="15">
        <f>'Balance N-1'!A187</f>
        <v>0</v>
      </c>
      <c r="B186" s="4" t="str">
        <f t="shared" si="14"/>
        <v>0</v>
      </c>
      <c r="C186" s="4" t="str">
        <f t="shared" si="15"/>
        <v>0</v>
      </c>
      <c r="D186" s="4" t="str">
        <f t="shared" si="16"/>
        <v>0</v>
      </c>
      <c r="E186" s="8">
        <f>'Balance N-1'!B187</f>
        <v>0</v>
      </c>
      <c r="F186" s="9">
        <f>'Balance N-1'!C187</f>
        <v>0</v>
      </c>
      <c r="G186" s="9">
        <f>'Balance N-1'!D187</f>
        <v>0</v>
      </c>
      <c r="H186" s="9">
        <f>'Balance N-1'!E187</f>
        <v>0</v>
      </c>
      <c r="I186" s="9">
        <f>'Balance N-1'!F187</f>
        <v>0</v>
      </c>
      <c r="J186" s="11">
        <f>'Balance N-1'!G187</f>
        <v>0</v>
      </c>
      <c r="K186" s="11">
        <f>'Balance N-1'!H187</f>
        <v>0</v>
      </c>
      <c r="L186" s="12" t="str">
        <f t="shared" si="17"/>
        <v>0</v>
      </c>
      <c r="M186" s="5" t="str">
        <f t="shared" si="18"/>
        <v>0</v>
      </c>
      <c r="N186" s="4" t="str">
        <f t="shared" si="19"/>
        <v>0</v>
      </c>
      <c r="O186" s="6" t="str">
        <f t="shared" si="20"/>
        <v>Pas de niveau 7</v>
      </c>
    </row>
    <row r="187" spans="1:15">
      <c r="A187" s="15">
        <f>'Balance N-1'!A188</f>
        <v>0</v>
      </c>
      <c r="B187" s="4" t="str">
        <f t="shared" si="14"/>
        <v>0</v>
      </c>
      <c r="C187" s="4" t="str">
        <f t="shared" si="15"/>
        <v>0</v>
      </c>
      <c r="D187" s="4" t="str">
        <f t="shared" si="16"/>
        <v>0</v>
      </c>
      <c r="E187" s="8">
        <f>'Balance N-1'!B188</f>
        <v>0</v>
      </c>
      <c r="F187" s="9">
        <f>'Balance N-1'!C188</f>
        <v>0</v>
      </c>
      <c r="G187" s="9">
        <f>'Balance N-1'!D188</f>
        <v>0</v>
      </c>
      <c r="H187" s="9">
        <f>'Balance N-1'!E188</f>
        <v>0</v>
      </c>
      <c r="I187" s="9">
        <f>'Balance N-1'!F188</f>
        <v>0</v>
      </c>
      <c r="J187" s="11">
        <f>'Balance N-1'!G188</f>
        <v>0</v>
      </c>
      <c r="K187" s="11">
        <f>'Balance N-1'!H188</f>
        <v>0</v>
      </c>
      <c r="L187" s="12" t="str">
        <f t="shared" si="17"/>
        <v>0</v>
      </c>
      <c r="M187" s="5" t="str">
        <f t="shared" si="18"/>
        <v>0</v>
      </c>
      <c r="N187" s="4" t="str">
        <f t="shared" si="19"/>
        <v>0</v>
      </c>
      <c r="O187" s="6" t="str">
        <f t="shared" si="20"/>
        <v>Pas de niveau 7</v>
      </c>
    </row>
    <row r="188" spans="1:15">
      <c r="A188" s="15">
        <f>'Balance N-1'!A189</f>
        <v>0</v>
      </c>
      <c r="B188" s="4" t="str">
        <f t="shared" si="14"/>
        <v>0</v>
      </c>
      <c r="C188" s="4" t="str">
        <f t="shared" si="15"/>
        <v>0</v>
      </c>
      <c r="D188" s="4" t="str">
        <f t="shared" si="16"/>
        <v>0</v>
      </c>
      <c r="E188" s="8">
        <f>'Balance N-1'!B189</f>
        <v>0</v>
      </c>
      <c r="F188" s="9">
        <f>'Balance N-1'!C189</f>
        <v>0</v>
      </c>
      <c r="G188" s="9">
        <f>'Balance N-1'!D189</f>
        <v>0</v>
      </c>
      <c r="H188" s="9">
        <f>'Balance N-1'!E189</f>
        <v>0</v>
      </c>
      <c r="I188" s="9">
        <f>'Balance N-1'!F189</f>
        <v>0</v>
      </c>
      <c r="J188" s="11">
        <f>'Balance N-1'!G189</f>
        <v>0</v>
      </c>
      <c r="K188" s="11">
        <f>'Balance N-1'!H189</f>
        <v>0</v>
      </c>
      <c r="L188" s="12" t="str">
        <f t="shared" si="17"/>
        <v>0</v>
      </c>
      <c r="M188" s="5" t="str">
        <f t="shared" si="18"/>
        <v>0</v>
      </c>
      <c r="N188" s="4" t="str">
        <f t="shared" si="19"/>
        <v>0</v>
      </c>
      <c r="O188" s="6" t="str">
        <f t="shared" si="20"/>
        <v>Pas de niveau 7</v>
      </c>
    </row>
    <row r="189" spans="1:15">
      <c r="A189" s="15">
        <f>'Balance N-1'!A190</f>
        <v>0</v>
      </c>
      <c r="B189" s="4" t="str">
        <f t="shared" si="14"/>
        <v>0</v>
      </c>
      <c r="C189" s="4" t="str">
        <f t="shared" si="15"/>
        <v>0</v>
      </c>
      <c r="D189" s="4" t="str">
        <f t="shared" si="16"/>
        <v>0</v>
      </c>
      <c r="E189" s="8">
        <f>'Balance N-1'!B190</f>
        <v>0</v>
      </c>
      <c r="F189" s="9">
        <f>'Balance N-1'!C190</f>
        <v>0</v>
      </c>
      <c r="G189" s="9">
        <f>'Balance N-1'!D190</f>
        <v>0</v>
      </c>
      <c r="H189" s="9">
        <f>'Balance N-1'!E190</f>
        <v>0</v>
      </c>
      <c r="I189" s="9">
        <f>'Balance N-1'!F190</f>
        <v>0</v>
      </c>
      <c r="J189" s="11">
        <f>'Balance N-1'!G190</f>
        <v>0</v>
      </c>
      <c r="K189" s="11">
        <f>'Balance N-1'!H190</f>
        <v>0</v>
      </c>
      <c r="L189" s="12" t="str">
        <f t="shared" si="17"/>
        <v>0</v>
      </c>
      <c r="M189" s="5" t="str">
        <f t="shared" si="18"/>
        <v>0</v>
      </c>
      <c r="N189" s="4" t="str">
        <f t="shared" si="19"/>
        <v>0</v>
      </c>
      <c r="O189" s="6" t="str">
        <f t="shared" si="20"/>
        <v>Pas de niveau 7</v>
      </c>
    </row>
    <row r="190" spans="1:15">
      <c r="A190" s="15">
        <f>'Balance N-1'!A191</f>
        <v>0</v>
      </c>
      <c r="B190" s="4" t="str">
        <f t="shared" si="14"/>
        <v>0</v>
      </c>
      <c r="C190" s="4" t="str">
        <f t="shared" si="15"/>
        <v>0</v>
      </c>
      <c r="D190" s="4" t="str">
        <f t="shared" si="16"/>
        <v>0</v>
      </c>
      <c r="E190" s="8">
        <f>'Balance N-1'!B191</f>
        <v>0</v>
      </c>
      <c r="F190" s="9">
        <f>'Balance N-1'!C191</f>
        <v>0</v>
      </c>
      <c r="G190" s="9">
        <f>'Balance N-1'!D191</f>
        <v>0</v>
      </c>
      <c r="H190" s="9">
        <f>'Balance N-1'!E191</f>
        <v>0</v>
      </c>
      <c r="I190" s="9">
        <f>'Balance N-1'!F191</f>
        <v>0</v>
      </c>
      <c r="J190" s="11">
        <f>'Balance N-1'!G191</f>
        <v>0</v>
      </c>
      <c r="K190" s="11">
        <f>'Balance N-1'!H191</f>
        <v>0</v>
      </c>
      <c r="L190" s="12" t="str">
        <f t="shared" si="17"/>
        <v>0</v>
      </c>
      <c r="M190" s="5" t="str">
        <f t="shared" si="18"/>
        <v>0</v>
      </c>
      <c r="N190" s="4" t="str">
        <f t="shared" si="19"/>
        <v>0</v>
      </c>
      <c r="O190" s="6" t="str">
        <f t="shared" si="20"/>
        <v>Pas de niveau 7</v>
      </c>
    </row>
    <row r="191" spans="1:15">
      <c r="A191" s="15">
        <f>'Balance N-1'!A192</f>
        <v>0</v>
      </c>
      <c r="B191" s="4" t="str">
        <f t="shared" si="14"/>
        <v>0</v>
      </c>
      <c r="C191" s="4" t="str">
        <f t="shared" si="15"/>
        <v>0</v>
      </c>
      <c r="D191" s="4" t="str">
        <f t="shared" si="16"/>
        <v>0</v>
      </c>
      <c r="E191" s="8">
        <f>'Balance N-1'!B192</f>
        <v>0</v>
      </c>
      <c r="F191" s="9">
        <f>'Balance N-1'!C192</f>
        <v>0</v>
      </c>
      <c r="G191" s="9">
        <f>'Balance N-1'!D192</f>
        <v>0</v>
      </c>
      <c r="H191" s="9">
        <f>'Balance N-1'!E192</f>
        <v>0</v>
      </c>
      <c r="I191" s="9">
        <f>'Balance N-1'!F192</f>
        <v>0</v>
      </c>
      <c r="J191" s="11">
        <f>'Balance N-1'!G192</f>
        <v>0</v>
      </c>
      <c r="K191" s="11">
        <f>'Balance N-1'!H192</f>
        <v>0</v>
      </c>
      <c r="L191" s="12" t="str">
        <f t="shared" si="17"/>
        <v>0</v>
      </c>
      <c r="M191" s="5" t="str">
        <f t="shared" si="18"/>
        <v>0</v>
      </c>
      <c r="N191" s="4" t="str">
        <f t="shared" si="19"/>
        <v>0</v>
      </c>
      <c r="O191" s="6" t="str">
        <f t="shared" si="20"/>
        <v>Pas de niveau 7</v>
      </c>
    </row>
    <row r="192" spans="1:15">
      <c r="A192" s="15">
        <f>'Balance N-1'!A193</f>
        <v>0</v>
      </c>
      <c r="B192" s="4" t="str">
        <f t="shared" si="14"/>
        <v>0</v>
      </c>
      <c r="C192" s="4" t="str">
        <f t="shared" si="15"/>
        <v>0</v>
      </c>
      <c r="D192" s="4" t="str">
        <f t="shared" si="16"/>
        <v>0</v>
      </c>
      <c r="E192" s="8">
        <f>'Balance N-1'!B193</f>
        <v>0</v>
      </c>
      <c r="F192" s="9">
        <f>'Balance N-1'!C193</f>
        <v>0</v>
      </c>
      <c r="G192" s="9">
        <f>'Balance N-1'!D193</f>
        <v>0</v>
      </c>
      <c r="H192" s="9">
        <f>'Balance N-1'!E193</f>
        <v>0</v>
      </c>
      <c r="I192" s="9">
        <f>'Balance N-1'!F193</f>
        <v>0</v>
      </c>
      <c r="J192" s="11">
        <f>'Balance N-1'!G193</f>
        <v>0</v>
      </c>
      <c r="K192" s="11">
        <f>'Balance N-1'!H193</f>
        <v>0</v>
      </c>
      <c r="L192" s="12" t="str">
        <f t="shared" si="17"/>
        <v>0</v>
      </c>
      <c r="M192" s="5" t="str">
        <f t="shared" si="18"/>
        <v>0</v>
      </c>
      <c r="N192" s="4" t="str">
        <f t="shared" si="19"/>
        <v>0</v>
      </c>
      <c r="O192" s="6" t="str">
        <f t="shared" si="20"/>
        <v>Pas de niveau 7</v>
      </c>
    </row>
    <row r="193" spans="1:15">
      <c r="A193" s="15">
        <f>'Balance N-1'!A194</f>
        <v>0</v>
      </c>
      <c r="B193" s="4" t="str">
        <f t="shared" si="14"/>
        <v>0</v>
      </c>
      <c r="C193" s="4" t="str">
        <f t="shared" si="15"/>
        <v>0</v>
      </c>
      <c r="D193" s="4" t="str">
        <f t="shared" si="16"/>
        <v>0</v>
      </c>
      <c r="E193" s="8">
        <f>'Balance N-1'!B194</f>
        <v>0</v>
      </c>
      <c r="F193" s="9">
        <f>'Balance N-1'!C194</f>
        <v>0</v>
      </c>
      <c r="G193" s="9">
        <f>'Balance N-1'!D194</f>
        <v>0</v>
      </c>
      <c r="H193" s="9">
        <f>'Balance N-1'!E194</f>
        <v>0</v>
      </c>
      <c r="I193" s="9">
        <f>'Balance N-1'!F194</f>
        <v>0</v>
      </c>
      <c r="J193" s="11">
        <f>'Balance N-1'!G194</f>
        <v>0</v>
      </c>
      <c r="K193" s="11">
        <f>'Balance N-1'!H194</f>
        <v>0</v>
      </c>
      <c r="L193" s="12" t="str">
        <f t="shared" si="17"/>
        <v>0</v>
      </c>
      <c r="M193" s="5" t="str">
        <f t="shared" si="18"/>
        <v>0</v>
      </c>
      <c r="N193" s="4" t="str">
        <f t="shared" si="19"/>
        <v>0</v>
      </c>
      <c r="O193" s="6" t="str">
        <f t="shared" si="20"/>
        <v>Pas de niveau 7</v>
      </c>
    </row>
    <row r="194" spans="1:15">
      <c r="A194" s="15">
        <f>'Balance N-1'!A195</f>
        <v>0</v>
      </c>
      <c r="B194" s="4" t="str">
        <f t="shared" si="14"/>
        <v>0</v>
      </c>
      <c r="C194" s="4" t="str">
        <f t="shared" si="15"/>
        <v>0</v>
      </c>
      <c r="D194" s="4" t="str">
        <f t="shared" si="16"/>
        <v>0</v>
      </c>
      <c r="E194" s="8">
        <f>'Balance N-1'!B195</f>
        <v>0</v>
      </c>
      <c r="F194" s="9">
        <f>'Balance N-1'!C195</f>
        <v>0</v>
      </c>
      <c r="G194" s="9">
        <f>'Balance N-1'!D195</f>
        <v>0</v>
      </c>
      <c r="H194" s="9">
        <f>'Balance N-1'!E195</f>
        <v>0</v>
      </c>
      <c r="I194" s="9">
        <f>'Balance N-1'!F195</f>
        <v>0</v>
      </c>
      <c r="J194" s="11">
        <f>'Balance N-1'!G195</f>
        <v>0</v>
      </c>
      <c r="K194" s="11">
        <f>'Balance N-1'!H195</f>
        <v>0</v>
      </c>
      <c r="L194" s="12" t="str">
        <f t="shared" si="17"/>
        <v>0</v>
      </c>
      <c r="M194" s="5" t="str">
        <f t="shared" si="18"/>
        <v>0</v>
      </c>
      <c r="N194" s="4" t="str">
        <f t="shared" si="19"/>
        <v>0</v>
      </c>
      <c r="O194" s="6" t="str">
        <f t="shared" si="20"/>
        <v>Pas de niveau 7</v>
      </c>
    </row>
    <row r="195" spans="1:15">
      <c r="A195" s="15">
        <f>'Balance N-1'!A196</f>
        <v>0</v>
      </c>
      <c r="B195" s="4" t="str">
        <f t="shared" si="14"/>
        <v>0</v>
      </c>
      <c r="C195" s="4" t="str">
        <f t="shared" si="15"/>
        <v>0</v>
      </c>
      <c r="D195" s="4" t="str">
        <f t="shared" si="16"/>
        <v>0</v>
      </c>
      <c r="E195" s="8">
        <f>'Balance N-1'!B196</f>
        <v>0</v>
      </c>
      <c r="F195" s="9">
        <f>'Balance N-1'!C196</f>
        <v>0</v>
      </c>
      <c r="G195" s="9">
        <f>'Balance N-1'!D196</f>
        <v>0</v>
      </c>
      <c r="H195" s="9">
        <f>'Balance N-1'!E196</f>
        <v>0</v>
      </c>
      <c r="I195" s="9">
        <f>'Balance N-1'!F196</f>
        <v>0</v>
      </c>
      <c r="J195" s="11">
        <f>'Balance N-1'!G196</f>
        <v>0</v>
      </c>
      <c r="K195" s="11">
        <f>'Balance N-1'!H196</f>
        <v>0</v>
      </c>
      <c r="L195" s="12" t="str">
        <f t="shared" si="17"/>
        <v>0</v>
      </c>
      <c r="M195" s="5" t="str">
        <f t="shared" si="18"/>
        <v>0</v>
      </c>
      <c r="N195" s="4" t="str">
        <f t="shared" si="19"/>
        <v>0</v>
      </c>
      <c r="O195" s="6" t="str">
        <f t="shared" si="20"/>
        <v>Pas de niveau 7</v>
      </c>
    </row>
    <row r="196" spans="1:15">
      <c r="A196" s="15">
        <f>'Balance N-1'!A197</f>
        <v>0</v>
      </c>
      <c r="B196" s="4" t="str">
        <f t="shared" ref="B196:B259" si="21">LEFT(A196,$W$1)</f>
        <v>0</v>
      </c>
      <c r="C196" s="4" t="str">
        <f t="shared" ref="C196:C259" si="22">LEFT(A196,$X$1)</f>
        <v>0</v>
      </c>
      <c r="D196" s="4" t="str">
        <f t="shared" ref="D196:D259" si="23">LEFT(A196,$Y$1)</f>
        <v>0</v>
      </c>
      <c r="E196" s="8">
        <f>'Balance N-1'!B197</f>
        <v>0</v>
      </c>
      <c r="F196" s="9">
        <f>'Balance N-1'!C197</f>
        <v>0</v>
      </c>
      <c r="G196" s="9">
        <f>'Balance N-1'!D197</f>
        <v>0</v>
      </c>
      <c r="H196" s="9">
        <f>'Balance N-1'!E197</f>
        <v>0</v>
      </c>
      <c r="I196" s="9">
        <f>'Balance N-1'!F197</f>
        <v>0</v>
      </c>
      <c r="J196" s="11">
        <f>'Balance N-1'!G197</f>
        <v>0</v>
      </c>
      <c r="K196" s="11">
        <f>'Balance N-1'!H197</f>
        <v>0</v>
      </c>
      <c r="L196" s="12" t="str">
        <f t="shared" ref="L196:L259" si="24">LEFT(A196,1)</f>
        <v>0</v>
      </c>
      <c r="M196" s="5" t="str">
        <f t="shared" ref="M196:M259" si="25">IF(MID(A196,5,1)&lt;&gt;"0",LEFT(A196,5),"Pas de niveau 5")</f>
        <v>0</v>
      </c>
      <c r="N196" s="4" t="str">
        <f t="shared" ref="N196:N259" si="26">IF(MID(A196,6,1)&lt;&gt;"0",LEFT(A196,6),"Pas de niveau 6")</f>
        <v>0</v>
      </c>
      <c r="O196" s="6" t="str">
        <f t="shared" ref="O196:O259" si="27">IF(MID(A196,7,1)&lt;&gt;"",LEFT(A196,7),"Pas de niveau 7")</f>
        <v>Pas de niveau 7</v>
      </c>
    </row>
    <row r="197" spans="1:15">
      <c r="A197" s="15">
        <f>'Balance N-1'!A198</f>
        <v>0</v>
      </c>
      <c r="B197" s="4" t="str">
        <f t="shared" si="21"/>
        <v>0</v>
      </c>
      <c r="C197" s="4" t="str">
        <f t="shared" si="22"/>
        <v>0</v>
      </c>
      <c r="D197" s="4" t="str">
        <f t="shared" si="23"/>
        <v>0</v>
      </c>
      <c r="E197" s="8">
        <f>'Balance N-1'!B198</f>
        <v>0</v>
      </c>
      <c r="F197" s="9">
        <f>'Balance N-1'!C198</f>
        <v>0</v>
      </c>
      <c r="G197" s="9">
        <f>'Balance N-1'!D198</f>
        <v>0</v>
      </c>
      <c r="H197" s="9">
        <f>'Balance N-1'!E198</f>
        <v>0</v>
      </c>
      <c r="I197" s="9">
        <f>'Balance N-1'!F198</f>
        <v>0</v>
      </c>
      <c r="J197" s="11">
        <f>'Balance N-1'!G198</f>
        <v>0</v>
      </c>
      <c r="K197" s="11">
        <f>'Balance N-1'!H198</f>
        <v>0</v>
      </c>
      <c r="L197" s="12" t="str">
        <f t="shared" si="24"/>
        <v>0</v>
      </c>
      <c r="M197" s="5" t="str">
        <f t="shared" si="25"/>
        <v>0</v>
      </c>
      <c r="N197" s="4" t="str">
        <f t="shared" si="26"/>
        <v>0</v>
      </c>
      <c r="O197" s="6" t="str">
        <f t="shared" si="27"/>
        <v>Pas de niveau 7</v>
      </c>
    </row>
    <row r="198" spans="1:15">
      <c r="A198" s="15">
        <f>'Balance N-1'!A199</f>
        <v>0</v>
      </c>
      <c r="B198" s="4" t="str">
        <f t="shared" si="21"/>
        <v>0</v>
      </c>
      <c r="C198" s="4" t="str">
        <f t="shared" si="22"/>
        <v>0</v>
      </c>
      <c r="D198" s="4" t="str">
        <f t="shared" si="23"/>
        <v>0</v>
      </c>
      <c r="E198" s="8">
        <f>'Balance N-1'!B199</f>
        <v>0</v>
      </c>
      <c r="F198" s="9">
        <f>'Balance N-1'!C199</f>
        <v>0</v>
      </c>
      <c r="G198" s="9">
        <f>'Balance N-1'!D199</f>
        <v>0</v>
      </c>
      <c r="H198" s="9">
        <f>'Balance N-1'!E199</f>
        <v>0</v>
      </c>
      <c r="I198" s="9">
        <f>'Balance N-1'!F199</f>
        <v>0</v>
      </c>
      <c r="J198" s="11">
        <f>'Balance N-1'!G199</f>
        <v>0</v>
      </c>
      <c r="K198" s="11">
        <f>'Balance N-1'!H199</f>
        <v>0</v>
      </c>
      <c r="L198" s="12" t="str">
        <f t="shared" si="24"/>
        <v>0</v>
      </c>
      <c r="M198" s="5" t="str">
        <f t="shared" si="25"/>
        <v>0</v>
      </c>
      <c r="N198" s="4" t="str">
        <f t="shared" si="26"/>
        <v>0</v>
      </c>
      <c r="O198" s="6" t="str">
        <f t="shared" si="27"/>
        <v>Pas de niveau 7</v>
      </c>
    </row>
    <row r="199" spans="1:15">
      <c r="A199" s="15">
        <f>'Balance N-1'!A200</f>
        <v>0</v>
      </c>
      <c r="B199" s="4" t="str">
        <f t="shared" si="21"/>
        <v>0</v>
      </c>
      <c r="C199" s="4" t="str">
        <f t="shared" si="22"/>
        <v>0</v>
      </c>
      <c r="D199" s="4" t="str">
        <f t="shared" si="23"/>
        <v>0</v>
      </c>
      <c r="E199" s="8">
        <f>'Balance N-1'!B200</f>
        <v>0</v>
      </c>
      <c r="F199" s="9">
        <f>'Balance N-1'!C200</f>
        <v>0</v>
      </c>
      <c r="G199" s="9">
        <f>'Balance N-1'!D200</f>
        <v>0</v>
      </c>
      <c r="H199" s="9">
        <f>'Balance N-1'!E200</f>
        <v>0</v>
      </c>
      <c r="I199" s="9">
        <f>'Balance N-1'!F200</f>
        <v>0</v>
      </c>
      <c r="J199" s="11">
        <f>'Balance N-1'!G200</f>
        <v>0</v>
      </c>
      <c r="K199" s="11">
        <f>'Balance N-1'!H200</f>
        <v>0</v>
      </c>
      <c r="L199" s="12" t="str">
        <f t="shared" si="24"/>
        <v>0</v>
      </c>
      <c r="M199" s="5" t="str">
        <f t="shared" si="25"/>
        <v>0</v>
      </c>
      <c r="N199" s="4" t="str">
        <f t="shared" si="26"/>
        <v>0</v>
      </c>
      <c r="O199" s="6" t="str">
        <f t="shared" si="27"/>
        <v>Pas de niveau 7</v>
      </c>
    </row>
    <row r="200" spans="1:15">
      <c r="A200" s="15">
        <f>'Balance N-1'!A201</f>
        <v>0</v>
      </c>
      <c r="B200" s="4" t="str">
        <f t="shared" si="21"/>
        <v>0</v>
      </c>
      <c r="C200" s="4" t="str">
        <f t="shared" si="22"/>
        <v>0</v>
      </c>
      <c r="D200" s="4" t="str">
        <f t="shared" si="23"/>
        <v>0</v>
      </c>
      <c r="E200" s="8">
        <f>'Balance N-1'!B201</f>
        <v>0</v>
      </c>
      <c r="F200" s="9">
        <f>'Balance N-1'!C201</f>
        <v>0</v>
      </c>
      <c r="G200" s="9">
        <f>'Balance N-1'!D201</f>
        <v>0</v>
      </c>
      <c r="H200" s="9">
        <f>'Balance N-1'!E201</f>
        <v>0</v>
      </c>
      <c r="I200" s="9">
        <f>'Balance N-1'!F201</f>
        <v>0</v>
      </c>
      <c r="J200" s="11">
        <f>'Balance N-1'!G201</f>
        <v>0</v>
      </c>
      <c r="K200" s="11">
        <f>'Balance N-1'!H201</f>
        <v>0</v>
      </c>
      <c r="L200" s="12" t="str">
        <f t="shared" si="24"/>
        <v>0</v>
      </c>
      <c r="M200" s="5" t="str">
        <f t="shared" si="25"/>
        <v>0</v>
      </c>
      <c r="N200" s="4" t="str">
        <f t="shared" si="26"/>
        <v>0</v>
      </c>
      <c r="O200" s="6" t="str">
        <f t="shared" si="27"/>
        <v>Pas de niveau 7</v>
      </c>
    </row>
    <row r="201" spans="1:15">
      <c r="A201" s="15">
        <f>'Balance N-1'!A202</f>
        <v>0</v>
      </c>
      <c r="B201" s="4" t="str">
        <f t="shared" si="21"/>
        <v>0</v>
      </c>
      <c r="C201" s="4" t="str">
        <f t="shared" si="22"/>
        <v>0</v>
      </c>
      <c r="D201" s="4" t="str">
        <f t="shared" si="23"/>
        <v>0</v>
      </c>
      <c r="E201" s="8">
        <f>'Balance N-1'!B202</f>
        <v>0</v>
      </c>
      <c r="F201" s="9">
        <f>'Balance N-1'!C202</f>
        <v>0</v>
      </c>
      <c r="G201" s="9">
        <f>'Balance N-1'!D202</f>
        <v>0</v>
      </c>
      <c r="H201" s="9">
        <f>'Balance N-1'!E202</f>
        <v>0</v>
      </c>
      <c r="I201" s="9">
        <f>'Balance N-1'!F202</f>
        <v>0</v>
      </c>
      <c r="J201" s="11">
        <f>'Balance N-1'!G202</f>
        <v>0</v>
      </c>
      <c r="K201" s="11">
        <f>'Balance N-1'!H202</f>
        <v>0</v>
      </c>
      <c r="L201" s="12" t="str">
        <f t="shared" si="24"/>
        <v>0</v>
      </c>
      <c r="M201" s="5" t="str">
        <f t="shared" si="25"/>
        <v>0</v>
      </c>
      <c r="N201" s="4" t="str">
        <f t="shared" si="26"/>
        <v>0</v>
      </c>
      <c r="O201" s="6" t="str">
        <f t="shared" si="27"/>
        <v>Pas de niveau 7</v>
      </c>
    </row>
    <row r="202" spans="1:15">
      <c r="A202" s="15">
        <f>'Balance N-1'!A203</f>
        <v>0</v>
      </c>
      <c r="B202" s="4" t="str">
        <f t="shared" si="21"/>
        <v>0</v>
      </c>
      <c r="C202" s="4" t="str">
        <f t="shared" si="22"/>
        <v>0</v>
      </c>
      <c r="D202" s="4" t="str">
        <f t="shared" si="23"/>
        <v>0</v>
      </c>
      <c r="E202" s="8">
        <f>'Balance N-1'!B203</f>
        <v>0</v>
      </c>
      <c r="F202" s="9">
        <f>'Balance N-1'!C203</f>
        <v>0</v>
      </c>
      <c r="G202" s="9">
        <f>'Balance N-1'!D203</f>
        <v>0</v>
      </c>
      <c r="H202" s="9">
        <f>'Balance N-1'!E203</f>
        <v>0</v>
      </c>
      <c r="I202" s="9">
        <f>'Balance N-1'!F203</f>
        <v>0</v>
      </c>
      <c r="J202" s="11">
        <f>'Balance N-1'!G203</f>
        <v>0</v>
      </c>
      <c r="K202" s="11">
        <f>'Balance N-1'!H203</f>
        <v>0</v>
      </c>
      <c r="L202" s="12" t="str">
        <f t="shared" si="24"/>
        <v>0</v>
      </c>
      <c r="M202" s="5" t="str">
        <f t="shared" si="25"/>
        <v>0</v>
      </c>
      <c r="N202" s="4" t="str">
        <f t="shared" si="26"/>
        <v>0</v>
      </c>
      <c r="O202" s="6" t="str">
        <f t="shared" si="27"/>
        <v>Pas de niveau 7</v>
      </c>
    </row>
    <row r="203" spans="1:15">
      <c r="A203" s="15">
        <f>'Balance N-1'!A204</f>
        <v>0</v>
      </c>
      <c r="B203" s="4" t="str">
        <f t="shared" si="21"/>
        <v>0</v>
      </c>
      <c r="C203" s="4" t="str">
        <f t="shared" si="22"/>
        <v>0</v>
      </c>
      <c r="D203" s="4" t="str">
        <f t="shared" si="23"/>
        <v>0</v>
      </c>
      <c r="E203" s="8">
        <f>'Balance N-1'!B204</f>
        <v>0</v>
      </c>
      <c r="F203" s="9">
        <f>'Balance N-1'!C204</f>
        <v>0</v>
      </c>
      <c r="G203" s="9">
        <f>'Balance N-1'!D204</f>
        <v>0</v>
      </c>
      <c r="H203" s="9">
        <f>'Balance N-1'!E204</f>
        <v>0</v>
      </c>
      <c r="I203" s="9">
        <f>'Balance N-1'!F204</f>
        <v>0</v>
      </c>
      <c r="J203" s="11">
        <f>'Balance N-1'!G204</f>
        <v>0</v>
      </c>
      <c r="K203" s="11">
        <f>'Balance N-1'!H204</f>
        <v>0</v>
      </c>
      <c r="L203" s="12" t="str">
        <f t="shared" si="24"/>
        <v>0</v>
      </c>
      <c r="M203" s="5" t="str">
        <f t="shared" si="25"/>
        <v>0</v>
      </c>
      <c r="N203" s="4" t="str">
        <f t="shared" si="26"/>
        <v>0</v>
      </c>
      <c r="O203" s="6" t="str">
        <f t="shared" si="27"/>
        <v>Pas de niveau 7</v>
      </c>
    </row>
    <row r="204" spans="1:15">
      <c r="A204" s="15">
        <f>'Balance N-1'!A205</f>
        <v>0</v>
      </c>
      <c r="B204" s="4" t="str">
        <f t="shared" si="21"/>
        <v>0</v>
      </c>
      <c r="C204" s="4" t="str">
        <f t="shared" si="22"/>
        <v>0</v>
      </c>
      <c r="D204" s="4" t="str">
        <f t="shared" si="23"/>
        <v>0</v>
      </c>
      <c r="E204" s="8">
        <f>'Balance N-1'!B205</f>
        <v>0</v>
      </c>
      <c r="F204" s="9">
        <f>'Balance N-1'!C205</f>
        <v>0</v>
      </c>
      <c r="G204" s="9">
        <f>'Balance N-1'!D205</f>
        <v>0</v>
      </c>
      <c r="H204" s="9">
        <f>'Balance N-1'!E205</f>
        <v>0</v>
      </c>
      <c r="I204" s="9">
        <f>'Balance N-1'!F205</f>
        <v>0</v>
      </c>
      <c r="J204" s="11">
        <f>'Balance N-1'!G205</f>
        <v>0</v>
      </c>
      <c r="K204" s="11">
        <f>'Balance N-1'!H205</f>
        <v>0</v>
      </c>
      <c r="L204" s="12" t="str">
        <f t="shared" si="24"/>
        <v>0</v>
      </c>
      <c r="M204" s="5" t="str">
        <f t="shared" si="25"/>
        <v>0</v>
      </c>
      <c r="N204" s="4" t="str">
        <f t="shared" si="26"/>
        <v>0</v>
      </c>
      <c r="O204" s="6" t="str">
        <f t="shared" si="27"/>
        <v>Pas de niveau 7</v>
      </c>
    </row>
    <row r="205" spans="1:15">
      <c r="A205" s="15">
        <f>'Balance N-1'!A206</f>
        <v>0</v>
      </c>
      <c r="B205" s="4" t="str">
        <f t="shared" si="21"/>
        <v>0</v>
      </c>
      <c r="C205" s="4" t="str">
        <f t="shared" si="22"/>
        <v>0</v>
      </c>
      <c r="D205" s="4" t="str">
        <f t="shared" si="23"/>
        <v>0</v>
      </c>
      <c r="E205" s="8">
        <f>'Balance N-1'!B206</f>
        <v>0</v>
      </c>
      <c r="F205" s="9">
        <f>'Balance N-1'!C206</f>
        <v>0</v>
      </c>
      <c r="G205" s="9">
        <f>'Balance N-1'!D206</f>
        <v>0</v>
      </c>
      <c r="H205" s="9">
        <f>'Balance N-1'!E206</f>
        <v>0</v>
      </c>
      <c r="I205" s="9">
        <f>'Balance N-1'!F206</f>
        <v>0</v>
      </c>
      <c r="J205" s="11">
        <f>'Balance N-1'!G206</f>
        <v>0</v>
      </c>
      <c r="K205" s="11">
        <f>'Balance N-1'!H206</f>
        <v>0</v>
      </c>
      <c r="L205" s="12" t="str">
        <f t="shared" si="24"/>
        <v>0</v>
      </c>
      <c r="M205" s="5" t="str">
        <f t="shared" si="25"/>
        <v>0</v>
      </c>
      <c r="N205" s="4" t="str">
        <f t="shared" si="26"/>
        <v>0</v>
      </c>
      <c r="O205" s="6" t="str">
        <f t="shared" si="27"/>
        <v>Pas de niveau 7</v>
      </c>
    </row>
    <row r="206" spans="1:15">
      <c r="A206" s="15">
        <f>'Balance N-1'!A207</f>
        <v>0</v>
      </c>
      <c r="B206" s="4" t="str">
        <f t="shared" si="21"/>
        <v>0</v>
      </c>
      <c r="C206" s="4" t="str">
        <f t="shared" si="22"/>
        <v>0</v>
      </c>
      <c r="D206" s="4" t="str">
        <f t="shared" si="23"/>
        <v>0</v>
      </c>
      <c r="E206" s="8">
        <f>'Balance N-1'!B207</f>
        <v>0</v>
      </c>
      <c r="F206" s="9">
        <f>'Balance N-1'!C207</f>
        <v>0</v>
      </c>
      <c r="G206" s="9">
        <f>'Balance N-1'!D207</f>
        <v>0</v>
      </c>
      <c r="H206" s="9">
        <f>'Balance N-1'!E207</f>
        <v>0</v>
      </c>
      <c r="I206" s="9">
        <f>'Balance N-1'!F207</f>
        <v>0</v>
      </c>
      <c r="J206" s="11">
        <f>'Balance N-1'!G207</f>
        <v>0</v>
      </c>
      <c r="K206" s="11">
        <f>'Balance N-1'!H207</f>
        <v>0</v>
      </c>
      <c r="L206" s="12" t="str">
        <f t="shared" si="24"/>
        <v>0</v>
      </c>
      <c r="M206" s="5" t="str">
        <f t="shared" si="25"/>
        <v>0</v>
      </c>
      <c r="N206" s="4" t="str">
        <f t="shared" si="26"/>
        <v>0</v>
      </c>
      <c r="O206" s="6" t="str">
        <f t="shared" si="27"/>
        <v>Pas de niveau 7</v>
      </c>
    </row>
    <row r="207" spans="1:15">
      <c r="A207" s="15">
        <f>'Balance N-1'!A208</f>
        <v>0</v>
      </c>
      <c r="B207" s="4" t="str">
        <f t="shared" si="21"/>
        <v>0</v>
      </c>
      <c r="C207" s="4" t="str">
        <f t="shared" si="22"/>
        <v>0</v>
      </c>
      <c r="D207" s="4" t="str">
        <f t="shared" si="23"/>
        <v>0</v>
      </c>
      <c r="E207" s="8">
        <f>'Balance N-1'!B208</f>
        <v>0</v>
      </c>
      <c r="F207" s="9">
        <f>'Balance N-1'!C208</f>
        <v>0</v>
      </c>
      <c r="G207" s="9">
        <f>'Balance N-1'!D208</f>
        <v>0</v>
      </c>
      <c r="H207" s="9">
        <f>'Balance N-1'!E208</f>
        <v>0</v>
      </c>
      <c r="I207" s="9">
        <f>'Balance N-1'!F208</f>
        <v>0</v>
      </c>
      <c r="J207" s="11">
        <f>'Balance N-1'!G208</f>
        <v>0</v>
      </c>
      <c r="K207" s="11">
        <f>'Balance N-1'!H208</f>
        <v>0</v>
      </c>
      <c r="L207" s="12" t="str">
        <f t="shared" si="24"/>
        <v>0</v>
      </c>
      <c r="M207" s="5" t="str">
        <f t="shared" si="25"/>
        <v>0</v>
      </c>
      <c r="N207" s="4" t="str">
        <f t="shared" si="26"/>
        <v>0</v>
      </c>
      <c r="O207" s="6" t="str">
        <f t="shared" si="27"/>
        <v>Pas de niveau 7</v>
      </c>
    </row>
    <row r="208" spans="1:15">
      <c r="A208" s="15">
        <f>'Balance N-1'!A209</f>
        <v>0</v>
      </c>
      <c r="B208" s="4" t="str">
        <f t="shared" si="21"/>
        <v>0</v>
      </c>
      <c r="C208" s="4" t="str">
        <f t="shared" si="22"/>
        <v>0</v>
      </c>
      <c r="D208" s="4" t="str">
        <f t="shared" si="23"/>
        <v>0</v>
      </c>
      <c r="E208" s="8">
        <f>'Balance N-1'!B209</f>
        <v>0</v>
      </c>
      <c r="F208" s="9">
        <f>'Balance N-1'!C209</f>
        <v>0</v>
      </c>
      <c r="G208" s="9">
        <f>'Balance N-1'!D209</f>
        <v>0</v>
      </c>
      <c r="H208" s="9">
        <f>'Balance N-1'!E209</f>
        <v>0</v>
      </c>
      <c r="I208" s="9">
        <f>'Balance N-1'!F209</f>
        <v>0</v>
      </c>
      <c r="J208" s="11">
        <f>'Balance N-1'!G209</f>
        <v>0</v>
      </c>
      <c r="K208" s="11">
        <f>'Balance N-1'!H209</f>
        <v>0</v>
      </c>
      <c r="L208" s="12" t="str">
        <f t="shared" si="24"/>
        <v>0</v>
      </c>
      <c r="M208" s="5" t="str">
        <f t="shared" si="25"/>
        <v>0</v>
      </c>
      <c r="N208" s="4" t="str">
        <f t="shared" si="26"/>
        <v>0</v>
      </c>
      <c r="O208" s="6" t="str">
        <f t="shared" si="27"/>
        <v>Pas de niveau 7</v>
      </c>
    </row>
    <row r="209" spans="1:15">
      <c r="A209" s="15">
        <f>'Balance N-1'!A210</f>
        <v>0</v>
      </c>
      <c r="B209" s="4" t="str">
        <f t="shared" si="21"/>
        <v>0</v>
      </c>
      <c r="C209" s="4" t="str">
        <f t="shared" si="22"/>
        <v>0</v>
      </c>
      <c r="D209" s="4" t="str">
        <f t="shared" si="23"/>
        <v>0</v>
      </c>
      <c r="E209" s="8">
        <f>'Balance N-1'!B210</f>
        <v>0</v>
      </c>
      <c r="F209" s="9">
        <f>'Balance N-1'!C210</f>
        <v>0</v>
      </c>
      <c r="G209" s="9">
        <f>'Balance N-1'!D210</f>
        <v>0</v>
      </c>
      <c r="H209" s="9">
        <f>'Balance N-1'!E210</f>
        <v>0</v>
      </c>
      <c r="I209" s="9">
        <f>'Balance N-1'!F210</f>
        <v>0</v>
      </c>
      <c r="J209" s="11">
        <f>'Balance N-1'!G210</f>
        <v>0</v>
      </c>
      <c r="K209" s="11">
        <f>'Balance N-1'!H210</f>
        <v>0</v>
      </c>
      <c r="L209" s="12" t="str">
        <f t="shared" si="24"/>
        <v>0</v>
      </c>
      <c r="M209" s="5" t="str">
        <f t="shared" si="25"/>
        <v>0</v>
      </c>
      <c r="N209" s="4" t="str">
        <f t="shared" si="26"/>
        <v>0</v>
      </c>
      <c r="O209" s="6" t="str">
        <f t="shared" si="27"/>
        <v>Pas de niveau 7</v>
      </c>
    </row>
    <row r="210" spans="1:15">
      <c r="A210" s="15">
        <f>'Balance N-1'!A211</f>
        <v>0</v>
      </c>
      <c r="B210" s="4" t="str">
        <f t="shared" si="21"/>
        <v>0</v>
      </c>
      <c r="C210" s="4" t="str">
        <f t="shared" si="22"/>
        <v>0</v>
      </c>
      <c r="D210" s="4" t="str">
        <f t="shared" si="23"/>
        <v>0</v>
      </c>
      <c r="E210" s="8">
        <f>'Balance N-1'!B211</f>
        <v>0</v>
      </c>
      <c r="F210" s="9">
        <f>'Balance N-1'!C211</f>
        <v>0</v>
      </c>
      <c r="G210" s="9">
        <f>'Balance N-1'!D211</f>
        <v>0</v>
      </c>
      <c r="H210" s="9">
        <f>'Balance N-1'!E211</f>
        <v>0</v>
      </c>
      <c r="I210" s="9">
        <f>'Balance N-1'!F211</f>
        <v>0</v>
      </c>
      <c r="J210" s="11">
        <f>'Balance N-1'!G211</f>
        <v>0</v>
      </c>
      <c r="K210" s="11">
        <f>'Balance N-1'!H211</f>
        <v>0</v>
      </c>
      <c r="L210" s="12" t="str">
        <f t="shared" si="24"/>
        <v>0</v>
      </c>
      <c r="M210" s="5" t="str">
        <f t="shared" si="25"/>
        <v>0</v>
      </c>
      <c r="N210" s="4" t="str">
        <f t="shared" si="26"/>
        <v>0</v>
      </c>
      <c r="O210" s="6" t="str">
        <f t="shared" si="27"/>
        <v>Pas de niveau 7</v>
      </c>
    </row>
    <row r="211" spans="1:15">
      <c r="A211" s="15">
        <f>'Balance N-1'!A212</f>
        <v>0</v>
      </c>
      <c r="B211" s="4" t="str">
        <f t="shared" si="21"/>
        <v>0</v>
      </c>
      <c r="C211" s="4" t="str">
        <f t="shared" si="22"/>
        <v>0</v>
      </c>
      <c r="D211" s="4" t="str">
        <f t="shared" si="23"/>
        <v>0</v>
      </c>
      <c r="E211" s="8">
        <f>'Balance N-1'!B212</f>
        <v>0</v>
      </c>
      <c r="F211" s="9">
        <f>'Balance N-1'!C212</f>
        <v>0</v>
      </c>
      <c r="G211" s="9">
        <f>'Balance N-1'!D212</f>
        <v>0</v>
      </c>
      <c r="H211" s="9">
        <f>'Balance N-1'!E212</f>
        <v>0</v>
      </c>
      <c r="I211" s="9">
        <f>'Balance N-1'!F212</f>
        <v>0</v>
      </c>
      <c r="J211" s="11">
        <f>'Balance N-1'!G212</f>
        <v>0</v>
      </c>
      <c r="K211" s="11">
        <f>'Balance N-1'!H212</f>
        <v>0</v>
      </c>
      <c r="L211" s="12" t="str">
        <f t="shared" si="24"/>
        <v>0</v>
      </c>
      <c r="M211" s="5" t="str">
        <f t="shared" si="25"/>
        <v>0</v>
      </c>
      <c r="N211" s="4" t="str">
        <f t="shared" si="26"/>
        <v>0</v>
      </c>
      <c r="O211" s="6" t="str">
        <f t="shared" si="27"/>
        <v>Pas de niveau 7</v>
      </c>
    </row>
    <row r="212" spans="1:15">
      <c r="A212" s="15">
        <f>'Balance N-1'!A213</f>
        <v>0</v>
      </c>
      <c r="B212" s="4" t="str">
        <f t="shared" si="21"/>
        <v>0</v>
      </c>
      <c r="C212" s="4" t="str">
        <f t="shared" si="22"/>
        <v>0</v>
      </c>
      <c r="D212" s="4" t="str">
        <f t="shared" si="23"/>
        <v>0</v>
      </c>
      <c r="E212" s="8">
        <f>'Balance N-1'!B213</f>
        <v>0</v>
      </c>
      <c r="F212" s="9">
        <f>'Balance N-1'!C213</f>
        <v>0</v>
      </c>
      <c r="G212" s="9">
        <f>'Balance N-1'!D213</f>
        <v>0</v>
      </c>
      <c r="H212" s="9">
        <f>'Balance N-1'!E213</f>
        <v>0</v>
      </c>
      <c r="I212" s="9">
        <f>'Balance N-1'!F213</f>
        <v>0</v>
      </c>
      <c r="J212" s="11">
        <f>'Balance N-1'!G213</f>
        <v>0</v>
      </c>
      <c r="K212" s="11">
        <f>'Balance N-1'!H213</f>
        <v>0</v>
      </c>
      <c r="L212" s="12" t="str">
        <f t="shared" si="24"/>
        <v>0</v>
      </c>
      <c r="M212" s="5" t="str">
        <f t="shared" si="25"/>
        <v>0</v>
      </c>
      <c r="N212" s="4" t="str">
        <f t="shared" si="26"/>
        <v>0</v>
      </c>
      <c r="O212" s="6" t="str">
        <f t="shared" si="27"/>
        <v>Pas de niveau 7</v>
      </c>
    </row>
    <row r="213" spans="1:15">
      <c r="A213" s="15">
        <f>'Balance N-1'!A214</f>
        <v>0</v>
      </c>
      <c r="B213" s="4" t="str">
        <f t="shared" si="21"/>
        <v>0</v>
      </c>
      <c r="C213" s="4" t="str">
        <f t="shared" si="22"/>
        <v>0</v>
      </c>
      <c r="D213" s="4" t="str">
        <f t="shared" si="23"/>
        <v>0</v>
      </c>
      <c r="E213" s="8">
        <f>'Balance N-1'!B214</f>
        <v>0</v>
      </c>
      <c r="F213" s="9">
        <f>'Balance N-1'!C214</f>
        <v>0</v>
      </c>
      <c r="G213" s="9">
        <f>'Balance N-1'!D214</f>
        <v>0</v>
      </c>
      <c r="H213" s="9">
        <f>'Balance N-1'!E214</f>
        <v>0</v>
      </c>
      <c r="I213" s="9">
        <f>'Balance N-1'!F214</f>
        <v>0</v>
      </c>
      <c r="J213" s="11">
        <f>'Balance N-1'!G214</f>
        <v>0</v>
      </c>
      <c r="K213" s="11">
        <f>'Balance N-1'!H214</f>
        <v>0</v>
      </c>
      <c r="L213" s="12" t="str">
        <f t="shared" si="24"/>
        <v>0</v>
      </c>
      <c r="M213" s="5" t="str">
        <f t="shared" si="25"/>
        <v>0</v>
      </c>
      <c r="N213" s="4" t="str">
        <f t="shared" si="26"/>
        <v>0</v>
      </c>
      <c r="O213" s="6" t="str">
        <f t="shared" si="27"/>
        <v>Pas de niveau 7</v>
      </c>
    </row>
    <row r="214" spans="1:15">
      <c r="A214" s="15">
        <f>'Balance N-1'!A215</f>
        <v>0</v>
      </c>
      <c r="B214" s="4" t="str">
        <f t="shared" si="21"/>
        <v>0</v>
      </c>
      <c r="C214" s="4" t="str">
        <f t="shared" si="22"/>
        <v>0</v>
      </c>
      <c r="D214" s="4" t="str">
        <f t="shared" si="23"/>
        <v>0</v>
      </c>
      <c r="E214" s="8">
        <f>'Balance N-1'!B215</f>
        <v>0</v>
      </c>
      <c r="F214" s="9">
        <f>'Balance N-1'!C215</f>
        <v>0</v>
      </c>
      <c r="G214" s="9">
        <f>'Balance N-1'!D215</f>
        <v>0</v>
      </c>
      <c r="H214" s="9">
        <f>'Balance N-1'!E215</f>
        <v>0</v>
      </c>
      <c r="I214" s="9">
        <f>'Balance N-1'!F215</f>
        <v>0</v>
      </c>
      <c r="J214" s="11">
        <f>'Balance N-1'!G215</f>
        <v>0</v>
      </c>
      <c r="K214" s="11">
        <f>'Balance N-1'!H215</f>
        <v>0</v>
      </c>
      <c r="L214" s="12" t="str">
        <f t="shared" si="24"/>
        <v>0</v>
      </c>
      <c r="M214" s="5" t="str">
        <f t="shared" si="25"/>
        <v>0</v>
      </c>
      <c r="N214" s="4" t="str">
        <f t="shared" si="26"/>
        <v>0</v>
      </c>
      <c r="O214" s="6" t="str">
        <f t="shared" si="27"/>
        <v>Pas de niveau 7</v>
      </c>
    </row>
    <row r="215" spans="1:15">
      <c r="A215" s="15">
        <f>'Balance N-1'!A216</f>
        <v>0</v>
      </c>
      <c r="B215" s="4" t="str">
        <f t="shared" si="21"/>
        <v>0</v>
      </c>
      <c r="C215" s="4" t="str">
        <f t="shared" si="22"/>
        <v>0</v>
      </c>
      <c r="D215" s="4" t="str">
        <f t="shared" si="23"/>
        <v>0</v>
      </c>
      <c r="E215" s="8">
        <f>'Balance N-1'!B216</f>
        <v>0</v>
      </c>
      <c r="F215" s="9">
        <f>'Balance N-1'!C216</f>
        <v>0</v>
      </c>
      <c r="G215" s="9">
        <f>'Balance N-1'!D216</f>
        <v>0</v>
      </c>
      <c r="H215" s="9">
        <f>'Balance N-1'!E216</f>
        <v>0</v>
      </c>
      <c r="I215" s="9">
        <f>'Balance N-1'!F216</f>
        <v>0</v>
      </c>
      <c r="J215" s="11">
        <f>'Balance N-1'!G216</f>
        <v>0</v>
      </c>
      <c r="K215" s="11">
        <f>'Balance N-1'!H216</f>
        <v>0</v>
      </c>
      <c r="L215" s="12" t="str">
        <f t="shared" si="24"/>
        <v>0</v>
      </c>
      <c r="M215" s="5" t="str">
        <f t="shared" si="25"/>
        <v>0</v>
      </c>
      <c r="N215" s="4" t="str">
        <f t="shared" si="26"/>
        <v>0</v>
      </c>
      <c r="O215" s="6" t="str">
        <f t="shared" si="27"/>
        <v>Pas de niveau 7</v>
      </c>
    </row>
    <row r="216" spans="1:15">
      <c r="A216" s="15">
        <f>'Balance N-1'!A217</f>
        <v>0</v>
      </c>
      <c r="B216" s="4" t="str">
        <f t="shared" si="21"/>
        <v>0</v>
      </c>
      <c r="C216" s="4" t="str">
        <f t="shared" si="22"/>
        <v>0</v>
      </c>
      <c r="D216" s="4" t="str">
        <f t="shared" si="23"/>
        <v>0</v>
      </c>
      <c r="E216" s="8">
        <f>'Balance N-1'!B217</f>
        <v>0</v>
      </c>
      <c r="F216" s="9">
        <f>'Balance N-1'!C217</f>
        <v>0</v>
      </c>
      <c r="G216" s="9">
        <f>'Balance N-1'!D217</f>
        <v>0</v>
      </c>
      <c r="H216" s="9">
        <f>'Balance N-1'!E217</f>
        <v>0</v>
      </c>
      <c r="I216" s="9">
        <f>'Balance N-1'!F217</f>
        <v>0</v>
      </c>
      <c r="J216" s="11">
        <f>'Balance N-1'!G217</f>
        <v>0</v>
      </c>
      <c r="K216" s="11">
        <f>'Balance N-1'!H217</f>
        <v>0</v>
      </c>
      <c r="L216" s="12" t="str">
        <f t="shared" si="24"/>
        <v>0</v>
      </c>
      <c r="M216" s="5" t="str">
        <f t="shared" si="25"/>
        <v>0</v>
      </c>
      <c r="N216" s="4" t="str">
        <f t="shared" si="26"/>
        <v>0</v>
      </c>
      <c r="O216" s="6" t="str">
        <f t="shared" si="27"/>
        <v>Pas de niveau 7</v>
      </c>
    </row>
    <row r="217" spans="1:15">
      <c r="A217" s="15">
        <f>'Balance N-1'!A218</f>
        <v>0</v>
      </c>
      <c r="B217" s="4" t="str">
        <f t="shared" si="21"/>
        <v>0</v>
      </c>
      <c r="C217" s="4" t="str">
        <f t="shared" si="22"/>
        <v>0</v>
      </c>
      <c r="D217" s="4" t="str">
        <f t="shared" si="23"/>
        <v>0</v>
      </c>
      <c r="E217" s="8">
        <f>'Balance N-1'!B218</f>
        <v>0</v>
      </c>
      <c r="F217" s="9">
        <f>'Balance N-1'!C218</f>
        <v>0</v>
      </c>
      <c r="G217" s="9">
        <f>'Balance N-1'!D218</f>
        <v>0</v>
      </c>
      <c r="H217" s="9">
        <f>'Balance N-1'!E218</f>
        <v>0</v>
      </c>
      <c r="I217" s="9">
        <f>'Balance N-1'!F218</f>
        <v>0</v>
      </c>
      <c r="J217" s="11">
        <f>'Balance N-1'!G218</f>
        <v>0</v>
      </c>
      <c r="K217" s="11">
        <f>'Balance N-1'!H218</f>
        <v>0</v>
      </c>
      <c r="L217" s="12" t="str">
        <f t="shared" si="24"/>
        <v>0</v>
      </c>
      <c r="M217" s="5" t="str">
        <f t="shared" si="25"/>
        <v>0</v>
      </c>
      <c r="N217" s="4" t="str">
        <f t="shared" si="26"/>
        <v>0</v>
      </c>
      <c r="O217" s="6" t="str">
        <f t="shared" si="27"/>
        <v>Pas de niveau 7</v>
      </c>
    </row>
    <row r="218" spans="1:15">
      <c r="A218" s="15">
        <f>'Balance N-1'!A219</f>
        <v>0</v>
      </c>
      <c r="B218" s="4" t="str">
        <f t="shared" si="21"/>
        <v>0</v>
      </c>
      <c r="C218" s="4" t="str">
        <f t="shared" si="22"/>
        <v>0</v>
      </c>
      <c r="D218" s="4" t="str">
        <f t="shared" si="23"/>
        <v>0</v>
      </c>
      <c r="E218" s="8">
        <f>'Balance N-1'!B219</f>
        <v>0</v>
      </c>
      <c r="F218" s="9">
        <f>'Balance N-1'!C219</f>
        <v>0</v>
      </c>
      <c r="G218" s="9">
        <f>'Balance N-1'!D219</f>
        <v>0</v>
      </c>
      <c r="H218" s="9">
        <f>'Balance N-1'!E219</f>
        <v>0</v>
      </c>
      <c r="I218" s="9">
        <f>'Balance N-1'!F219</f>
        <v>0</v>
      </c>
      <c r="J218" s="11">
        <f>'Balance N-1'!G219</f>
        <v>0</v>
      </c>
      <c r="K218" s="11">
        <f>'Balance N-1'!H219</f>
        <v>0</v>
      </c>
      <c r="L218" s="12" t="str">
        <f t="shared" si="24"/>
        <v>0</v>
      </c>
      <c r="M218" s="5" t="str">
        <f t="shared" si="25"/>
        <v>0</v>
      </c>
      <c r="N218" s="4" t="str">
        <f t="shared" si="26"/>
        <v>0</v>
      </c>
      <c r="O218" s="6" t="str">
        <f t="shared" si="27"/>
        <v>Pas de niveau 7</v>
      </c>
    </row>
    <row r="219" spans="1:15">
      <c r="A219" s="15">
        <f>'Balance N-1'!A220</f>
        <v>0</v>
      </c>
      <c r="B219" s="4" t="str">
        <f t="shared" si="21"/>
        <v>0</v>
      </c>
      <c r="C219" s="4" t="str">
        <f t="shared" si="22"/>
        <v>0</v>
      </c>
      <c r="D219" s="4" t="str">
        <f t="shared" si="23"/>
        <v>0</v>
      </c>
      <c r="E219" s="8">
        <f>'Balance N-1'!B220</f>
        <v>0</v>
      </c>
      <c r="F219" s="9">
        <f>'Balance N-1'!C220</f>
        <v>0</v>
      </c>
      <c r="G219" s="9">
        <f>'Balance N-1'!D220</f>
        <v>0</v>
      </c>
      <c r="H219" s="9">
        <f>'Balance N-1'!E220</f>
        <v>0</v>
      </c>
      <c r="I219" s="9">
        <f>'Balance N-1'!F220</f>
        <v>0</v>
      </c>
      <c r="J219" s="11">
        <f>'Balance N-1'!G220</f>
        <v>0</v>
      </c>
      <c r="K219" s="11">
        <f>'Balance N-1'!H220</f>
        <v>0</v>
      </c>
      <c r="L219" s="12" t="str">
        <f t="shared" si="24"/>
        <v>0</v>
      </c>
      <c r="M219" s="5" t="str">
        <f t="shared" si="25"/>
        <v>0</v>
      </c>
      <c r="N219" s="4" t="str">
        <f t="shared" si="26"/>
        <v>0</v>
      </c>
      <c r="O219" s="6" t="str">
        <f t="shared" si="27"/>
        <v>Pas de niveau 7</v>
      </c>
    </row>
    <row r="220" spans="1:15">
      <c r="A220" s="15">
        <f>'Balance N-1'!A221</f>
        <v>0</v>
      </c>
      <c r="B220" s="4" t="str">
        <f t="shared" si="21"/>
        <v>0</v>
      </c>
      <c r="C220" s="4" t="str">
        <f t="shared" si="22"/>
        <v>0</v>
      </c>
      <c r="D220" s="4" t="str">
        <f t="shared" si="23"/>
        <v>0</v>
      </c>
      <c r="E220" s="8">
        <f>'Balance N-1'!B221</f>
        <v>0</v>
      </c>
      <c r="F220" s="9">
        <f>'Balance N-1'!C221</f>
        <v>0</v>
      </c>
      <c r="G220" s="9">
        <f>'Balance N-1'!D221</f>
        <v>0</v>
      </c>
      <c r="H220" s="9">
        <f>'Balance N-1'!E221</f>
        <v>0</v>
      </c>
      <c r="I220" s="9">
        <f>'Balance N-1'!F221</f>
        <v>0</v>
      </c>
      <c r="J220" s="11">
        <f>'Balance N-1'!G221</f>
        <v>0</v>
      </c>
      <c r="K220" s="11">
        <f>'Balance N-1'!H221</f>
        <v>0</v>
      </c>
      <c r="L220" s="12" t="str">
        <f t="shared" si="24"/>
        <v>0</v>
      </c>
      <c r="M220" s="5" t="str">
        <f t="shared" si="25"/>
        <v>0</v>
      </c>
      <c r="N220" s="4" t="str">
        <f t="shared" si="26"/>
        <v>0</v>
      </c>
      <c r="O220" s="6" t="str">
        <f t="shared" si="27"/>
        <v>Pas de niveau 7</v>
      </c>
    </row>
    <row r="221" spans="1:15">
      <c r="A221" s="15">
        <f>'Balance N-1'!A222</f>
        <v>0</v>
      </c>
      <c r="B221" s="4" t="str">
        <f t="shared" si="21"/>
        <v>0</v>
      </c>
      <c r="C221" s="4" t="str">
        <f t="shared" si="22"/>
        <v>0</v>
      </c>
      <c r="D221" s="4" t="str">
        <f t="shared" si="23"/>
        <v>0</v>
      </c>
      <c r="E221" s="8">
        <f>'Balance N-1'!B222</f>
        <v>0</v>
      </c>
      <c r="F221" s="9">
        <f>'Balance N-1'!C222</f>
        <v>0</v>
      </c>
      <c r="G221" s="9">
        <f>'Balance N-1'!D222</f>
        <v>0</v>
      </c>
      <c r="H221" s="9">
        <f>'Balance N-1'!E222</f>
        <v>0</v>
      </c>
      <c r="I221" s="9">
        <f>'Balance N-1'!F222</f>
        <v>0</v>
      </c>
      <c r="J221" s="11">
        <f>'Balance N-1'!G222</f>
        <v>0</v>
      </c>
      <c r="K221" s="11">
        <f>'Balance N-1'!H222</f>
        <v>0</v>
      </c>
      <c r="L221" s="12" t="str">
        <f t="shared" si="24"/>
        <v>0</v>
      </c>
      <c r="M221" s="5" t="str">
        <f t="shared" si="25"/>
        <v>0</v>
      </c>
      <c r="N221" s="4" t="str">
        <f t="shared" si="26"/>
        <v>0</v>
      </c>
      <c r="O221" s="6" t="str">
        <f t="shared" si="27"/>
        <v>Pas de niveau 7</v>
      </c>
    </row>
    <row r="222" spans="1:15">
      <c r="A222" s="15">
        <f>'Balance N-1'!A223</f>
        <v>0</v>
      </c>
      <c r="B222" s="4" t="str">
        <f t="shared" si="21"/>
        <v>0</v>
      </c>
      <c r="C222" s="4" t="str">
        <f t="shared" si="22"/>
        <v>0</v>
      </c>
      <c r="D222" s="4" t="str">
        <f t="shared" si="23"/>
        <v>0</v>
      </c>
      <c r="E222" s="8">
        <f>'Balance N-1'!B223</f>
        <v>0</v>
      </c>
      <c r="F222" s="9">
        <f>'Balance N-1'!C223</f>
        <v>0</v>
      </c>
      <c r="G222" s="9">
        <f>'Balance N-1'!D223</f>
        <v>0</v>
      </c>
      <c r="H222" s="9">
        <f>'Balance N-1'!E223</f>
        <v>0</v>
      </c>
      <c r="I222" s="9">
        <f>'Balance N-1'!F223</f>
        <v>0</v>
      </c>
      <c r="J222" s="11">
        <f>'Balance N-1'!G223</f>
        <v>0</v>
      </c>
      <c r="K222" s="11">
        <f>'Balance N-1'!H223</f>
        <v>0</v>
      </c>
      <c r="L222" s="12" t="str">
        <f t="shared" si="24"/>
        <v>0</v>
      </c>
      <c r="M222" s="5" t="str">
        <f t="shared" si="25"/>
        <v>0</v>
      </c>
      <c r="N222" s="4" t="str">
        <f t="shared" si="26"/>
        <v>0</v>
      </c>
      <c r="O222" s="6" t="str">
        <f t="shared" si="27"/>
        <v>Pas de niveau 7</v>
      </c>
    </row>
    <row r="223" spans="1:15">
      <c r="A223" s="15">
        <f>'Balance N-1'!A224</f>
        <v>0</v>
      </c>
      <c r="B223" s="4" t="str">
        <f t="shared" si="21"/>
        <v>0</v>
      </c>
      <c r="C223" s="4" t="str">
        <f t="shared" si="22"/>
        <v>0</v>
      </c>
      <c r="D223" s="4" t="str">
        <f t="shared" si="23"/>
        <v>0</v>
      </c>
      <c r="E223" s="8">
        <f>'Balance N-1'!B224</f>
        <v>0</v>
      </c>
      <c r="F223" s="9">
        <f>'Balance N-1'!C224</f>
        <v>0</v>
      </c>
      <c r="G223" s="9">
        <f>'Balance N-1'!D224</f>
        <v>0</v>
      </c>
      <c r="H223" s="9">
        <f>'Balance N-1'!E224</f>
        <v>0</v>
      </c>
      <c r="I223" s="9">
        <f>'Balance N-1'!F224</f>
        <v>0</v>
      </c>
      <c r="J223" s="11">
        <f>'Balance N-1'!G224</f>
        <v>0</v>
      </c>
      <c r="K223" s="11">
        <f>'Balance N-1'!H224</f>
        <v>0</v>
      </c>
      <c r="L223" s="12" t="str">
        <f t="shared" si="24"/>
        <v>0</v>
      </c>
      <c r="M223" s="5" t="str">
        <f t="shared" si="25"/>
        <v>0</v>
      </c>
      <c r="N223" s="4" t="str">
        <f t="shared" si="26"/>
        <v>0</v>
      </c>
      <c r="O223" s="6" t="str">
        <f t="shared" si="27"/>
        <v>Pas de niveau 7</v>
      </c>
    </row>
    <row r="224" spans="1:15">
      <c r="A224" s="15">
        <f>'Balance N-1'!A225</f>
        <v>0</v>
      </c>
      <c r="B224" s="4" t="str">
        <f t="shared" si="21"/>
        <v>0</v>
      </c>
      <c r="C224" s="4" t="str">
        <f t="shared" si="22"/>
        <v>0</v>
      </c>
      <c r="D224" s="4" t="str">
        <f t="shared" si="23"/>
        <v>0</v>
      </c>
      <c r="E224" s="8">
        <f>'Balance N-1'!B225</f>
        <v>0</v>
      </c>
      <c r="F224" s="9">
        <f>'Balance N-1'!C225</f>
        <v>0</v>
      </c>
      <c r="G224" s="9">
        <f>'Balance N-1'!D225</f>
        <v>0</v>
      </c>
      <c r="H224" s="9">
        <f>'Balance N-1'!E225</f>
        <v>0</v>
      </c>
      <c r="I224" s="9">
        <f>'Balance N-1'!F225</f>
        <v>0</v>
      </c>
      <c r="J224" s="11">
        <f>'Balance N-1'!G225</f>
        <v>0</v>
      </c>
      <c r="K224" s="11">
        <f>'Balance N-1'!H225</f>
        <v>0</v>
      </c>
      <c r="L224" s="12" t="str">
        <f t="shared" si="24"/>
        <v>0</v>
      </c>
      <c r="M224" s="5" t="str">
        <f t="shared" si="25"/>
        <v>0</v>
      </c>
      <c r="N224" s="4" t="str">
        <f t="shared" si="26"/>
        <v>0</v>
      </c>
      <c r="O224" s="6" t="str">
        <f t="shared" si="27"/>
        <v>Pas de niveau 7</v>
      </c>
    </row>
    <row r="225" spans="1:15">
      <c r="A225" s="15">
        <f>'Balance N-1'!A226</f>
        <v>0</v>
      </c>
      <c r="B225" s="4" t="str">
        <f t="shared" si="21"/>
        <v>0</v>
      </c>
      <c r="C225" s="4" t="str">
        <f t="shared" si="22"/>
        <v>0</v>
      </c>
      <c r="D225" s="4" t="str">
        <f t="shared" si="23"/>
        <v>0</v>
      </c>
      <c r="E225" s="8">
        <f>'Balance N-1'!B226</f>
        <v>0</v>
      </c>
      <c r="F225" s="9">
        <f>'Balance N-1'!C226</f>
        <v>0</v>
      </c>
      <c r="G225" s="9">
        <f>'Balance N-1'!D226</f>
        <v>0</v>
      </c>
      <c r="H225" s="9">
        <f>'Balance N-1'!E226</f>
        <v>0</v>
      </c>
      <c r="I225" s="9">
        <f>'Balance N-1'!F226</f>
        <v>0</v>
      </c>
      <c r="J225" s="11">
        <f>'Balance N-1'!G226</f>
        <v>0</v>
      </c>
      <c r="K225" s="11">
        <f>'Balance N-1'!H226</f>
        <v>0</v>
      </c>
      <c r="L225" s="12" t="str">
        <f t="shared" si="24"/>
        <v>0</v>
      </c>
      <c r="M225" s="5" t="str">
        <f t="shared" si="25"/>
        <v>0</v>
      </c>
      <c r="N225" s="4" t="str">
        <f t="shared" si="26"/>
        <v>0</v>
      </c>
      <c r="O225" s="6" t="str">
        <f t="shared" si="27"/>
        <v>Pas de niveau 7</v>
      </c>
    </row>
    <row r="226" spans="1:15">
      <c r="A226" s="15">
        <f>'Balance N-1'!A227</f>
        <v>0</v>
      </c>
      <c r="B226" s="4" t="str">
        <f t="shared" si="21"/>
        <v>0</v>
      </c>
      <c r="C226" s="4" t="str">
        <f t="shared" si="22"/>
        <v>0</v>
      </c>
      <c r="D226" s="4" t="str">
        <f t="shared" si="23"/>
        <v>0</v>
      </c>
      <c r="E226" s="8">
        <f>'Balance N-1'!B227</f>
        <v>0</v>
      </c>
      <c r="F226" s="9">
        <f>'Balance N-1'!C227</f>
        <v>0</v>
      </c>
      <c r="G226" s="9">
        <f>'Balance N-1'!D227</f>
        <v>0</v>
      </c>
      <c r="H226" s="9">
        <f>'Balance N-1'!E227</f>
        <v>0</v>
      </c>
      <c r="I226" s="9">
        <f>'Balance N-1'!F227</f>
        <v>0</v>
      </c>
      <c r="J226" s="11">
        <f>'Balance N-1'!G227</f>
        <v>0</v>
      </c>
      <c r="K226" s="11">
        <f>'Balance N-1'!H227</f>
        <v>0</v>
      </c>
      <c r="L226" s="12" t="str">
        <f t="shared" si="24"/>
        <v>0</v>
      </c>
      <c r="M226" s="5" t="str">
        <f t="shared" si="25"/>
        <v>0</v>
      </c>
      <c r="N226" s="4" t="str">
        <f t="shared" si="26"/>
        <v>0</v>
      </c>
      <c r="O226" s="6" t="str">
        <f t="shared" si="27"/>
        <v>Pas de niveau 7</v>
      </c>
    </row>
    <row r="227" spans="1:15">
      <c r="A227" s="15">
        <f>'Balance N-1'!A228</f>
        <v>0</v>
      </c>
      <c r="B227" s="4" t="str">
        <f t="shared" si="21"/>
        <v>0</v>
      </c>
      <c r="C227" s="4" t="str">
        <f t="shared" si="22"/>
        <v>0</v>
      </c>
      <c r="D227" s="4" t="str">
        <f t="shared" si="23"/>
        <v>0</v>
      </c>
      <c r="E227" s="8">
        <f>'Balance N-1'!B228</f>
        <v>0</v>
      </c>
      <c r="F227" s="9">
        <f>'Balance N-1'!C228</f>
        <v>0</v>
      </c>
      <c r="G227" s="9">
        <f>'Balance N-1'!D228</f>
        <v>0</v>
      </c>
      <c r="H227" s="9">
        <f>'Balance N-1'!E228</f>
        <v>0</v>
      </c>
      <c r="I227" s="9">
        <f>'Balance N-1'!F228</f>
        <v>0</v>
      </c>
      <c r="J227" s="11">
        <f>'Balance N-1'!G228</f>
        <v>0</v>
      </c>
      <c r="K227" s="11">
        <f>'Balance N-1'!H228</f>
        <v>0</v>
      </c>
      <c r="L227" s="12" t="str">
        <f t="shared" si="24"/>
        <v>0</v>
      </c>
      <c r="M227" s="5" t="str">
        <f t="shared" si="25"/>
        <v>0</v>
      </c>
      <c r="N227" s="4" t="str">
        <f t="shared" si="26"/>
        <v>0</v>
      </c>
      <c r="O227" s="6" t="str">
        <f t="shared" si="27"/>
        <v>Pas de niveau 7</v>
      </c>
    </row>
    <row r="228" spans="1:15">
      <c r="A228" s="15">
        <f>'Balance N-1'!A229</f>
        <v>0</v>
      </c>
      <c r="B228" s="4" t="str">
        <f t="shared" si="21"/>
        <v>0</v>
      </c>
      <c r="C228" s="4" t="str">
        <f t="shared" si="22"/>
        <v>0</v>
      </c>
      <c r="D228" s="4" t="str">
        <f t="shared" si="23"/>
        <v>0</v>
      </c>
      <c r="E228" s="8">
        <f>'Balance N-1'!B229</f>
        <v>0</v>
      </c>
      <c r="F228" s="9">
        <f>'Balance N-1'!C229</f>
        <v>0</v>
      </c>
      <c r="G228" s="9">
        <f>'Balance N-1'!D229</f>
        <v>0</v>
      </c>
      <c r="H228" s="9">
        <f>'Balance N-1'!E229</f>
        <v>0</v>
      </c>
      <c r="I228" s="9">
        <f>'Balance N-1'!F229</f>
        <v>0</v>
      </c>
      <c r="J228" s="11">
        <f>'Balance N-1'!G229</f>
        <v>0</v>
      </c>
      <c r="K228" s="11">
        <f>'Balance N-1'!H229</f>
        <v>0</v>
      </c>
      <c r="L228" s="12" t="str">
        <f t="shared" si="24"/>
        <v>0</v>
      </c>
      <c r="M228" s="5" t="str">
        <f t="shared" si="25"/>
        <v>0</v>
      </c>
      <c r="N228" s="4" t="str">
        <f t="shared" si="26"/>
        <v>0</v>
      </c>
      <c r="O228" s="6" t="str">
        <f t="shared" si="27"/>
        <v>Pas de niveau 7</v>
      </c>
    </row>
    <row r="229" spans="1:15">
      <c r="A229" s="15">
        <f>'Balance N-1'!A230</f>
        <v>0</v>
      </c>
      <c r="B229" s="4" t="str">
        <f t="shared" si="21"/>
        <v>0</v>
      </c>
      <c r="C229" s="4" t="str">
        <f t="shared" si="22"/>
        <v>0</v>
      </c>
      <c r="D229" s="4" t="str">
        <f t="shared" si="23"/>
        <v>0</v>
      </c>
      <c r="E229" s="8">
        <f>'Balance N-1'!B230</f>
        <v>0</v>
      </c>
      <c r="F229" s="9">
        <f>'Balance N-1'!C230</f>
        <v>0</v>
      </c>
      <c r="G229" s="9">
        <f>'Balance N-1'!D230</f>
        <v>0</v>
      </c>
      <c r="H229" s="9">
        <f>'Balance N-1'!E230</f>
        <v>0</v>
      </c>
      <c r="I229" s="9">
        <f>'Balance N-1'!F230</f>
        <v>0</v>
      </c>
      <c r="J229" s="11">
        <f>'Balance N-1'!G230</f>
        <v>0</v>
      </c>
      <c r="K229" s="11">
        <f>'Balance N-1'!H230</f>
        <v>0</v>
      </c>
      <c r="L229" s="12" t="str">
        <f t="shared" si="24"/>
        <v>0</v>
      </c>
      <c r="M229" s="5" t="str">
        <f t="shared" si="25"/>
        <v>0</v>
      </c>
      <c r="N229" s="4" t="str">
        <f t="shared" si="26"/>
        <v>0</v>
      </c>
      <c r="O229" s="6" t="str">
        <f t="shared" si="27"/>
        <v>Pas de niveau 7</v>
      </c>
    </row>
    <row r="230" spans="1:15">
      <c r="A230" s="15">
        <f>'Balance N-1'!A231</f>
        <v>0</v>
      </c>
      <c r="B230" s="4" t="str">
        <f t="shared" si="21"/>
        <v>0</v>
      </c>
      <c r="C230" s="4" t="str">
        <f t="shared" si="22"/>
        <v>0</v>
      </c>
      <c r="D230" s="4" t="str">
        <f t="shared" si="23"/>
        <v>0</v>
      </c>
      <c r="E230" s="8">
        <f>'Balance N-1'!B231</f>
        <v>0</v>
      </c>
      <c r="F230" s="9">
        <f>'Balance N-1'!C231</f>
        <v>0</v>
      </c>
      <c r="G230" s="9">
        <f>'Balance N-1'!D231</f>
        <v>0</v>
      </c>
      <c r="H230" s="9">
        <f>'Balance N-1'!E231</f>
        <v>0</v>
      </c>
      <c r="I230" s="9">
        <f>'Balance N-1'!F231</f>
        <v>0</v>
      </c>
      <c r="J230" s="11">
        <f>'Balance N-1'!G231</f>
        <v>0</v>
      </c>
      <c r="K230" s="11">
        <f>'Balance N-1'!H231</f>
        <v>0</v>
      </c>
      <c r="L230" s="12" t="str">
        <f t="shared" si="24"/>
        <v>0</v>
      </c>
      <c r="M230" s="5" t="str">
        <f t="shared" si="25"/>
        <v>0</v>
      </c>
      <c r="N230" s="4" t="str">
        <f t="shared" si="26"/>
        <v>0</v>
      </c>
      <c r="O230" s="6" t="str">
        <f t="shared" si="27"/>
        <v>Pas de niveau 7</v>
      </c>
    </row>
    <row r="231" spans="1:15">
      <c r="A231" s="15">
        <f>'Balance N-1'!A232</f>
        <v>0</v>
      </c>
      <c r="B231" s="4" t="str">
        <f t="shared" si="21"/>
        <v>0</v>
      </c>
      <c r="C231" s="4" t="str">
        <f t="shared" si="22"/>
        <v>0</v>
      </c>
      <c r="D231" s="4" t="str">
        <f t="shared" si="23"/>
        <v>0</v>
      </c>
      <c r="E231" s="8">
        <f>'Balance N-1'!B232</f>
        <v>0</v>
      </c>
      <c r="F231" s="9">
        <f>'Balance N-1'!C232</f>
        <v>0</v>
      </c>
      <c r="G231" s="9">
        <f>'Balance N-1'!D232</f>
        <v>0</v>
      </c>
      <c r="H231" s="9">
        <f>'Balance N-1'!E232</f>
        <v>0</v>
      </c>
      <c r="I231" s="9">
        <f>'Balance N-1'!F232</f>
        <v>0</v>
      </c>
      <c r="J231" s="11">
        <f>'Balance N-1'!G232</f>
        <v>0</v>
      </c>
      <c r="K231" s="11">
        <f>'Balance N-1'!H232</f>
        <v>0</v>
      </c>
      <c r="L231" s="12" t="str">
        <f t="shared" si="24"/>
        <v>0</v>
      </c>
      <c r="M231" s="5" t="str">
        <f t="shared" si="25"/>
        <v>0</v>
      </c>
      <c r="N231" s="4" t="str">
        <f t="shared" si="26"/>
        <v>0</v>
      </c>
      <c r="O231" s="6" t="str">
        <f t="shared" si="27"/>
        <v>Pas de niveau 7</v>
      </c>
    </row>
    <row r="232" spans="1:15">
      <c r="A232" s="15">
        <f>'Balance N-1'!A233</f>
        <v>0</v>
      </c>
      <c r="B232" s="4" t="str">
        <f t="shared" si="21"/>
        <v>0</v>
      </c>
      <c r="C232" s="4" t="str">
        <f t="shared" si="22"/>
        <v>0</v>
      </c>
      <c r="D232" s="4" t="str">
        <f t="shared" si="23"/>
        <v>0</v>
      </c>
      <c r="E232" s="8">
        <f>'Balance N-1'!B233</f>
        <v>0</v>
      </c>
      <c r="F232" s="9">
        <f>'Balance N-1'!C233</f>
        <v>0</v>
      </c>
      <c r="G232" s="9">
        <f>'Balance N-1'!D233</f>
        <v>0</v>
      </c>
      <c r="H232" s="9">
        <f>'Balance N-1'!E233</f>
        <v>0</v>
      </c>
      <c r="I232" s="9">
        <f>'Balance N-1'!F233</f>
        <v>0</v>
      </c>
      <c r="J232" s="11">
        <f>'Balance N-1'!G233</f>
        <v>0</v>
      </c>
      <c r="K232" s="11">
        <f>'Balance N-1'!H233</f>
        <v>0</v>
      </c>
      <c r="L232" s="12" t="str">
        <f t="shared" si="24"/>
        <v>0</v>
      </c>
      <c r="M232" s="5" t="str">
        <f t="shared" si="25"/>
        <v>0</v>
      </c>
      <c r="N232" s="4" t="str">
        <f t="shared" si="26"/>
        <v>0</v>
      </c>
      <c r="O232" s="6" t="str">
        <f t="shared" si="27"/>
        <v>Pas de niveau 7</v>
      </c>
    </row>
    <row r="233" spans="1:15">
      <c r="A233" s="15">
        <f>'Balance N-1'!A234</f>
        <v>0</v>
      </c>
      <c r="B233" s="4" t="str">
        <f t="shared" si="21"/>
        <v>0</v>
      </c>
      <c r="C233" s="4" t="str">
        <f t="shared" si="22"/>
        <v>0</v>
      </c>
      <c r="D233" s="4" t="str">
        <f t="shared" si="23"/>
        <v>0</v>
      </c>
      <c r="E233" s="8">
        <f>'Balance N-1'!B234</f>
        <v>0</v>
      </c>
      <c r="F233" s="9">
        <f>'Balance N-1'!C234</f>
        <v>0</v>
      </c>
      <c r="G233" s="9">
        <f>'Balance N-1'!D234</f>
        <v>0</v>
      </c>
      <c r="H233" s="9">
        <f>'Balance N-1'!E234</f>
        <v>0</v>
      </c>
      <c r="I233" s="9">
        <f>'Balance N-1'!F234</f>
        <v>0</v>
      </c>
      <c r="J233" s="11">
        <f>'Balance N-1'!G234</f>
        <v>0</v>
      </c>
      <c r="K233" s="11">
        <f>'Balance N-1'!H234</f>
        <v>0</v>
      </c>
      <c r="L233" s="12" t="str">
        <f t="shared" si="24"/>
        <v>0</v>
      </c>
      <c r="M233" s="5" t="str">
        <f t="shared" si="25"/>
        <v>0</v>
      </c>
      <c r="N233" s="4" t="str">
        <f t="shared" si="26"/>
        <v>0</v>
      </c>
      <c r="O233" s="6" t="str">
        <f t="shared" si="27"/>
        <v>Pas de niveau 7</v>
      </c>
    </row>
    <row r="234" spans="1:15">
      <c r="A234" s="15">
        <f>'Balance N-1'!A235</f>
        <v>0</v>
      </c>
      <c r="B234" s="4" t="str">
        <f t="shared" si="21"/>
        <v>0</v>
      </c>
      <c r="C234" s="4" t="str">
        <f t="shared" si="22"/>
        <v>0</v>
      </c>
      <c r="D234" s="4" t="str">
        <f t="shared" si="23"/>
        <v>0</v>
      </c>
      <c r="E234" s="8">
        <f>'Balance N-1'!B235</f>
        <v>0</v>
      </c>
      <c r="F234" s="9">
        <f>'Balance N-1'!C235</f>
        <v>0</v>
      </c>
      <c r="G234" s="9">
        <f>'Balance N-1'!D235</f>
        <v>0</v>
      </c>
      <c r="H234" s="9">
        <f>'Balance N-1'!E235</f>
        <v>0</v>
      </c>
      <c r="I234" s="9">
        <f>'Balance N-1'!F235</f>
        <v>0</v>
      </c>
      <c r="J234" s="11">
        <f>'Balance N-1'!G235</f>
        <v>0</v>
      </c>
      <c r="K234" s="11">
        <f>'Balance N-1'!H235</f>
        <v>0</v>
      </c>
      <c r="L234" s="12" t="str">
        <f t="shared" si="24"/>
        <v>0</v>
      </c>
      <c r="M234" s="5" t="str">
        <f t="shared" si="25"/>
        <v>0</v>
      </c>
      <c r="N234" s="4" t="str">
        <f t="shared" si="26"/>
        <v>0</v>
      </c>
      <c r="O234" s="6" t="str">
        <f t="shared" si="27"/>
        <v>Pas de niveau 7</v>
      </c>
    </row>
    <row r="235" spans="1:15">
      <c r="A235" s="15">
        <f>'Balance N-1'!A236</f>
        <v>0</v>
      </c>
      <c r="B235" s="4" t="str">
        <f t="shared" si="21"/>
        <v>0</v>
      </c>
      <c r="C235" s="4" t="str">
        <f t="shared" si="22"/>
        <v>0</v>
      </c>
      <c r="D235" s="4" t="str">
        <f t="shared" si="23"/>
        <v>0</v>
      </c>
      <c r="E235" s="8">
        <f>'Balance N-1'!B236</f>
        <v>0</v>
      </c>
      <c r="F235" s="9">
        <f>'Balance N-1'!C236</f>
        <v>0</v>
      </c>
      <c r="G235" s="9">
        <f>'Balance N-1'!D236</f>
        <v>0</v>
      </c>
      <c r="H235" s="9">
        <f>'Balance N-1'!E236</f>
        <v>0</v>
      </c>
      <c r="I235" s="9">
        <f>'Balance N-1'!F236</f>
        <v>0</v>
      </c>
      <c r="J235" s="11">
        <f>'Balance N-1'!G236</f>
        <v>0</v>
      </c>
      <c r="K235" s="11">
        <f>'Balance N-1'!H236</f>
        <v>0</v>
      </c>
      <c r="L235" s="12" t="str">
        <f t="shared" si="24"/>
        <v>0</v>
      </c>
      <c r="M235" s="5" t="str">
        <f t="shared" si="25"/>
        <v>0</v>
      </c>
      <c r="N235" s="4" t="str">
        <f t="shared" si="26"/>
        <v>0</v>
      </c>
      <c r="O235" s="6" t="str">
        <f t="shared" si="27"/>
        <v>Pas de niveau 7</v>
      </c>
    </row>
    <row r="236" spans="1:15">
      <c r="A236" s="15">
        <f>'Balance N-1'!A237</f>
        <v>0</v>
      </c>
      <c r="B236" s="4" t="str">
        <f t="shared" si="21"/>
        <v>0</v>
      </c>
      <c r="C236" s="4" t="str">
        <f t="shared" si="22"/>
        <v>0</v>
      </c>
      <c r="D236" s="4" t="str">
        <f t="shared" si="23"/>
        <v>0</v>
      </c>
      <c r="E236" s="8">
        <f>'Balance N-1'!B237</f>
        <v>0</v>
      </c>
      <c r="F236" s="9">
        <f>'Balance N-1'!C237</f>
        <v>0</v>
      </c>
      <c r="G236" s="9">
        <f>'Balance N-1'!D237</f>
        <v>0</v>
      </c>
      <c r="H236" s="9">
        <f>'Balance N-1'!E237</f>
        <v>0</v>
      </c>
      <c r="I236" s="9">
        <f>'Balance N-1'!F237</f>
        <v>0</v>
      </c>
      <c r="J236" s="11">
        <f>'Balance N-1'!G237</f>
        <v>0</v>
      </c>
      <c r="K236" s="11">
        <f>'Balance N-1'!H237</f>
        <v>0</v>
      </c>
      <c r="L236" s="12" t="str">
        <f t="shared" si="24"/>
        <v>0</v>
      </c>
      <c r="M236" s="5" t="str">
        <f t="shared" si="25"/>
        <v>0</v>
      </c>
      <c r="N236" s="4" t="str">
        <f t="shared" si="26"/>
        <v>0</v>
      </c>
      <c r="O236" s="6" t="str">
        <f t="shared" si="27"/>
        <v>Pas de niveau 7</v>
      </c>
    </row>
    <row r="237" spans="1:15">
      <c r="A237" s="15">
        <f>'Balance N-1'!A238</f>
        <v>0</v>
      </c>
      <c r="B237" s="4" t="str">
        <f t="shared" si="21"/>
        <v>0</v>
      </c>
      <c r="C237" s="4" t="str">
        <f t="shared" si="22"/>
        <v>0</v>
      </c>
      <c r="D237" s="4" t="str">
        <f t="shared" si="23"/>
        <v>0</v>
      </c>
      <c r="E237" s="8">
        <f>'Balance N-1'!B238</f>
        <v>0</v>
      </c>
      <c r="F237" s="9">
        <f>'Balance N-1'!C238</f>
        <v>0</v>
      </c>
      <c r="G237" s="9">
        <f>'Balance N-1'!D238</f>
        <v>0</v>
      </c>
      <c r="H237" s="9">
        <f>'Balance N-1'!E238</f>
        <v>0</v>
      </c>
      <c r="I237" s="9">
        <f>'Balance N-1'!F238</f>
        <v>0</v>
      </c>
      <c r="J237" s="11">
        <f>'Balance N-1'!G238</f>
        <v>0</v>
      </c>
      <c r="K237" s="11">
        <f>'Balance N-1'!H238</f>
        <v>0</v>
      </c>
      <c r="L237" s="12" t="str">
        <f t="shared" si="24"/>
        <v>0</v>
      </c>
      <c r="M237" s="5" t="str">
        <f t="shared" si="25"/>
        <v>0</v>
      </c>
      <c r="N237" s="4" t="str">
        <f t="shared" si="26"/>
        <v>0</v>
      </c>
      <c r="O237" s="6" t="str">
        <f t="shared" si="27"/>
        <v>Pas de niveau 7</v>
      </c>
    </row>
    <row r="238" spans="1:15">
      <c r="A238" s="15">
        <f>'Balance N-1'!A239</f>
        <v>0</v>
      </c>
      <c r="B238" s="4" t="str">
        <f t="shared" si="21"/>
        <v>0</v>
      </c>
      <c r="C238" s="4" t="str">
        <f t="shared" si="22"/>
        <v>0</v>
      </c>
      <c r="D238" s="4" t="str">
        <f t="shared" si="23"/>
        <v>0</v>
      </c>
      <c r="E238" s="8">
        <f>'Balance N-1'!B239</f>
        <v>0</v>
      </c>
      <c r="F238" s="9">
        <f>'Balance N-1'!C239</f>
        <v>0</v>
      </c>
      <c r="G238" s="9">
        <f>'Balance N-1'!D239</f>
        <v>0</v>
      </c>
      <c r="H238" s="9">
        <f>'Balance N-1'!E239</f>
        <v>0</v>
      </c>
      <c r="I238" s="9">
        <f>'Balance N-1'!F239</f>
        <v>0</v>
      </c>
      <c r="J238" s="11">
        <f>'Balance N-1'!G239</f>
        <v>0</v>
      </c>
      <c r="K238" s="11">
        <f>'Balance N-1'!H239</f>
        <v>0</v>
      </c>
      <c r="L238" s="12" t="str">
        <f t="shared" si="24"/>
        <v>0</v>
      </c>
      <c r="M238" s="5" t="str">
        <f t="shared" si="25"/>
        <v>0</v>
      </c>
      <c r="N238" s="4" t="str">
        <f t="shared" si="26"/>
        <v>0</v>
      </c>
      <c r="O238" s="6" t="str">
        <f t="shared" si="27"/>
        <v>Pas de niveau 7</v>
      </c>
    </row>
    <row r="239" spans="1:15">
      <c r="A239" s="15">
        <f>'Balance N-1'!A240</f>
        <v>0</v>
      </c>
      <c r="B239" s="4" t="str">
        <f t="shared" si="21"/>
        <v>0</v>
      </c>
      <c r="C239" s="4" t="str">
        <f t="shared" si="22"/>
        <v>0</v>
      </c>
      <c r="D239" s="4" t="str">
        <f t="shared" si="23"/>
        <v>0</v>
      </c>
      <c r="E239" s="8">
        <f>'Balance N-1'!B240</f>
        <v>0</v>
      </c>
      <c r="F239" s="9">
        <f>'Balance N-1'!C240</f>
        <v>0</v>
      </c>
      <c r="G239" s="9">
        <f>'Balance N-1'!D240</f>
        <v>0</v>
      </c>
      <c r="H239" s="9">
        <f>'Balance N-1'!E240</f>
        <v>0</v>
      </c>
      <c r="I239" s="9">
        <f>'Balance N-1'!F240</f>
        <v>0</v>
      </c>
      <c r="J239" s="11">
        <f>'Balance N-1'!G240</f>
        <v>0</v>
      </c>
      <c r="K239" s="11">
        <f>'Balance N-1'!H240</f>
        <v>0</v>
      </c>
      <c r="L239" s="12" t="str">
        <f t="shared" si="24"/>
        <v>0</v>
      </c>
      <c r="M239" s="5" t="str">
        <f t="shared" si="25"/>
        <v>0</v>
      </c>
      <c r="N239" s="4" t="str">
        <f t="shared" si="26"/>
        <v>0</v>
      </c>
      <c r="O239" s="6" t="str">
        <f t="shared" si="27"/>
        <v>Pas de niveau 7</v>
      </c>
    </row>
    <row r="240" spans="1:15">
      <c r="A240" s="15">
        <f>'Balance N-1'!A241</f>
        <v>0</v>
      </c>
      <c r="B240" s="4" t="str">
        <f t="shared" si="21"/>
        <v>0</v>
      </c>
      <c r="C240" s="4" t="str">
        <f t="shared" si="22"/>
        <v>0</v>
      </c>
      <c r="D240" s="4" t="str">
        <f t="shared" si="23"/>
        <v>0</v>
      </c>
      <c r="E240" s="8">
        <f>'Balance N-1'!B241</f>
        <v>0</v>
      </c>
      <c r="F240" s="9">
        <f>'Balance N-1'!C241</f>
        <v>0</v>
      </c>
      <c r="G240" s="9">
        <f>'Balance N-1'!D241</f>
        <v>0</v>
      </c>
      <c r="H240" s="9">
        <f>'Balance N-1'!E241</f>
        <v>0</v>
      </c>
      <c r="I240" s="9">
        <f>'Balance N-1'!F241</f>
        <v>0</v>
      </c>
      <c r="J240" s="11">
        <f>'Balance N-1'!G241</f>
        <v>0</v>
      </c>
      <c r="K240" s="11">
        <f>'Balance N-1'!H241</f>
        <v>0</v>
      </c>
      <c r="L240" s="12" t="str">
        <f t="shared" si="24"/>
        <v>0</v>
      </c>
      <c r="M240" s="5" t="str">
        <f t="shared" si="25"/>
        <v>0</v>
      </c>
      <c r="N240" s="4" t="str">
        <f t="shared" si="26"/>
        <v>0</v>
      </c>
      <c r="O240" s="6" t="str">
        <f t="shared" si="27"/>
        <v>Pas de niveau 7</v>
      </c>
    </row>
    <row r="241" spans="1:15">
      <c r="A241" s="15">
        <f>'Balance N-1'!A242</f>
        <v>0</v>
      </c>
      <c r="B241" s="4" t="str">
        <f t="shared" si="21"/>
        <v>0</v>
      </c>
      <c r="C241" s="4" t="str">
        <f t="shared" si="22"/>
        <v>0</v>
      </c>
      <c r="D241" s="4" t="str">
        <f t="shared" si="23"/>
        <v>0</v>
      </c>
      <c r="E241" s="8">
        <f>'Balance N-1'!B242</f>
        <v>0</v>
      </c>
      <c r="F241" s="9">
        <f>'Balance N-1'!C242</f>
        <v>0</v>
      </c>
      <c r="G241" s="9">
        <f>'Balance N-1'!D242</f>
        <v>0</v>
      </c>
      <c r="H241" s="9">
        <f>'Balance N-1'!E242</f>
        <v>0</v>
      </c>
      <c r="I241" s="9">
        <f>'Balance N-1'!F242</f>
        <v>0</v>
      </c>
      <c r="J241" s="11">
        <f>'Balance N-1'!G242</f>
        <v>0</v>
      </c>
      <c r="K241" s="11">
        <f>'Balance N-1'!H242</f>
        <v>0</v>
      </c>
      <c r="L241" s="12" t="str">
        <f t="shared" si="24"/>
        <v>0</v>
      </c>
      <c r="M241" s="5" t="str">
        <f t="shared" si="25"/>
        <v>0</v>
      </c>
      <c r="N241" s="4" t="str">
        <f t="shared" si="26"/>
        <v>0</v>
      </c>
      <c r="O241" s="6" t="str">
        <f t="shared" si="27"/>
        <v>Pas de niveau 7</v>
      </c>
    </row>
    <row r="242" spans="1:15">
      <c r="A242" s="15">
        <f>'Balance N-1'!A243</f>
        <v>0</v>
      </c>
      <c r="B242" s="4" t="str">
        <f t="shared" si="21"/>
        <v>0</v>
      </c>
      <c r="C242" s="4" t="str">
        <f t="shared" si="22"/>
        <v>0</v>
      </c>
      <c r="D242" s="4" t="str">
        <f t="shared" si="23"/>
        <v>0</v>
      </c>
      <c r="E242" s="8">
        <f>'Balance N-1'!B243</f>
        <v>0</v>
      </c>
      <c r="F242" s="9">
        <f>'Balance N-1'!C243</f>
        <v>0</v>
      </c>
      <c r="G242" s="9">
        <f>'Balance N-1'!D243</f>
        <v>0</v>
      </c>
      <c r="H242" s="9">
        <f>'Balance N-1'!E243</f>
        <v>0</v>
      </c>
      <c r="I242" s="9">
        <f>'Balance N-1'!F243</f>
        <v>0</v>
      </c>
      <c r="J242" s="11">
        <f>'Balance N-1'!G243</f>
        <v>0</v>
      </c>
      <c r="K242" s="11">
        <f>'Balance N-1'!H243</f>
        <v>0</v>
      </c>
      <c r="L242" s="12" t="str">
        <f t="shared" si="24"/>
        <v>0</v>
      </c>
      <c r="M242" s="5" t="str">
        <f t="shared" si="25"/>
        <v>0</v>
      </c>
      <c r="N242" s="4" t="str">
        <f t="shared" si="26"/>
        <v>0</v>
      </c>
      <c r="O242" s="6" t="str">
        <f t="shared" si="27"/>
        <v>Pas de niveau 7</v>
      </c>
    </row>
    <row r="243" spans="1:15">
      <c r="A243" s="15">
        <f>'Balance N-1'!A244</f>
        <v>0</v>
      </c>
      <c r="B243" s="4" t="str">
        <f t="shared" si="21"/>
        <v>0</v>
      </c>
      <c r="C243" s="4" t="str">
        <f t="shared" si="22"/>
        <v>0</v>
      </c>
      <c r="D243" s="4" t="str">
        <f t="shared" si="23"/>
        <v>0</v>
      </c>
      <c r="E243" s="8">
        <f>'Balance N-1'!B244</f>
        <v>0</v>
      </c>
      <c r="F243" s="9">
        <f>'Balance N-1'!C244</f>
        <v>0</v>
      </c>
      <c r="G243" s="9">
        <f>'Balance N-1'!D244</f>
        <v>0</v>
      </c>
      <c r="H243" s="9">
        <f>'Balance N-1'!E244</f>
        <v>0</v>
      </c>
      <c r="I243" s="9">
        <f>'Balance N-1'!F244</f>
        <v>0</v>
      </c>
      <c r="J243" s="11">
        <f>'Balance N-1'!G244</f>
        <v>0</v>
      </c>
      <c r="K243" s="11">
        <f>'Balance N-1'!H244</f>
        <v>0</v>
      </c>
      <c r="L243" s="12" t="str">
        <f t="shared" si="24"/>
        <v>0</v>
      </c>
      <c r="M243" s="5" t="str">
        <f t="shared" si="25"/>
        <v>0</v>
      </c>
      <c r="N243" s="4" t="str">
        <f t="shared" si="26"/>
        <v>0</v>
      </c>
      <c r="O243" s="6" t="str">
        <f t="shared" si="27"/>
        <v>Pas de niveau 7</v>
      </c>
    </row>
    <row r="244" spans="1:15">
      <c r="A244" s="15">
        <f>'Balance N-1'!A245</f>
        <v>0</v>
      </c>
      <c r="B244" s="4" t="str">
        <f t="shared" si="21"/>
        <v>0</v>
      </c>
      <c r="C244" s="4" t="str">
        <f t="shared" si="22"/>
        <v>0</v>
      </c>
      <c r="D244" s="4" t="str">
        <f t="shared" si="23"/>
        <v>0</v>
      </c>
      <c r="E244" s="8">
        <f>'Balance N-1'!B245</f>
        <v>0</v>
      </c>
      <c r="F244" s="9">
        <f>'Balance N-1'!C245</f>
        <v>0</v>
      </c>
      <c r="G244" s="9">
        <f>'Balance N-1'!D245</f>
        <v>0</v>
      </c>
      <c r="H244" s="9">
        <f>'Balance N-1'!E245</f>
        <v>0</v>
      </c>
      <c r="I244" s="9">
        <f>'Balance N-1'!F245</f>
        <v>0</v>
      </c>
      <c r="J244" s="11">
        <f>'Balance N-1'!G245</f>
        <v>0</v>
      </c>
      <c r="K244" s="11">
        <f>'Balance N-1'!H245</f>
        <v>0</v>
      </c>
      <c r="L244" s="12" t="str">
        <f t="shared" si="24"/>
        <v>0</v>
      </c>
      <c r="M244" s="5" t="str">
        <f t="shared" si="25"/>
        <v>0</v>
      </c>
      <c r="N244" s="4" t="str">
        <f t="shared" si="26"/>
        <v>0</v>
      </c>
      <c r="O244" s="6" t="str">
        <f t="shared" si="27"/>
        <v>Pas de niveau 7</v>
      </c>
    </row>
    <row r="245" spans="1:15">
      <c r="A245" s="15">
        <f>'Balance N-1'!A246</f>
        <v>0</v>
      </c>
      <c r="B245" s="4" t="str">
        <f t="shared" si="21"/>
        <v>0</v>
      </c>
      <c r="C245" s="4" t="str">
        <f t="shared" si="22"/>
        <v>0</v>
      </c>
      <c r="D245" s="4" t="str">
        <f t="shared" si="23"/>
        <v>0</v>
      </c>
      <c r="E245" s="8">
        <f>'Balance N-1'!B246</f>
        <v>0</v>
      </c>
      <c r="F245" s="9">
        <f>'Balance N-1'!C246</f>
        <v>0</v>
      </c>
      <c r="G245" s="9">
        <f>'Balance N-1'!D246</f>
        <v>0</v>
      </c>
      <c r="H245" s="9">
        <f>'Balance N-1'!E246</f>
        <v>0</v>
      </c>
      <c r="I245" s="9">
        <f>'Balance N-1'!F246</f>
        <v>0</v>
      </c>
      <c r="J245" s="11">
        <f>'Balance N-1'!G246</f>
        <v>0</v>
      </c>
      <c r="K245" s="11">
        <f>'Balance N-1'!H246</f>
        <v>0</v>
      </c>
      <c r="L245" s="12" t="str">
        <f t="shared" si="24"/>
        <v>0</v>
      </c>
      <c r="M245" s="5" t="str">
        <f t="shared" si="25"/>
        <v>0</v>
      </c>
      <c r="N245" s="4" t="str">
        <f t="shared" si="26"/>
        <v>0</v>
      </c>
      <c r="O245" s="6" t="str">
        <f t="shared" si="27"/>
        <v>Pas de niveau 7</v>
      </c>
    </row>
    <row r="246" spans="1:15">
      <c r="A246" s="15">
        <f>'Balance N-1'!A247</f>
        <v>0</v>
      </c>
      <c r="B246" s="4" t="str">
        <f t="shared" si="21"/>
        <v>0</v>
      </c>
      <c r="C246" s="4" t="str">
        <f t="shared" si="22"/>
        <v>0</v>
      </c>
      <c r="D246" s="4" t="str">
        <f t="shared" si="23"/>
        <v>0</v>
      </c>
      <c r="E246" s="8">
        <f>'Balance N-1'!B247</f>
        <v>0</v>
      </c>
      <c r="F246" s="9">
        <f>'Balance N-1'!C247</f>
        <v>0</v>
      </c>
      <c r="G246" s="9">
        <f>'Balance N-1'!D247</f>
        <v>0</v>
      </c>
      <c r="H246" s="9">
        <f>'Balance N-1'!E247</f>
        <v>0</v>
      </c>
      <c r="I246" s="9">
        <f>'Balance N-1'!F247</f>
        <v>0</v>
      </c>
      <c r="J246" s="11">
        <f>'Balance N-1'!G247</f>
        <v>0</v>
      </c>
      <c r="K246" s="11">
        <f>'Balance N-1'!H247</f>
        <v>0</v>
      </c>
      <c r="L246" s="12" t="str">
        <f t="shared" si="24"/>
        <v>0</v>
      </c>
      <c r="M246" s="5" t="str">
        <f t="shared" si="25"/>
        <v>0</v>
      </c>
      <c r="N246" s="4" t="str">
        <f t="shared" si="26"/>
        <v>0</v>
      </c>
      <c r="O246" s="6" t="str">
        <f t="shared" si="27"/>
        <v>Pas de niveau 7</v>
      </c>
    </row>
    <row r="247" spans="1:15">
      <c r="A247" s="15">
        <f>'Balance N-1'!A248</f>
        <v>0</v>
      </c>
      <c r="B247" s="4" t="str">
        <f t="shared" si="21"/>
        <v>0</v>
      </c>
      <c r="C247" s="4" t="str">
        <f t="shared" si="22"/>
        <v>0</v>
      </c>
      <c r="D247" s="4" t="str">
        <f t="shared" si="23"/>
        <v>0</v>
      </c>
      <c r="E247" s="8">
        <f>'Balance N-1'!B248</f>
        <v>0</v>
      </c>
      <c r="F247" s="9">
        <f>'Balance N-1'!C248</f>
        <v>0</v>
      </c>
      <c r="G247" s="9">
        <f>'Balance N-1'!D248</f>
        <v>0</v>
      </c>
      <c r="H247" s="9">
        <f>'Balance N-1'!E248</f>
        <v>0</v>
      </c>
      <c r="I247" s="9">
        <f>'Balance N-1'!F248</f>
        <v>0</v>
      </c>
      <c r="J247" s="11">
        <f>'Balance N-1'!G248</f>
        <v>0</v>
      </c>
      <c r="K247" s="11">
        <f>'Balance N-1'!H248</f>
        <v>0</v>
      </c>
      <c r="L247" s="12" t="str">
        <f t="shared" si="24"/>
        <v>0</v>
      </c>
      <c r="M247" s="5" t="str">
        <f t="shared" si="25"/>
        <v>0</v>
      </c>
      <c r="N247" s="4" t="str">
        <f t="shared" si="26"/>
        <v>0</v>
      </c>
      <c r="O247" s="6" t="str">
        <f t="shared" si="27"/>
        <v>Pas de niveau 7</v>
      </c>
    </row>
    <row r="248" spans="1:15">
      <c r="A248" s="15">
        <f>'Balance N-1'!A249</f>
        <v>0</v>
      </c>
      <c r="B248" s="4" t="str">
        <f t="shared" si="21"/>
        <v>0</v>
      </c>
      <c r="C248" s="4" t="str">
        <f t="shared" si="22"/>
        <v>0</v>
      </c>
      <c r="D248" s="4" t="str">
        <f t="shared" si="23"/>
        <v>0</v>
      </c>
      <c r="E248" s="8">
        <f>'Balance N-1'!B249</f>
        <v>0</v>
      </c>
      <c r="F248" s="9">
        <f>'Balance N-1'!C249</f>
        <v>0</v>
      </c>
      <c r="G248" s="9">
        <f>'Balance N-1'!D249</f>
        <v>0</v>
      </c>
      <c r="H248" s="9">
        <f>'Balance N-1'!E249</f>
        <v>0</v>
      </c>
      <c r="I248" s="9">
        <f>'Balance N-1'!F249</f>
        <v>0</v>
      </c>
      <c r="J248" s="11">
        <f>'Balance N-1'!G249</f>
        <v>0</v>
      </c>
      <c r="K248" s="11">
        <f>'Balance N-1'!H249</f>
        <v>0</v>
      </c>
      <c r="L248" s="12" t="str">
        <f t="shared" si="24"/>
        <v>0</v>
      </c>
      <c r="M248" s="5" t="str">
        <f t="shared" si="25"/>
        <v>0</v>
      </c>
      <c r="N248" s="4" t="str">
        <f t="shared" si="26"/>
        <v>0</v>
      </c>
      <c r="O248" s="6" t="str">
        <f t="shared" si="27"/>
        <v>Pas de niveau 7</v>
      </c>
    </row>
    <row r="249" spans="1:15">
      <c r="A249" s="15">
        <f>'Balance N-1'!A250</f>
        <v>0</v>
      </c>
      <c r="B249" s="4" t="str">
        <f t="shared" si="21"/>
        <v>0</v>
      </c>
      <c r="C249" s="4" t="str">
        <f t="shared" si="22"/>
        <v>0</v>
      </c>
      <c r="D249" s="4" t="str">
        <f t="shared" si="23"/>
        <v>0</v>
      </c>
      <c r="E249" s="8">
        <f>'Balance N-1'!B250</f>
        <v>0</v>
      </c>
      <c r="F249" s="9">
        <f>'Balance N-1'!C250</f>
        <v>0</v>
      </c>
      <c r="G249" s="9">
        <f>'Balance N-1'!D250</f>
        <v>0</v>
      </c>
      <c r="H249" s="9">
        <f>'Balance N-1'!E250</f>
        <v>0</v>
      </c>
      <c r="I249" s="9">
        <f>'Balance N-1'!F250</f>
        <v>0</v>
      </c>
      <c r="J249" s="11">
        <f>'Balance N-1'!G250</f>
        <v>0</v>
      </c>
      <c r="K249" s="11">
        <f>'Balance N-1'!H250</f>
        <v>0</v>
      </c>
      <c r="L249" s="12" t="str">
        <f t="shared" si="24"/>
        <v>0</v>
      </c>
      <c r="M249" s="5" t="str">
        <f t="shared" si="25"/>
        <v>0</v>
      </c>
      <c r="N249" s="4" t="str">
        <f t="shared" si="26"/>
        <v>0</v>
      </c>
      <c r="O249" s="6" t="str">
        <f t="shared" si="27"/>
        <v>Pas de niveau 7</v>
      </c>
    </row>
    <row r="250" spans="1:15">
      <c r="A250" s="15">
        <f>'Balance N-1'!A251</f>
        <v>0</v>
      </c>
      <c r="B250" s="4" t="str">
        <f t="shared" si="21"/>
        <v>0</v>
      </c>
      <c r="C250" s="4" t="str">
        <f t="shared" si="22"/>
        <v>0</v>
      </c>
      <c r="D250" s="4" t="str">
        <f t="shared" si="23"/>
        <v>0</v>
      </c>
      <c r="E250" s="8">
        <f>'Balance N-1'!B251</f>
        <v>0</v>
      </c>
      <c r="F250" s="9">
        <f>'Balance N-1'!C251</f>
        <v>0</v>
      </c>
      <c r="G250" s="9">
        <f>'Balance N-1'!D251</f>
        <v>0</v>
      </c>
      <c r="H250" s="9">
        <f>'Balance N-1'!E251</f>
        <v>0</v>
      </c>
      <c r="I250" s="9">
        <f>'Balance N-1'!F251</f>
        <v>0</v>
      </c>
      <c r="J250" s="11">
        <f>'Balance N-1'!G251</f>
        <v>0</v>
      </c>
      <c r="K250" s="11">
        <f>'Balance N-1'!H251</f>
        <v>0</v>
      </c>
      <c r="L250" s="12" t="str">
        <f t="shared" si="24"/>
        <v>0</v>
      </c>
      <c r="M250" s="5" t="str">
        <f t="shared" si="25"/>
        <v>0</v>
      </c>
      <c r="N250" s="4" t="str">
        <f t="shared" si="26"/>
        <v>0</v>
      </c>
      <c r="O250" s="6" t="str">
        <f t="shared" si="27"/>
        <v>Pas de niveau 7</v>
      </c>
    </row>
    <row r="251" spans="1:15">
      <c r="A251" s="15">
        <f>'Balance N-1'!A252</f>
        <v>0</v>
      </c>
      <c r="B251" s="4" t="str">
        <f t="shared" si="21"/>
        <v>0</v>
      </c>
      <c r="C251" s="4" t="str">
        <f t="shared" si="22"/>
        <v>0</v>
      </c>
      <c r="D251" s="4" t="str">
        <f t="shared" si="23"/>
        <v>0</v>
      </c>
      <c r="E251" s="8">
        <f>'Balance N-1'!B252</f>
        <v>0</v>
      </c>
      <c r="F251" s="9">
        <f>'Balance N-1'!C252</f>
        <v>0</v>
      </c>
      <c r="G251" s="9">
        <f>'Balance N-1'!D252</f>
        <v>0</v>
      </c>
      <c r="H251" s="9">
        <f>'Balance N-1'!E252</f>
        <v>0</v>
      </c>
      <c r="I251" s="9">
        <f>'Balance N-1'!F252</f>
        <v>0</v>
      </c>
      <c r="J251" s="11">
        <f>'Balance N-1'!G252</f>
        <v>0</v>
      </c>
      <c r="K251" s="11">
        <f>'Balance N-1'!H252</f>
        <v>0</v>
      </c>
      <c r="L251" s="12" t="str">
        <f t="shared" si="24"/>
        <v>0</v>
      </c>
      <c r="M251" s="5" t="str">
        <f t="shared" si="25"/>
        <v>0</v>
      </c>
      <c r="N251" s="4" t="str">
        <f t="shared" si="26"/>
        <v>0</v>
      </c>
      <c r="O251" s="6" t="str">
        <f t="shared" si="27"/>
        <v>Pas de niveau 7</v>
      </c>
    </row>
    <row r="252" spans="1:15">
      <c r="A252" s="15">
        <f>'Balance N-1'!A253</f>
        <v>0</v>
      </c>
      <c r="B252" s="4" t="str">
        <f t="shared" si="21"/>
        <v>0</v>
      </c>
      <c r="C252" s="4" t="str">
        <f t="shared" si="22"/>
        <v>0</v>
      </c>
      <c r="D252" s="4" t="str">
        <f t="shared" si="23"/>
        <v>0</v>
      </c>
      <c r="E252" s="8">
        <f>'Balance N-1'!B253</f>
        <v>0</v>
      </c>
      <c r="F252" s="9">
        <f>'Balance N-1'!C253</f>
        <v>0</v>
      </c>
      <c r="G252" s="9">
        <f>'Balance N-1'!D253</f>
        <v>0</v>
      </c>
      <c r="H252" s="9">
        <f>'Balance N-1'!E253</f>
        <v>0</v>
      </c>
      <c r="I252" s="9">
        <f>'Balance N-1'!F253</f>
        <v>0</v>
      </c>
      <c r="J252" s="11">
        <f>'Balance N-1'!G253</f>
        <v>0</v>
      </c>
      <c r="K252" s="11">
        <f>'Balance N-1'!H253</f>
        <v>0</v>
      </c>
      <c r="L252" s="12" t="str">
        <f t="shared" si="24"/>
        <v>0</v>
      </c>
      <c r="M252" s="5" t="str">
        <f t="shared" si="25"/>
        <v>0</v>
      </c>
      <c r="N252" s="4" t="str">
        <f t="shared" si="26"/>
        <v>0</v>
      </c>
      <c r="O252" s="6" t="str">
        <f t="shared" si="27"/>
        <v>Pas de niveau 7</v>
      </c>
    </row>
    <row r="253" spans="1:15">
      <c r="A253" s="15">
        <f>'Balance N-1'!A254</f>
        <v>0</v>
      </c>
      <c r="B253" s="4" t="str">
        <f t="shared" si="21"/>
        <v>0</v>
      </c>
      <c r="C253" s="4" t="str">
        <f t="shared" si="22"/>
        <v>0</v>
      </c>
      <c r="D253" s="4" t="str">
        <f t="shared" si="23"/>
        <v>0</v>
      </c>
      <c r="E253" s="8">
        <f>'Balance N-1'!B254</f>
        <v>0</v>
      </c>
      <c r="F253" s="9">
        <f>'Balance N-1'!C254</f>
        <v>0</v>
      </c>
      <c r="G253" s="9">
        <f>'Balance N-1'!D254</f>
        <v>0</v>
      </c>
      <c r="H253" s="9">
        <f>'Balance N-1'!E254</f>
        <v>0</v>
      </c>
      <c r="I253" s="9">
        <f>'Balance N-1'!F254</f>
        <v>0</v>
      </c>
      <c r="J253" s="11">
        <f>'Balance N-1'!G254</f>
        <v>0</v>
      </c>
      <c r="K253" s="11">
        <f>'Balance N-1'!H254</f>
        <v>0</v>
      </c>
      <c r="L253" s="12" t="str">
        <f t="shared" si="24"/>
        <v>0</v>
      </c>
      <c r="M253" s="5" t="str">
        <f t="shared" si="25"/>
        <v>0</v>
      </c>
      <c r="N253" s="4" t="str">
        <f t="shared" si="26"/>
        <v>0</v>
      </c>
      <c r="O253" s="6" t="str">
        <f t="shared" si="27"/>
        <v>Pas de niveau 7</v>
      </c>
    </row>
    <row r="254" spans="1:15">
      <c r="A254" s="15">
        <f>'Balance N-1'!A255</f>
        <v>0</v>
      </c>
      <c r="B254" s="4" t="str">
        <f t="shared" si="21"/>
        <v>0</v>
      </c>
      <c r="C254" s="4" t="str">
        <f t="shared" si="22"/>
        <v>0</v>
      </c>
      <c r="D254" s="4" t="str">
        <f t="shared" si="23"/>
        <v>0</v>
      </c>
      <c r="E254" s="8">
        <f>'Balance N-1'!B255</f>
        <v>0</v>
      </c>
      <c r="F254" s="9">
        <f>'Balance N-1'!C255</f>
        <v>0</v>
      </c>
      <c r="G254" s="9">
        <f>'Balance N-1'!D255</f>
        <v>0</v>
      </c>
      <c r="H254" s="9">
        <f>'Balance N-1'!E255</f>
        <v>0</v>
      </c>
      <c r="I254" s="9">
        <f>'Balance N-1'!F255</f>
        <v>0</v>
      </c>
      <c r="J254" s="11">
        <f>'Balance N-1'!G255</f>
        <v>0</v>
      </c>
      <c r="K254" s="11">
        <f>'Balance N-1'!H255</f>
        <v>0</v>
      </c>
      <c r="L254" s="12" t="str">
        <f t="shared" si="24"/>
        <v>0</v>
      </c>
      <c r="M254" s="5" t="str">
        <f t="shared" si="25"/>
        <v>0</v>
      </c>
      <c r="N254" s="4" t="str">
        <f t="shared" si="26"/>
        <v>0</v>
      </c>
      <c r="O254" s="6" t="str">
        <f t="shared" si="27"/>
        <v>Pas de niveau 7</v>
      </c>
    </row>
    <row r="255" spans="1:15">
      <c r="A255" s="15">
        <f>'Balance N-1'!A256</f>
        <v>0</v>
      </c>
      <c r="B255" s="4" t="str">
        <f t="shared" si="21"/>
        <v>0</v>
      </c>
      <c r="C255" s="4" t="str">
        <f t="shared" si="22"/>
        <v>0</v>
      </c>
      <c r="D255" s="4" t="str">
        <f t="shared" si="23"/>
        <v>0</v>
      </c>
      <c r="E255" s="8">
        <f>'Balance N-1'!B256</f>
        <v>0</v>
      </c>
      <c r="F255" s="9">
        <f>'Balance N-1'!C256</f>
        <v>0</v>
      </c>
      <c r="G255" s="9">
        <f>'Balance N-1'!D256</f>
        <v>0</v>
      </c>
      <c r="H255" s="9">
        <f>'Balance N-1'!E256</f>
        <v>0</v>
      </c>
      <c r="I255" s="9">
        <f>'Balance N-1'!F256</f>
        <v>0</v>
      </c>
      <c r="J255" s="11">
        <f>'Balance N-1'!G256</f>
        <v>0</v>
      </c>
      <c r="K255" s="11">
        <f>'Balance N-1'!H256</f>
        <v>0</v>
      </c>
      <c r="L255" s="12" t="str">
        <f t="shared" si="24"/>
        <v>0</v>
      </c>
      <c r="M255" s="5" t="str">
        <f t="shared" si="25"/>
        <v>0</v>
      </c>
      <c r="N255" s="4" t="str">
        <f t="shared" si="26"/>
        <v>0</v>
      </c>
      <c r="O255" s="6" t="str">
        <f t="shared" si="27"/>
        <v>Pas de niveau 7</v>
      </c>
    </row>
    <row r="256" spans="1:15">
      <c r="A256" s="15">
        <f>'Balance N-1'!A257</f>
        <v>0</v>
      </c>
      <c r="B256" s="4" t="str">
        <f t="shared" si="21"/>
        <v>0</v>
      </c>
      <c r="C256" s="4" t="str">
        <f t="shared" si="22"/>
        <v>0</v>
      </c>
      <c r="D256" s="4" t="str">
        <f t="shared" si="23"/>
        <v>0</v>
      </c>
      <c r="E256" s="8">
        <f>'Balance N-1'!B257</f>
        <v>0</v>
      </c>
      <c r="F256" s="9">
        <f>'Balance N-1'!C257</f>
        <v>0</v>
      </c>
      <c r="G256" s="9">
        <f>'Balance N-1'!D257</f>
        <v>0</v>
      </c>
      <c r="H256" s="9">
        <f>'Balance N-1'!E257</f>
        <v>0</v>
      </c>
      <c r="I256" s="9">
        <f>'Balance N-1'!F257</f>
        <v>0</v>
      </c>
      <c r="J256" s="11">
        <f>'Balance N-1'!G257</f>
        <v>0</v>
      </c>
      <c r="K256" s="11">
        <f>'Balance N-1'!H257</f>
        <v>0</v>
      </c>
      <c r="L256" s="12" t="str">
        <f t="shared" si="24"/>
        <v>0</v>
      </c>
      <c r="M256" s="5" t="str">
        <f t="shared" si="25"/>
        <v>0</v>
      </c>
      <c r="N256" s="4" t="str">
        <f t="shared" si="26"/>
        <v>0</v>
      </c>
      <c r="O256" s="6" t="str">
        <f t="shared" si="27"/>
        <v>Pas de niveau 7</v>
      </c>
    </row>
    <row r="257" spans="1:15">
      <c r="A257" s="15">
        <f>'Balance N-1'!A258</f>
        <v>0</v>
      </c>
      <c r="B257" s="4" t="str">
        <f t="shared" si="21"/>
        <v>0</v>
      </c>
      <c r="C257" s="4" t="str">
        <f t="shared" si="22"/>
        <v>0</v>
      </c>
      <c r="D257" s="4" t="str">
        <f t="shared" si="23"/>
        <v>0</v>
      </c>
      <c r="E257" s="8">
        <f>'Balance N-1'!B258</f>
        <v>0</v>
      </c>
      <c r="F257" s="9">
        <f>'Balance N-1'!C258</f>
        <v>0</v>
      </c>
      <c r="G257" s="9">
        <f>'Balance N-1'!D258</f>
        <v>0</v>
      </c>
      <c r="H257" s="9">
        <f>'Balance N-1'!E258</f>
        <v>0</v>
      </c>
      <c r="I257" s="9">
        <f>'Balance N-1'!F258</f>
        <v>0</v>
      </c>
      <c r="J257" s="11">
        <f>'Balance N-1'!G258</f>
        <v>0</v>
      </c>
      <c r="K257" s="11">
        <f>'Balance N-1'!H258</f>
        <v>0</v>
      </c>
      <c r="L257" s="12" t="str">
        <f t="shared" si="24"/>
        <v>0</v>
      </c>
      <c r="M257" s="5" t="str">
        <f t="shared" si="25"/>
        <v>0</v>
      </c>
      <c r="N257" s="4" t="str">
        <f t="shared" si="26"/>
        <v>0</v>
      </c>
      <c r="O257" s="6" t="str">
        <f t="shared" si="27"/>
        <v>Pas de niveau 7</v>
      </c>
    </row>
    <row r="258" spans="1:15">
      <c r="A258" s="15">
        <f>'Balance N-1'!A259</f>
        <v>0</v>
      </c>
      <c r="B258" s="4" t="str">
        <f t="shared" si="21"/>
        <v>0</v>
      </c>
      <c r="C258" s="4" t="str">
        <f t="shared" si="22"/>
        <v>0</v>
      </c>
      <c r="D258" s="4" t="str">
        <f t="shared" si="23"/>
        <v>0</v>
      </c>
      <c r="E258" s="8">
        <f>'Balance N-1'!B259</f>
        <v>0</v>
      </c>
      <c r="F258" s="9">
        <f>'Balance N-1'!C259</f>
        <v>0</v>
      </c>
      <c r="G258" s="9">
        <f>'Balance N-1'!D259</f>
        <v>0</v>
      </c>
      <c r="H258" s="9">
        <f>'Balance N-1'!E259</f>
        <v>0</v>
      </c>
      <c r="I258" s="9">
        <f>'Balance N-1'!F259</f>
        <v>0</v>
      </c>
      <c r="J258" s="11">
        <f>'Balance N-1'!G259</f>
        <v>0</v>
      </c>
      <c r="K258" s="11">
        <f>'Balance N-1'!H259</f>
        <v>0</v>
      </c>
      <c r="L258" s="12" t="str">
        <f t="shared" si="24"/>
        <v>0</v>
      </c>
      <c r="M258" s="5" t="str">
        <f t="shared" si="25"/>
        <v>0</v>
      </c>
      <c r="N258" s="4" t="str">
        <f t="shared" si="26"/>
        <v>0</v>
      </c>
      <c r="O258" s="6" t="str">
        <f t="shared" si="27"/>
        <v>Pas de niveau 7</v>
      </c>
    </row>
    <row r="259" spans="1:15">
      <c r="A259" s="15">
        <f>'Balance N-1'!A260</f>
        <v>0</v>
      </c>
      <c r="B259" s="4" t="str">
        <f t="shared" si="21"/>
        <v>0</v>
      </c>
      <c r="C259" s="4" t="str">
        <f t="shared" si="22"/>
        <v>0</v>
      </c>
      <c r="D259" s="4" t="str">
        <f t="shared" si="23"/>
        <v>0</v>
      </c>
      <c r="E259" s="8">
        <f>'Balance N-1'!B260</f>
        <v>0</v>
      </c>
      <c r="F259" s="9">
        <f>'Balance N-1'!C260</f>
        <v>0</v>
      </c>
      <c r="G259" s="9">
        <f>'Balance N-1'!D260</f>
        <v>0</v>
      </c>
      <c r="H259" s="9">
        <f>'Balance N-1'!E260</f>
        <v>0</v>
      </c>
      <c r="I259" s="9">
        <f>'Balance N-1'!F260</f>
        <v>0</v>
      </c>
      <c r="J259" s="11">
        <f>'Balance N-1'!G260</f>
        <v>0</v>
      </c>
      <c r="K259" s="11">
        <f>'Balance N-1'!H260</f>
        <v>0</v>
      </c>
      <c r="L259" s="12" t="str">
        <f t="shared" si="24"/>
        <v>0</v>
      </c>
      <c r="M259" s="5" t="str">
        <f t="shared" si="25"/>
        <v>0</v>
      </c>
      <c r="N259" s="4" t="str">
        <f t="shared" si="26"/>
        <v>0</v>
      </c>
      <c r="O259" s="6" t="str">
        <f t="shared" si="27"/>
        <v>Pas de niveau 7</v>
      </c>
    </row>
    <row r="260" spans="1:15">
      <c r="A260" s="15">
        <f>'Balance N-1'!A261</f>
        <v>0</v>
      </c>
      <c r="B260" s="4" t="str">
        <f t="shared" ref="B260:B323" si="28">LEFT(A260,$W$1)</f>
        <v>0</v>
      </c>
      <c r="C260" s="4" t="str">
        <f t="shared" ref="C260:C323" si="29">LEFT(A260,$X$1)</f>
        <v>0</v>
      </c>
      <c r="D260" s="4" t="str">
        <f t="shared" ref="D260:D323" si="30">LEFT(A260,$Y$1)</f>
        <v>0</v>
      </c>
      <c r="E260" s="8">
        <f>'Balance N-1'!B261</f>
        <v>0</v>
      </c>
      <c r="F260" s="9">
        <f>'Balance N-1'!C261</f>
        <v>0</v>
      </c>
      <c r="G260" s="9">
        <f>'Balance N-1'!D261</f>
        <v>0</v>
      </c>
      <c r="H260" s="9">
        <f>'Balance N-1'!E261</f>
        <v>0</v>
      </c>
      <c r="I260" s="9">
        <f>'Balance N-1'!F261</f>
        <v>0</v>
      </c>
      <c r="J260" s="11">
        <f>'Balance N-1'!G261</f>
        <v>0</v>
      </c>
      <c r="K260" s="11">
        <f>'Balance N-1'!H261</f>
        <v>0</v>
      </c>
      <c r="L260" s="12" t="str">
        <f t="shared" ref="L260:L323" si="31">LEFT(A260,1)</f>
        <v>0</v>
      </c>
      <c r="M260" s="5" t="str">
        <f t="shared" ref="M260:M323" si="32">IF(MID(A260,5,1)&lt;&gt;"0",LEFT(A260,5),"Pas de niveau 5")</f>
        <v>0</v>
      </c>
      <c r="N260" s="4" t="str">
        <f t="shared" ref="N260:N323" si="33">IF(MID(A260,6,1)&lt;&gt;"0",LEFT(A260,6),"Pas de niveau 6")</f>
        <v>0</v>
      </c>
      <c r="O260" s="6" t="str">
        <f t="shared" ref="O260:O323" si="34">IF(MID(A260,7,1)&lt;&gt;"",LEFT(A260,7),"Pas de niveau 7")</f>
        <v>Pas de niveau 7</v>
      </c>
    </row>
    <row r="261" spans="1:15">
      <c r="A261" s="15">
        <f>'Balance N-1'!A262</f>
        <v>0</v>
      </c>
      <c r="B261" s="4" t="str">
        <f t="shared" si="28"/>
        <v>0</v>
      </c>
      <c r="C261" s="4" t="str">
        <f t="shared" si="29"/>
        <v>0</v>
      </c>
      <c r="D261" s="4" t="str">
        <f t="shared" si="30"/>
        <v>0</v>
      </c>
      <c r="E261" s="8">
        <f>'Balance N-1'!B262</f>
        <v>0</v>
      </c>
      <c r="F261" s="9">
        <f>'Balance N-1'!C262</f>
        <v>0</v>
      </c>
      <c r="G261" s="9">
        <f>'Balance N-1'!D262</f>
        <v>0</v>
      </c>
      <c r="H261" s="9">
        <f>'Balance N-1'!E262</f>
        <v>0</v>
      </c>
      <c r="I261" s="9">
        <f>'Balance N-1'!F262</f>
        <v>0</v>
      </c>
      <c r="J261" s="11">
        <f>'Balance N-1'!G262</f>
        <v>0</v>
      </c>
      <c r="K261" s="11">
        <f>'Balance N-1'!H262</f>
        <v>0</v>
      </c>
      <c r="L261" s="12" t="str">
        <f t="shared" si="31"/>
        <v>0</v>
      </c>
      <c r="M261" s="5" t="str">
        <f t="shared" si="32"/>
        <v>0</v>
      </c>
      <c r="N261" s="4" t="str">
        <f t="shared" si="33"/>
        <v>0</v>
      </c>
      <c r="O261" s="6" t="str">
        <f t="shared" si="34"/>
        <v>Pas de niveau 7</v>
      </c>
    </row>
    <row r="262" spans="1:15">
      <c r="A262" s="15">
        <f>'Balance N-1'!A263</f>
        <v>0</v>
      </c>
      <c r="B262" s="4" t="str">
        <f t="shared" si="28"/>
        <v>0</v>
      </c>
      <c r="C262" s="4" t="str">
        <f t="shared" si="29"/>
        <v>0</v>
      </c>
      <c r="D262" s="4" t="str">
        <f t="shared" si="30"/>
        <v>0</v>
      </c>
      <c r="E262" s="8">
        <f>'Balance N-1'!B263</f>
        <v>0</v>
      </c>
      <c r="F262" s="9">
        <f>'Balance N-1'!C263</f>
        <v>0</v>
      </c>
      <c r="G262" s="9">
        <f>'Balance N-1'!D263</f>
        <v>0</v>
      </c>
      <c r="H262" s="9">
        <f>'Balance N-1'!E263</f>
        <v>0</v>
      </c>
      <c r="I262" s="9">
        <f>'Balance N-1'!F263</f>
        <v>0</v>
      </c>
      <c r="J262" s="11">
        <f>'Balance N-1'!G263</f>
        <v>0</v>
      </c>
      <c r="K262" s="11">
        <f>'Balance N-1'!H263</f>
        <v>0</v>
      </c>
      <c r="L262" s="12" t="str">
        <f t="shared" si="31"/>
        <v>0</v>
      </c>
      <c r="M262" s="5" t="str">
        <f t="shared" si="32"/>
        <v>0</v>
      </c>
      <c r="N262" s="4" t="str">
        <f t="shared" si="33"/>
        <v>0</v>
      </c>
      <c r="O262" s="6" t="str">
        <f t="shared" si="34"/>
        <v>Pas de niveau 7</v>
      </c>
    </row>
    <row r="263" spans="1:15">
      <c r="A263" s="15">
        <f>'Balance N-1'!A264</f>
        <v>0</v>
      </c>
      <c r="B263" s="4" t="str">
        <f t="shared" si="28"/>
        <v>0</v>
      </c>
      <c r="C263" s="4" t="str">
        <f t="shared" si="29"/>
        <v>0</v>
      </c>
      <c r="D263" s="4" t="str">
        <f t="shared" si="30"/>
        <v>0</v>
      </c>
      <c r="E263" s="8">
        <f>'Balance N-1'!B264</f>
        <v>0</v>
      </c>
      <c r="F263" s="9">
        <f>'Balance N-1'!C264</f>
        <v>0</v>
      </c>
      <c r="G263" s="9">
        <f>'Balance N-1'!D264</f>
        <v>0</v>
      </c>
      <c r="H263" s="9">
        <f>'Balance N-1'!E264</f>
        <v>0</v>
      </c>
      <c r="I263" s="9">
        <f>'Balance N-1'!F264</f>
        <v>0</v>
      </c>
      <c r="J263" s="11">
        <f>'Balance N-1'!G264</f>
        <v>0</v>
      </c>
      <c r="K263" s="11">
        <f>'Balance N-1'!H264</f>
        <v>0</v>
      </c>
      <c r="L263" s="12" t="str">
        <f t="shared" si="31"/>
        <v>0</v>
      </c>
      <c r="M263" s="5" t="str">
        <f t="shared" si="32"/>
        <v>0</v>
      </c>
      <c r="N263" s="4" t="str">
        <f t="shared" si="33"/>
        <v>0</v>
      </c>
      <c r="O263" s="6" t="str">
        <f t="shared" si="34"/>
        <v>Pas de niveau 7</v>
      </c>
    </row>
    <row r="264" spans="1:15">
      <c r="A264" s="15">
        <f>'Balance N-1'!A265</f>
        <v>0</v>
      </c>
      <c r="B264" s="4" t="str">
        <f t="shared" si="28"/>
        <v>0</v>
      </c>
      <c r="C264" s="4" t="str">
        <f t="shared" si="29"/>
        <v>0</v>
      </c>
      <c r="D264" s="4" t="str">
        <f t="shared" si="30"/>
        <v>0</v>
      </c>
      <c r="E264" s="8">
        <f>'Balance N-1'!B265</f>
        <v>0</v>
      </c>
      <c r="F264" s="9">
        <f>'Balance N-1'!C265</f>
        <v>0</v>
      </c>
      <c r="G264" s="9">
        <f>'Balance N-1'!D265</f>
        <v>0</v>
      </c>
      <c r="H264" s="9">
        <f>'Balance N-1'!E265</f>
        <v>0</v>
      </c>
      <c r="I264" s="9">
        <f>'Balance N-1'!F265</f>
        <v>0</v>
      </c>
      <c r="J264" s="11">
        <f>'Balance N-1'!G265</f>
        <v>0</v>
      </c>
      <c r="K264" s="11">
        <f>'Balance N-1'!H265</f>
        <v>0</v>
      </c>
      <c r="L264" s="12" t="str">
        <f t="shared" si="31"/>
        <v>0</v>
      </c>
      <c r="M264" s="5" t="str">
        <f t="shared" si="32"/>
        <v>0</v>
      </c>
      <c r="N264" s="4" t="str">
        <f t="shared" si="33"/>
        <v>0</v>
      </c>
      <c r="O264" s="6" t="str">
        <f t="shared" si="34"/>
        <v>Pas de niveau 7</v>
      </c>
    </row>
    <row r="265" spans="1:15">
      <c r="A265" s="15">
        <f>'Balance N-1'!A266</f>
        <v>0</v>
      </c>
      <c r="B265" s="4" t="str">
        <f t="shared" si="28"/>
        <v>0</v>
      </c>
      <c r="C265" s="4" t="str">
        <f t="shared" si="29"/>
        <v>0</v>
      </c>
      <c r="D265" s="4" t="str">
        <f t="shared" si="30"/>
        <v>0</v>
      </c>
      <c r="E265" s="8">
        <f>'Balance N-1'!B266</f>
        <v>0</v>
      </c>
      <c r="F265" s="9">
        <f>'Balance N-1'!C266</f>
        <v>0</v>
      </c>
      <c r="G265" s="9">
        <f>'Balance N-1'!D266</f>
        <v>0</v>
      </c>
      <c r="H265" s="9">
        <f>'Balance N-1'!E266</f>
        <v>0</v>
      </c>
      <c r="I265" s="9">
        <f>'Balance N-1'!F266</f>
        <v>0</v>
      </c>
      <c r="J265" s="11">
        <f>'Balance N-1'!G266</f>
        <v>0</v>
      </c>
      <c r="K265" s="11">
        <f>'Balance N-1'!H266</f>
        <v>0</v>
      </c>
      <c r="L265" s="12" t="str">
        <f t="shared" si="31"/>
        <v>0</v>
      </c>
      <c r="M265" s="5" t="str">
        <f t="shared" si="32"/>
        <v>0</v>
      </c>
      <c r="N265" s="4" t="str">
        <f t="shared" si="33"/>
        <v>0</v>
      </c>
      <c r="O265" s="6" t="str">
        <f t="shared" si="34"/>
        <v>Pas de niveau 7</v>
      </c>
    </row>
    <row r="266" spans="1:15">
      <c r="A266" s="15">
        <f>'Balance N-1'!A267</f>
        <v>0</v>
      </c>
      <c r="B266" s="4" t="str">
        <f t="shared" si="28"/>
        <v>0</v>
      </c>
      <c r="C266" s="4" t="str">
        <f t="shared" si="29"/>
        <v>0</v>
      </c>
      <c r="D266" s="4" t="str">
        <f t="shared" si="30"/>
        <v>0</v>
      </c>
      <c r="E266" s="8">
        <f>'Balance N-1'!B267</f>
        <v>0</v>
      </c>
      <c r="F266" s="9">
        <f>'Balance N-1'!C267</f>
        <v>0</v>
      </c>
      <c r="G266" s="9">
        <f>'Balance N-1'!D267</f>
        <v>0</v>
      </c>
      <c r="H266" s="9">
        <f>'Balance N-1'!E267</f>
        <v>0</v>
      </c>
      <c r="I266" s="9">
        <f>'Balance N-1'!F267</f>
        <v>0</v>
      </c>
      <c r="J266" s="11">
        <f>'Balance N-1'!G267</f>
        <v>0</v>
      </c>
      <c r="K266" s="11">
        <f>'Balance N-1'!H267</f>
        <v>0</v>
      </c>
      <c r="L266" s="12" t="str">
        <f t="shared" si="31"/>
        <v>0</v>
      </c>
      <c r="M266" s="5" t="str">
        <f t="shared" si="32"/>
        <v>0</v>
      </c>
      <c r="N266" s="4" t="str">
        <f t="shared" si="33"/>
        <v>0</v>
      </c>
      <c r="O266" s="6" t="str">
        <f t="shared" si="34"/>
        <v>Pas de niveau 7</v>
      </c>
    </row>
    <row r="267" spans="1:15">
      <c r="A267" s="15">
        <f>'Balance N-1'!A268</f>
        <v>0</v>
      </c>
      <c r="B267" s="4" t="str">
        <f t="shared" si="28"/>
        <v>0</v>
      </c>
      <c r="C267" s="4" t="str">
        <f t="shared" si="29"/>
        <v>0</v>
      </c>
      <c r="D267" s="4" t="str">
        <f t="shared" si="30"/>
        <v>0</v>
      </c>
      <c r="E267" s="8">
        <f>'Balance N-1'!B268</f>
        <v>0</v>
      </c>
      <c r="F267" s="9">
        <f>'Balance N-1'!C268</f>
        <v>0</v>
      </c>
      <c r="G267" s="9">
        <f>'Balance N-1'!D268</f>
        <v>0</v>
      </c>
      <c r="H267" s="9">
        <f>'Balance N-1'!E268</f>
        <v>0</v>
      </c>
      <c r="I267" s="9">
        <f>'Balance N-1'!F268</f>
        <v>0</v>
      </c>
      <c r="J267" s="11">
        <f>'Balance N-1'!G268</f>
        <v>0</v>
      </c>
      <c r="K267" s="11">
        <f>'Balance N-1'!H268</f>
        <v>0</v>
      </c>
      <c r="L267" s="12" t="str">
        <f t="shared" si="31"/>
        <v>0</v>
      </c>
      <c r="M267" s="5" t="str">
        <f t="shared" si="32"/>
        <v>0</v>
      </c>
      <c r="N267" s="4" t="str">
        <f t="shared" si="33"/>
        <v>0</v>
      </c>
      <c r="O267" s="6" t="str">
        <f t="shared" si="34"/>
        <v>Pas de niveau 7</v>
      </c>
    </row>
    <row r="268" spans="1:15">
      <c r="A268" s="15">
        <f>'Balance N-1'!A269</f>
        <v>0</v>
      </c>
      <c r="B268" s="4" t="str">
        <f t="shared" si="28"/>
        <v>0</v>
      </c>
      <c r="C268" s="4" t="str">
        <f t="shared" si="29"/>
        <v>0</v>
      </c>
      <c r="D268" s="4" t="str">
        <f t="shared" si="30"/>
        <v>0</v>
      </c>
      <c r="E268" s="8">
        <f>'Balance N-1'!B269</f>
        <v>0</v>
      </c>
      <c r="F268" s="9">
        <f>'Balance N-1'!C269</f>
        <v>0</v>
      </c>
      <c r="G268" s="9">
        <f>'Balance N-1'!D269</f>
        <v>0</v>
      </c>
      <c r="H268" s="9">
        <f>'Balance N-1'!E269</f>
        <v>0</v>
      </c>
      <c r="I268" s="9">
        <f>'Balance N-1'!F269</f>
        <v>0</v>
      </c>
      <c r="J268" s="11">
        <f>'Balance N-1'!G269</f>
        <v>0</v>
      </c>
      <c r="K268" s="11">
        <f>'Balance N-1'!H269</f>
        <v>0</v>
      </c>
      <c r="L268" s="12" t="str">
        <f t="shared" si="31"/>
        <v>0</v>
      </c>
      <c r="M268" s="5" t="str">
        <f t="shared" si="32"/>
        <v>0</v>
      </c>
      <c r="N268" s="4" t="str">
        <f t="shared" si="33"/>
        <v>0</v>
      </c>
      <c r="O268" s="6" t="str">
        <f t="shared" si="34"/>
        <v>Pas de niveau 7</v>
      </c>
    </row>
    <row r="269" spans="1:15">
      <c r="A269" s="15">
        <f>'Balance N-1'!A270</f>
        <v>0</v>
      </c>
      <c r="B269" s="4" t="str">
        <f t="shared" si="28"/>
        <v>0</v>
      </c>
      <c r="C269" s="4" t="str">
        <f t="shared" si="29"/>
        <v>0</v>
      </c>
      <c r="D269" s="4" t="str">
        <f t="shared" si="30"/>
        <v>0</v>
      </c>
      <c r="E269" s="8">
        <f>'Balance N-1'!B270</f>
        <v>0</v>
      </c>
      <c r="F269" s="9">
        <f>'Balance N-1'!C270</f>
        <v>0</v>
      </c>
      <c r="G269" s="9">
        <f>'Balance N-1'!D270</f>
        <v>0</v>
      </c>
      <c r="H269" s="9">
        <f>'Balance N-1'!E270</f>
        <v>0</v>
      </c>
      <c r="I269" s="9">
        <f>'Balance N-1'!F270</f>
        <v>0</v>
      </c>
      <c r="J269" s="11">
        <f>'Balance N-1'!G270</f>
        <v>0</v>
      </c>
      <c r="K269" s="11">
        <f>'Balance N-1'!H270</f>
        <v>0</v>
      </c>
      <c r="L269" s="12" t="str">
        <f t="shared" si="31"/>
        <v>0</v>
      </c>
      <c r="M269" s="5" t="str">
        <f t="shared" si="32"/>
        <v>0</v>
      </c>
      <c r="N269" s="4" t="str">
        <f t="shared" si="33"/>
        <v>0</v>
      </c>
      <c r="O269" s="6" t="str">
        <f t="shared" si="34"/>
        <v>Pas de niveau 7</v>
      </c>
    </row>
    <row r="270" spans="1:15">
      <c r="A270" s="15">
        <f>'Balance N-1'!A271</f>
        <v>0</v>
      </c>
      <c r="B270" s="4" t="str">
        <f t="shared" si="28"/>
        <v>0</v>
      </c>
      <c r="C270" s="4" t="str">
        <f t="shared" si="29"/>
        <v>0</v>
      </c>
      <c r="D270" s="4" t="str">
        <f t="shared" si="30"/>
        <v>0</v>
      </c>
      <c r="E270" s="8">
        <f>'Balance N-1'!B271</f>
        <v>0</v>
      </c>
      <c r="F270" s="9">
        <f>'Balance N-1'!C271</f>
        <v>0</v>
      </c>
      <c r="G270" s="9">
        <f>'Balance N-1'!D271</f>
        <v>0</v>
      </c>
      <c r="H270" s="9">
        <f>'Balance N-1'!E271</f>
        <v>0</v>
      </c>
      <c r="I270" s="9">
        <f>'Balance N-1'!F271</f>
        <v>0</v>
      </c>
      <c r="J270" s="11">
        <f>'Balance N-1'!G271</f>
        <v>0</v>
      </c>
      <c r="K270" s="11">
        <f>'Balance N-1'!H271</f>
        <v>0</v>
      </c>
      <c r="L270" s="12" t="str">
        <f t="shared" si="31"/>
        <v>0</v>
      </c>
      <c r="M270" s="5" t="str">
        <f t="shared" si="32"/>
        <v>0</v>
      </c>
      <c r="N270" s="4" t="str">
        <f t="shared" si="33"/>
        <v>0</v>
      </c>
      <c r="O270" s="6" t="str">
        <f t="shared" si="34"/>
        <v>Pas de niveau 7</v>
      </c>
    </row>
    <row r="271" spans="1:15">
      <c r="A271" s="15">
        <f>'Balance N-1'!A272</f>
        <v>0</v>
      </c>
      <c r="B271" s="4" t="str">
        <f t="shared" si="28"/>
        <v>0</v>
      </c>
      <c r="C271" s="4" t="str">
        <f t="shared" si="29"/>
        <v>0</v>
      </c>
      <c r="D271" s="4" t="str">
        <f t="shared" si="30"/>
        <v>0</v>
      </c>
      <c r="E271" s="8">
        <f>'Balance N-1'!B272</f>
        <v>0</v>
      </c>
      <c r="F271" s="9">
        <f>'Balance N-1'!C272</f>
        <v>0</v>
      </c>
      <c r="G271" s="9">
        <f>'Balance N-1'!D272</f>
        <v>0</v>
      </c>
      <c r="H271" s="9">
        <f>'Balance N-1'!E272</f>
        <v>0</v>
      </c>
      <c r="I271" s="9">
        <f>'Balance N-1'!F272</f>
        <v>0</v>
      </c>
      <c r="J271" s="11">
        <f>'Balance N-1'!G272</f>
        <v>0</v>
      </c>
      <c r="K271" s="11">
        <f>'Balance N-1'!H272</f>
        <v>0</v>
      </c>
      <c r="L271" s="12" t="str">
        <f t="shared" si="31"/>
        <v>0</v>
      </c>
      <c r="M271" s="5" t="str">
        <f t="shared" si="32"/>
        <v>0</v>
      </c>
      <c r="N271" s="4" t="str">
        <f t="shared" si="33"/>
        <v>0</v>
      </c>
      <c r="O271" s="6" t="str">
        <f t="shared" si="34"/>
        <v>Pas de niveau 7</v>
      </c>
    </row>
    <row r="272" spans="1:15">
      <c r="A272" s="15">
        <f>'Balance N-1'!A273</f>
        <v>0</v>
      </c>
      <c r="B272" s="4" t="str">
        <f t="shared" si="28"/>
        <v>0</v>
      </c>
      <c r="C272" s="4" t="str">
        <f t="shared" si="29"/>
        <v>0</v>
      </c>
      <c r="D272" s="4" t="str">
        <f t="shared" si="30"/>
        <v>0</v>
      </c>
      <c r="E272" s="8">
        <f>'Balance N-1'!B273</f>
        <v>0</v>
      </c>
      <c r="F272" s="9">
        <f>'Balance N-1'!C273</f>
        <v>0</v>
      </c>
      <c r="G272" s="9">
        <f>'Balance N-1'!D273</f>
        <v>0</v>
      </c>
      <c r="H272" s="9">
        <f>'Balance N-1'!E273</f>
        <v>0</v>
      </c>
      <c r="I272" s="9">
        <f>'Balance N-1'!F273</f>
        <v>0</v>
      </c>
      <c r="J272" s="11">
        <f>'Balance N-1'!G273</f>
        <v>0</v>
      </c>
      <c r="K272" s="11">
        <f>'Balance N-1'!H273</f>
        <v>0</v>
      </c>
      <c r="L272" s="12" t="str">
        <f t="shared" si="31"/>
        <v>0</v>
      </c>
      <c r="M272" s="5" t="str">
        <f t="shared" si="32"/>
        <v>0</v>
      </c>
      <c r="N272" s="4" t="str">
        <f t="shared" si="33"/>
        <v>0</v>
      </c>
      <c r="O272" s="6" t="str">
        <f t="shared" si="34"/>
        <v>Pas de niveau 7</v>
      </c>
    </row>
    <row r="273" spans="1:15">
      <c r="A273" s="15">
        <f>'Balance N-1'!A274</f>
        <v>0</v>
      </c>
      <c r="B273" s="4" t="str">
        <f t="shared" si="28"/>
        <v>0</v>
      </c>
      <c r="C273" s="4" t="str">
        <f t="shared" si="29"/>
        <v>0</v>
      </c>
      <c r="D273" s="4" t="str">
        <f t="shared" si="30"/>
        <v>0</v>
      </c>
      <c r="E273" s="8">
        <f>'Balance N-1'!B274</f>
        <v>0</v>
      </c>
      <c r="F273" s="9">
        <f>'Balance N-1'!C274</f>
        <v>0</v>
      </c>
      <c r="G273" s="9">
        <f>'Balance N-1'!D274</f>
        <v>0</v>
      </c>
      <c r="H273" s="9">
        <f>'Balance N-1'!E274</f>
        <v>0</v>
      </c>
      <c r="I273" s="9">
        <f>'Balance N-1'!F274</f>
        <v>0</v>
      </c>
      <c r="J273" s="11">
        <f>'Balance N-1'!G274</f>
        <v>0</v>
      </c>
      <c r="K273" s="11">
        <f>'Balance N-1'!H274</f>
        <v>0</v>
      </c>
      <c r="L273" s="12" t="str">
        <f t="shared" si="31"/>
        <v>0</v>
      </c>
      <c r="M273" s="5" t="str">
        <f t="shared" si="32"/>
        <v>0</v>
      </c>
      <c r="N273" s="4" t="str">
        <f t="shared" si="33"/>
        <v>0</v>
      </c>
      <c r="O273" s="6" t="str">
        <f t="shared" si="34"/>
        <v>Pas de niveau 7</v>
      </c>
    </row>
    <row r="274" spans="1:15">
      <c r="A274" s="15">
        <f>'Balance N-1'!A275</f>
        <v>0</v>
      </c>
      <c r="B274" s="4" t="str">
        <f t="shared" si="28"/>
        <v>0</v>
      </c>
      <c r="C274" s="4" t="str">
        <f t="shared" si="29"/>
        <v>0</v>
      </c>
      <c r="D274" s="4" t="str">
        <f t="shared" si="30"/>
        <v>0</v>
      </c>
      <c r="E274" s="8">
        <f>'Balance N-1'!B275</f>
        <v>0</v>
      </c>
      <c r="F274" s="9">
        <f>'Balance N-1'!C275</f>
        <v>0</v>
      </c>
      <c r="G274" s="9">
        <f>'Balance N-1'!D275</f>
        <v>0</v>
      </c>
      <c r="H274" s="9">
        <f>'Balance N-1'!E275</f>
        <v>0</v>
      </c>
      <c r="I274" s="9">
        <f>'Balance N-1'!F275</f>
        <v>0</v>
      </c>
      <c r="J274" s="11">
        <f>'Balance N-1'!G275</f>
        <v>0</v>
      </c>
      <c r="K274" s="11">
        <f>'Balance N-1'!H275</f>
        <v>0</v>
      </c>
      <c r="L274" s="12" t="str">
        <f t="shared" si="31"/>
        <v>0</v>
      </c>
      <c r="M274" s="5" t="str">
        <f t="shared" si="32"/>
        <v>0</v>
      </c>
      <c r="N274" s="4" t="str">
        <f t="shared" si="33"/>
        <v>0</v>
      </c>
      <c r="O274" s="6" t="str">
        <f t="shared" si="34"/>
        <v>Pas de niveau 7</v>
      </c>
    </row>
    <row r="275" spans="1:15">
      <c r="A275" s="15">
        <f>'Balance N-1'!A276</f>
        <v>0</v>
      </c>
      <c r="B275" s="4" t="str">
        <f t="shared" si="28"/>
        <v>0</v>
      </c>
      <c r="C275" s="4" t="str">
        <f t="shared" si="29"/>
        <v>0</v>
      </c>
      <c r="D275" s="4" t="str">
        <f t="shared" si="30"/>
        <v>0</v>
      </c>
      <c r="E275" s="8">
        <f>'Balance N-1'!B276</f>
        <v>0</v>
      </c>
      <c r="F275" s="9">
        <f>'Balance N-1'!C276</f>
        <v>0</v>
      </c>
      <c r="G275" s="9">
        <f>'Balance N-1'!D276</f>
        <v>0</v>
      </c>
      <c r="H275" s="9">
        <f>'Balance N-1'!E276</f>
        <v>0</v>
      </c>
      <c r="I275" s="9">
        <f>'Balance N-1'!F276</f>
        <v>0</v>
      </c>
      <c r="J275" s="11">
        <f>'Balance N-1'!G276</f>
        <v>0</v>
      </c>
      <c r="K275" s="11">
        <f>'Balance N-1'!H276</f>
        <v>0</v>
      </c>
      <c r="L275" s="12" t="str">
        <f t="shared" si="31"/>
        <v>0</v>
      </c>
      <c r="M275" s="5" t="str">
        <f t="shared" si="32"/>
        <v>0</v>
      </c>
      <c r="N275" s="4" t="str">
        <f t="shared" si="33"/>
        <v>0</v>
      </c>
      <c r="O275" s="6" t="str">
        <f t="shared" si="34"/>
        <v>Pas de niveau 7</v>
      </c>
    </row>
    <row r="276" spans="1:15">
      <c r="A276" s="15">
        <f>'Balance N-1'!A277</f>
        <v>0</v>
      </c>
      <c r="B276" s="4" t="str">
        <f t="shared" si="28"/>
        <v>0</v>
      </c>
      <c r="C276" s="4" t="str">
        <f t="shared" si="29"/>
        <v>0</v>
      </c>
      <c r="D276" s="4" t="str">
        <f t="shared" si="30"/>
        <v>0</v>
      </c>
      <c r="E276" s="8">
        <f>'Balance N-1'!B277</f>
        <v>0</v>
      </c>
      <c r="F276" s="9">
        <f>'Balance N-1'!C277</f>
        <v>0</v>
      </c>
      <c r="G276" s="9">
        <f>'Balance N-1'!D277</f>
        <v>0</v>
      </c>
      <c r="H276" s="9">
        <f>'Balance N-1'!E277</f>
        <v>0</v>
      </c>
      <c r="I276" s="9">
        <f>'Balance N-1'!F277</f>
        <v>0</v>
      </c>
      <c r="J276" s="11">
        <f>'Balance N-1'!G277</f>
        <v>0</v>
      </c>
      <c r="K276" s="11">
        <f>'Balance N-1'!H277</f>
        <v>0</v>
      </c>
      <c r="L276" s="12" t="str">
        <f t="shared" si="31"/>
        <v>0</v>
      </c>
      <c r="M276" s="5" t="str">
        <f t="shared" si="32"/>
        <v>0</v>
      </c>
      <c r="N276" s="4" t="str">
        <f t="shared" si="33"/>
        <v>0</v>
      </c>
      <c r="O276" s="6" t="str">
        <f t="shared" si="34"/>
        <v>Pas de niveau 7</v>
      </c>
    </row>
    <row r="277" spans="1:15">
      <c r="A277" s="15">
        <f>'Balance N-1'!A278</f>
        <v>0</v>
      </c>
      <c r="B277" s="4" t="str">
        <f t="shared" si="28"/>
        <v>0</v>
      </c>
      <c r="C277" s="4" t="str">
        <f t="shared" si="29"/>
        <v>0</v>
      </c>
      <c r="D277" s="4" t="str">
        <f t="shared" si="30"/>
        <v>0</v>
      </c>
      <c r="E277" s="8">
        <f>'Balance N-1'!B278</f>
        <v>0</v>
      </c>
      <c r="F277" s="9">
        <f>'Balance N-1'!C278</f>
        <v>0</v>
      </c>
      <c r="G277" s="9">
        <f>'Balance N-1'!D278</f>
        <v>0</v>
      </c>
      <c r="H277" s="9">
        <f>'Balance N-1'!E278</f>
        <v>0</v>
      </c>
      <c r="I277" s="9">
        <f>'Balance N-1'!F278</f>
        <v>0</v>
      </c>
      <c r="J277" s="11">
        <f>'Balance N-1'!G278</f>
        <v>0</v>
      </c>
      <c r="K277" s="11">
        <f>'Balance N-1'!H278</f>
        <v>0</v>
      </c>
      <c r="L277" s="12" t="str">
        <f t="shared" si="31"/>
        <v>0</v>
      </c>
      <c r="M277" s="5" t="str">
        <f t="shared" si="32"/>
        <v>0</v>
      </c>
      <c r="N277" s="4" t="str">
        <f t="shared" si="33"/>
        <v>0</v>
      </c>
      <c r="O277" s="6" t="str">
        <f t="shared" si="34"/>
        <v>Pas de niveau 7</v>
      </c>
    </row>
    <row r="278" spans="1:15">
      <c r="A278" s="15">
        <f>'Balance N-1'!A279</f>
        <v>0</v>
      </c>
      <c r="B278" s="4" t="str">
        <f t="shared" si="28"/>
        <v>0</v>
      </c>
      <c r="C278" s="4" t="str">
        <f t="shared" si="29"/>
        <v>0</v>
      </c>
      <c r="D278" s="4" t="str">
        <f t="shared" si="30"/>
        <v>0</v>
      </c>
      <c r="E278" s="8">
        <f>'Balance N-1'!B279</f>
        <v>0</v>
      </c>
      <c r="F278" s="9">
        <f>'Balance N-1'!C279</f>
        <v>0</v>
      </c>
      <c r="G278" s="9">
        <f>'Balance N-1'!D279</f>
        <v>0</v>
      </c>
      <c r="H278" s="9">
        <f>'Balance N-1'!E279</f>
        <v>0</v>
      </c>
      <c r="I278" s="9">
        <f>'Balance N-1'!F279</f>
        <v>0</v>
      </c>
      <c r="J278" s="11">
        <f>'Balance N-1'!G279</f>
        <v>0</v>
      </c>
      <c r="K278" s="11">
        <f>'Balance N-1'!H279</f>
        <v>0</v>
      </c>
      <c r="L278" s="12" t="str">
        <f t="shared" si="31"/>
        <v>0</v>
      </c>
      <c r="M278" s="5" t="str">
        <f t="shared" si="32"/>
        <v>0</v>
      </c>
      <c r="N278" s="4" t="str">
        <f t="shared" si="33"/>
        <v>0</v>
      </c>
      <c r="O278" s="6" t="str">
        <f t="shared" si="34"/>
        <v>Pas de niveau 7</v>
      </c>
    </row>
    <row r="279" spans="1:15">
      <c r="A279" s="15">
        <f>'Balance N-1'!A280</f>
        <v>0</v>
      </c>
      <c r="B279" s="4" t="str">
        <f t="shared" si="28"/>
        <v>0</v>
      </c>
      <c r="C279" s="4" t="str">
        <f t="shared" si="29"/>
        <v>0</v>
      </c>
      <c r="D279" s="4" t="str">
        <f t="shared" si="30"/>
        <v>0</v>
      </c>
      <c r="E279" s="8">
        <f>'Balance N-1'!B280</f>
        <v>0</v>
      </c>
      <c r="F279" s="9">
        <f>'Balance N-1'!C280</f>
        <v>0</v>
      </c>
      <c r="G279" s="9">
        <f>'Balance N-1'!D280</f>
        <v>0</v>
      </c>
      <c r="H279" s="9">
        <f>'Balance N-1'!E280</f>
        <v>0</v>
      </c>
      <c r="I279" s="9">
        <f>'Balance N-1'!F280</f>
        <v>0</v>
      </c>
      <c r="J279" s="11">
        <f>'Balance N-1'!G280</f>
        <v>0</v>
      </c>
      <c r="K279" s="11">
        <f>'Balance N-1'!H280</f>
        <v>0</v>
      </c>
      <c r="L279" s="12" t="str">
        <f t="shared" si="31"/>
        <v>0</v>
      </c>
      <c r="M279" s="5" t="str">
        <f t="shared" si="32"/>
        <v>0</v>
      </c>
      <c r="N279" s="4" t="str">
        <f t="shared" si="33"/>
        <v>0</v>
      </c>
      <c r="O279" s="6" t="str">
        <f t="shared" si="34"/>
        <v>Pas de niveau 7</v>
      </c>
    </row>
    <row r="280" spans="1:15">
      <c r="A280" s="15">
        <f>'Balance N-1'!A281</f>
        <v>0</v>
      </c>
      <c r="B280" s="4" t="str">
        <f t="shared" si="28"/>
        <v>0</v>
      </c>
      <c r="C280" s="4" t="str">
        <f t="shared" si="29"/>
        <v>0</v>
      </c>
      <c r="D280" s="4" t="str">
        <f t="shared" si="30"/>
        <v>0</v>
      </c>
      <c r="E280" s="8">
        <f>'Balance N-1'!B281</f>
        <v>0</v>
      </c>
      <c r="F280" s="9">
        <f>'Balance N-1'!C281</f>
        <v>0</v>
      </c>
      <c r="G280" s="9">
        <f>'Balance N-1'!D281</f>
        <v>0</v>
      </c>
      <c r="H280" s="9">
        <f>'Balance N-1'!E281</f>
        <v>0</v>
      </c>
      <c r="I280" s="9">
        <f>'Balance N-1'!F281</f>
        <v>0</v>
      </c>
      <c r="J280" s="11">
        <f>'Balance N-1'!G281</f>
        <v>0</v>
      </c>
      <c r="K280" s="11">
        <f>'Balance N-1'!H281</f>
        <v>0</v>
      </c>
      <c r="L280" s="12" t="str">
        <f t="shared" si="31"/>
        <v>0</v>
      </c>
      <c r="M280" s="5" t="str">
        <f t="shared" si="32"/>
        <v>0</v>
      </c>
      <c r="N280" s="4" t="str">
        <f t="shared" si="33"/>
        <v>0</v>
      </c>
      <c r="O280" s="6" t="str">
        <f t="shared" si="34"/>
        <v>Pas de niveau 7</v>
      </c>
    </row>
    <row r="281" spans="1:15">
      <c r="A281" s="15">
        <f>'Balance N-1'!A282</f>
        <v>0</v>
      </c>
      <c r="B281" s="4" t="str">
        <f t="shared" si="28"/>
        <v>0</v>
      </c>
      <c r="C281" s="4" t="str">
        <f t="shared" si="29"/>
        <v>0</v>
      </c>
      <c r="D281" s="4" t="str">
        <f t="shared" si="30"/>
        <v>0</v>
      </c>
      <c r="E281" s="8">
        <f>'Balance N-1'!B282</f>
        <v>0</v>
      </c>
      <c r="F281" s="9">
        <f>'Balance N-1'!C282</f>
        <v>0</v>
      </c>
      <c r="G281" s="9">
        <f>'Balance N-1'!D282</f>
        <v>0</v>
      </c>
      <c r="H281" s="9">
        <f>'Balance N-1'!E282</f>
        <v>0</v>
      </c>
      <c r="I281" s="9">
        <f>'Balance N-1'!F282</f>
        <v>0</v>
      </c>
      <c r="J281" s="11">
        <f>'Balance N-1'!G282</f>
        <v>0</v>
      </c>
      <c r="K281" s="11">
        <f>'Balance N-1'!H282</f>
        <v>0</v>
      </c>
      <c r="L281" s="12" t="str">
        <f t="shared" si="31"/>
        <v>0</v>
      </c>
      <c r="M281" s="5" t="str">
        <f t="shared" si="32"/>
        <v>0</v>
      </c>
      <c r="N281" s="4" t="str">
        <f t="shared" si="33"/>
        <v>0</v>
      </c>
      <c r="O281" s="6" t="str">
        <f t="shared" si="34"/>
        <v>Pas de niveau 7</v>
      </c>
    </row>
    <row r="282" spans="1:15">
      <c r="A282" s="15">
        <f>'Balance N-1'!A283</f>
        <v>0</v>
      </c>
      <c r="B282" s="4" t="str">
        <f t="shared" si="28"/>
        <v>0</v>
      </c>
      <c r="C282" s="4" t="str">
        <f t="shared" si="29"/>
        <v>0</v>
      </c>
      <c r="D282" s="4" t="str">
        <f t="shared" si="30"/>
        <v>0</v>
      </c>
      <c r="E282" s="8">
        <f>'Balance N-1'!B283</f>
        <v>0</v>
      </c>
      <c r="F282" s="9">
        <f>'Balance N-1'!C283</f>
        <v>0</v>
      </c>
      <c r="G282" s="9">
        <f>'Balance N-1'!D283</f>
        <v>0</v>
      </c>
      <c r="H282" s="9">
        <f>'Balance N-1'!E283</f>
        <v>0</v>
      </c>
      <c r="I282" s="9">
        <f>'Balance N-1'!F283</f>
        <v>0</v>
      </c>
      <c r="J282" s="11">
        <f>'Balance N-1'!G283</f>
        <v>0</v>
      </c>
      <c r="K282" s="11">
        <f>'Balance N-1'!H283</f>
        <v>0</v>
      </c>
      <c r="L282" s="12" t="str">
        <f t="shared" si="31"/>
        <v>0</v>
      </c>
      <c r="M282" s="5" t="str">
        <f t="shared" si="32"/>
        <v>0</v>
      </c>
      <c r="N282" s="4" t="str">
        <f t="shared" si="33"/>
        <v>0</v>
      </c>
      <c r="O282" s="6" t="str">
        <f t="shared" si="34"/>
        <v>Pas de niveau 7</v>
      </c>
    </row>
    <row r="283" spans="1:15">
      <c r="A283" s="15">
        <f>'Balance N-1'!A284</f>
        <v>0</v>
      </c>
      <c r="B283" s="4" t="str">
        <f t="shared" si="28"/>
        <v>0</v>
      </c>
      <c r="C283" s="4" t="str">
        <f t="shared" si="29"/>
        <v>0</v>
      </c>
      <c r="D283" s="4" t="str">
        <f t="shared" si="30"/>
        <v>0</v>
      </c>
      <c r="E283" s="8">
        <f>'Balance N-1'!B284</f>
        <v>0</v>
      </c>
      <c r="F283" s="9">
        <f>'Balance N-1'!C284</f>
        <v>0</v>
      </c>
      <c r="G283" s="9">
        <f>'Balance N-1'!D284</f>
        <v>0</v>
      </c>
      <c r="H283" s="9">
        <f>'Balance N-1'!E284</f>
        <v>0</v>
      </c>
      <c r="I283" s="9">
        <f>'Balance N-1'!F284</f>
        <v>0</v>
      </c>
      <c r="J283" s="11">
        <f>'Balance N-1'!G284</f>
        <v>0</v>
      </c>
      <c r="K283" s="11">
        <f>'Balance N-1'!H284</f>
        <v>0</v>
      </c>
      <c r="L283" s="12" t="str">
        <f t="shared" si="31"/>
        <v>0</v>
      </c>
      <c r="M283" s="5" t="str">
        <f t="shared" si="32"/>
        <v>0</v>
      </c>
      <c r="N283" s="4" t="str">
        <f t="shared" si="33"/>
        <v>0</v>
      </c>
      <c r="O283" s="6" t="str">
        <f t="shared" si="34"/>
        <v>Pas de niveau 7</v>
      </c>
    </row>
    <row r="284" spans="1:15">
      <c r="A284" s="15">
        <f>'Balance N-1'!A285</f>
        <v>0</v>
      </c>
      <c r="B284" s="4" t="str">
        <f t="shared" si="28"/>
        <v>0</v>
      </c>
      <c r="C284" s="4" t="str">
        <f t="shared" si="29"/>
        <v>0</v>
      </c>
      <c r="D284" s="4" t="str">
        <f t="shared" si="30"/>
        <v>0</v>
      </c>
      <c r="E284" s="8">
        <f>'Balance N-1'!B285</f>
        <v>0</v>
      </c>
      <c r="F284" s="9">
        <f>'Balance N-1'!C285</f>
        <v>0</v>
      </c>
      <c r="G284" s="9">
        <f>'Balance N-1'!D285</f>
        <v>0</v>
      </c>
      <c r="H284" s="9">
        <f>'Balance N-1'!E285</f>
        <v>0</v>
      </c>
      <c r="I284" s="9">
        <f>'Balance N-1'!F285</f>
        <v>0</v>
      </c>
      <c r="J284" s="11">
        <f>'Balance N-1'!G285</f>
        <v>0</v>
      </c>
      <c r="K284" s="11">
        <f>'Balance N-1'!H285</f>
        <v>0</v>
      </c>
      <c r="L284" s="12" t="str">
        <f t="shared" si="31"/>
        <v>0</v>
      </c>
      <c r="M284" s="5" t="str">
        <f t="shared" si="32"/>
        <v>0</v>
      </c>
      <c r="N284" s="4" t="str">
        <f t="shared" si="33"/>
        <v>0</v>
      </c>
      <c r="O284" s="6" t="str">
        <f t="shared" si="34"/>
        <v>Pas de niveau 7</v>
      </c>
    </row>
    <row r="285" spans="1:15">
      <c r="A285" s="15">
        <f>'Balance N-1'!A286</f>
        <v>0</v>
      </c>
      <c r="B285" s="4" t="str">
        <f t="shared" si="28"/>
        <v>0</v>
      </c>
      <c r="C285" s="4" t="str">
        <f t="shared" si="29"/>
        <v>0</v>
      </c>
      <c r="D285" s="4" t="str">
        <f t="shared" si="30"/>
        <v>0</v>
      </c>
      <c r="E285" s="8">
        <f>'Balance N-1'!B286</f>
        <v>0</v>
      </c>
      <c r="F285" s="9">
        <f>'Balance N-1'!C286</f>
        <v>0</v>
      </c>
      <c r="G285" s="9">
        <f>'Balance N-1'!D286</f>
        <v>0</v>
      </c>
      <c r="H285" s="9">
        <f>'Balance N-1'!E286</f>
        <v>0</v>
      </c>
      <c r="I285" s="9">
        <f>'Balance N-1'!F286</f>
        <v>0</v>
      </c>
      <c r="J285" s="11">
        <f>'Balance N-1'!G286</f>
        <v>0</v>
      </c>
      <c r="K285" s="11">
        <f>'Balance N-1'!H286</f>
        <v>0</v>
      </c>
      <c r="L285" s="12" t="str">
        <f t="shared" si="31"/>
        <v>0</v>
      </c>
      <c r="M285" s="5" t="str">
        <f t="shared" si="32"/>
        <v>0</v>
      </c>
      <c r="N285" s="4" t="str">
        <f t="shared" si="33"/>
        <v>0</v>
      </c>
      <c r="O285" s="6" t="str">
        <f t="shared" si="34"/>
        <v>Pas de niveau 7</v>
      </c>
    </row>
    <row r="286" spans="1:15">
      <c r="A286" s="15">
        <f>'Balance N-1'!A287</f>
        <v>0</v>
      </c>
      <c r="B286" s="4" t="str">
        <f t="shared" si="28"/>
        <v>0</v>
      </c>
      <c r="C286" s="4" t="str">
        <f t="shared" si="29"/>
        <v>0</v>
      </c>
      <c r="D286" s="4" t="str">
        <f t="shared" si="30"/>
        <v>0</v>
      </c>
      <c r="E286" s="8">
        <f>'Balance N-1'!B287</f>
        <v>0</v>
      </c>
      <c r="F286" s="9">
        <f>'Balance N-1'!C287</f>
        <v>0</v>
      </c>
      <c r="G286" s="9">
        <f>'Balance N-1'!D287</f>
        <v>0</v>
      </c>
      <c r="H286" s="9">
        <f>'Balance N-1'!E287</f>
        <v>0</v>
      </c>
      <c r="I286" s="9">
        <f>'Balance N-1'!F287</f>
        <v>0</v>
      </c>
      <c r="J286" s="11">
        <f>'Balance N-1'!G287</f>
        <v>0</v>
      </c>
      <c r="K286" s="11">
        <f>'Balance N-1'!H287</f>
        <v>0</v>
      </c>
      <c r="L286" s="12" t="str">
        <f t="shared" si="31"/>
        <v>0</v>
      </c>
      <c r="M286" s="5" t="str">
        <f t="shared" si="32"/>
        <v>0</v>
      </c>
      <c r="N286" s="4" t="str">
        <f t="shared" si="33"/>
        <v>0</v>
      </c>
      <c r="O286" s="6" t="str">
        <f t="shared" si="34"/>
        <v>Pas de niveau 7</v>
      </c>
    </row>
    <row r="287" spans="1:15">
      <c r="A287" s="15">
        <f>'Balance N-1'!A288</f>
        <v>0</v>
      </c>
      <c r="B287" s="4" t="str">
        <f t="shared" si="28"/>
        <v>0</v>
      </c>
      <c r="C287" s="4" t="str">
        <f t="shared" si="29"/>
        <v>0</v>
      </c>
      <c r="D287" s="4" t="str">
        <f t="shared" si="30"/>
        <v>0</v>
      </c>
      <c r="E287" s="8">
        <f>'Balance N-1'!B288</f>
        <v>0</v>
      </c>
      <c r="F287" s="9">
        <f>'Balance N-1'!C288</f>
        <v>0</v>
      </c>
      <c r="G287" s="9">
        <f>'Balance N-1'!D288</f>
        <v>0</v>
      </c>
      <c r="H287" s="9">
        <f>'Balance N-1'!E288</f>
        <v>0</v>
      </c>
      <c r="I287" s="9">
        <f>'Balance N-1'!F288</f>
        <v>0</v>
      </c>
      <c r="J287" s="11">
        <f>'Balance N-1'!G288</f>
        <v>0</v>
      </c>
      <c r="K287" s="11">
        <f>'Balance N-1'!H288</f>
        <v>0</v>
      </c>
      <c r="L287" s="12" t="str">
        <f t="shared" si="31"/>
        <v>0</v>
      </c>
      <c r="M287" s="5" t="str">
        <f t="shared" si="32"/>
        <v>0</v>
      </c>
      <c r="N287" s="4" t="str">
        <f t="shared" si="33"/>
        <v>0</v>
      </c>
      <c r="O287" s="6" t="str">
        <f t="shared" si="34"/>
        <v>Pas de niveau 7</v>
      </c>
    </row>
    <row r="288" spans="1:15">
      <c r="A288" s="15">
        <f>'Balance N-1'!A289</f>
        <v>0</v>
      </c>
      <c r="B288" s="4" t="str">
        <f t="shared" si="28"/>
        <v>0</v>
      </c>
      <c r="C288" s="4" t="str">
        <f t="shared" si="29"/>
        <v>0</v>
      </c>
      <c r="D288" s="4" t="str">
        <f t="shared" si="30"/>
        <v>0</v>
      </c>
      <c r="E288" s="8">
        <f>'Balance N-1'!B289</f>
        <v>0</v>
      </c>
      <c r="F288" s="9">
        <f>'Balance N-1'!C289</f>
        <v>0</v>
      </c>
      <c r="G288" s="9">
        <f>'Balance N-1'!D289</f>
        <v>0</v>
      </c>
      <c r="H288" s="9">
        <f>'Balance N-1'!E289</f>
        <v>0</v>
      </c>
      <c r="I288" s="9">
        <f>'Balance N-1'!F289</f>
        <v>0</v>
      </c>
      <c r="J288" s="11">
        <f>'Balance N-1'!G289</f>
        <v>0</v>
      </c>
      <c r="K288" s="11">
        <f>'Balance N-1'!H289</f>
        <v>0</v>
      </c>
      <c r="L288" s="12" t="str">
        <f t="shared" si="31"/>
        <v>0</v>
      </c>
      <c r="M288" s="5" t="str">
        <f t="shared" si="32"/>
        <v>0</v>
      </c>
      <c r="N288" s="4" t="str">
        <f t="shared" si="33"/>
        <v>0</v>
      </c>
      <c r="O288" s="6" t="str">
        <f t="shared" si="34"/>
        <v>Pas de niveau 7</v>
      </c>
    </row>
    <row r="289" spans="1:15">
      <c r="A289" s="15">
        <f>'Balance N-1'!A290</f>
        <v>0</v>
      </c>
      <c r="B289" s="4" t="str">
        <f t="shared" si="28"/>
        <v>0</v>
      </c>
      <c r="C289" s="4" t="str">
        <f t="shared" si="29"/>
        <v>0</v>
      </c>
      <c r="D289" s="4" t="str">
        <f t="shared" si="30"/>
        <v>0</v>
      </c>
      <c r="E289" s="8">
        <f>'Balance N-1'!B290</f>
        <v>0</v>
      </c>
      <c r="F289" s="9">
        <f>'Balance N-1'!C290</f>
        <v>0</v>
      </c>
      <c r="G289" s="9">
        <f>'Balance N-1'!D290</f>
        <v>0</v>
      </c>
      <c r="H289" s="9">
        <f>'Balance N-1'!E290</f>
        <v>0</v>
      </c>
      <c r="I289" s="9">
        <f>'Balance N-1'!F290</f>
        <v>0</v>
      </c>
      <c r="J289" s="11">
        <f>'Balance N-1'!G290</f>
        <v>0</v>
      </c>
      <c r="K289" s="11">
        <f>'Balance N-1'!H290</f>
        <v>0</v>
      </c>
      <c r="L289" s="12" t="str">
        <f t="shared" si="31"/>
        <v>0</v>
      </c>
      <c r="M289" s="5" t="str">
        <f t="shared" si="32"/>
        <v>0</v>
      </c>
      <c r="N289" s="4" t="str">
        <f t="shared" si="33"/>
        <v>0</v>
      </c>
      <c r="O289" s="6" t="str">
        <f t="shared" si="34"/>
        <v>Pas de niveau 7</v>
      </c>
    </row>
    <row r="290" spans="1:15">
      <c r="A290" s="15">
        <f>'Balance N-1'!A291</f>
        <v>0</v>
      </c>
      <c r="B290" s="4" t="str">
        <f t="shared" si="28"/>
        <v>0</v>
      </c>
      <c r="C290" s="4" t="str">
        <f t="shared" si="29"/>
        <v>0</v>
      </c>
      <c r="D290" s="4" t="str">
        <f t="shared" si="30"/>
        <v>0</v>
      </c>
      <c r="E290" s="8">
        <f>'Balance N-1'!B291</f>
        <v>0</v>
      </c>
      <c r="F290" s="9">
        <f>'Balance N-1'!C291</f>
        <v>0</v>
      </c>
      <c r="G290" s="9">
        <f>'Balance N-1'!D291</f>
        <v>0</v>
      </c>
      <c r="H290" s="9">
        <f>'Balance N-1'!E291</f>
        <v>0</v>
      </c>
      <c r="I290" s="9">
        <f>'Balance N-1'!F291</f>
        <v>0</v>
      </c>
      <c r="J290" s="11">
        <f>'Balance N-1'!G291</f>
        <v>0</v>
      </c>
      <c r="K290" s="11">
        <f>'Balance N-1'!H291</f>
        <v>0</v>
      </c>
      <c r="L290" s="12" t="str">
        <f t="shared" si="31"/>
        <v>0</v>
      </c>
      <c r="M290" s="5" t="str">
        <f t="shared" si="32"/>
        <v>0</v>
      </c>
      <c r="N290" s="4" t="str">
        <f t="shared" si="33"/>
        <v>0</v>
      </c>
      <c r="O290" s="6" t="str">
        <f t="shared" si="34"/>
        <v>Pas de niveau 7</v>
      </c>
    </row>
    <row r="291" spans="1:15">
      <c r="A291" s="15">
        <f>'Balance N-1'!A292</f>
        <v>0</v>
      </c>
      <c r="B291" s="4" t="str">
        <f t="shared" si="28"/>
        <v>0</v>
      </c>
      <c r="C291" s="4" t="str">
        <f t="shared" si="29"/>
        <v>0</v>
      </c>
      <c r="D291" s="4" t="str">
        <f t="shared" si="30"/>
        <v>0</v>
      </c>
      <c r="E291" s="8">
        <f>'Balance N-1'!B292</f>
        <v>0</v>
      </c>
      <c r="F291" s="9">
        <f>'Balance N-1'!C292</f>
        <v>0</v>
      </c>
      <c r="G291" s="9">
        <f>'Balance N-1'!D292</f>
        <v>0</v>
      </c>
      <c r="H291" s="9">
        <f>'Balance N-1'!E292</f>
        <v>0</v>
      </c>
      <c r="I291" s="9">
        <f>'Balance N-1'!F292</f>
        <v>0</v>
      </c>
      <c r="J291" s="11">
        <f>'Balance N-1'!G292</f>
        <v>0</v>
      </c>
      <c r="K291" s="11">
        <f>'Balance N-1'!H292</f>
        <v>0</v>
      </c>
      <c r="L291" s="12" t="str">
        <f t="shared" si="31"/>
        <v>0</v>
      </c>
      <c r="M291" s="5" t="str">
        <f t="shared" si="32"/>
        <v>0</v>
      </c>
      <c r="N291" s="4" t="str">
        <f t="shared" si="33"/>
        <v>0</v>
      </c>
      <c r="O291" s="6" t="str">
        <f t="shared" si="34"/>
        <v>Pas de niveau 7</v>
      </c>
    </row>
    <row r="292" spans="1:15">
      <c r="A292" s="15">
        <f>'Balance N-1'!A293</f>
        <v>0</v>
      </c>
      <c r="B292" s="4" t="str">
        <f t="shared" si="28"/>
        <v>0</v>
      </c>
      <c r="C292" s="4" t="str">
        <f t="shared" si="29"/>
        <v>0</v>
      </c>
      <c r="D292" s="4" t="str">
        <f t="shared" si="30"/>
        <v>0</v>
      </c>
      <c r="E292" s="8">
        <f>'Balance N-1'!B293</f>
        <v>0</v>
      </c>
      <c r="F292" s="9">
        <f>'Balance N-1'!C293</f>
        <v>0</v>
      </c>
      <c r="G292" s="9">
        <f>'Balance N-1'!D293</f>
        <v>0</v>
      </c>
      <c r="H292" s="9">
        <f>'Balance N-1'!E293</f>
        <v>0</v>
      </c>
      <c r="I292" s="9">
        <f>'Balance N-1'!F293</f>
        <v>0</v>
      </c>
      <c r="J292" s="11">
        <f>'Balance N-1'!G293</f>
        <v>0</v>
      </c>
      <c r="K292" s="11">
        <f>'Balance N-1'!H293</f>
        <v>0</v>
      </c>
      <c r="L292" s="12" t="str">
        <f t="shared" si="31"/>
        <v>0</v>
      </c>
      <c r="M292" s="5" t="str">
        <f t="shared" si="32"/>
        <v>0</v>
      </c>
      <c r="N292" s="4" t="str">
        <f t="shared" si="33"/>
        <v>0</v>
      </c>
      <c r="O292" s="6" t="str">
        <f t="shared" si="34"/>
        <v>Pas de niveau 7</v>
      </c>
    </row>
    <row r="293" spans="1:15">
      <c r="A293" s="15">
        <f>'Balance N-1'!A294</f>
        <v>0</v>
      </c>
      <c r="B293" s="4" t="str">
        <f t="shared" si="28"/>
        <v>0</v>
      </c>
      <c r="C293" s="4" t="str">
        <f t="shared" si="29"/>
        <v>0</v>
      </c>
      <c r="D293" s="4" t="str">
        <f t="shared" si="30"/>
        <v>0</v>
      </c>
      <c r="E293" s="8">
        <f>'Balance N-1'!B294</f>
        <v>0</v>
      </c>
      <c r="F293" s="9">
        <f>'Balance N-1'!C294</f>
        <v>0</v>
      </c>
      <c r="G293" s="9">
        <f>'Balance N-1'!D294</f>
        <v>0</v>
      </c>
      <c r="H293" s="9">
        <f>'Balance N-1'!E294</f>
        <v>0</v>
      </c>
      <c r="I293" s="9">
        <f>'Balance N-1'!F294</f>
        <v>0</v>
      </c>
      <c r="J293" s="11">
        <f>'Balance N-1'!G294</f>
        <v>0</v>
      </c>
      <c r="K293" s="11">
        <f>'Balance N-1'!H294</f>
        <v>0</v>
      </c>
      <c r="L293" s="12" t="str">
        <f t="shared" si="31"/>
        <v>0</v>
      </c>
      <c r="M293" s="5" t="str">
        <f t="shared" si="32"/>
        <v>0</v>
      </c>
      <c r="N293" s="4" t="str">
        <f t="shared" si="33"/>
        <v>0</v>
      </c>
      <c r="O293" s="6" t="str">
        <f t="shared" si="34"/>
        <v>Pas de niveau 7</v>
      </c>
    </row>
    <row r="294" spans="1:15">
      <c r="A294" s="15">
        <f>'Balance N-1'!A295</f>
        <v>0</v>
      </c>
      <c r="B294" s="4" t="str">
        <f t="shared" si="28"/>
        <v>0</v>
      </c>
      <c r="C294" s="4" t="str">
        <f t="shared" si="29"/>
        <v>0</v>
      </c>
      <c r="D294" s="4" t="str">
        <f t="shared" si="30"/>
        <v>0</v>
      </c>
      <c r="E294" s="8">
        <f>'Balance N-1'!B295</f>
        <v>0</v>
      </c>
      <c r="F294" s="9">
        <f>'Balance N-1'!C295</f>
        <v>0</v>
      </c>
      <c r="G294" s="9">
        <f>'Balance N-1'!D295</f>
        <v>0</v>
      </c>
      <c r="H294" s="9">
        <f>'Balance N-1'!E295</f>
        <v>0</v>
      </c>
      <c r="I294" s="9">
        <f>'Balance N-1'!F295</f>
        <v>0</v>
      </c>
      <c r="J294" s="11">
        <f>'Balance N-1'!G295</f>
        <v>0</v>
      </c>
      <c r="K294" s="11">
        <f>'Balance N-1'!H295</f>
        <v>0</v>
      </c>
      <c r="L294" s="12" t="str">
        <f t="shared" si="31"/>
        <v>0</v>
      </c>
      <c r="M294" s="5" t="str">
        <f t="shared" si="32"/>
        <v>0</v>
      </c>
      <c r="N294" s="4" t="str">
        <f t="shared" si="33"/>
        <v>0</v>
      </c>
      <c r="O294" s="6" t="str">
        <f t="shared" si="34"/>
        <v>Pas de niveau 7</v>
      </c>
    </row>
    <row r="295" spans="1:15">
      <c r="A295" s="15">
        <f>'Balance N-1'!A296</f>
        <v>0</v>
      </c>
      <c r="B295" s="4" t="str">
        <f t="shared" si="28"/>
        <v>0</v>
      </c>
      <c r="C295" s="4" t="str">
        <f t="shared" si="29"/>
        <v>0</v>
      </c>
      <c r="D295" s="4" t="str">
        <f t="shared" si="30"/>
        <v>0</v>
      </c>
      <c r="E295" s="8">
        <f>'Balance N-1'!B296</f>
        <v>0</v>
      </c>
      <c r="F295" s="9">
        <f>'Balance N-1'!C296</f>
        <v>0</v>
      </c>
      <c r="G295" s="9">
        <f>'Balance N-1'!D296</f>
        <v>0</v>
      </c>
      <c r="H295" s="9">
        <f>'Balance N-1'!E296</f>
        <v>0</v>
      </c>
      <c r="I295" s="9">
        <f>'Balance N-1'!F296</f>
        <v>0</v>
      </c>
      <c r="J295" s="11">
        <f>'Balance N-1'!G296</f>
        <v>0</v>
      </c>
      <c r="K295" s="11">
        <f>'Balance N-1'!H296</f>
        <v>0</v>
      </c>
      <c r="L295" s="12" t="str">
        <f t="shared" si="31"/>
        <v>0</v>
      </c>
      <c r="M295" s="5" t="str">
        <f t="shared" si="32"/>
        <v>0</v>
      </c>
      <c r="N295" s="4" t="str">
        <f t="shared" si="33"/>
        <v>0</v>
      </c>
      <c r="O295" s="6" t="str">
        <f t="shared" si="34"/>
        <v>Pas de niveau 7</v>
      </c>
    </row>
    <row r="296" spans="1:15">
      <c r="A296" s="15">
        <f>'Balance N-1'!A297</f>
        <v>0</v>
      </c>
      <c r="B296" s="4" t="str">
        <f t="shared" si="28"/>
        <v>0</v>
      </c>
      <c r="C296" s="4" t="str">
        <f t="shared" si="29"/>
        <v>0</v>
      </c>
      <c r="D296" s="4" t="str">
        <f t="shared" si="30"/>
        <v>0</v>
      </c>
      <c r="E296" s="8">
        <f>'Balance N-1'!B297</f>
        <v>0</v>
      </c>
      <c r="F296" s="9">
        <f>'Balance N-1'!C297</f>
        <v>0</v>
      </c>
      <c r="G296" s="9">
        <f>'Balance N-1'!D297</f>
        <v>0</v>
      </c>
      <c r="H296" s="9">
        <f>'Balance N-1'!E297</f>
        <v>0</v>
      </c>
      <c r="I296" s="9">
        <f>'Balance N-1'!F297</f>
        <v>0</v>
      </c>
      <c r="J296" s="11">
        <f>'Balance N-1'!G297</f>
        <v>0</v>
      </c>
      <c r="K296" s="11">
        <f>'Balance N-1'!H297</f>
        <v>0</v>
      </c>
      <c r="L296" s="12" t="str">
        <f t="shared" si="31"/>
        <v>0</v>
      </c>
      <c r="M296" s="5" t="str">
        <f t="shared" si="32"/>
        <v>0</v>
      </c>
      <c r="N296" s="4" t="str">
        <f t="shared" si="33"/>
        <v>0</v>
      </c>
      <c r="O296" s="6" t="str">
        <f t="shared" si="34"/>
        <v>Pas de niveau 7</v>
      </c>
    </row>
    <row r="297" spans="1:15">
      <c r="A297" s="15">
        <f>'Balance N-1'!A298</f>
        <v>0</v>
      </c>
      <c r="B297" s="4" t="str">
        <f t="shared" si="28"/>
        <v>0</v>
      </c>
      <c r="C297" s="4" t="str">
        <f t="shared" si="29"/>
        <v>0</v>
      </c>
      <c r="D297" s="4" t="str">
        <f t="shared" si="30"/>
        <v>0</v>
      </c>
      <c r="E297" s="8">
        <f>'Balance N-1'!B298</f>
        <v>0</v>
      </c>
      <c r="F297" s="9">
        <f>'Balance N-1'!C298</f>
        <v>0</v>
      </c>
      <c r="G297" s="9">
        <f>'Balance N-1'!D298</f>
        <v>0</v>
      </c>
      <c r="H297" s="9">
        <f>'Balance N-1'!E298</f>
        <v>0</v>
      </c>
      <c r="I297" s="9">
        <f>'Balance N-1'!F298</f>
        <v>0</v>
      </c>
      <c r="J297" s="11">
        <f>'Balance N-1'!G298</f>
        <v>0</v>
      </c>
      <c r="K297" s="11">
        <f>'Balance N-1'!H298</f>
        <v>0</v>
      </c>
      <c r="L297" s="12" t="str">
        <f t="shared" si="31"/>
        <v>0</v>
      </c>
      <c r="M297" s="5" t="str">
        <f t="shared" si="32"/>
        <v>0</v>
      </c>
      <c r="N297" s="4" t="str">
        <f t="shared" si="33"/>
        <v>0</v>
      </c>
      <c r="O297" s="6" t="str">
        <f t="shared" si="34"/>
        <v>Pas de niveau 7</v>
      </c>
    </row>
    <row r="298" spans="1:15">
      <c r="A298" s="15">
        <f>'Balance N-1'!A299</f>
        <v>0</v>
      </c>
      <c r="B298" s="4" t="str">
        <f t="shared" si="28"/>
        <v>0</v>
      </c>
      <c r="C298" s="4" t="str">
        <f t="shared" si="29"/>
        <v>0</v>
      </c>
      <c r="D298" s="4" t="str">
        <f t="shared" si="30"/>
        <v>0</v>
      </c>
      <c r="E298" s="8">
        <f>'Balance N-1'!B299</f>
        <v>0</v>
      </c>
      <c r="F298" s="9">
        <f>'Balance N-1'!C299</f>
        <v>0</v>
      </c>
      <c r="G298" s="9">
        <f>'Balance N-1'!D299</f>
        <v>0</v>
      </c>
      <c r="H298" s="9">
        <f>'Balance N-1'!E299</f>
        <v>0</v>
      </c>
      <c r="I298" s="9">
        <f>'Balance N-1'!F299</f>
        <v>0</v>
      </c>
      <c r="J298" s="11">
        <f>'Balance N-1'!G299</f>
        <v>0</v>
      </c>
      <c r="K298" s="11">
        <f>'Balance N-1'!H299</f>
        <v>0</v>
      </c>
      <c r="L298" s="12" t="str">
        <f t="shared" si="31"/>
        <v>0</v>
      </c>
      <c r="M298" s="5" t="str">
        <f t="shared" si="32"/>
        <v>0</v>
      </c>
      <c r="N298" s="4" t="str">
        <f t="shared" si="33"/>
        <v>0</v>
      </c>
      <c r="O298" s="6" t="str">
        <f t="shared" si="34"/>
        <v>Pas de niveau 7</v>
      </c>
    </row>
    <row r="299" spans="1:15">
      <c r="A299" s="15">
        <f>'Balance N-1'!A300</f>
        <v>0</v>
      </c>
      <c r="B299" s="4" t="str">
        <f t="shared" si="28"/>
        <v>0</v>
      </c>
      <c r="C299" s="4" t="str">
        <f t="shared" si="29"/>
        <v>0</v>
      </c>
      <c r="D299" s="4" t="str">
        <f t="shared" si="30"/>
        <v>0</v>
      </c>
      <c r="E299" s="8">
        <f>'Balance N-1'!B300</f>
        <v>0</v>
      </c>
      <c r="F299" s="9">
        <f>'Balance N-1'!C300</f>
        <v>0</v>
      </c>
      <c r="G299" s="9">
        <f>'Balance N-1'!D300</f>
        <v>0</v>
      </c>
      <c r="H299" s="9">
        <f>'Balance N-1'!E300</f>
        <v>0</v>
      </c>
      <c r="I299" s="9">
        <f>'Balance N-1'!F300</f>
        <v>0</v>
      </c>
      <c r="J299" s="11">
        <f>'Balance N-1'!G300</f>
        <v>0</v>
      </c>
      <c r="K299" s="11">
        <f>'Balance N-1'!H300</f>
        <v>0</v>
      </c>
      <c r="L299" s="12" t="str">
        <f t="shared" si="31"/>
        <v>0</v>
      </c>
      <c r="M299" s="5" t="str">
        <f t="shared" si="32"/>
        <v>0</v>
      </c>
      <c r="N299" s="4" t="str">
        <f t="shared" si="33"/>
        <v>0</v>
      </c>
      <c r="O299" s="6" t="str">
        <f t="shared" si="34"/>
        <v>Pas de niveau 7</v>
      </c>
    </row>
    <row r="300" spans="1:15">
      <c r="A300" s="15">
        <f>'Balance N-1'!A301</f>
        <v>0</v>
      </c>
      <c r="B300" s="4" t="str">
        <f t="shared" si="28"/>
        <v>0</v>
      </c>
      <c r="C300" s="4" t="str">
        <f t="shared" si="29"/>
        <v>0</v>
      </c>
      <c r="D300" s="4" t="str">
        <f t="shared" si="30"/>
        <v>0</v>
      </c>
      <c r="E300" s="8">
        <f>'Balance N-1'!B301</f>
        <v>0</v>
      </c>
      <c r="F300" s="9">
        <f>'Balance N-1'!C301</f>
        <v>0</v>
      </c>
      <c r="G300" s="9">
        <f>'Balance N-1'!D301</f>
        <v>0</v>
      </c>
      <c r="H300" s="9">
        <f>'Balance N-1'!E301</f>
        <v>0</v>
      </c>
      <c r="I300" s="9">
        <f>'Balance N-1'!F301</f>
        <v>0</v>
      </c>
      <c r="J300" s="11">
        <f>'Balance N-1'!G301</f>
        <v>0</v>
      </c>
      <c r="K300" s="11">
        <f>'Balance N-1'!H301</f>
        <v>0</v>
      </c>
      <c r="L300" s="12" t="str">
        <f t="shared" si="31"/>
        <v>0</v>
      </c>
      <c r="M300" s="5" t="str">
        <f t="shared" si="32"/>
        <v>0</v>
      </c>
      <c r="N300" s="4" t="str">
        <f t="shared" si="33"/>
        <v>0</v>
      </c>
      <c r="O300" s="6" t="str">
        <f t="shared" si="34"/>
        <v>Pas de niveau 7</v>
      </c>
    </row>
    <row r="301" spans="1:15">
      <c r="A301" s="15">
        <f>'Balance N-1'!A302</f>
        <v>0</v>
      </c>
      <c r="B301" s="4" t="str">
        <f t="shared" si="28"/>
        <v>0</v>
      </c>
      <c r="C301" s="4" t="str">
        <f t="shared" si="29"/>
        <v>0</v>
      </c>
      <c r="D301" s="4" t="str">
        <f t="shared" si="30"/>
        <v>0</v>
      </c>
      <c r="E301" s="8">
        <f>'Balance N-1'!B302</f>
        <v>0</v>
      </c>
      <c r="F301" s="9">
        <f>'Balance N-1'!C302</f>
        <v>0</v>
      </c>
      <c r="G301" s="9">
        <f>'Balance N-1'!D302</f>
        <v>0</v>
      </c>
      <c r="H301" s="9">
        <f>'Balance N-1'!E302</f>
        <v>0</v>
      </c>
      <c r="I301" s="9">
        <f>'Balance N-1'!F302</f>
        <v>0</v>
      </c>
      <c r="J301" s="11">
        <f>'Balance N-1'!G302</f>
        <v>0</v>
      </c>
      <c r="K301" s="11">
        <f>'Balance N-1'!H302</f>
        <v>0</v>
      </c>
      <c r="L301" s="12" t="str">
        <f t="shared" si="31"/>
        <v>0</v>
      </c>
      <c r="M301" s="5" t="str">
        <f t="shared" si="32"/>
        <v>0</v>
      </c>
      <c r="N301" s="4" t="str">
        <f t="shared" si="33"/>
        <v>0</v>
      </c>
      <c r="O301" s="6" t="str">
        <f t="shared" si="34"/>
        <v>Pas de niveau 7</v>
      </c>
    </row>
    <row r="302" spans="1:15">
      <c r="A302" s="15">
        <f>'Balance N-1'!A303</f>
        <v>0</v>
      </c>
      <c r="B302" s="4" t="str">
        <f t="shared" si="28"/>
        <v>0</v>
      </c>
      <c r="C302" s="4" t="str">
        <f t="shared" si="29"/>
        <v>0</v>
      </c>
      <c r="D302" s="4" t="str">
        <f t="shared" si="30"/>
        <v>0</v>
      </c>
      <c r="E302" s="8">
        <f>'Balance N-1'!B303</f>
        <v>0</v>
      </c>
      <c r="F302" s="9">
        <f>'Balance N-1'!C303</f>
        <v>0</v>
      </c>
      <c r="G302" s="9">
        <f>'Balance N-1'!D303</f>
        <v>0</v>
      </c>
      <c r="H302" s="9">
        <f>'Balance N-1'!E303</f>
        <v>0</v>
      </c>
      <c r="I302" s="9">
        <f>'Balance N-1'!F303</f>
        <v>0</v>
      </c>
      <c r="J302" s="11">
        <f>'Balance N-1'!G303</f>
        <v>0</v>
      </c>
      <c r="K302" s="11">
        <f>'Balance N-1'!H303</f>
        <v>0</v>
      </c>
      <c r="L302" s="12" t="str">
        <f t="shared" si="31"/>
        <v>0</v>
      </c>
      <c r="M302" s="5" t="str">
        <f t="shared" si="32"/>
        <v>0</v>
      </c>
      <c r="N302" s="4" t="str">
        <f t="shared" si="33"/>
        <v>0</v>
      </c>
      <c r="O302" s="6" t="str">
        <f t="shared" si="34"/>
        <v>Pas de niveau 7</v>
      </c>
    </row>
    <row r="303" spans="1:15">
      <c r="A303" s="15">
        <f>'Balance N-1'!A304</f>
        <v>0</v>
      </c>
      <c r="B303" s="4" t="str">
        <f t="shared" si="28"/>
        <v>0</v>
      </c>
      <c r="C303" s="4" t="str">
        <f t="shared" si="29"/>
        <v>0</v>
      </c>
      <c r="D303" s="4" t="str">
        <f t="shared" si="30"/>
        <v>0</v>
      </c>
      <c r="E303" s="8">
        <f>'Balance N-1'!B304</f>
        <v>0</v>
      </c>
      <c r="F303" s="9">
        <f>'Balance N-1'!C304</f>
        <v>0</v>
      </c>
      <c r="G303" s="9">
        <f>'Balance N-1'!D304</f>
        <v>0</v>
      </c>
      <c r="H303" s="9">
        <f>'Balance N-1'!E304</f>
        <v>0</v>
      </c>
      <c r="I303" s="9">
        <f>'Balance N-1'!F304</f>
        <v>0</v>
      </c>
      <c r="J303" s="11">
        <f>'Balance N-1'!G304</f>
        <v>0</v>
      </c>
      <c r="K303" s="11">
        <f>'Balance N-1'!H304</f>
        <v>0</v>
      </c>
      <c r="L303" s="12" t="str">
        <f t="shared" si="31"/>
        <v>0</v>
      </c>
      <c r="M303" s="5" t="str">
        <f t="shared" si="32"/>
        <v>0</v>
      </c>
      <c r="N303" s="4" t="str">
        <f t="shared" si="33"/>
        <v>0</v>
      </c>
      <c r="O303" s="6" t="str">
        <f t="shared" si="34"/>
        <v>Pas de niveau 7</v>
      </c>
    </row>
    <row r="304" spans="1:15">
      <c r="A304" s="15">
        <f>'Balance N-1'!A305</f>
        <v>0</v>
      </c>
      <c r="B304" s="4" t="str">
        <f t="shared" si="28"/>
        <v>0</v>
      </c>
      <c r="C304" s="4" t="str">
        <f t="shared" si="29"/>
        <v>0</v>
      </c>
      <c r="D304" s="4" t="str">
        <f t="shared" si="30"/>
        <v>0</v>
      </c>
      <c r="E304" s="8">
        <f>'Balance N-1'!B305</f>
        <v>0</v>
      </c>
      <c r="F304" s="9">
        <f>'Balance N-1'!C305</f>
        <v>0</v>
      </c>
      <c r="G304" s="9">
        <f>'Balance N-1'!D305</f>
        <v>0</v>
      </c>
      <c r="H304" s="9">
        <f>'Balance N-1'!E305</f>
        <v>0</v>
      </c>
      <c r="I304" s="9">
        <f>'Balance N-1'!F305</f>
        <v>0</v>
      </c>
      <c r="J304" s="11">
        <f>'Balance N-1'!G305</f>
        <v>0</v>
      </c>
      <c r="K304" s="11">
        <f>'Balance N-1'!H305</f>
        <v>0</v>
      </c>
      <c r="L304" s="12" t="str">
        <f t="shared" si="31"/>
        <v>0</v>
      </c>
      <c r="M304" s="5" t="str">
        <f t="shared" si="32"/>
        <v>0</v>
      </c>
      <c r="N304" s="4" t="str">
        <f t="shared" si="33"/>
        <v>0</v>
      </c>
      <c r="O304" s="6" t="str">
        <f t="shared" si="34"/>
        <v>Pas de niveau 7</v>
      </c>
    </row>
    <row r="305" spans="1:15">
      <c r="A305" s="15">
        <f>'Balance N-1'!A306</f>
        <v>0</v>
      </c>
      <c r="B305" s="4" t="str">
        <f t="shared" si="28"/>
        <v>0</v>
      </c>
      <c r="C305" s="4" t="str">
        <f t="shared" si="29"/>
        <v>0</v>
      </c>
      <c r="D305" s="4" t="str">
        <f t="shared" si="30"/>
        <v>0</v>
      </c>
      <c r="E305" s="8">
        <f>'Balance N-1'!B306</f>
        <v>0</v>
      </c>
      <c r="F305" s="9">
        <f>'Balance N-1'!C306</f>
        <v>0</v>
      </c>
      <c r="G305" s="9">
        <f>'Balance N-1'!D306</f>
        <v>0</v>
      </c>
      <c r="H305" s="9">
        <f>'Balance N-1'!E306</f>
        <v>0</v>
      </c>
      <c r="I305" s="9">
        <f>'Balance N-1'!F306</f>
        <v>0</v>
      </c>
      <c r="J305" s="11">
        <f>'Balance N-1'!G306</f>
        <v>0</v>
      </c>
      <c r="K305" s="11">
        <f>'Balance N-1'!H306</f>
        <v>0</v>
      </c>
      <c r="L305" s="12" t="str">
        <f t="shared" si="31"/>
        <v>0</v>
      </c>
      <c r="M305" s="5" t="str">
        <f t="shared" si="32"/>
        <v>0</v>
      </c>
      <c r="N305" s="4" t="str">
        <f t="shared" si="33"/>
        <v>0</v>
      </c>
      <c r="O305" s="6" t="str">
        <f t="shared" si="34"/>
        <v>Pas de niveau 7</v>
      </c>
    </row>
    <row r="306" spans="1:15">
      <c r="A306" s="15">
        <f>'Balance N-1'!A307</f>
        <v>0</v>
      </c>
      <c r="B306" s="4" t="str">
        <f t="shared" si="28"/>
        <v>0</v>
      </c>
      <c r="C306" s="4" t="str">
        <f t="shared" si="29"/>
        <v>0</v>
      </c>
      <c r="D306" s="4" t="str">
        <f t="shared" si="30"/>
        <v>0</v>
      </c>
      <c r="E306" s="8">
        <f>'Balance N-1'!B307</f>
        <v>0</v>
      </c>
      <c r="F306" s="9">
        <f>'Balance N-1'!C307</f>
        <v>0</v>
      </c>
      <c r="G306" s="9">
        <f>'Balance N-1'!D307</f>
        <v>0</v>
      </c>
      <c r="H306" s="9">
        <f>'Balance N-1'!E307</f>
        <v>0</v>
      </c>
      <c r="I306" s="9">
        <f>'Balance N-1'!F307</f>
        <v>0</v>
      </c>
      <c r="J306" s="11">
        <f>'Balance N-1'!G307</f>
        <v>0</v>
      </c>
      <c r="K306" s="11">
        <f>'Balance N-1'!H307</f>
        <v>0</v>
      </c>
      <c r="L306" s="12" t="str">
        <f t="shared" si="31"/>
        <v>0</v>
      </c>
      <c r="M306" s="5" t="str">
        <f t="shared" si="32"/>
        <v>0</v>
      </c>
      <c r="N306" s="4" t="str">
        <f t="shared" si="33"/>
        <v>0</v>
      </c>
      <c r="O306" s="6" t="str">
        <f t="shared" si="34"/>
        <v>Pas de niveau 7</v>
      </c>
    </row>
    <row r="307" spans="1:15">
      <c r="A307" s="15">
        <f>'Balance N-1'!A308</f>
        <v>0</v>
      </c>
      <c r="B307" s="4" t="str">
        <f t="shared" si="28"/>
        <v>0</v>
      </c>
      <c r="C307" s="4" t="str">
        <f t="shared" si="29"/>
        <v>0</v>
      </c>
      <c r="D307" s="4" t="str">
        <f t="shared" si="30"/>
        <v>0</v>
      </c>
      <c r="E307" s="8">
        <f>'Balance N-1'!B308</f>
        <v>0</v>
      </c>
      <c r="F307" s="9">
        <f>'Balance N-1'!C308</f>
        <v>0</v>
      </c>
      <c r="G307" s="9">
        <f>'Balance N-1'!D308</f>
        <v>0</v>
      </c>
      <c r="H307" s="9">
        <f>'Balance N-1'!E308</f>
        <v>0</v>
      </c>
      <c r="I307" s="9">
        <f>'Balance N-1'!F308</f>
        <v>0</v>
      </c>
      <c r="J307" s="11">
        <f>'Balance N-1'!G308</f>
        <v>0</v>
      </c>
      <c r="K307" s="11">
        <f>'Balance N-1'!H308</f>
        <v>0</v>
      </c>
      <c r="L307" s="12" t="str">
        <f t="shared" si="31"/>
        <v>0</v>
      </c>
      <c r="M307" s="5" t="str">
        <f t="shared" si="32"/>
        <v>0</v>
      </c>
      <c r="N307" s="4" t="str">
        <f t="shared" si="33"/>
        <v>0</v>
      </c>
      <c r="O307" s="6" t="str">
        <f t="shared" si="34"/>
        <v>Pas de niveau 7</v>
      </c>
    </row>
    <row r="308" spans="1:15">
      <c r="A308" s="15">
        <f>'Balance N-1'!A309</f>
        <v>0</v>
      </c>
      <c r="B308" s="4" t="str">
        <f t="shared" si="28"/>
        <v>0</v>
      </c>
      <c r="C308" s="4" t="str">
        <f t="shared" si="29"/>
        <v>0</v>
      </c>
      <c r="D308" s="4" t="str">
        <f t="shared" si="30"/>
        <v>0</v>
      </c>
      <c r="E308" s="8">
        <f>'Balance N-1'!B309</f>
        <v>0</v>
      </c>
      <c r="F308" s="9">
        <f>'Balance N-1'!C309</f>
        <v>0</v>
      </c>
      <c r="G308" s="9">
        <f>'Balance N-1'!D309</f>
        <v>0</v>
      </c>
      <c r="H308" s="9">
        <f>'Balance N-1'!E309</f>
        <v>0</v>
      </c>
      <c r="I308" s="9">
        <f>'Balance N-1'!F309</f>
        <v>0</v>
      </c>
      <c r="J308" s="11">
        <f>'Balance N-1'!G309</f>
        <v>0</v>
      </c>
      <c r="K308" s="11">
        <f>'Balance N-1'!H309</f>
        <v>0</v>
      </c>
      <c r="L308" s="12" t="str">
        <f t="shared" si="31"/>
        <v>0</v>
      </c>
      <c r="M308" s="5" t="str">
        <f t="shared" si="32"/>
        <v>0</v>
      </c>
      <c r="N308" s="4" t="str">
        <f t="shared" si="33"/>
        <v>0</v>
      </c>
      <c r="O308" s="6" t="str">
        <f t="shared" si="34"/>
        <v>Pas de niveau 7</v>
      </c>
    </row>
    <row r="309" spans="1:15">
      <c r="A309" s="15">
        <f>'Balance N-1'!A310</f>
        <v>0</v>
      </c>
      <c r="B309" s="4" t="str">
        <f t="shared" si="28"/>
        <v>0</v>
      </c>
      <c r="C309" s="4" t="str">
        <f t="shared" si="29"/>
        <v>0</v>
      </c>
      <c r="D309" s="4" t="str">
        <f t="shared" si="30"/>
        <v>0</v>
      </c>
      <c r="E309" s="8">
        <f>'Balance N-1'!B310</f>
        <v>0</v>
      </c>
      <c r="F309" s="9">
        <f>'Balance N-1'!C310</f>
        <v>0</v>
      </c>
      <c r="G309" s="9">
        <f>'Balance N-1'!D310</f>
        <v>0</v>
      </c>
      <c r="H309" s="9">
        <f>'Balance N-1'!E310</f>
        <v>0</v>
      </c>
      <c r="I309" s="9">
        <f>'Balance N-1'!F310</f>
        <v>0</v>
      </c>
      <c r="J309" s="11">
        <f>'Balance N-1'!G310</f>
        <v>0</v>
      </c>
      <c r="K309" s="11">
        <f>'Balance N-1'!H310</f>
        <v>0</v>
      </c>
      <c r="L309" s="12" t="str">
        <f t="shared" si="31"/>
        <v>0</v>
      </c>
      <c r="M309" s="5" t="str">
        <f t="shared" si="32"/>
        <v>0</v>
      </c>
      <c r="N309" s="4" t="str">
        <f t="shared" si="33"/>
        <v>0</v>
      </c>
      <c r="O309" s="6" t="str">
        <f t="shared" si="34"/>
        <v>Pas de niveau 7</v>
      </c>
    </row>
    <row r="310" spans="1:15">
      <c r="A310" s="15">
        <f>'Balance N-1'!A311</f>
        <v>0</v>
      </c>
      <c r="B310" s="4" t="str">
        <f t="shared" si="28"/>
        <v>0</v>
      </c>
      <c r="C310" s="4" t="str">
        <f t="shared" si="29"/>
        <v>0</v>
      </c>
      <c r="D310" s="4" t="str">
        <f t="shared" si="30"/>
        <v>0</v>
      </c>
      <c r="E310" s="8">
        <f>'Balance N-1'!B311</f>
        <v>0</v>
      </c>
      <c r="F310" s="9">
        <f>'Balance N-1'!C311</f>
        <v>0</v>
      </c>
      <c r="G310" s="9">
        <f>'Balance N-1'!D311</f>
        <v>0</v>
      </c>
      <c r="H310" s="9">
        <f>'Balance N-1'!E311</f>
        <v>0</v>
      </c>
      <c r="I310" s="9">
        <f>'Balance N-1'!F311</f>
        <v>0</v>
      </c>
      <c r="J310" s="11">
        <f>'Balance N-1'!G311</f>
        <v>0</v>
      </c>
      <c r="K310" s="11">
        <f>'Balance N-1'!H311</f>
        <v>0</v>
      </c>
      <c r="L310" s="12" t="str">
        <f t="shared" si="31"/>
        <v>0</v>
      </c>
      <c r="M310" s="5" t="str">
        <f t="shared" si="32"/>
        <v>0</v>
      </c>
      <c r="N310" s="4" t="str">
        <f t="shared" si="33"/>
        <v>0</v>
      </c>
      <c r="O310" s="6" t="str">
        <f t="shared" si="34"/>
        <v>Pas de niveau 7</v>
      </c>
    </row>
    <row r="311" spans="1:15">
      <c r="A311" s="15">
        <f>'Balance N-1'!A312</f>
        <v>0</v>
      </c>
      <c r="B311" s="4" t="str">
        <f t="shared" si="28"/>
        <v>0</v>
      </c>
      <c r="C311" s="4" t="str">
        <f t="shared" si="29"/>
        <v>0</v>
      </c>
      <c r="D311" s="4" t="str">
        <f t="shared" si="30"/>
        <v>0</v>
      </c>
      <c r="E311" s="8">
        <f>'Balance N-1'!B312</f>
        <v>0</v>
      </c>
      <c r="F311" s="9">
        <f>'Balance N-1'!C312</f>
        <v>0</v>
      </c>
      <c r="G311" s="9">
        <f>'Balance N-1'!D312</f>
        <v>0</v>
      </c>
      <c r="H311" s="9">
        <f>'Balance N-1'!E312</f>
        <v>0</v>
      </c>
      <c r="I311" s="9">
        <f>'Balance N-1'!F312</f>
        <v>0</v>
      </c>
      <c r="J311" s="11">
        <f>'Balance N-1'!G312</f>
        <v>0</v>
      </c>
      <c r="K311" s="11">
        <f>'Balance N-1'!H312</f>
        <v>0</v>
      </c>
      <c r="L311" s="12" t="str">
        <f t="shared" si="31"/>
        <v>0</v>
      </c>
      <c r="M311" s="5" t="str">
        <f t="shared" si="32"/>
        <v>0</v>
      </c>
      <c r="N311" s="4" t="str">
        <f t="shared" si="33"/>
        <v>0</v>
      </c>
      <c r="O311" s="6" t="str">
        <f t="shared" si="34"/>
        <v>Pas de niveau 7</v>
      </c>
    </row>
    <row r="312" spans="1:15">
      <c r="A312" s="15">
        <f>'Balance N-1'!A313</f>
        <v>0</v>
      </c>
      <c r="B312" s="4" t="str">
        <f t="shared" si="28"/>
        <v>0</v>
      </c>
      <c r="C312" s="4" t="str">
        <f t="shared" si="29"/>
        <v>0</v>
      </c>
      <c r="D312" s="4" t="str">
        <f t="shared" si="30"/>
        <v>0</v>
      </c>
      <c r="E312" s="8">
        <f>'Balance N-1'!B313</f>
        <v>0</v>
      </c>
      <c r="F312" s="9">
        <f>'Balance N-1'!C313</f>
        <v>0</v>
      </c>
      <c r="G312" s="9">
        <f>'Balance N-1'!D313</f>
        <v>0</v>
      </c>
      <c r="H312" s="9">
        <f>'Balance N-1'!E313</f>
        <v>0</v>
      </c>
      <c r="I312" s="9">
        <f>'Balance N-1'!F313</f>
        <v>0</v>
      </c>
      <c r="J312" s="11">
        <f>'Balance N-1'!G313</f>
        <v>0</v>
      </c>
      <c r="K312" s="11">
        <f>'Balance N-1'!H313</f>
        <v>0</v>
      </c>
      <c r="L312" s="12" t="str">
        <f t="shared" si="31"/>
        <v>0</v>
      </c>
      <c r="M312" s="5" t="str">
        <f t="shared" si="32"/>
        <v>0</v>
      </c>
      <c r="N312" s="4" t="str">
        <f t="shared" si="33"/>
        <v>0</v>
      </c>
      <c r="O312" s="6" t="str">
        <f t="shared" si="34"/>
        <v>Pas de niveau 7</v>
      </c>
    </row>
    <row r="313" spans="1:15">
      <c r="A313" s="15">
        <f>'Balance N-1'!A314</f>
        <v>0</v>
      </c>
      <c r="B313" s="4" t="str">
        <f t="shared" si="28"/>
        <v>0</v>
      </c>
      <c r="C313" s="4" t="str">
        <f t="shared" si="29"/>
        <v>0</v>
      </c>
      <c r="D313" s="4" t="str">
        <f t="shared" si="30"/>
        <v>0</v>
      </c>
      <c r="E313" s="8">
        <f>'Balance N-1'!B314</f>
        <v>0</v>
      </c>
      <c r="F313" s="9">
        <f>'Balance N-1'!C314</f>
        <v>0</v>
      </c>
      <c r="G313" s="9">
        <f>'Balance N-1'!D314</f>
        <v>0</v>
      </c>
      <c r="H313" s="9">
        <f>'Balance N-1'!E314</f>
        <v>0</v>
      </c>
      <c r="I313" s="9">
        <f>'Balance N-1'!F314</f>
        <v>0</v>
      </c>
      <c r="J313" s="11">
        <f>'Balance N-1'!G314</f>
        <v>0</v>
      </c>
      <c r="K313" s="11">
        <f>'Balance N-1'!H314</f>
        <v>0</v>
      </c>
      <c r="L313" s="12" t="str">
        <f t="shared" si="31"/>
        <v>0</v>
      </c>
      <c r="M313" s="5" t="str">
        <f t="shared" si="32"/>
        <v>0</v>
      </c>
      <c r="N313" s="4" t="str">
        <f t="shared" si="33"/>
        <v>0</v>
      </c>
      <c r="O313" s="6" t="str">
        <f t="shared" si="34"/>
        <v>Pas de niveau 7</v>
      </c>
    </row>
    <row r="314" spans="1:15">
      <c r="A314" s="15">
        <f>'Balance N-1'!A315</f>
        <v>0</v>
      </c>
      <c r="B314" s="4" t="str">
        <f t="shared" si="28"/>
        <v>0</v>
      </c>
      <c r="C314" s="4" t="str">
        <f t="shared" si="29"/>
        <v>0</v>
      </c>
      <c r="D314" s="4" t="str">
        <f t="shared" si="30"/>
        <v>0</v>
      </c>
      <c r="E314" s="8">
        <f>'Balance N-1'!B315</f>
        <v>0</v>
      </c>
      <c r="F314" s="9">
        <f>'Balance N-1'!C315</f>
        <v>0</v>
      </c>
      <c r="G314" s="9">
        <f>'Balance N-1'!D315</f>
        <v>0</v>
      </c>
      <c r="H314" s="9">
        <f>'Balance N-1'!E315</f>
        <v>0</v>
      </c>
      <c r="I314" s="9">
        <f>'Balance N-1'!F315</f>
        <v>0</v>
      </c>
      <c r="J314" s="11">
        <f>'Balance N-1'!G315</f>
        <v>0</v>
      </c>
      <c r="K314" s="11">
        <f>'Balance N-1'!H315</f>
        <v>0</v>
      </c>
      <c r="L314" s="12" t="str">
        <f t="shared" si="31"/>
        <v>0</v>
      </c>
      <c r="M314" s="5" t="str">
        <f t="shared" si="32"/>
        <v>0</v>
      </c>
      <c r="N314" s="4" t="str">
        <f t="shared" si="33"/>
        <v>0</v>
      </c>
      <c r="O314" s="6" t="str">
        <f t="shared" si="34"/>
        <v>Pas de niveau 7</v>
      </c>
    </row>
    <row r="315" spans="1:15">
      <c r="A315" s="15">
        <f>'Balance N-1'!A316</f>
        <v>0</v>
      </c>
      <c r="B315" s="4" t="str">
        <f t="shared" si="28"/>
        <v>0</v>
      </c>
      <c r="C315" s="4" t="str">
        <f t="shared" si="29"/>
        <v>0</v>
      </c>
      <c r="D315" s="4" t="str">
        <f t="shared" si="30"/>
        <v>0</v>
      </c>
      <c r="E315" s="8">
        <f>'Balance N-1'!B316</f>
        <v>0</v>
      </c>
      <c r="F315" s="9">
        <f>'Balance N-1'!C316</f>
        <v>0</v>
      </c>
      <c r="G315" s="9">
        <f>'Balance N-1'!D316</f>
        <v>0</v>
      </c>
      <c r="H315" s="9">
        <f>'Balance N-1'!E316</f>
        <v>0</v>
      </c>
      <c r="I315" s="9">
        <f>'Balance N-1'!F316</f>
        <v>0</v>
      </c>
      <c r="J315" s="11">
        <f>'Balance N-1'!G316</f>
        <v>0</v>
      </c>
      <c r="K315" s="11">
        <f>'Balance N-1'!H316</f>
        <v>0</v>
      </c>
      <c r="L315" s="12" t="str">
        <f t="shared" si="31"/>
        <v>0</v>
      </c>
      <c r="M315" s="5" t="str">
        <f t="shared" si="32"/>
        <v>0</v>
      </c>
      <c r="N315" s="4" t="str">
        <f t="shared" si="33"/>
        <v>0</v>
      </c>
      <c r="O315" s="6" t="str">
        <f t="shared" si="34"/>
        <v>Pas de niveau 7</v>
      </c>
    </row>
    <row r="316" spans="1:15">
      <c r="A316" s="15">
        <f>'Balance N-1'!A317</f>
        <v>0</v>
      </c>
      <c r="B316" s="4" t="str">
        <f t="shared" si="28"/>
        <v>0</v>
      </c>
      <c r="C316" s="4" t="str">
        <f t="shared" si="29"/>
        <v>0</v>
      </c>
      <c r="D316" s="4" t="str">
        <f t="shared" si="30"/>
        <v>0</v>
      </c>
      <c r="E316" s="8">
        <f>'Balance N-1'!B317</f>
        <v>0</v>
      </c>
      <c r="F316" s="9">
        <f>'Balance N-1'!C317</f>
        <v>0</v>
      </c>
      <c r="G316" s="9">
        <f>'Balance N-1'!D317</f>
        <v>0</v>
      </c>
      <c r="H316" s="9">
        <f>'Balance N-1'!E317</f>
        <v>0</v>
      </c>
      <c r="I316" s="9">
        <f>'Balance N-1'!F317</f>
        <v>0</v>
      </c>
      <c r="J316" s="11">
        <f>'Balance N-1'!G317</f>
        <v>0</v>
      </c>
      <c r="K316" s="11">
        <f>'Balance N-1'!H317</f>
        <v>0</v>
      </c>
      <c r="L316" s="12" t="str">
        <f t="shared" si="31"/>
        <v>0</v>
      </c>
      <c r="M316" s="5" t="str">
        <f t="shared" si="32"/>
        <v>0</v>
      </c>
      <c r="N316" s="4" t="str">
        <f t="shared" si="33"/>
        <v>0</v>
      </c>
      <c r="O316" s="6" t="str">
        <f t="shared" si="34"/>
        <v>Pas de niveau 7</v>
      </c>
    </row>
    <row r="317" spans="1:15">
      <c r="A317" s="15">
        <f>'Balance N-1'!A318</f>
        <v>0</v>
      </c>
      <c r="B317" s="4" t="str">
        <f t="shared" si="28"/>
        <v>0</v>
      </c>
      <c r="C317" s="4" t="str">
        <f t="shared" si="29"/>
        <v>0</v>
      </c>
      <c r="D317" s="4" t="str">
        <f t="shared" si="30"/>
        <v>0</v>
      </c>
      <c r="E317" s="8">
        <f>'Balance N-1'!B318</f>
        <v>0</v>
      </c>
      <c r="F317" s="9">
        <f>'Balance N-1'!C318</f>
        <v>0</v>
      </c>
      <c r="G317" s="9">
        <f>'Balance N-1'!D318</f>
        <v>0</v>
      </c>
      <c r="H317" s="9">
        <f>'Balance N-1'!E318</f>
        <v>0</v>
      </c>
      <c r="I317" s="9">
        <f>'Balance N-1'!F318</f>
        <v>0</v>
      </c>
      <c r="J317" s="11">
        <f>'Balance N-1'!G318</f>
        <v>0</v>
      </c>
      <c r="K317" s="11">
        <f>'Balance N-1'!H318</f>
        <v>0</v>
      </c>
      <c r="L317" s="12" t="str">
        <f t="shared" si="31"/>
        <v>0</v>
      </c>
      <c r="M317" s="5" t="str">
        <f t="shared" si="32"/>
        <v>0</v>
      </c>
      <c r="N317" s="4" t="str">
        <f t="shared" si="33"/>
        <v>0</v>
      </c>
      <c r="O317" s="6" t="str">
        <f t="shared" si="34"/>
        <v>Pas de niveau 7</v>
      </c>
    </row>
    <row r="318" spans="1:15">
      <c r="A318" s="15">
        <f>'Balance N-1'!A319</f>
        <v>0</v>
      </c>
      <c r="B318" s="4" t="str">
        <f t="shared" si="28"/>
        <v>0</v>
      </c>
      <c r="C318" s="4" t="str">
        <f t="shared" si="29"/>
        <v>0</v>
      </c>
      <c r="D318" s="4" t="str">
        <f t="shared" si="30"/>
        <v>0</v>
      </c>
      <c r="E318" s="8">
        <f>'Balance N-1'!B319</f>
        <v>0</v>
      </c>
      <c r="F318" s="9">
        <f>'Balance N-1'!C319</f>
        <v>0</v>
      </c>
      <c r="G318" s="9">
        <f>'Balance N-1'!D319</f>
        <v>0</v>
      </c>
      <c r="H318" s="9">
        <f>'Balance N-1'!E319</f>
        <v>0</v>
      </c>
      <c r="I318" s="9">
        <f>'Balance N-1'!F319</f>
        <v>0</v>
      </c>
      <c r="J318" s="11">
        <f>'Balance N-1'!G319</f>
        <v>0</v>
      </c>
      <c r="K318" s="11">
        <f>'Balance N-1'!H319</f>
        <v>0</v>
      </c>
      <c r="L318" s="12" t="str">
        <f t="shared" si="31"/>
        <v>0</v>
      </c>
      <c r="M318" s="5" t="str">
        <f t="shared" si="32"/>
        <v>0</v>
      </c>
      <c r="N318" s="4" t="str">
        <f t="shared" si="33"/>
        <v>0</v>
      </c>
      <c r="O318" s="6" t="str">
        <f t="shared" si="34"/>
        <v>Pas de niveau 7</v>
      </c>
    </row>
    <row r="319" spans="1:15">
      <c r="A319" s="15">
        <f>'Balance N-1'!A320</f>
        <v>0</v>
      </c>
      <c r="B319" s="4" t="str">
        <f t="shared" si="28"/>
        <v>0</v>
      </c>
      <c r="C319" s="4" t="str">
        <f t="shared" si="29"/>
        <v>0</v>
      </c>
      <c r="D319" s="4" t="str">
        <f t="shared" si="30"/>
        <v>0</v>
      </c>
      <c r="E319" s="8">
        <f>'Balance N-1'!B320</f>
        <v>0</v>
      </c>
      <c r="F319" s="9">
        <f>'Balance N-1'!C320</f>
        <v>0</v>
      </c>
      <c r="G319" s="9">
        <f>'Balance N-1'!D320</f>
        <v>0</v>
      </c>
      <c r="H319" s="9">
        <f>'Balance N-1'!E320</f>
        <v>0</v>
      </c>
      <c r="I319" s="9">
        <f>'Balance N-1'!F320</f>
        <v>0</v>
      </c>
      <c r="J319" s="11">
        <f>'Balance N-1'!G320</f>
        <v>0</v>
      </c>
      <c r="K319" s="11">
        <f>'Balance N-1'!H320</f>
        <v>0</v>
      </c>
      <c r="L319" s="12" t="str">
        <f t="shared" si="31"/>
        <v>0</v>
      </c>
      <c r="M319" s="5" t="str">
        <f t="shared" si="32"/>
        <v>0</v>
      </c>
      <c r="N319" s="4" t="str">
        <f t="shared" si="33"/>
        <v>0</v>
      </c>
      <c r="O319" s="6" t="str">
        <f t="shared" si="34"/>
        <v>Pas de niveau 7</v>
      </c>
    </row>
    <row r="320" spans="1:15">
      <c r="A320" s="15">
        <f>'Balance N-1'!A321</f>
        <v>0</v>
      </c>
      <c r="B320" s="4" t="str">
        <f t="shared" si="28"/>
        <v>0</v>
      </c>
      <c r="C320" s="4" t="str">
        <f t="shared" si="29"/>
        <v>0</v>
      </c>
      <c r="D320" s="4" t="str">
        <f t="shared" si="30"/>
        <v>0</v>
      </c>
      <c r="E320" s="8">
        <f>'Balance N-1'!B321</f>
        <v>0</v>
      </c>
      <c r="F320" s="9">
        <f>'Balance N-1'!C321</f>
        <v>0</v>
      </c>
      <c r="G320" s="9">
        <f>'Balance N-1'!D321</f>
        <v>0</v>
      </c>
      <c r="H320" s="9">
        <f>'Balance N-1'!E321</f>
        <v>0</v>
      </c>
      <c r="I320" s="9">
        <f>'Balance N-1'!F321</f>
        <v>0</v>
      </c>
      <c r="J320" s="11">
        <f>'Balance N-1'!G321</f>
        <v>0</v>
      </c>
      <c r="K320" s="11">
        <f>'Balance N-1'!H321</f>
        <v>0</v>
      </c>
      <c r="L320" s="12" t="str">
        <f t="shared" si="31"/>
        <v>0</v>
      </c>
      <c r="M320" s="5" t="str">
        <f t="shared" si="32"/>
        <v>0</v>
      </c>
      <c r="N320" s="4" t="str">
        <f t="shared" si="33"/>
        <v>0</v>
      </c>
      <c r="O320" s="6" t="str">
        <f t="shared" si="34"/>
        <v>Pas de niveau 7</v>
      </c>
    </row>
    <row r="321" spans="1:15">
      <c r="A321" s="15">
        <f>'Balance N-1'!A322</f>
        <v>0</v>
      </c>
      <c r="B321" s="4" t="str">
        <f t="shared" si="28"/>
        <v>0</v>
      </c>
      <c r="C321" s="4" t="str">
        <f t="shared" si="29"/>
        <v>0</v>
      </c>
      <c r="D321" s="4" t="str">
        <f t="shared" si="30"/>
        <v>0</v>
      </c>
      <c r="E321" s="8">
        <f>'Balance N-1'!B322</f>
        <v>0</v>
      </c>
      <c r="F321" s="9">
        <f>'Balance N-1'!C322</f>
        <v>0</v>
      </c>
      <c r="G321" s="9">
        <f>'Balance N-1'!D322</f>
        <v>0</v>
      </c>
      <c r="H321" s="9">
        <f>'Balance N-1'!E322</f>
        <v>0</v>
      </c>
      <c r="I321" s="9">
        <f>'Balance N-1'!F322</f>
        <v>0</v>
      </c>
      <c r="J321" s="11">
        <f>'Balance N-1'!G322</f>
        <v>0</v>
      </c>
      <c r="K321" s="11">
        <f>'Balance N-1'!H322</f>
        <v>0</v>
      </c>
      <c r="L321" s="12" t="str">
        <f t="shared" si="31"/>
        <v>0</v>
      </c>
      <c r="M321" s="5" t="str">
        <f t="shared" si="32"/>
        <v>0</v>
      </c>
      <c r="N321" s="4" t="str">
        <f t="shared" si="33"/>
        <v>0</v>
      </c>
      <c r="O321" s="6" t="str">
        <f t="shared" si="34"/>
        <v>Pas de niveau 7</v>
      </c>
    </row>
    <row r="322" spans="1:15">
      <c r="A322" s="15">
        <f>'Balance N-1'!A323</f>
        <v>0</v>
      </c>
      <c r="B322" s="4" t="str">
        <f t="shared" si="28"/>
        <v>0</v>
      </c>
      <c r="C322" s="4" t="str">
        <f t="shared" si="29"/>
        <v>0</v>
      </c>
      <c r="D322" s="4" t="str">
        <f t="shared" si="30"/>
        <v>0</v>
      </c>
      <c r="E322" s="8">
        <f>'Balance N-1'!B323</f>
        <v>0</v>
      </c>
      <c r="F322" s="9">
        <f>'Balance N-1'!C323</f>
        <v>0</v>
      </c>
      <c r="G322" s="9">
        <f>'Balance N-1'!D323</f>
        <v>0</v>
      </c>
      <c r="H322" s="9">
        <f>'Balance N-1'!E323</f>
        <v>0</v>
      </c>
      <c r="I322" s="9">
        <f>'Balance N-1'!F323</f>
        <v>0</v>
      </c>
      <c r="J322" s="11">
        <f>'Balance N-1'!G323</f>
        <v>0</v>
      </c>
      <c r="K322" s="11">
        <f>'Balance N-1'!H323</f>
        <v>0</v>
      </c>
      <c r="L322" s="12" t="str">
        <f t="shared" si="31"/>
        <v>0</v>
      </c>
      <c r="M322" s="5" t="str">
        <f t="shared" si="32"/>
        <v>0</v>
      </c>
      <c r="N322" s="4" t="str">
        <f t="shared" si="33"/>
        <v>0</v>
      </c>
      <c r="O322" s="6" t="str">
        <f t="shared" si="34"/>
        <v>Pas de niveau 7</v>
      </c>
    </row>
    <row r="323" spans="1:15">
      <c r="A323" s="15">
        <f>'Balance N-1'!A324</f>
        <v>0</v>
      </c>
      <c r="B323" s="4" t="str">
        <f t="shared" si="28"/>
        <v>0</v>
      </c>
      <c r="C323" s="4" t="str">
        <f t="shared" si="29"/>
        <v>0</v>
      </c>
      <c r="D323" s="4" t="str">
        <f t="shared" si="30"/>
        <v>0</v>
      </c>
      <c r="E323" s="8">
        <f>'Balance N-1'!B324</f>
        <v>0</v>
      </c>
      <c r="F323" s="9">
        <f>'Balance N-1'!C324</f>
        <v>0</v>
      </c>
      <c r="G323" s="9">
        <f>'Balance N-1'!D324</f>
        <v>0</v>
      </c>
      <c r="H323" s="9">
        <f>'Balance N-1'!E324</f>
        <v>0</v>
      </c>
      <c r="I323" s="9">
        <f>'Balance N-1'!F324</f>
        <v>0</v>
      </c>
      <c r="J323" s="11">
        <f>'Balance N-1'!G324</f>
        <v>0</v>
      </c>
      <c r="K323" s="11">
        <f>'Balance N-1'!H324</f>
        <v>0</v>
      </c>
      <c r="L323" s="12" t="str">
        <f t="shared" si="31"/>
        <v>0</v>
      </c>
      <c r="M323" s="5" t="str">
        <f t="shared" si="32"/>
        <v>0</v>
      </c>
      <c r="N323" s="4" t="str">
        <f t="shared" si="33"/>
        <v>0</v>
      </c>
      <c r="O323" s="6" t="str">
        <f t="shared" si="34"/>
        <v>Pas de niveau 7</v>
      </c>
    </row>
    <row r="324" spans="1:15">
      <c r="A324" s="15">
        <f>'Balance N-1'!A325</f>
        <v>0</v>
      </c>
      <c r="B324" s="4" t="str">
        <f t="shared" ref="B324:B387" si="35">LEFT(A324,$W$1)</f>
        <v>0</v>
      </c>
      <c r="C324" s="4" t="str">
        <f t="shared" ref="C324:C387" si="36">LEFT(A324,$X$1)</f>
        <v>0</v>
      </c>
      <c r="D324" s="4" t="str">
        <f t="shared" ref="D324:D387" si="37">LEFT(A324,$Y$1)</f>
        <v>0</v>
      </c>
      <c r="E324" s="8">
        <f>'Balance N-1'!B325</f>
        <v>0</v>
      </c>
      <c r="F324" s="9">
        <f>'Balance N-1'!C325</f>
        <v>0</v>
      </c>
      <c r="G324" s="9">
        <f>'Balance N-1'!D325</f>
        <v>0</v>
      </c>
      <c r="H324" s="9">
        <f>'Balance N-1'!E325</f>
        <v>0</v>
      </c>
      <c r="I324" s="9">
        <f>'Balance N-1'!F325</f>
        <v>0</v>
      </c>
      <c r="J324" s="11">
        <f>'Balance N-1'!G325</f>
        <v>0</v>
      </c>
      <c r="K324" s="11">
        <f>'Balance N-1'!H325</f>
        <v>0</v>
      </c>
      <c r="L324" s="12" t="str">
        <f t="shared" ref="L324:L387" si="38">LEFT(A324,1)</f>
        <v>0</v>
      </c>
      <c r="M324" s="5" t="str">
        <f t="shared" ref="M324:M387" si="39">IF(MID(A324,5,1)&lt;&gt;"0",LEFT(A324,5),"Pas de niveau 5")</f>
        <v>0</v>
      </c>
      <c r="N324" s="4" t="str">
        <f t="shared" ref="N324:N387" si="40">IF(MID(A324,6,1)&lt;&gt;"0",LEFT(A324,6),"Pas de niveau 6")</f>
        <v>0</v>
      </c>
      <c r="O324" s="6" t="str">
        <f t="shared" ref="O324:O387" si="41">IF(MID(A324,7,1)&lt;&gt;"",LEFT(A324,7),"Pas de niveau 7")</f>
        <v>Pas de niveau 7</v>
      </c>
    </row>
    <row r="325" spans="1:15">
      <c r="A325" s="15">
        <f>'Balance N-1'!A326</f>
        <v>0</v>
      </c>
      <c r="B325" s="4" t="str">
        <f t="shared" si="35"/>
        <v>0</v>
      </c>
      <c r="C325" s="4" t="str">
        <f t="shared" si="36"/>
        <v>0</v>
      </c>
      <c r="D325" s="4" t="str">
        <f t="shared" si="37"/>
        <v>0</v>
      </c>
      <c r="E325" s="8">
        <f>'Balance N-1'!B326</f>
        <v>0</v>
      </c>
      <c r="F325" s="9">
        <f>'Balance N-1'!C326</f>
        <v>0</v>
      </c>
      <c r="G325" s="9">
        <f>'Balance N-1'!D326</f>
        <v>0</v>
      </c>
      <c r="H325" s="9">
        <f>'Balance N-1'!E326</f>
        <v>0</v>
      </c>
      <c r="I325" s="9">
        <f>'Balance N-1'!F326</f>
        <v>0</v>
      </c>
      <c r="J325" s="11">
        <f>'Balance N-1'!G326</f>
        <v>0</v>
      </c>
      <c r="K325" s="11">
        <f>'Balance N-1'!H326</f>
        <v>0</v>
      </c>
      <c r="L325" s="12" t="str">
        <f t="shared" si="38"/>
        <v>0</v>
      </c>
      <c r="M325" s="5" t="str">
        <f t="shared" si="39"/>
        <v>0</v>
      </c>
      <c r="N325" s="4" t="str">
        <f t="shared" si="40"/>
        <v>0</v>
      </c>
      <c r="O325" s="6" t="str">
        <f t="shared" si="41"/>
        <v>Pas de niveau 7</v>
      </c>
    </row>
    <row r="326" spans="1:15">
      <c r="A326" s="15">
        <f>'Balance N-1'!A327</f>
        <v>0</v>
      </c>
      <c r="B326" s="4" t="str">
        <f t="shared" si="35"/>
        <v>0</v>
      </c>
      <c r="C326" s="4" t="str">
        <f t="shared" si="36"/>
        <v>0</v>
      </c>
      <c r="D326" s="4" t="str">
        <f t="shared" si="37"/>
        <v>0</v>
      </c>
      <c r="E326" s="8">
        <f>'Balance N-1'!B327</f>
        <v>0</v>
      </c>
      <c r="F326" s="9">
        <f>'Balance N-1'!C327</f>
        <v>0</v>
      </c>
      <c r="G326" s="9">
        <f>'Balance N-1'!D327</f>
        <v>0</v>
      </c>
      <c r="H326" s="9">
        <f>'Balance N-1'!E327</f>
        <v>0</v>
      </c>
      <c r="I326" s="9">
        <f>'Balance N-1'!F327</f>
        <v>0</v>
      </c>
      <c r="J326" s="11">
        <f>'Balance N-1'!G327</f>
        <v>0</v>
      </c>
      <c r="K326" s="11">
        <f>'Balance N-1'!H327</f>
        <v>0</v>
      </c>
      <c r="L326" s="12" t="str">
        <f t="shared" si="38"/>
        <v>0</v>
      </c>
      <c r="M326" s="5" t="str">
        <f t="shared" si="39"/>
        <v>0</v>
      </c>
      <c r="N326" s="4" t="str">
        <f t="shared" si="40"/>
        <v>0</v>
      </c>
      <c r="O326" s="6" t="str">
        <f t="shared" si="41"/>
        <v>Pas de niveau 7</v>
      </c>
    </row>
    <row r="327" spans="1:15">
      <c r="A327" s="15">
        <f>'Balance N-1'!A328</f>
        <v>0</v>
      </c>
      <c r="B327" s="4" t="str">
        <f t="shared" si="35"/>
        <v>0</v>
      </c>
      <c r="C327" s="4" t="str">
        <f t="shared" si="36"/>
        <v>0</v>
      </c>
      <c r="D327" s="4" t="str">
        <f t="shared" si="37"/>
        <v>0</v>
      </c>
      <c r="E327" s="8">
        <f>'Balance N-1'!B328</f>
        <v>0</v>
      </c>
      <c r="F327" s="9">
        <f>'Balance N-1'!C328</f>
        <v>0</v>
      </c>
      <c r="G327" s="9">
        <f>'Balance N-1'!D328</f>
        <v>0</v>
      </c>
      <c r="H327" s="9">
        <f>'Balance N-1'!E328</f>
        <v>0</v>
      </c>
      <c r="I327" s="9">
        <f>'Balance N-1'!F328</f>
        <v>0</v>
      </c>
      <c r="J327" s="11">
        <f>'Balance N-1'!G328</f>
        <v>0</v>
      </c>
      <c r="K327" s="11">
        <f>'Balance N-1'!H328</f>
        <v>0</v>
      </c>
      <c r="L327" s="12" t="str">
        <f t="shared" si="38"/>
        <v>0</v>
      </c>
      <c r="M327" s="5" t="str">
        <f t="shared" si="39"/>
        <v>0</v>
      </c>
      <c r="N327" s="4" t="str">
        <f t="shared" si="40"/>
        <v>0</v>
      </c>
      <c r="O327" s="6" t="str">
        <f t="shared" si="41"/>
        <v>Pas de niveau 7</v>
      </c>
    </row>
    <row r="328" spans="1:15">
      <c r="A328" s="15">
        <f>'Balance N-1'!A329</f>
        <v>0</v>
      </c>
      <c r="B328" s="4" t="str">
        <f t="shared" si="35"/>
        <v>0</v>
      </c>
      <c r="C328" s="4" t="str">
        <f t="shared" si="36"/>
        <v>0</v>
      </c>
      <c r="D328" s="4" t="str">
        <f t="shared" si="37"/>
        <v>0</v>
      </c>
      <c r="E328" s="8">
        <f>'Balance N-1'!B329</f>
        <v>0</v>
      </c>
      <c r="F328" s="9">
        <f>'Balance N-1'!C329</f>
        <v>0</v>
      </c>
      <c r="G328" s="9">
        <f>'Balance N-1'!D329</f>
        <v>0</v>
      </c>
      <c r="H328" s="9">
        <f>'Balance N-1'!E329</f>
        <v>0</v>
      </c>
      <c r="I328" s="9">
        <f>'Balance N-1'!F329</f>
        <v>0</v>
      </c>
      <c r="J328" s="11">
        <f>'Balance N-1'!G329</f>
        <v>0</v>
      </c>
      <c r="K328" s="11">
        <f>'Balance N-1'!H329</f>
        <v>0</v>
      </c>
      <c r="L328" s="12" t="str">
        <f t="shared" si="38"/>
        <v>0</v>
      </c>
      <c r="M328" s="5" t="str">
        <f t="shared" si="39"/>
        <v>0</v>
      </c>
      <c r="N328" s="4" t="str">
        <f t="shared" si="40"/>
        <v>0</v>
      </c>
      <c r="O328" s="6" t="str">
        <f t="shared" si="41"/>
        <v>Pas de niveau 7</v>
      </c>
    </row>
    <row r="329" spans="1:15">
      <c r="A329" s="15">
        <f>'Balance N-1'!A330</f>
        <v>0</v>
      </c>
      <c r="B329" s="4" t="str">
        <f t="shared" si="35"/>
        <v>0</v>
      </c>
      <c r="C329" s="4" t="str">
        <f t="shared" si="36"/>
        <v>0</v>
      </c>
      <c r="D329" s="4" t="str">
        <f t="shared" si="37"/>
        <v>0</v>
      </c>
      <c r="E329" s="8">
        <f>'Balance N-1'!B330</f>
        <v>0</v>
      </c>
      <c r="F329" s="9">
        <f>'Balance N-1'!C330</f>
        <v>0</v>
      </c>
      <c r="G329" s="9">
        <f>'Balance N-1'!D330</f>
        <v>0</v>
      </c>
      <c r="H329" s="9">
        <f>'Balance N-1'!E330</f>
        <v>0</v>
      </c>
      <c r="I329" s="9">
        <f>'Balance N-1'!F330</f>
        <v>0</v>
      </c>
      <c r="J329" s="11">
        <f>'Balance N-1'!G330</f>
        <v>0</v>
      </c>
      <c r="K329" s="11">
        <f>'Balance N-1'!H330</f>
        <v>0</v>
      </c>
      <c r="L329" s="12" t="str">
        <f t="shared" si="38"/>
        <v>0</v>
      </c>
      <c r="M329" s="5" t="str">
        <f t="shared" si="39"/>
        <v>0</v>
      </c>
      <c r="N329" s="4" t="str">
        <f t="shared" si="40"/>
        <v>0</v>
      </c>
      <c r="O329" s="6" t="str">
        <f t="shared" si="41"/>
        <v>Pas de niveau 7</v>
      </c>
    </row>
    <row r="330" spans="1:15">
      <c r="A330" s="15">
        <f>'Balance N-1'!A331</f>
        <v>0</v>
      </c>
      <c r="B330" s="4" t="str">
        <f t="shared" si="35"/>
        <v>0</v>
      </c>
      <c r="C330" s="4" t="str">
        <f t="shared" si="36"/>
        <v>0</v>
      </c>
      <c r="D330" s="4" t="str">
        <f t="shared" si="37"/>
        <v>0</v>
      </c>
      <c r="E330" s="8">
        <f>'Balance N-1'!B331</f>
        <v>0</v>
      </c>
      <c r="F330" s="9">
        <f>'Balance N-1'!C331</f>
        <v>0</v>
      </c>
      <c r="G330" s="9">
        <f>'Balance N-1'!D331</f>
        <v>0</v>
      </c>
      <c r="H330" s="9">
        <f>'Balance N-1'!E331</f>
        <v>0</v>
      </c>
      <c r="I330" s="9">
        <f>'Balance N-1'!F331</f>
        <v>0</v>
      </c>
      <c r="J330" s="11">
        <f>'Balance N-1'!G331</f>
        <v>0</v>
      </c>
      <c r="K330" s="11">
        <f>'Balance N-1'!H331</f>
        <v>0</v>
      </c>
      <c r="L330" s="12" t="str">
        <f t="shared" si="38"/>
        <v>0</v>
      </c>
      <c r="M330" s="5" t="str">
        <f t="shared" si="39"/>
        <v>0</v>
      </c>
      <c r="N330" s="4" t="str">
        <f t="shared" si="40"/>
        <v>0</v>
      </c>
      <c r="O330" s="6" t="str">
        <f t="shared" si="41"/>
        <v>Pas de niveau 7</v>
      </c>
    </row>
    <row r="331" spans="1:15">
      <c r="A331" s="15">
        <f>'Balance N-1'!A332</f>
        <v>0</v>
      </c>
      <c r="B331" s="4" t="str">
        <f t="shared" si="35"/>
        <v>0</v>
      </c>
      <c r="C331" s="4" t="str">
        <f t="shared" si="36"/>
        <v>0</v>
      </c>
      <c r="D331" s="4" t="str">
        <f t="shared" si="37"/>
        <v>0</v>
      </c>
      <c r="E331" s="8">
        <f>'Balance N-1'!B332</f>
        <v>0</v>
      </c>
      <c r="F331" s="9">
        <f>'Balance N-1'!C332</f>
        <v>0</v>
      </c>
      <c r="G331" s="9">
        <f>'Balance N-1'!D332</f>
        <v>0</v>
      </c>
      <c r="H331" s="9">
        <f>'Balance N-1'!E332</f>
        <v>0</v>
      </c>
      <c r="I331" s="9">
        <f>'Balance N-1'!F332</f>
        <v>0</v>
      </c>
      <c r="J331" s="11">
        <f>'Balance N-1'!G332</f>
        <v>0</v>
      </c>
      <c r="K331" s="11">
        <f>'Balance N-1'!H332</f>
        <v>0</v>
      </c>
      <c r="L331" s="12" t="str">
        <f t="shared" si="38"/>
        <v>0</v>
      </c>
      <c r="M331" s="5" t="str">
        <f t="shared" si="39"/>
        <v>0</v>
      </c>
      <c r="N331" s="4" t="str">
        <f t="shared" si="40"/>
        <v>0</v>
      </c>
      <c r="O331" s="6" t="str">
        <f t="shared" si="41"/>
        <v>Pas de niveau 7</v>
      </c>
    </row>
    <row r="332" spans="1:15">
      <c r="A332" s="15">
        <f>'Balance N-1'!A333</f>
        <v>0</v>
      </c>
      <c r="B332" s="4" t="str">
        <f t="shared" si="35"/>
        <v>0</v>
      </c>
      <c r="C332" s="4" t="str">
        <f t="shared" si="36"/>
        <v>0</v>
      </c>
      <c r="D332" s="4" t="str">
        <f t="shared" si="37"/>
        <v>0</v>
      </c>
      <c r="E332" s="8">
        <f>'Balance N-1'!B333</f>
        <v>0</v>
      </c>
      <c r="F332" s="9">
        <f>'Balance N-1'!C333</f>
        <v>0</v>
      </c>
      <c r="G332" s="9">
        <f>'Balance N-1'!D333</f>
        <v>0</v>
      </c>
      <c r="H332" s="9">
        <f>'Balance N-1'!E333</f>
        <v>0</v>
      </c>
      <c r="I332" s="9">
        <f>'Balance N-1'!F333</f>
        <v>0</v>
      </c>
      <c r="J332" s="11">
        <f>'Balance N-1'!G333</f>
        <v>0</v>
      </c>
      <c r="K332" s="11">
        <f>'Balance N-1'!H333</f>
        <v>0</v>
      </c>
      <c r="L332" s="12" t="str">
        <f t="shared" si="38"/>
        <v>0</v>
      </c>
      <c r="M332" s="5" t="str">
        <f t="shared" si="39"/>
        <v>0</v>
      </c>
      <c r="N332" s="4" t="str">
        <f t="shared" si="40"/>
        <v>0</v>
      </c>
      <c r="O332" s="6" t="str">
        <f t="shared" si="41"/>
        <v>Pas de niveau 7</v>
      </c>
    </row>
    <row r="333" spans="1:15">
      <c r="A333" s="15">
        <f>'Balance N-1'!A334</f>
        <v>0</v>
      </c>
      <c r="B333" s="4" t="str">
        <f t="shared" si="35"/>
        <v>0</v>
      </c>
      <c r="C333" s="4" t="str">
        <f t="shared" si="36"/>
        <v>0</v>
      </c>
      <c r="D333" s="4" t="str">
        <f t="shared" si="37"/>
        <v>0</v>
      </c>
      <c r="E333" s="8">
        <f>'Balance N-1'!B334</f>
        <v>0</v>
      </c>
      <c r="F333" s="9">
        <f>'Balance N-1'!C334</f>
        <v>0</v>
      </c>
      <c r="G333" s="9">
        <f>'Balance N-1'!D334</f>
        <v>0</v>
      </c>
      <c r="H333" s="9">
        <f>'Balance N-1'!E334</f>
        <v>0</v>
      </c>
      <c r="I333" s="9">
        <f>'Balance N-1'!F334</f>
        <v>0</v>
      </c>
      <c r="J333" s="11">
        <f>'Balance N-1'!G334</f>
        <v>0</v>
      </c>
      <c r="K333" s="11">
        <f>'Balance N-1'!H334</f>
        <v>0</v>
      </c>
      <c r="L333" s="12" t="str">
        <f t="shared" si="38"/>
        <v>0</v>
      </c>
      <c r="M333" s="5" t="str">
        <f t="shared" si="39"/>
        <v>0</v>
      </c>
      <c r="N333" s="4" t="str">
        <f t="shared" si="40"/>
        <v>0</v>
      </c>
      <c r="O333" s="6" t="str">
        <f t="shared" si="41"/>
        <v>Pas de niveau 7</v>
      </c>
    </row>
    <row r="334" spans="1:15">
      <c r="A334" s="15">
        <f>'Balance N-1'!A335</f>
        <v>0</v>
      </c>
      <c r="B334" s="4" t="str">
        <f t="shared" si="35"/>
        <v>0</v>
      </c>
      <c r="C334" s="4" t="str">
        <f t="shared" si="36"/>
        <v>0</v>
      </c>
      <c r="D334" s="4" t="str">
        <f t="shared" si="37"/>
        <v>0</v>
      </c>
      <c r="E334" s="8">
        <f>'Balance N-1'!B335</f>
        <v>0</v>
      </c>
      <c r="F334" s="9">
        <f>'Balance N-1'!C335</f>
        <v>0</v>
      </c>
      <c r="G334" s="9">
        <f>'Balance N-1'!D335</f>
        <v>0</v>
      </c>
      <c r="H334" s="9">
        <f>'Balance N-1'!E335</f>
        <v>0</v>
      </c>
      <c r="I334" s="9">
        <f>'Balance N-1'!F335</f>
        <v>0</v>
      </c>
      <c r="J334" s="11">
        <f>'Balance N-1'!G335</f>
        <v>0</v>
      </c>
      <c r="K334" s="11">
        <f>'Balance N-1'!H335</f>
        <v>0</v>
      </c>
      <c r="L334" s="12" t="str">
        <f t="shared" si="38"/>
        <v>0</v>
      </c>
      <c r="M334" s="5" t="str">
        <f t="shared" si="39"/>
        <v>0</v>
      </c>
      <c r="N334" s="4" t="str">
        <f t="shared" si="40"/>
        <v>0</v>
      </c>
      <c r="O334" s="6" t="str">
        <f t="shared" si="41"/>
        <v>Pas de niveau 7</v>
      </c>
    </row>
    <row r="335" spans="1:15">
      <c r="A335" s="15">
        <f>'Balance N-1'!A336</f>
        <v>0</v>
      </c>
      <c r="B335" s="4" t="str">
        <f t="shared" si="35"/>
        <v>0</v>
      </c>
      <c r="C335" s="4" t="str">
        <f t="shared" si="36"/>
        <v>0</v>
      </c>
      <c r="D335" s="4" t="str">
        <f t="shared" si="37"/>
        <v>0</v>
      </c>
      <c r="E335" s="8">
        <f>'Balance N-1'!B336</f>
        <v>0</v>
      </c>
      <c r="F335" s="9">
        <f>'Balance N-1'!C336</f>
        <v>0</v>
      </c>
      <c r="G335" s="9">
        <f>'Balance N-1'!D336</f>
        <v>0</v>
      </c>
      <c r="H335" s="9">
        <f>'Balance N-1'!E336</f>
        <v>0</v>
      </c>
      <c r="I335" s="9">
        <f>'Balance N-1'!F336</f>
        <v>0</v>
      </c>
      <c r="J335" s="11">
        <f>'Balance N-1'!G336</f>
        <v>0</v>
      </c>
      <c r="K335" s="11">
        <f>'Balance N-1'!H336</f>
        <v>0</v>
      </c>
      <c r="L335" s="12" t="str">
        <f t="shared" si="38"/>
        <v>0</v>
      </c>
      <c r="M335" s="5" t="str">
        <f t="shared" si="39"/>
        <v>0</v>
      </c>
      <c r="N335" s="4" t="str">
        <f t="shared" si="40"/>
        <v>0</v>
      </c>
      <c r="O335" s="6" t="str">
        <f t="shared" si="41"/>
        <v>Pas de niveau 7</v>
      </c>
    </row>
    <row r="336" spans="1:15">
      <c r="A336" s="15">
        <f>'Balance N-1'!A337</f>
        <v>0</v>
      </c>
      <c r="B336" s="4" t="str">
        <f t="shared" si="35"/>
        <v>0</v>
      </c>
      <c r="C336" s="4" t="str">
        <f t="shared" si="36"/>
        <v>0</v>
      </c>
      <c r="D336" s="4" t="str">
        <f t="shared" si="37"/>
        <v>0</v>
      </c>
      <c r="E336" s="8">
        <f>'Balance N-1'!B337</f>
        <v>0</v>
      </c>
      <c r="F336" s="9">
        <f>'Balance N-1'!C337</f>
        <v>0</v>
      </c>
      <c r="G336" s="9">
        <f>'Balance N-1'!D337</f>
        <v>0</v>
      </c>
      <c r="H336" s="9">
        <f>'Balance N-1'!E337</f>
        <v>0</v>
      </c>
      <c r="I336" s="9">
        <f>'Balance N-1'!F337</f>
        <v>0</v>
      </c>
      <c r="J336" s="11">
        <f>'Balance N-1'!G337</f>
        <v>0</v>
      </c>
      <c r="K336" s="11">
        <f>'Balance N-1'!H337</f>
        <v>0</v>
      </c>
      <c r="L336" s="12" t="str">
        <f t="shared" si="38"/>
        <v>0</v>
      </c>
      <c r="M336" s="5" t="str">
        <f t="shared" si="39"/>
        <v>0</v>
      </c>
      <c r="N336" s="4" t="str">
        <f t="shared" si="40"/>
        <v>0</v>
      </c>
      <c r="O336" s="6" t="str">
        <f t="shared" si="41"/>
        <v>Pas de niveau 7</v>
      </c>
    </row>
    <row r="337" spans="1:15">
      <c r="A337" s="15">
        <f>'Balance N-1'!A338</f>
        <v>0</v>
      </c>
      <c r="B337" s="4" t="str">
        <f t="shared" si="35"/>
        <v>0</v>
      </c>
      <c r="C337" s="4" t="str">
        <f t="shared" si="36"/>
        <v>0</v>
      </c>
      <c r="D337" s="4" t="str">
        <f t="shared" si="37"/>
        <v>0</v>
      </c>
      <c r="E337" s="8">
        <f>'Balance N-1'!B338</f>
        <v>0</v>
      </c>
      <c r="F337" s="9">
        <f>'Balance N-1'!C338</f>
        <v>0</v>
      </c>
      <c r="G337" s="9">
        <f>'Balance N-1'!D338</f>
        <v>0</v>
      </c>
      <c r="H337" s="9">
        <f>'Balance N-1'!E338</f>
        <v>0</v>
      </c>
      <c r="I337" s="9">
        <f>'Balance N-1'!F338</f>
        <v>0</v>
      </c>
      <c r="J337" s="11">
        <f>'Balance N-1'!G338</f>
        <v>0</v>
      </c>
      <c r="K337" s="11">
        <f>'Balance N-1'!H338</f>
        <v>0</v>
      </c>
      <c r="L337" s="12" t="str">
        <f t="shared" si="38"/>
        <v>0</v>
      </c>
      <c r="M337" s="5" t="str">
        <f t="shared" si="39"/>
        <v>0</v>
      </c>
      <c r="N337" s="4" t="str">
        <f t="shared" si="40"/>
        <v>0</v>
      </c>
      <c r="O337" s="6" t="str">
        <f t="shared" si="41"/>
        <v>Pas de niveau 7</v>
      </c>
    </row>
    <row r="338" spans="1:15">
      <c r="A338" s="15">
        <f>'Balance N-1'!A339</f>
        <v>0</v>
      </c>
      <c r="B338" s="4" t="str">
        <f t="shared" si="35"/>
        <v>0</v>
      </c>
      <c r="C338" s="4" t="str">
        <f t="shared" si="36"/>
        <v>0</v>
      </c>
      <c r="D338" s="4" t="str">
        <f t="shared" si="37"/>
        <v>0</v>
      </c>
      <c r="E338" s="8">
        <f>'Balance N-1'!B339</f>
        <v>0</v>
      </c>
      <c r="F338" s="9">
        <f>'Balance N-1'!C339</f>
        <v>0</v>
      </c>
      <c r="G338" s="9">
        <f>'Balance N-1'!D339</f>
        <v>0</v>
      </c>
      <c r="H338" s="9">
        <f>'Balance N-1'!E339</f>
        <v>0</v>
      </c>
      <c r="I338" s="9">
        <f>'Balance N-1'!F339</f>
        <v>0</v>
      </c>
      <c r="J338" s="11">
        <f>'Balance N-1'!G339</f>
        <v>0</v>
      </c>
      <c r="K338" s="11">
        <f>'Balance N-1'!H339</f>
        <v>0</v>
      </c>
      <c r="L338" s="12" t="str">
        <f t="shared" si="38"/>
        <v>0</v>
      </c>
      <c r="M338" s="5" t="str">
        <f t="shared" si="39"/>
        <v>0</v>
      </c>
      <c r="N338" s="4" t="str">
        <f t="shared" si="40"/>
        <v>0</v>
      </c>
      <c r="O338" s="6" t="str">
        <f t="shared" si="41"/>
        <v>Pas de niveau 7</v>
      </c>
    </row>
    <row r="339" spans="1:15">
      <c r="A339" s="15">
        <f>'Balance N-1'!A340</f>
        <v>0</v>
      </c>
      <c r="B339" s="4" t="str">
        <f t="shared" si="35"/>
        <v>0</v>
      </c>
      <c r="C339" s="4" t="str">
        <f t="shared" si="36"/>
        <v>0</v>
      </c>
      <c r="D339" s="4" t="str">
        <f t="shared" si="37"/>
        <v>0</v>
      </c>
      <c r="E339" s="8">
        <f>'Balance N-1'!B340</f>
        <v>0</v>
      </c>
      <c r="F339" s="9">
        <f>'Balance N-1'!C340</f>
        <v>0</v>
      </c>
      <c r="G339" s="9">
        <f>'Balance N-1'!D340</f>
        <v>0</v>
      </c>
      <c r="H339" s="9">
        <f>'Balance N-1'!E340</f>
        <v>0</v>
      </c>
      <c r="I339" s="9">
        <f>'Balance N-1'!F340</f>
        <v>0</v>
      </c>
      <c r="J339" s="11">
        <f>'Balance N-1'!G340</f>
        <v>0</v>
      </c>
      <c r="K339" s="11">
        <f>'Balance N-1'!H340</f>
        <v>0</v>
      </c>
      <c r="L339" s="12" t="str">
        <f t="shared" si="38"/>
        <v>0</v>
      </c>
      <c r="M339" s="5" t="str">
        <f t="shared" si="39"/>
        <v>0</v>
      </c>
      <c r="N339" s="4" t="str">
        <f t="shared" si="40"/>
        <v>0</v>
      </c>
      <c r="O339" s="6" t="str">
        <f t="shared" si="41"/>
        <v>Pas de niveau 7</v>
      </c>
    </row>
    <row r="340" spans="1:15">
      <c r="A340" s="15">
        <f>'Balance N-1'!A341</f>
        <v>0</v>
      </c>
      <c r="B340" s="4" t="str">
        <f t="shared" si="35"/>
        <v>0</v>
      </c>
      <c r="C340" s="4" t="str">
        <f t="shared" si="36"/>
        <v>0</v>
      </c>
      <c r="D340" s="4" t="str">
        <f t="shared" si="37"/>
        <v>0</v>
      </c>
      <c r="E340" s="8">
        <f>'Balance N-1'!B341</f>
        <v>0</v>
      </c>
      <c r="F340" s="9">
        <f>'Balance N-1'!C341</f>
        <v>0</v>
      </c>
      <c r="G340" s="9">
        <f>'Balance N-1'!D341</f>
        <v>0</v>
      </c>
      <c r="H340" s="9">
        <f>'Balance N-1'!E341</f>
        <v>0</v>
      </c>
      <c r="I340" s="9">
        <f>'Balance N-1'!F341</f>
        <v>0</v>
      </c>
      <c r="J340" s="11">
        <f>'Balance N-1'!G341</f>
        <v>0</v>
      </c>
      <c r="K340" s="11">
        <f>'Balance N-1'!H341</f>
        <v>0</v>
      </c>
      <c r="L340" s="12" t="str">
        <f t="shared" si="38"/>
        <v>0</v>
      </c>
      <c r="M340" s="5" t="str">
        <f t="shared" si="39"/>
        <v>0</v>
      </c>
      <c r="N340" s="4" t="str">
        <f t="shared" si="40"/>
        <v>0</v>
      </c>
      <c r="O340" s="6" t="str">
        <f t="shared" si="41"/>
        <v>Pas de niveau 7</v>
      </c>
    </row>
    <row r="341" spans="1:15">
      <c r="A341" s="15">
        <f>'Balance N-1'!A342</f>
        <v>0</v>
      </c>
      <c r="B341" s="4" t="str">
        <f t="shared" si="35"/>
        <v>0</v>
      </c>
      <c r="C341" s="4" t="str">
        <f t="shared" si="36"/>
        <v>0</v>
      </c>
      <c r="D341" s="4" t="str">
        <f t="shared" si="37"/>
        <v>0</v>
      </c>
      <c r="E341" s="8">
        <f>'Balance N-1'!B342</f>
        <v>0</v>
      </c>
      <c r="F341" s="9">
        <f>'Balance N-1'!C342</f>
        <v>0</v>
      </c>
      <c r="G341" s="9">
        <f>'Balance N-1'!D342</f>
        <v>0</v>
      </c>
      <c r="H341" s="9">
        <f>'Balance N-1'!E342</f>
        <v>0</v>
      </c>
      <c r="I341" s="9">
        <f>'Balance N-1'!F342</f>
        <v>0</v>
      </c>
      <c r="J341" s="11">
        <f>'Balance N-1'!G342</f>
        <v>0</v>
      </c>
      <c r="K341" s="11">
        <f>'Balance N-1'!H342</f>
        <v>0</v>
      </c>
      <c r="L341" s="12" t="str">
        <f t="shared" si="38"/>
        <v>0</v>
      </c>
      <c r="M341" s="5" t="str">
        <f t="shared" si="39"/>
        <v>0</v>
      </c>
      <c r="N341" s="4" t="str">
        <f t="shared" si="40"/>
        <v>0</v>
      </c>
      <c r="O341" s="6" t="str">
        <f t="shared" si="41"/>
        <v>Pas de niveau 7</v>
      </c>
    </row>
    <row r="342" spans="1:15">
      <c r="A342" s="15">
        <f>'Balance N-1'!A343</f>
        <v>0</v>
      </c>
      <c r="B342" s="4" t="str">
        <f t="shared" si="35"/>
        <v>0</v>
      </c>
      <c r="C342" s="4" t="str">
        <f t="shared" si="36"/>
        <v>0</v>
      </c>
      <c r="D342" s="4" t="str">
        <f t="shared" si="37"/>
        <v>0</v>
      </c>
      <c r="E342" s="8">
        <f>'Balance N-1'!B343</f>
        <v>0</v>
      </c>
      <c r="F342" s="9">
        <f>'Balance N-1'!C343</f>
        <v>0</v>
      </c>
      <c r="G342" s="9">
        <f>'Balance N-1'!D343</f>
        <v>0</v>
      </c>
      <c r="H342" s="9">
        <f>'Balance N-1'!E343</f>
        <v>0</v>
      </c>
      <c r="I342" s="9">
        <f>'Balance N-1'!F343</f>
        <v>0</v>
      </c>
      <c r="J342" s="11">
        <f>'Balance N-1'!G343</f>
        <v>0</v>
      </c>
      <c r="K342" s="11">
        <f>'Balance N-1'!H343</f>
        <v>0</v>
      </c>
      <c r="L342" s="12" t="str">
        <f t="shared" si="38"/>
        <v>0</v>
      </c>
      <c r="M342" s="5" t="str">
        <f t="shared" si="39"/>
        <v>0</v>
      </c>
      <c r="N342" s="4" t="str">
        <f t="shared" si="40"/>
        <v>0</v>
      </c>
      <c r="O342" s="6" t="str">
        <f t="shared" si="41"/>
        <v>Pas de niveau 7</v>
      </c>
    </row>
    <row r="343" spans="1:15">
      <c r="A343" s="15">
        <f>'Balance N-1'!A344</f>
        <v>0</v>
      </c>
      <c r="B343" s="4" t="str">
        <f t="shared" si="35"/>
        <v>0</v>
      </c>
      <c r="C343" s="4" t="str">
        <f t="shared" si="36"/>
        <v>0</v>
      </c>
      <c r="D343" s="4" t="str">
        <f t="shared" si="37"/>
        <v>0</v>
      </c>
      <c r="E343" s="8">
        <f>'Balance N-1'!B344</f>
        <v>0</v>
      </c>
      <c r="F343" s="9">
        <f>'Balance N-1'!C344</f>
        <v>0</v>
      </c>
      <c r="G343" s="9">
        <f>'Balance N-1'!D344</f>
        <v>0</v>
      </c>
      <c r="H343" s="9">
        <f>'Balance N-1'!E344</f>
        <v>0</v>
      </c>
      <c r="I343" s="9">
        <f>'Balance N-1'!F344</f>
        <v>0</v>
      </c>
      <c r="J343" s="11">
        <f>'Balance N-1'!G344</f>
        <v>0</v>
      </c>
      <c r="K343" s="11">
        <f>'Balance N-1'!H344</f>
        <v>0</v>
      </c>
      <c r="L343" s="12" t="str">
        <f t="shared" si="38"/>
        <v>0</v>
      </c>
      <c r="M343" s="5" t="str">
        <f t="shared" si="39"/>
        <v>0</v>
      </c>
      <c r="N343" s="4" t="str">
        <f t="shared" si="40"/>
        <v>0</v>
      </c>
      <c r="O343" s="6" t="str">
        <f t="shared" si="41"/>
        <v>Pas de niveau 7</v>
      </c>
    </row>
    <row r="344" spans="1:15">
      <c r="A344" s="15">
        <f>'Balance N-1'!A345</f>
        <v>0</v>
      </c>
      <c r="B344" s="4" t="str">
        <f t="shared" si="35"/>
        <v>0</v>
      </c>
      <c r="C344" s="4" t="str">
        <f t="shared" si="36"/>
        <v>0</v>
      </c>
      <c r="D344" s="4" t="str">
        <f t="shared" si="37"/>
        <v>0</v>
      </c>
      <c r="E344" s="8">
        <f>'Balance N-1'!B345</f>
        <v>0</v>
      </c>
      <c r="F344" s="9">
        <f>'Balance N-1'!C345</f>
        <v>0</v>
      </c>
      <c r="G344" s="9">
        <f>'Balance N-1'!D345</f>
        <v>0</v>
      </c>
      <c r="H344" s="9">
        <f>'Balance N-1'!E345</f>
        <v>0</v>
      </c>
      <c r="I344" s="9">
        <f>'Balance N-1'!F345</f>
        <v>0</v>
      </c>
      <c r="J344" s="11">
        <f>'Balance N-1'!G345</f>
        <v>0</v>
      </c>
      <c r="K344" s="11">
        <f>'Balance N-1'!H345</f>
        <v>0</v>
      </c>
      <c r="L344" s="12" t="str">
        <f t="shared" si="38"/>
        <v>0</v>
      </c>
      <c r="M344" s="5" t="str">
        <f t="shared" si="39"/>
        <v>0</v>
      </c>
      <c r="N344" s="4" t="str">
        <f t="shared" si="40"/>
        <v>0</v>
      </c>
      <c r="O344" s="6" t="str">
        <f t="shared" si="41"/>
        <v>Pas de niveau 7</v>
      </c>
    </row>
    <row r="345" spans="1:15">
      <c r="A345" s="15">
        <f>'Balance N-1'!A346</f>
        <v>0</v>
      </c>
      <c r="B345" s="4" t="str">
        <f t="shared" si="35"/>
        <v>0</v>
      </c>
      <c r="C345" s="4" t="str">
        <f t="shared" si="36"/>
        <v>0</v>
      </c>
      <c r="D345" s="4" t="str">
        <f t="shared" si="37"/>
        <v>0</v>
      </c>
      <c r="E345" s="8">
        <f>'Balance N-1'!B346</f>
        <v>0</v>
      </c>
      <c r="F345" s="9">
        <f>'Balance N-1'!C346</f>
        <v>0</v>
      </c>
      <c r="G345" s="9">
        <f>'Balance N-1'!D346</f>
        <v>0</v>
      </c>
      <c r="H345" s="9">
        <f>'Balance N-1'!E346</f>
        <v>0</v>
      </c>
      <c r="I345" s="9">
        <f>'Balance N-1'!F346</f>
        <v>0</v>
      </c>
      <c r="J345" s="11">
        <f>'Balance N-1'!G346</f>
        <v>0</v>
      </c>
      <c r="K345" s="11">
        <f>'Balance N-1'!H346</f>
        <v>0</v>
      </c>
      <c r="L345" s="12" t="str">
        <f t="shared" si="38"/>
        <v>0</v>
      </c>
      <c r="M345" s="5" t="str">
        <f t="shared" si="39"/>
        <v>0</v>
      </c>
      <c r="N345" s="4" t="str">
        <f t="shared" si="40"/>
        <v>0</v>
      </c>
      <c r="O345" s="6" t="str">
        <f t="shared" si="41"/>
        <v>Pas de niveau 7</v>
      </c>
    </row>
    <row r="346" spans="1:15">
      <c r="A346" s="15">
        <f>'Balance N-1'!A347</f>
        <v>0</v>
      </c>
      <c r="B346" s="4" t="str">
        <f t="shared" si="35"/>
        <v>0</v>
      </c>
      <c r="C346" s="4" t="str">
        <f t="shared" si="36"/>
        <v>0</v>
      </c>
      <c r="D346" s="4" t="str">
        <f t="shared" si="37"/>
        <v>0</v>
      </c>
      <c r="E346" s="8">
        <f>'Balance N-1'!B347</f>
        <v>0</v>
      </c>
      <c r="F346" s="9">
        <f>'Balance N-1'!C347</f>
        <v>0</v>
      </c>
      <c r="G346" s="9">
        <f>'Balance N-1'!D347</f>
        <v>0</v>
      </c>
      <c r="H346" s="9">
        <f>'Balance N-1'!E347</f>
        <v>0</v>
      </c>
      <c r="I346" s="9">
        <f>'Balance N-1'!F347</f>
        <v>0</v>
      </c>
      <c r="J346" s="11">
        <f>'Balance N-1'!G347</f>
        <v>0</v>
      </c>
      <c r="K346" s="11">
        <f>'Balance N-1'!H347</f>
        <v>0</v>
      </c>
      <c r="L346" s="12" t="str">
        <f t="shared" si="38"/>
        <v>0</v>
      </c>
      <c r="M346" s="5" t="str">
        <f t="shared" si="39"/>
        <v>0</v>
      </c>
      <c r="N346" s="4" t="str">
        <f t="shared" si="40"/>
        <v>0</v>
      </c>
      <c r="O346" s="6" t="str">
        <f t="shared" si="41"/>
        <v>Pas de niveau 7</v>
      </c>
    </row>
    <row r="347" spans="1:15">
      <c r="A347" s="15">
        <f>'Balance N-1'!A348</f>
        <v>0</v>
      </c>
      <c r="B347" s="4" t="str">
        <f t="shared" si="35"/>
        <v>0</v>
      </c>
      <c r="C347" s="4" t="str">
        <f t="shared" si="36"/>
        <v>0</v>
      </c>
      <c r="D347" s="4" t="str">
        <f t="shared" si="37"/>
        <v>0</v>
      </c>
      <c r="E347" s="8">
        <f>'Balance N-1'!B348</f>
        <v>0</v>
      </c>
      <c r="F347" s="9">
        <f>'Balance N-1'!C348</f>
        <v>0</v>
      </c>
      <c r="G347" s="9">
        <f>'Balance N-1'!D348</f>
        <v>0</v>
      </c>
      <c r="H347" s="9">
        <f>'Balance N-1'!E348</f>
        <v>0</v>
      </c>
      <c r="I347" s="9">
        <f>'Balance N-1'!F348</f>
        <v>0</v>
      </c>
      <c r="J347" s="11">
        <f>'Balance N-1'!G348</f>
        <v>0</v>
      </c>
      <c r="K347" s="11">
        <f>'Balance N-1'!H348</f>
        <v>0</v>
      </c>
      <c r="L347" s="12" t="str">
        <f t="shared" si="38"/>
        <v>0</v>
      </c>
      <c r="M347" s="5" t="str">
        <f t="shared" si="39"/>
        <v>0</v>
      </c>
      <c r="N347" s="4" t="str">
        <f t="shared" si="40"/>
        <v>0</v>
      </c>
      <c r="O347" s="6" t="str">
        <f t="shared" si="41"/>
        <v>Pas de niveau 7</v>
      </c>
    </row>
    <row r="348" spans="1:15">
      <c r="A348" s="15">
        <f>'Balance N-1'!A349</f>
        <v>0</v>
      </c>
      <c r="B348" s="4" t="str">
        <f t="shared" si="35"/>
        <v>0</v>
      </c>
      <c r="C348" s="4" t="str">
        <f t="shared" si="36"/>
        <v>0</v>
      </c>
      <c r="D348" s="4" t="str">
        <f t="shared" si="37"/>
        <v>0</v>
      </c>
      <c r="E348" s="8">
        <f>'Balance N-1'!B349</f>
        <v>0</v>
      </c>
      <c r="F348" s="9">
        <f>'Balance N-1'!C349</f>
        <v>0</v>
      </c>
      <c r="G348" s="9">
        <f>'Balance N-1'!D349</f>
        <v>0</v>
      </c>
      <c r="H348" s="9">
        <f>'Balance N-1'!E349</f>
        <v>0</v>
      </c>
      <c r="I348" s="9">
        <f>'Balance N-1'!F349</f>
        <v>0</v>
      </c>
      <c r="J348" s="11">
        <f>'Balance N-1'!G349</f>
        <v>0</v>
      </c>
      <c r="K348" s="11">
        <f>'Balance N-1'!H349</f>
        <v>0</v>
      </c>
      <c r="L348" s="12" t="str">
        <f t="shared" si="38"/>
        <v>0</v>
      </c>
      <c r="M348" s="5" t="str">
        <f t="shared" si="39"/>
        <v>0</v>
      </c>
      <c r="N348" s="4" t="str">
        <f t="shared" si="40"/>
        <v>0</v>
      </c>
      <c r="O348" s="6" t="str">
        <f t="shared" si="41"/>
        <v>Pas de niveau 7</v>
      </c>
    </row>
    <row r="349" spans="1:15">
      <c r="A349" s="15">
        <f>'Balance N-1'!A350</f>
        <v>0</v>
      </c>
      <c r="B349" s="4" t="str">
        <f t="shared" si="35"/>
        <v>0</v>
      </c>
      <c r="C349" s="4" t="str">
        <f t="shared" si="36"/>
        <v>0</v>
      </c>
      <c r="D349" s="4" t="str">
        <f t="shared" si="37"/>
        <v>0</v>
      </c>
      <c r="E349" s="8">
        <f>'Balance N-1'!B350</f>
        <v>0</v>
      </c>
      <c r="F349" s="9">
        <f>'Balance N-1'!C350</f>
        <v>0</v>
      </c>
      <c r="G349" s="9">
        <f>'Balance N-1'!D350</f>
        <v>0</v>
      </c>
      <c r="H349" s="9">
        <f>'Balance N-1'!E350</f>
        <v>0</v>
      </c>
      <c r="I349" s="9">
        <f>'Balance N-1'!F350</f>
        <v>0</v>
      </c>
      <c r="J349" s="11">
        <f>'Balance N-1'!G350</f>
        <v>0</v>
      </c>
      <c r="K349" s="11">
        <f>'Balance N-1'!H350</f>
        <v>0</v>
      </c>
      <c r="L349" s="12" t="str">
        <f t="shared" si="38"/>
        <v>0</v>
      </c>
      <c r="M349" s="5" t="str">
        <f t="shared" si="39"/>
        <v>0</v>
      </c>
      <c r="N349" s="4" t="str">
        <f t="shared" si="40"/>
        <v>0</v>
      </c>
      <c r="O349" s="6" t="str">
        <f t="shared" si="41"/>
        <v>Pas de niveau 7</v>
      </c>
    </row>
    <row r="350" spans="1:15">
      <c r="A350" s="15">
        <f>'Balance N-1'!A351</f>
        <v>0</v>
      </c>
      <c r="B350" s="4" t="str">
        <f t="shared" si="35"/>
        <v>0</v>
      </c>
      <c r="C350" s="4" t="str">
        <f t="shared" si="36"/>
        <v>0</v>
      </c>
      <c r="D350" s="4" t="str">
        <f t="shared" si="37"/>
        <v>0</v>
      </c>
      <c r="E350" s="8">
        <f>'Balance N-1'!B351</f>
        <v>0</v>
      </c>
      <c r="F350" s="9">
        <f>'Balance N-1'!C351</f>
        <v>0</v>
      </c>
      <c r="G350" s="9">
        <f>'Balance N-1'!D351</f>
        <v>0</v>
      </c>
      <c r="H350" s="9">
        <f>'Balance N-1'!E351</f>
        <v>0</v>
      </c>
      <c r="I350" s="9">
        <f>'Balance N-1'!F351</f>
        <v>0</v>
      </c>
      <c r="J350" s="11">
        <f>'Balance N-1'!G351</f>
        <v>0</v>
      </c>
      <c r="K350" s="11">
        <f>'Balance N-1'!H351</f>
        <v>0</v>
      </c>
      <c r="L350" s="12" t="str">
        <f t="shared" si="38"/>
        <v>0</v>
      </c>
      <c r="M350" s="5" t="str">
        <f t="shared" si="39"/>
        <v>0</v>
      </c>
      <c r="N350" s="4" t="str">
        <f t="shared" si="40"/>
        <v>0</v>
      </c>
      <c r="O350" s="6" t="str">
        <f t="shared" si="41"/>
        <v>Pas de niveau 7</v>
      </c>
    </row>
    <row r="351" spans="1:15">
      <c r="A351" s="15">
        <f>'Balance N-1'!A352</f>
        <v>0</v>
      </c>
      <c r="B351" s="4" t="str">
        <f t="shared" si="35"/>
        <v>0</v>
      </c>
      <c r="C351" s="4" t="str">
        <f t="shared" si="36"/>
        <v>0</v>
      </c>
      <c r="D351" s="4" t="str">
        <f t="shared" si="37"/>
        <v>0</v>
      </c>
      <c r="E351" s="8">
        <f>'Balance N-1'!B352</f>
        <v>0</v>
      </c>
      <c r="F351" s="9">
        <f>'Balance N-1'!C352</f>
        <v>0</v>
      </c>
      <c r="G351" s="9">
        <f>'Balance N-1'!D352</f>
        <v>0</v>
      </c>
      <c r="H351" s="9">
        <f>'Balance N-1'!E352</f>
        <v>0</v>
      </c>
      <c r="I351" s="9">
        <f>'Balance N-1'!F352</f>
        <v>0</v>
      </c>
      <c r="J351" s="11">
        <f>'Balance N-1'!G352</f>
        <v>0</v>
      </c>
      <c r="K351" s="11">
        <f>'Balance N-1'!H352</f>
        <v>0</v>
      </c>
      <c r="L351" s="12" t="str">
        <f t="shared" si="38"/>
        <v>0</v>
      </c>
      <c r="M351" s="5" t="str">
        <f t="shared" si="39"/>
        <v>0</v>
      </c>
      <c r="N351" s="4" t="str">
        <f t="shared" si="40"/>
        <v>0</v>
      </c>
      <c r="O351" s="6" t="str">
        <f t="shared" si="41"/>
        <v>Pas de niveau 7</v>
      </c>
    </row>
    <row r="352" spans="1:15">
      <c r="A352" s="15">
        <f>'Balance N-1'!A353</f>
        <v>0</v>
      </c>
      <c r="B352" s="4" t="str">
        <f t="shared" si="35"/>
        <v>0</v>
      </c>
      <c r="C352" s="4" t="str">
        <f t="shared" si="36"/>
        <v>0</v>
      </c>
      <c r="D352" s="4" t="str">
        <f t="shared" si="37"/>
        <v>0</v>
      </c>
      <c r="E352" s="8">
        <f>'Balance N-1'!B353</f>
        <v>0</v>
      </c>
      <c r="F352" s="9">
        <f>'Balance N-1'!C353</f>
        <v>0</v>
      </c>
      <c r="G352" s="9">
        <f>'Balance N-1'!D353</f>
        <v>0</v>
      </c>
      <c r="H352" s="9">
        <f>'Balance N-1'!E353</f>
        <v>0</v>
      </c>
      <c r="I352" s="9">
        <f>'Balance N-1'!F353</f>
        <v>0</v>
      </c>
      <c r="J352" s="11">
        <f>'Balance N-1'!G353</f>
        <v>0</v>
      </c>
      <c r="K352" s="11">
        <f>'Balance N-1'!H353</f>
        <v>0</v>
      </c>
      <c r="L352" s="12" t="str">
        <f t="shared" si="38"/>
        <v>0</v>
      </c>
      <c r="M352" s="5" t="str">
        <f t="shared" si="39"/>
        <v>0</v>
      </c>
      <c r="N352" s="4" t="str">
        <f t="shared" si="40"/>
        <v>0</v>
      </c>
      <c r="O352" s="6" t="str">
        <f t="shared" si="41"/>
        <v>Pas de niveau 7</v>
      </c>
    </row>
    <row r="353" spans="1:15">
      <c r="A353" s="15">
        <f>'Balance N-1'!A354</f>
        <v>0</v>
      </c>
      <c r="B353" s="4" t="str">
        <f t="shared" si="35"/>
        <v>0</v>
      </c>
      <c r="C353" s="4" t="str">
        <f t="shared" si="36"/>
        <v>0</v>
      </c>
      <c r="D353" s="4" t="str">
        <f t="shared" si="37"/>
        <v>0</v>
      </c>
      <c r="E353" s="8">
        <f>'Balance N-1'!B354</f>
        <v>0</v>
      </c>
      <c r="F353" s="9">
        <f>'Balance N-1'!C354</f>
        <v>0</v>
      </c>
      <c r="G353" s="9">
        <f>'Balance N-1'!D354</f>
        <v>0</v>
      </c>
      <c r="H353" s="9">
        <f>'Balance N-1'!E354</f>
        <v>0</v>
      </c>
      <c r="I353" s="9">
        <f>'Balance N-1'!F354</f>
        <v>0</v>
      </c>
      <c r="J353" s="11">
        <f>'Balance N-1'!G354</f>
        <v>0</v>
      </c>
      <c r="K353" s="11">
        <f>'Balance N-1'!H354</f>
        <v>0</v>
      </c>
      <c r="L353" s="12" t="str">
        <f t="shared" si="38"/>
        <v>0</v>
      </c>
      <c r="M353" s="5" t="str">
        <f t="shared" si="39"/>
        <v>0</v>
      </c>
      <c r="N353" s="4" t="str">
        <f t="shared" si="40"/>
        <v>0</v>
      </c>
      <c r="O353" s="6" t="str">
        <f t="shared" si="41"/>
        <v>Pas de niveau 7</v>
      </c>
    </row>
    <row r="354" spans="1:15">
      <c r="A354" s="15">
        <f>'Balance N-1'!A355</f>
        <v>0</v>
      </c>
      <c r="B354" s="4" t="str">
        <f t="shared" si="35"/>
        <v>0</v>
      </c>
      <c r="C354" s="4" t="str">
        <f t="shared" si="36"/>
        <v>0</v>
      </c>
      <c r="D354" s="4" t="str">
        <f t="shared" si="37"/>
        <v>0</v>
      </c>
      <c r="E354" s="8">
        <f>'Balance N-1'!B355</f>
        <v>0</v>
      </c>
      <c r="F354" s="9">
        <f>'Balance N-1'!C355</f>
        <v>0</v>
      </c>
      <c r="G354" s="9">
        <f>'Balance N-1'!D355</f>
        <v>0</v>
      </c>
      <c r="H354" s="9">
        <f>'Balance N-1'!E355</f>
        <v>0</v>
      </c>
      <c r="I354" s="9">
        <f>'Balance N-1'!F355</f>
        <v>0</v>
      </c>
      <c r="J354" s="11">
        <f>'Balance N-1'!G355</f>
        <v>0</v>
      </c>
      <c r="K354" s="11">
        <f>'Balance N-1'!H355</f>
        <v>0</v>
      </c>
      <c r="L354" s="12" t="str">
        <f t="shared" si="38"/>
        <v>0</v>
      </c>
      <c r="M354" s="5" t="str">
        <f t="shared" si="39"/>
        <v>0</v>
      </c>
      <c r="N354" s="4" t="str">
        <f t="shared" si="40"/>
        <v>0</v>
      </c>
      <c r="O354" s="6" t="str">
        <f t="shared" si="41"/>
        <v>Pas de niveau 7</v>
      </c>
    </row>
    <row r="355" spans="1:15">
      <c r="A355" s="15">
        <f>'Balance N-1'!A356</f>
        <v>0</v>
      </c>
      <c r="B355" s="4" t="str">
        <f t="shared" si="35"/>
        <v>0</v>
      </c>
      <c r="C355" s="4" t="str">
        <f t="shared" si="36"/>
        <v>0</v>
      </c>
      <c r="D355" s="4" t="str">
        <f t="shared" si="37"/>
        <v>0</v>
      </c>
      <c r="E355" s="8">
        <f>'Balance N-1'!B356</f>
        <v>0</v>
      </c>
      <c r="F355" s="9">
        <f>'Balance N-1'!C356</f>
        <v>0</v>
      </c>
      <c r="G355" s="9">
        <f>'Balance N-1'!D356</f>
        <v>0</v>
      </c>
      <c r="H355" s="9">
        <f>'Balance N-1'!E356</f>
        <v>0</v>
      </c>
      <c r="I355" s="9">
        <f>'Balance N-1'!F356</f>
        <v>0</v>
      </c>
      <c r="J355" s="11">
        <f>'Balance N-1'!G356</f>
        <v>0</v>
      </c>
      <c r="K355" s="11">
        <f>'Balance N-1'!H356</f>
        <v>0</v>
      </c>
      <c r="L355" s="12" t="str">
        <f t="shared" si="38"/>
        <v>0</v>
      </c>
      <c r="M355" s="5" t="str">
        <f t="shared" si="39"/>
        <v>0</v>
      </c>
      <c r="N355" s="4" t="str">
        <f t="shared" si="40"/>
        <v>0</v>
      </c>
      <c r="O355" s="6" t="str">
        <f t="shared" si="41"/>
        <v>Pas de niveau 7</v>
      </c>
    </row>
    <row r="356" spans="1:15">
      <c r="A356" s="15">
        <f>'Balance N-1'!A357</f>
        <v>0</v>
      </c>
      <c r="B356" s="4" t="str">
        <f t="shared" si="35"/>
        <v>0</v>
      </c>
      <c r="C356" s="4" t="str">
        <f t="shared" si="36"/>
        <v>0</v>
      </c>
      <c r="D356" s="4" t="str">
        <f t="shared" si="37"/>
        <v>0</v>
      </c>
      <c r="E356" s="8">
        <f>'Balance N-1'!B357</f>
        <v>0</v>
      </c>
      <c r="F356" s="9">
        <f>'Balance N-1'!C357</f>
        <v>0</v>
      </c>
      <c r="G356" s="9">
        <f>'Balance N-1'!D357</f>
        <v>0</v>
      </c>
      <c r="H356" s="9">
        <f>'Balance N-1'!E357</f>
        <v>0</v>
      </c>
      <c r="I356" s="9">
        <f>'Balance N-1'!F357</f>
        <v>0</v>
      </c>
      <c r="J356" s="11">
        <f>'Balance N-1'!G357</f>
        <v>0</v>
      </c>
      <c r="K356" s="11">
        <f>'Balance N-1'!H357</f>
        <v>0</v>
      </c>
      <c r="L356" s="12" t="str">
        <f t="shared" si="38"/>
        <v>0</v>
      </c>
      <c r="M356" s="5" t="str">
        <f t="shared" si="39"/>
        <v>0</v>
      </c>
      <c r="N356" s="4" t="str">
        <f t="shared" si="40"/>
        <v>0</v>
      </c>
      <c r="O356" s="6" t="str">
        <f t="shared" si="41"/>
        <v>Pas de niveau 7</v>
      </c>
    </row>
    <row r="357" spans="1:15">
      <c r="A357" s="15">
        <f>'Balance N-1'!A358</f>
        <v>0</v>
      </c>
      <c r="B357" s="4" t="str">
        <f t="shared" si="35"/>
        <v>0</v>
      </c>
      <c r="C357" s="4" t="str">
        <f t="shared" si="36"/>
        <v>0</v>
      </c>
      <c r="D357" s="4" t="str">
        <f t="shared" si="37"/>
        <v>0</v>
      </c>
      <c r="E357" s="8">
        <f>'Balance N-1'!B358</f>
        <v>0</v>
      </c>
      <c r="F357" s="9">
        <f>'Balance N-1'!C358</f>
        <v>0</v>
      </c>
      <c r="G357" s="9">
        <f>'Balance N-1'!D358</f>
        <v>0</v>
      </c>
      <c r="H357" s="9">
        <f>'Balance N-1'!E358</f>
        <v>0</v>
      </c>
      <c r="I357" s="9">
        <f>'Balance N-1'!F358</f>
        <v>0</v>
      </c>
      <c r="J357" s="11">
        <f>'Balance N-1'!G358</f>
        <v>0</v>
      </c>
      <c r="K357" s="11">
        <f>'Balance N-1'!H358</f>
        <v>0</v>
      </c>
      <c r="L357" s="12" t="str">
        <f t="shared" si="38"/>
        <v>0</v>
      </c>
      <c r="M357" s="5" t="str">
        <f t="shared" si="39"/>
        <v>0</v>
      </c>
      <c r="N357" s="4" t="str">
        <f t="shared" si="40"/>
        <v>0</v>
      </c>
      <c r="O357" s="6" t="str">
        <f t="shared" si="41"/>
        <v>Pas de niveau 7</v>
      </c>
    </row>
    <row r="358" spans="1:15">
      <c r="A358" s="15">
        <f>'Balance N-1'!A359</f>
        <v>0</v>
      </c>
      <c r="B358" s="4" t="str">
        <f t="shared" si="35"/>
        <v>0</v>
      </c>
      <c r="C358" s="4" t="str">
        <f t="shared" si="36"/>
        <v>0</v>
      </c>
      <c r="D358" s="4" t="str">
        <f t="shared" si="37"/>
        <v>0</v>
      </c>
      <c r="E358" s="8">
        <f>'Balance N-1'!B359</f>
        <v>0</v>
      </c>
      <c r="F358" s="9">
        <f>'Balance N-1'!C359</f>
        <v>0</v>
      </c>
      <c r="G358" s="9">
        <f>'Balance N-1'!D359</f>
        <v>0</v>
      </c>
      <c r="H358" s="9">
        <f>'Balance N-1'!E359</f>
        <v>0</v>
      </c>
      <c r="I358" s="9">
        <f>'Balance N-1'!F359</f>
        <v>0</v>
      </c>
      <c r="J358" s="11">
        <f>'Balance N-1'!G359</f>
        <v>0</v>
      </c>
      <c r="K358" s="11">
        <f>'Balance N-1'!H359</f>
        <v>0</v>
      </c>
      <c r="L358" s="12" t="str">
        <f t="shared" si="38"/>
        <v>0</v>
      </c>
      <c r="M358" s="5" t="str">
        <f t="shared" si="39"/>
        <v>0</v>
      </c>
      <c r="N358" s="4" t="str">
        <f t="shared" si="40"/>
        <v>0</v>
      </c>
      <c r="O358" s="6" t="str">
        <f t="shared" si="41"/>
        <v>Pas de niveau 7</v>
      </c>
    </row>
    <row r="359" spans="1:15">
      <c r="A359" s="15">
        <f>'Balance N-1'!A360</f>
        <v>0</v>
      </c>
      <c r="B359" s="4" t="str">
        <f t="shared" si="35"/>
        <v>0</v>
      </c>
      <c r="C359" s="4" t="str">
        <f t="shared" si="36"/>
        <v>0</v>
      </c>
      <c r="D359" s="4" t="str">
        <f t="shared" si="37"/>
        <v>0</v>
      </c>
      <c r="E359" s="8">
        <f>'Balance N-1'!B360</f>
        <v>0</v>
      </c>
      <c r="F359" s="9">
        <f>'Balance N-1'!C360</f>
        <v>0</v>
      </c>
      <c r="G359" s="9">
        <f>'Balance N-1'!D360</f>
        <v>0</v>
      </c>
      <c r="H359" s="9">
        <f>'Balance N-1'!E360</f>
        <v>0</v>
      </c>
      <c r="I359" s="9">
        <f>'Balance N-1'!F360</f>
        <v>0</v>
      </c>
      <c r="J359" s="11">
        <f>'Balance N-1'!G360</f>
        <v>0</v>
      </c>
      <c r="K359" s="11">
        <f>'Balance N-1'!H360</f>
        <v>0</v>
      </c>
      <c r="L359" s="12" t="str">
        <f t="shared" si="38"/>
        <v>0</v>
      </c>
      <c r="M359" s="5" t="str">
        <f t="shared" si="39"/>
        <v>0</v>
      </c>
      <c r="N359" s="4" t="str">
        <f t="shared" si="40"/>
        <v>0</v>
      </c>
      <c r="O359" s="6" t="str">
        <f t="shared" si="41"/>
        <v>Pas de niveau 7</v>
      </c>
    </row>
    <row r="360" spans="1:15">
      <c r="A360" s="15">
        <f>'Balance N-1'!A361</f>
        <v>0</v>
      </c>
      <c r="B360" s="4" t="str">
        <f t="shared" si="35"/>
        <v>0</v>
      </c>
      <c r="C360" s="4" t="str">
        <f t="shared" si="36"/>
        <v>0</v>
      </c>
      <c r="D360" s="4" t="str">
        <f t="shared" si="37"/>
        <v>0</v>
      </c>
      <c r="E360" s="8">
        <f>'Balance N-1'!B361</f>
        <v>0</v>
      </c>
      <c r="F360" s="9">
        <f>'Balance N-1'!C361</f>
        <v>0</v>
      </c>
      <c r="G360" s="9">
        <f>'Balance N-1'!D361</f>
        <v>0</v>
      </c>
      <c r="H360" s="9">
        <f>'Balance N-1'!E361</f>
        <v>0</v>
      </c>
      <c r="I360" s="9">
        <f>'Balance N-1'!F361</f>
        <v>0</v>
      </c>
      <c r="J360" s="11">
        <f>'Balance N-1'!G361</f>
        <v>0</v>
      </c>
      <c r="K360" s="11">
        <f>'Balance N-1'!H361</f>
        <v>0</v>
      </c>
      <c r="L360" s="12" t="str">
        <f t="shared" si="38"/>
        <v>0</v>
      </c>
      <c r="M360" s="5" t="str">
        <f t="shared" si="39"/>
        <v>0</v>
      </c>
      <c r="N360" s="4" t="str">
        <f t="shared" si="40"/>
        <v>0</v>
      </c>
      <c r="O360" s="6" t="str">
        <f t="shared" si="41"/>
        <v>Pas de niveau 7</v>
      </c>
    </row>
    <row r="361" spans="1:15">
      <c r="A361" s="15">
        <f>'Balance N-1'!A362</f>
        <v>0</v>
      </c>
      <c r="B361" s="4" t="str">
        <f t="shared" si="35"/>
        <v>0</v>
      </c>
      <c r="C361" s="4" t="str">
        <f t="shared" si="36"/>
        <v>0</v>
      </c>
      <c r="D361" s="4" t="str">
        <f t="shared" si="37"/>
        <v>0</v>
      </c>
      <c r="E361" s="8">
        <f>'Balance N-1'!B362</f>
        <v>0</v>
      </c>
      <c r="F361" s="9">
        <f>'Balance N-1'!C362</f>
        <v>0</v>
      </c>
      <c r="G361" s="9">
        <f>'Balance N-1'!D362</f>
        <v>0</v>
      </c>
      <c r="H361" s="9">
        <f>'Balance N-1'!E362</f>
        <v>0</v>
      </c>
      <c r="I361" s="9">
        <f>'Balance N-1'!F362</f>
        <v>0</v>
      </c>
      <c r="J361" s="11">
        <f>'Balance N-1'!G362</f>
        <v>0</v>
      </c>
      <c r="K361" s="11">
        <f>'Balance N-1'!H362</f>
        <v>0</v>
      </c>
      <c r="L361" s="12" t="str">
        <f t="shared" si="38"/>
        <v>0</v>
      </c>
      <c r="M361" s="5" t="str">
        <f t="shared" si="39"/>
        <v>0</v>
      </c>
      <c r="N361" s="4" t="str">
        <f t="shared" si="40"/>
        <v>0</v>
      </c>
      <c r="O361" s="6" t="str">
        <f t="shared" si="41"/>
        <v>Pas de niveau 7</v>
      </c>
    </row>
    <row r="362" spans="1:15">
      <c r="A362" s="15">
        <f>'Balance N-1'!A363</f>
        <v>0</v>
      </c>
      <c r="B362" s="4" t="str">
        <f t="shared" si="35"/>
        <v>0</v>
      </c>
      <c r="C362" s="4" t="str">
        <f t="shared" si="36"/>
        <v>0</v>
      </c>
      <c r="D362" s="4" t="str">
        <f t="shared" si="37"/>
        <v>0</v>
      </c>
      <c r="E362" s="8">
        <f>'Balance N-1'!B363</f>
        <v>0</v>
      </c>
      <c r="F362" s="9">
        <f>'Balance N-1'!C363</f>
        <v>0</v>
      </c>
      <c r="G362" s="9">
        <f>'Balance N-1'!D363</f>
        <v>0</v>
      </c>
      <c r="H362" s="9">
        <f>'Balance N-1'!E363</f>
        <v>0</v>
      </c>
      <c r="I362" s="9">
        <f>'Balance N-1'!F363</f>
        <v>0</v>
      </c>
      <c r="J362" s="11">
        <f>'Balance N-1'!G363</f>
        <v>0</v>
      </c>
      <c r="K362" s="11">
        <f>'Balance N-1'!H363</f>
        <v>0</v>
      </c>
      <c r="L362" s="12" t="str">
        <f t="shared" si="38"/>
        <v>0</v>
      </c>
      <c r="M362" s="5" t="str">
        <f t="shared" si="39"/>
        <v>0</v>
      </c>
      <c r="N362" s="4" t="str">
        <f t="shared" si="40"/>
        <v>0</v>
      </c>
      <c r="O362" s="6" t="str">
        <f t="shared" si="41"/>
        <v>Pas de niveau 7</v>
      </c>
    </row>
    <row r="363" spans="1:15">
      <c r="A363" s="15">
        <f>'Balance N-1'!A364</f>
        <v>0</v>
      </c>
      <c r="B363" s="4" t="str">
        <f t="shared" si="35"/>
        <v>0</v>
      </c>
      <c r="C363" s="4" t="str">
        <f t="shared" si="36"/>
        <v>0</v>
      </c>
      <c r="D363" s="4" t="str">
        <f t="shared" si="37"/>
        <v>0</v>
      </c>
      <c r="E363" s="8">
        <f>'Balance N-1'!B364</f>
        <v>0</v>
      </c>
      <c r="F363" s="9">
        <f>'Balance N-1'!C364</f>
        <v>0</v>
      </c>
      <c r="G363" s="9">
        <f>'Balance N-1'!D364</f>
        <v>0</v>
      </c>
      <c r="H363" s="9">
        <f>'Balance N-1'!E364</f>
        <v>0</v>
      </c>
      <c r="I363" s="9">
        <f>'Balance N-1'!F364</f>
        <v>0</v>
      </c>
      <c r="J363" s="11">
        <f>'Balance N-1'!G364</f>
        <v>0</v>
      </c>
      <c r="K363" s="11">
        <f>'Balance N-1'!H364</f>
        <v>0</v>
      </c>
      <c r="L363" s="12" t="str">
        <f t="shared" si="38"/>
        <v>0</v>
      </c>
      <c r="M363" s="5" t="str">
        <f t="shared" si="39"/>
        <v>0</v>
      </c>
      <c r="N363" s="4" t="str">
        <f t="shared" si="40"/>
        <v>0</v>
      </c>
      <c r="O363" s="6" t="str">
        <f t="shared" si="41"/>
        <v>Pas de niveau 7</v>
      </c>
    </row>
    <row r="364" spans="1:15">
      <c r="A364" s="15">
        <f>'Balance N-1'!A365</f>
        <v>0</v>
      </c>
      <c r="B364" s="4" t="str">
        <f t="shared" si="35"/>
        <v>0</v>
      </c>
      <c r="C364" s="4" t="str">
        <f t="shared" si="36"/>
        <v>0</v>
      </c>
      <c r="D364" s="4" t="str">
        <f t="shared" si="37"/>
        <v>0</v>
      </c>
      <c r="E364" s="8">
        <f>'Balance N-1'!B365</f>
        <v>0</v>
      </c>
      <c r="F364" s="9">
        <f>'Balance N-1'!C365</f>
        <v>0</v>
      </c>
      <c r="G364" s="9">
        <f>'Balance N-1'!D365</f>
        <v>0</v>
      </c>
      <c r="H364" s="9">
        <f>'Balance N-1'!E365</f>
        <v>0</v>
      </c>
      <c r="I364" s="9">
        <f>'Balance N-1'!F365</f>
        <v>0</v>
      </c>
      <c r="J364" s="11">
        <f>'Balance N-1'!G365</f>
        <v>0</v>
      </c>
      <c r="K364" s="11">
        <f>'Balance N-1'!H365</f>
        <v>0</v>
      </c>
      <c r="L364" s="12" t="str">
        <f t="shared" si="38"/>
        <v>0</v>
      </c>
      <c r="M364" s="5" t="str">
        <f t="shared" si="39"/>
        <v>0</v>
      </c>
      <c r="N364" s="4" t="str">
        <f t="shared" si="40"/>
        <v>0</v>
      </c>
      <c r="O364" s="6" t="str">
        <f t="shared" si="41"/>
        <v>Pas de niveau 7</v>
      </c>
    </row>
    <row r="365" spans="1:15">
      <c r="A365" s="15">
        <f>'Balance N-1'!A366</f>
        <v>0</v>
      </c>
      <c r="B365" s="4" t="str">
        <f t="shared" si="35"/>
        <v>0</v>
      </c>
      <c r="C365" s="4" t="str">
        <f t="shared" si="36"/>
        <v>0</v>
      </c>
      <c r="D365" s="4" t="str">
        <f t="shared" si="37"/>
        <v>0</v>
      </c>
      <c r="E365" s="8">
        <f>'Balance N-1'!B366</f>
        <v>0</v>
      </c>
      <c r="F365" s="9">
        <f>'Balance N-1'!C366</f>
        <v>0</v>
      </c>
      <c r="G365" s="9">
        <f>'Balance N-1'!D366</f>
        <v>0</v>
      </c>
      <c r="H365" s="9">
        <f>'Balance N-1'!E366</f>
        <v>0</v>
      </c>
      <c r="I365" s="9">
        <f>'Balance N-1'!F366</f>
        <v>0</v>
      </c>
      <c r="J365" s="11">
        <f>'Balance N-1'!G366</f>
        <v>0</v>
      </c>
      <c r="K365" s="11">
        <f>'Balance N-1'!H366</f>
        <v>0</v>
      </c>
      <c r="L365" s="12" t="str">
        <f t="shared" si="38"/>
        <v>0</v>
      </c>
      <c r="M365" s="5" t="str">
        <f t="shared" si="39"/>
        <v>0</v>
      </c>
      <c r="N365" s="4" t="str">
        <f t="shared" si="40"/>
        <v>0</v>
      </c>
      <c r="O365" s="6" t="str">
        <f t="shared" si="41"/>
        <v>Pas de niveau 7</v>
      </c>
    </row>
    <row r="366" spans="1:15">
      <c r="A366" s="15">
        <f>'Balance N-1'!A367</f>
        <v>0</v>
      </c>
      <c r="B366" s="4" t="str">
        <f t="shared" si="35"/>
        <v>0</v>
      </c>
      <c r="C366" s="4" t="str">
        <f t="shared" si="36"/>
        <v>0</v>
      </c>
      <c r="D366" s="4" t="str">
        <f t="shared" si="37"/>
        <v>0</v>
      </c>
      <c r="E366" s="8">
        <f>'Balance N-1'!B367</f>
        <v>0</v>
      </c>
      <c r="F366" s="9">
        <f>'Balance N-1'!C367</f>
        <v>0</v>
      </c>
      <c r="G366" s="9">
        <f>'Balance N-1'!D367</f>
        <v>0</v>
      </c>
      <c r="H366" s="9">
        <f>'Balance N-1'!E367</f>
        <v>0</v>
      </c>
      <c r="I366" s="9">
        <f>'Balance N-1'!F367</f>
        <v>0</v>
      </c>
      <c r="J366" s="11">
        <f>'Balance N-1'!G367</f>
        <v>0</v>
      </c>
      <c r="K366" s="11">
        <f>'Balance N-1'!H367</f>
        <v>0</v>
      </c>
      <c r="L366" s="12" t="str">
        <f t="shared" si="38"/>
        <v>0</v>
      </c>
      <c r="M366" s="5" t="str">
        <f t="shared" si="39"/>
        <v>0</v>
      </c>
      <c r="N366" s="4" t="str">
        <f t="shared" si="40"/>
        <v>0</v>
      </c>
      <c r="O366" s="6" t="str">
        <f t="shared" si="41"/>
        <v>Pas de niveau 7</v>
      </c>
    </row>
    <row r="367" spans="1:15">
      <c r="A367" s="15">
        <f>'Balance N-1'!A368</f>
        <v>0</v>
      </c>
      <c r="B367" s="4" t="str">
        <f t="shared" si="35"/>
        <v>0</v>
      </c>
      <c r="C367" s="4" t="str">
        <f t="shared" si="36"/>
        <v>0</v>
      </c>
      <c r="D367" s="4" t="str">
        <f t="shared" si="37"/>
        <v>0</v>
      </c>
      <c r="E367" s="8">
        <f>'Balance N-1'!B368</f>
        <v>0</v>
      </c>
      <c r="F367" s="9">
        <f>'Balance N-1'!C368</f>
        <v>0</v>
      </c>
      <c r="G367" s="9">
        <f>'Balance N-1'!D368</f>
        <v>0</v>
      </c>
      <c r="H367" s="9">
        <f>'Balance N-1'!E368</f>
        <v>0</v>
      </c>
      <c r="I367" s="9">
        <f>'Balance N-1'!F368</f>
        <v>0</v>
      </c>
      <c r="J367" s="11">
        <f>'Balance N-1'!G368</f>
        <v>0</v>
      </c>
      <c r="K367" s="11">
        <f>'Balance N-1'!H368</f>
        <v>0</v>
      </c>
      <c r="L367" s="12" t="str">
        <f t="shared" si="38"/>
        <v>0</v>
      </c>
      <c r="M367" s="5" t="str">
        <f t="shared" si="39"/>
        <v>0</v>
      </c>
      <c r="N367" s="4" t="str">
        <f t="shared" si="40"/>
        <v>0</v>
      </c>
      <c r="O367" s="6" t="str">
        <f t="shared" si="41"/>
        <v>Pas de niveau 7</v>
      </c>
    </row>
    <row r="368" spans="1:15">
      <c r="A368" s="15">
        <f>'Balance N-1'!A369</f>
        <v>0</v>
      </c>
      <c r="B368" s="4" t="str">
        <f t="shared" si="35"/>
        <v>0</v>
      </c>
      <c r="C368" s="4" t="str">
        <f t="shared" si="36"/>
        <v>0</v>
      </c>
      <c r="D368" s="4" t="str">
        <f t="shared" si="37"/>
        <v>0</v>
      </c>
      <c r="E368" s="8">
        <f>'Balance N-1'!B369</f>
        <v>0</v>
      </c>
      <c r="F368" s="9">
        <f>'Balance N-1'!C369</f>
        <v>0</v>
      </c>
      <c r="G368" s="9">
        <f>'Balance N-1'!D369</f>
        <v>0</v>
      </c>
      <c r="H368" s="9">
        <f>'Balance N-1'!E369</f>
        <v>0</v>
      </c>
      <c r="I368" s="9">
        <f>'Balance N-1'!F369</f>
        <v>0</v>
      </c>
      <c r="J368" s="11">
        <f>'Balance N-1'!G369</f>
        <v>0</v>
      </c>
      <c r="K368" s="11">
        <f>'Balance N-1'!H369</f>
        <v>0</v>
      </c>
      <c r="L368" s="12" t="str">
        <f t="shared" si="38"/>
        <v>0</v>
      </c>
      <c r="M368" s="5" t="str">
        <f t="shared" si="39"/>
        <v>0</v>
      </c>
      <c r="N368" s="4" t="str">
        <f t="shared" si="40"/>
        <v>0</v>
      </c>
      <c r="O368" s="6" t="str">
        <f t="shared" si="41"/>
        <v>Pas de niveau 7</v>
      </c>
    </row>
    <row r="369" spans="1:15">
      <c r="A369" s="15">
        <f>'Balance N-1'!A370</f>
        <v>0</v>
      </c>
      <c r="B369" s="4" t="str">
        <f t="shared" si="35"/>
        <v>0</v>
      </c>
      <c r="C369" s="4" t="str">
        <f t="shared" si="36"/>
        <v>0</v>
      </c>
      <c r="D369" s="4" t="str">
        <f t="shared" si="37"/>
        <v>0</v>
      </c>
      <c r="E369" s="8">
        <f>'Balance N-1'!B370</f>
        <v>0</v>
      </c>
      <c r="F369" s="9">
        <f>'Balance N-1'!C370</f>
        <v>0</v>
      </c>
      <c r="G369" s="9">
        <f>'Balance N-1'!D370</f>
        <v>0</v>
      </c>
      <c r="H369" s="9">
        <f>'Balance N-1'!E370</f>
        <v>0</v>
      </c>
      <c r="I369" s="9">
        <f>'Balance N-1'!F370</f>
        <v>0</v>
      </c>
      <c r="J369" s="11">
        <f>'Balance N-1'!G370</f>
        <v>0</v>
      </c>
      <c r="K369" s="11">
        <f>'Balance N-1'!H370</f>
        <v>0</v>
      </c>
      <c r="L369" s="12" t="str">
        <f t="shared" si="38"/>
        <v>0</v>
      </c>
      <c r="M369" s="5" t="str">
        <f t="shared" si="39"/>
        <v>0</v>
      </c>
      <c r="N369" s="4" t="str">
        <f t="shared" si="40"/>
        <v>0</v>
      </c>
      <c r="O369" s="6" t="str">
        <f t="shared" si="41"/>
        <v>Pas de niveau 7</v>
      </c>
    </row>
    <row r="370" spans="1:15">
      <c r="A370" s="15">
        <f>'Balance N-1'!A371</f>
        <v>0</v>
      </c>
      <c r="B370" s="4" t="str">
        <f t="shared" si="35"/>
        <v>0</v>
      </c>
      <c r="C370" s="4" t="str">
        <f t="shared" si="36"/>
        <v>0</v>
      </c>
      <c r="D370" s="4" t="str">
        <f t="shared" si="37"/>
        <v>0</v>
      </c>
      <c r="E370" s="8">
        <f>'Balance N-1'!B371</f>
        <v>0</v>
      </c>
      <c r="F370" s="9">
        <f>'Balance N-1'!C371</f>
        <v>0</v>
      </c>
      <c r="G370" s="9">
        <f>'Balance N-1'!D371</f>
        <v>0</v>
      </c>
      <c r="H370" s="9">
        <f>'Balance N-1'!E371</f>
        <v>0</v>
      </c>
      <c r="I370" s="9">
        <f>'Balance N-1'!F371</f>
        <v>0</v>
      </c>
      <c r="J370" s="11">
        <f>'Balance N-1'!G371</f>
        <v>0</v>
      </c>
      <c r="K370" s="11">
        <f>'Balance N-1'!H371</f>
        <v>0</v>
      </c>
      <c r="L370" s="12" t="str">
        <f t="shared" si="38"/>
        <v>0</v>
      </c>
      <c r="M370" s="5" t="str">
        <f t="shared" si="39"/>
        <v>0</v>
      </c>
      <c r="N370" s="4" t="str">
        <f t="shared" si="40"/>
        <v>0</v>
      </c>
      <c r="O370" s="6" t="str">
        <f t="shared" si="41"/>
        <v>Pas de niveau 7</v>
      </c>
    </row>
    <row r="371" spans="1:15">
      <c r="A371" s="15">
        <f>'Balance N-1'!A372</f>
        <v>0</v>
      </c>
      <c r="B371" s="4" t="str">
        <f t="shared" si="35"/>
        <v>0</v>
      </c>
      <c r="C371" s="4" t="str">
        <f t="shared" si="36"/>
        <v>0</v>
      </c>
      <c r="D371" s="4" t="str">
        <f t="shared" si="37"/>
        <v>0</v>
      </c>
      <c r="E371" s="8">
        <f>'Balance N-1'!B372</f>
        <v>0</v>
      </c>
      <c r="F371" s="9">
        <f>'Balance N-1'!C372</f>
        <v>0</v>
      </c>
      <c r="G371" s="9">
        <f>'Balance N-1'!D372</f>
        <v>0</v>
      </c>
      <c r="H371" s="9">
        <f>'Balance N-1'!E372</f>
        <v>0</v>
      </c>
      <c r="I371" s="9">
        <f>'Balance N-1'!F372</f>
        <v>0</v>
      </c>
      <c r="J371" s="11">
        <f>'Balance N-1'!G372</f>
        <v>0</v>
      </c>
      <c r="K371" s="11">
        <f>'Balance N-1'!H372</f>
        <v>0</v>
      </c>
      <c r="L371" s="12" t="str">
        <f t="shared" si="38"/>
        <v>0</v>
      </c>
      <c r="M371" s="5" t="str">
        <f t="shared" si="39"/>
        <v>0</v>
      </c>
      <c r="N371" s="4" t="str">
        <f t="shared" si="40"/>
        <v>0</v>
      </c>
      <c r="O371" s="6" t="str">
        <f t="shared" si="41"/>
        <v>Pas de niveau 7</v>
      </c>
    </row>
    <row r="372" spans="1:15">
      <c r="A372" s="15">
        <f>'Balance N-1'!A373</f>
        <v>0</v>
      </c>
      <c r="B372" s="4" t="str">
        <f t="shared" si="35"/>
        <v>0</v>
      </c>
      <c r="C372" s="4" t="str">
        <f t="shared" si="36"/>
        <v>0</v>
      </c>
      <c r="D372" s="4" t="str">
        <f t="shared" si="37"/>
        <v>0</v>
      </c>
      <c r="E372" s="8">
        <f>'Balance N-1'!B373</f>
        <v>0</v>
      </c>
      <c r="F372" s="9">
        <f>'Balance N-1'!C373</f>
        <v>0</v>
      </c>
      <c r="G372" s="9">
        <f>'Balance N-1'!D373</f>
        <v>0</v>
      </c>
      <c r="H372" s="9">
        <f>'Balance N-1'!E373</f>
        <v>0</v>
      </c>
      <c r="I372" s="9">
        <f>'Balance N-1'!F373</f>
        <v>0</v>
      </c>
      <c r="J372" s="11">
        <f>'Balance N-1'!G373</f>
        <v>0</v>
      </c>
      <c r="K372" s="11">
        <f>'Balance N-1'!H373</f>
        <v>0</v>
      </c>
      <c r="L372" s="12" t="str">
        <f t="shared" si="38"/>
        <v>0</v>
      </c>
      <c r="M372" s="5" t="str">
        <f t="shared" si="39"/>
        <v>0</v>
      </c>
      <c r="N372" s="4" t="str">
        <f t="shared" si="40"/>
        <v>0</v>
      </c>
      <c r="O372" s="6" t="str">
        <f t="shared" si="41"/>
        <v>Pas de niveau 7</v>
      </c>
    </row>
    <row r="373" spans="1:15">
      <c r="A373" s="15">
        <f>'Balance N-1'!A374</f>
        <v>0</v>
      </c>
      <c r="B373" s="4" t="str">
        <f t="shared" si="35"/>
        <v>0</v>
      </c>
      <c r="C373" s="4" t="str">
        <f t="shared" si="36"/>
        <v>0</v>
      </c>
      <c r="D373" s="4" t="str">
        <f t="shared" si="37"/>
        <v>0</v>
      </c>
      <c r="E373" s="8">
        <f>'Balance N-1'!B374</f>
        <v>0</v>
      </c>
      <c r="F373" s="9">
        <f>'Balance N-1'!C374</f>
        <v>0</v>
      </c>
      <c r="G373" s="9">
        <f>'Balance N-1'!D374</f>
        <v>0</v>
      </c>
      <c r="H373" s="9">
        <f>'Balance N-1'!E374</f>
        <v>0</v>
      </c>
      <c r="I373" s="9">
        <f>'Balance N-1'!F374</f>
        <v>0</v>
      </c>
      <c r="J373" s="11">
        <f>'Balance N-1'!G374</f>
        <v>0</v>
      </c>
      <c r="K373" s="11">
        <f>'Balance N-1'!H374</f>
        <v>0</v>
      </c>
      <c r="L373" s="12" t="str">
        <f t="shared" si="38"/>
        <v>0</v>
      </c>
      <c r="M373" s="5" t="str">
        <f t="shared" si="39"/>
        <v>0</v>
      </c>
      <c r="N373" s="4" t="str">
        <f t="shared" si="40"/>
        <v>0</v>
      </c>
      <c r="O373" s="6" t="str">
        <f t="shared" si="41"/>
        <v>Pas de niveau 7</v>
      </c>
    </row>
    <row r="374" spans="1:15">
      <c r="A374" s="15">
        <f>'Balance N-1'!A375</f>
        <v>0</v>
      </c>
      <c r="B374" s="4" t="str">
        <f t="shared" si="35"/>
        <v>0</v>
      </c>
      <c r="C374" s="4" t="str">
        <f t="shared" si="36"/>
        <v>0</v>
      </c>
      <c r="D374" s="4" t="str">
        <f t="shared" si="37"/>
        <v>0</v>
      </c>
      <c r="E374" s="8">
        <f>'Balance N-1'!B375</f>
        <v>0</v>
      </c>
      <c r="F374" s="9">
        <f>'Balance N-1'!C375</f>
        <v>0</v>
      </c>
      <c r="G374" s="9">
        <f>'Balance N-1'!D375</f>
        <v>0</v>
      </c>
      <c r="H374" s="9">
        <f>'Balance N-1'!E375</f>
        <v>0</v>
      </c>
      <c r="I374" s="9">
        <f>'Balance N-1'!F375</f>
        <v>0</v>
      </c>
      <c r="J374" s="11">
        <f>'Balance N-1'!G375</f>
        <v>0</v>
      </c>
      <c r="K374" s="11">
        <f>'Balance N-1'!H375</f>
        <v>0</v>
      </c>
      <c r="L374" s="12" t="str">
        <f t="shared" si="38"/>
        <v>0</v>
      </c>
      <c r="M374" s="5" t="str">
        <f t="shared" si="39"/>
        <v>0</v>
      </c>
      <c r="N374" s="4" t="str">
        <f t="shared" si="40"/>
        <v>0</v>
      </c>
      <c r="O374" s="6" t="str">
        <f t="shared" si="41"/>
        <v>Pas de niveau 7</v>
      </c>
    </row>
    <row r="375" spans="1:15">
      <c r="A375" s="15">
        <f>'Balance N-1'!A376</f>
        <v>0</v>
      </c>
      <c r="B375" s="4" t="str">
        <f t="shared" si="35"/>
        <v>0</v>
      </c>
      <c r="C375" s="4" t="str">
        <f t="shared" si="36"/>
        <v>0</v>
      </c>
      <c r="D375" s="4" t="str">
        <f t="shared" si="37"/>
        <v>0</v>
      </c>
      <c r="E375" s="8">
        <f>'Balance N-1'!B376</f>
        <v>0</v>
      </c>
      <c r="F375" s="9">
        <f>'Balance N-1'!C376</f>
        <v>0</v>
      </c>
      <c r="G375" s="9">
        <f>'Balance N-1'!D376</f>
        <v>0</v>
      </c>
      <c r="H375" s="9">
        <f>'Balance N-1'!E376</f>
        <v>0</v>
      </c>
      <c r="I375" s="9">
        <f>'Balance N-1'!F376</f>
        <v>0</v>
      </c>
      <c r="J375" s="11">
        <f>'Balance N-1'!G376</f>
        <v>0</v>
      </c>
      <c r="K375" s="11">
        <f>'Balance N-1'!H376</f>
        <v>0</v>
      </c>
      <c r="L375" s="12" t="str">
        <f t="shared" si="38"/>
        <v>0</v>
      </c>
      <c r="M375" s="5" t="str">
        <f t="shared" si="39"/>
        <v>0</v>
      </c>
      <c r="N375" s="4" t="str">
        <f t="shared" si="40"/>
        <v>0</v>
      </c>
      <c r="O375" s="6" t="str">
        <f t="shared" si="41"/>
        <v>Pas de niveau 7</v>
      </c>
    </row>
    <row r="376" spans="1:15">
      <c r="A376" s="15">
        <f>'Balance N-1'!A377</f>
        <v>0</v>
      </c>
      <c r="B376" s="4" t="str">
        <f t="shared" si="35"/>
        <v>0</v>
      </c>
      <c r="C376" s="4" t="str">
        <f t="shared" si="36"/>
        <v>0</v>
      </c>
      <c r="D376" s="4" t="str">
        <f t="shared" si="37"/>
        <v>0</v>
      </c>
      <c r="E376" s="8">
        <f>'Balance N-1'!B377</f>
        <v>0</v>
      </c>
      <c r="F376" s="9">
        <f>'Balance N-1'!C377</f>
        <v>0</v>
      </c>
      <c r="G376" s="9">
        <f>'Balance N-1'!D377</f>
        <v>0</v>
      </c>
      <c r="H376" s="9">
        <f>'Balance N-1'!E377</f>
        <v>0</v>
      </c>
      <c r="I376" s="9">
        <f>'Balance N-1'!F377</f>
        <v>0</v>
      </c>
      <c r="J376" s="11">
        <f>'Balance N-1'!G377</f>
        <v>0</v>
      </c>
      <c r="K376" s="11">
        <f>'Balance N-1'!H377</f>
        <v>0</v>
      </c>
      <c r="L376" s="12" t="str">
        <f t="shared" si="38"/>
        <v>0</v>
      </c>
      <c r="M376" s="5" t="str">
        <f t="shared" si="39"/>
        <v>0</v>
      </c>
      <c r="N376" s="4" t="str">
        <f t="shared" si="40"/>
        <v>0</v>
      </c>
      <c r="O376" s="6" t="str">
        <f t="shared" si="41"/>
        <v>Pas de niveau 7</v>
      </c>
    </row>
    <row r="377" spans="1:15">
      <c r="A377" s="15">
        <f>'Balance N-1'!A378</f>
        <v>0</v>
      </c>
      <c r="B377" s="4" t="str">
        <f t="shared" si="35"/>
        <v>0</v>
      </c>
      <c r="C377" s="4" t="str">
        <f t="shared" si="36"/>
        <v>0</v>
      </c>
      <c r="D377" s="4" t="str">
        <f t="shared" si="37"/>
        <v>0</v>
      </c>
      <c r="E377" s="8">
        <f>'Balance N-1'!B378</f>
        <v>0</v>
      </c>
      <c r="F377" s="9">
        <f>'Balance N-1'!C378</f>
        <v>0</v>
      </c>
      <c r="G377" s="9">
        <f>'Balance N-1'!D378</f>
        <v>0</v>
      </c>
      <c r="H377" s="9">
        <f>'Balance N-1'!E378</f>
        <v>0</v>
      </c>
      <c r="I377" s="9">
        <f>'Balance N-1'!F378</f>
        <v>0</v>
      </c>
      <c r="J377" s="11">
        <f>'Balance N-1'!G378</f>
        <v>0</v>
      </c>
      <c r="K377" s="11">
        <f>'Balance N-1'!H378</f>
        <v>0</v>
      </c>
      <c r="L377" s="12" t="str">
        <f t="shared" si="38"/>
        <v>0</v>
      </c>
      <c r="M377" s="5" t="str">
        <f t="shared" si="39"/>
        <v>0</v>
      </c>
      <c r="N377" s="4" t="str">
        <f t="shared" si="40"/>
        <v>0</v>
      </c>
      <c r="O377" s="6" t="str">
        <f t="shared" si="41"/>
        <v>Pas de niveau 7</v>
      </c>
    </row>
    <row r="378" spans="1:15">
      <c r="A378" s="15">
        <f>'Balance N-1'!A379</f>
        <v>0</v>
      </c>
      <c r="B378" s="4" t="str">
        <f t="shared" si="35"/>
        <v>0</v>
      </c>
      <c r="C378" s="4" t="str">
        <f t="shared" si="36"/>
        <v>0</v>
      </c>
      <c r="D378" s="4" t="str">
        <f t="shared" si="37"/>
        <v>0</v>
      </c>
      <c r="E378" s="8">
        <f>'Balance N-1'!B379</f>
        <v>0</v>
      </c>
      <c r="F378" s="9">
        <f>'Balance N-1'!C379</f>
        <v>0</v>
      </c>
      <c r="G378" s="9">
        <f>'Balance N-1'!D379</f>
        <v>0</v>
      </c>
      <c r="H378" s="9">
        <f>'Balance N-1'!E379</f>
        <v>0</v>
      </c>
      <c r="I378" s="9">
        <f>'Balance N-1'!F379</f>
        <v>0</v>
      </c>
      <c r="J378" s="11">
        <f>'Balance N-1'!G379</f>
        <v>0</v>
      </c>
      <c r="K378" s="11">
        <f>'Balance N-1'!H379</f>
        <v>0</v>
      </c>
      <c r="L378" s="12" t="str">
        <f t="shared" si="38"/>
        <v>0</v>
      </c>
      <c r="M378" s="5" t="str">
        <f t="shared" si="39"/>
        <v>0</v>
      </c>
      <c r="N378" s="4" t="str">
        <f t="shared" si="40"/>
        <v>0</v>
      </c>
      <c r="O378" s="6" t="str">
        <f t="shared" si="41"/>
        <v>Pas de niveau 7</v>
      </c>
    </row>
    <row r="379" spans="1:15">
      <c r="A379" s="15">
        <f>'Balance N-1'!A380</f>
        <v>0</v>
      </c>
      <c r="B379" s="4" t="str">
        <f t="shared" si="35"/>
        <v>0</v>
      </c>
      <c r="C379" s="4" t="str">
        <f t="shared" si="36"/>
        <v>0</v>
      </c>
      <c r="D379" s="4" t="str">
        <f t="shared" si="37"/>
        <v>0</v>
      </c>
      <c r="E379" s="8">
        <f>'Balance N-1'!B380</f>
        <v>0</v>
      </c>
      <c r="F379" s="9">
        <f>'Balance N-1'!C380</f>
        <v>0</v>
      </c>
      <c r="G379" s="9">
        <f>'Balance N-1'!D380</f>
        <v>0</v>
      </c>
      <c r="H379" s="9">
        <f>'Balance N-1'!E380</f>
        <v>0</v>
      </c>
      <c r="I379" s="9">
        <f>'Balance N-1'!F380</f>
        <v>0</v>
      </c>
      <c r="J379" s="11">
        <f>'Balance N-1'!G380</f>
        <v>0</v>
      </c>
      <c r="K379" s="11">
        <f>'Balance N-1'!H380</f>
        <v>0</v>
      </c>
      <c r="L379" s="12" t="str">
        <f t="shared" si="38"/>
        <v>0</v>
      </c>
      <c r="M379" s="5" t="str">
        <f t="shared" si="39"/>
        <v>0</v>
      </c>
      <c r="N379" s="4" t="str">
        <f t="shared" si="40"/>
        <v>0</v>
      </c>
      <c r="O379" s="6" t="str">
        <f t="shared" si="41"/>
        <v>Pas de niveau 7</v>
      </c>
    </row>
    <row r="380" spans="1:15">
      <c r="A380" s="15">
        <f>'Balance N-1'!A381</f>
        <v>0</v>
      </c>
      <c r="B380" s="4" t="str">
        <f t="shared" si="35"/>
        <v>0</v>
      </c>
      <c r="C380" s="4" t="str">
        <f t="shared" si="36"/>
        <v>0</v>
      </c>
      <c r="D380" s="4" t="str">
        <f t="shared" si="37"/>
        <v>0</v>
      </c>
      <c r="E380" s="8">
        <f>'Balance N-1'!B381</f>
        <v>0</v>
      </c>
      <c r="F380" s="9">
        <f>'Balance N-1'!C381</f>
        <v>0</v>
      </c>
      <c r="G380" s="9">
        <f>'Balance N-1'!D381</f>
        <v>0</v>
      </c>
      <c r="H380" s="9">
        <f>'Balance N-1'!E381</f>
        <v>0</v>
      </c>
      <c r="I380" s="9">
        <f>'Balance N-1'!F381</f>
        <v>0</v>
      </c>
      <c r="J380" s="11">
        <f>'Balance N-1'!G381</f>
        <v>0</v>
      </c>
      <c r="K380" s="11">
        <f>'Balance N-1'!H381</f>
        <v>0</v>
      </c>
      <c r="L380" s="12" t="str">
        <f t="shared" si="38"/>
        <v>0</v>
      </c>
      <c r="M380" s="5" t="str">
        <f t="shared" si="39"/>
        <v>0</v>
      </c>
      <c r="N380" s="4" t="str">
        <f t="shared" si="40"/>
        <v>0</v>
      </c>
      <c r="O380" s="6" t="str">
        <f t="shared" si="41"/>
        <v>Pas de niveau 7</v>
      </c>
    </row>
    <row r="381" spans="1:15">
      <c r="A381" s="15">
        <f>'Balance N-1'!A382</f>
        <v>0</v>
      </c>
      <c r="B381" s="4" t="str">
        <f t="shared" si="35"/>
        <v>0</v>
      </c>
      <c r="C381" s="4" t="str">
        <f t="shared" si="36"/>
        <v>0</v>
      </c>
      <c r="D381" s="4" t="str">
        <f t="shared" si="37"/>
        <v>0</v>
      </c>
      <c r="E381" s="8">
        <f>'Balance N-1'!B382</f>
        <v>0</v>
      </c>
      <c r="F381" s="9">
        <f>'Balance N-1'!C382</f>
        <v>0</v>
      </c>
      <c r="G381" s="9">
        <f>'Balance N-1'!D382</f>
        <v>0</v>
      </c>
      <c r="H381" s="9">
        <f>'Balance N-1'!E382</f>
        <v>0</v>
      </c>
      <c r="I381" s="9">
        <f>'Balance N-1'!F382</f>
        <v>0</v>
      </c>
      <c r="J381" s="11">
        <f>'Balance N-1'!G382</f>
        <v>0</v>
      </c>
      <c r="K381" s="11">
        <f>'Balance N-1'!H382</f>
        <v>0</v>
      </c>
      <c r="L381" s="12" t="str">
        <f t="shared" si="38"/>
        <v>0</v>
      </c>
      <c r="M381" s="5" t="str">
        <f t="shared" si="39"/>
        <v>0</v>
      </c>
      <c r="N381" s="4" t="str">
        <f t="shared" si="40"/>
        <v>0</v>
      </c>
      <c r="O381" s="6" t="str">
        <f t="shared" si="41"/>
        <v>Pas de niveau 7</v>
      </c>
    </row>
    <row r="382" spans="1:15">
      <c r="A382" s="15">
        <f>'Balance N-1'!A383</f>
        <v>0</v>
      </c>
      <c r="B382" s="4" t="str">
        <f t="shared" si="35"/>
        <v>0</v>
      </c>
      <c r="C382" s="4" t="str">
        <f t="shared" si="36"/>
        <v>0</v>
      </c>
      <c r="D382" s="4" t="str">
        <f t="shared" si="37"/>
        <v>0</v>
      </c>
      <c r="E382" s="8">
        <f>'Balance N-1'!B383</f>
        <v>0</v>
      </c>
      <c r="F382" s="9">
        <f>'Balance N-1'!C383</f>
        <v>0</v>
      </c>
      <c r="G382" s="9">
        <f>'Balance N-1'!D383</f>
        <v>0</v>
      </c>
      <c r="H382" s="9">
        <f>'Balance N-1'!E383</f>
        <v>0</v>
      </c>
      <c r="I382" s="9">
        <f>'Balance N-1'!F383</f>
        <v>0</v>
      </c>
      <c r="J382" s="11">
        <f>'Balance N-1'!G383</f>
        <v>0</v>
      </c>
      <c r="K382" s="11">
        <f>'Balance N-1'!H383</f>
        <v>0</v>
      </c>
      <c r="L382" s="12" t="str">
        <f t="shared" si="38"/>
        <v>0</v>
      </c>
      <c r="M382" s="5" t="str">
        <f t="shared" si="39"/>
        <v>0</v>
      </c>
      <c r="N382" s="4" t="str">
        <f t="shared" si="40"/>
        <v>0</v>
      </c>
      <c r="O382" s="6" t="str">
        <f t="shared" si="41"/>
        <v>Pas de niveau 7</v>
      </c>
    </row>
    <row r="383" spans="1:15">
      <c r="A383" s="15">
        <f>'Balance N-1'!A384</f>
        <v>0</v>
      </c>
      <c r="B383" s="4" t="str">
        <f t="shared" si="35"/>
        <v>0</v>
      </c>
      <c r="C383" s="4" t="str">
        <f t="shared" si="36"/>
        <v>0</v>
      </c>
      <c r="D383" s="4" t="str">
        <f t="shared" si="37"/>
        <v>0</v>
      </c>
      <c r="E383" s="8">
        <f>'Balance N-1'!B384</f>
        <v>0</v>
      </c>
      <c r="F383" s="9">
        <f>'Balance N-1'!C384</f>
        <v>0</v>
      </c>
      <c r="G383" s="9">
        <f>'Balance N-1'!D384</f>
        <v>0</v>
      </c>
      <c r="H383" s="9">
        <f>'Balance N-1'!E384</f>
        <v>0</v>
      </c>
      <c r="I383" s="9">
        <f>'Balance N-1'!F384</f>
        <v>0</v>
      </c>
      <c r="J383" s="11">
        <f>'Balance N-1'!G384</f>
        <v>0</v>
      </c>
      <c r="K383" s="11">
        <f>'Balance N-1'!H384</f>
        <v>0</v>
      </c>
      <c r="L383" s="12" t="str">
        <f t="shared" si="38"/>
        <v>0</v>
      </c>
      <c r="M383" s="5" t="str">
        <f t="shared" si="39"/>
        <v>0</v>
      </c>
      <c r="N383" s="4" t="str">
        <f t="shared" si="40"/>
        <v>0</v>
      </c>
      <c r="O383" s="6" t="str">
        <f t="shared" si="41"/>
        <v>Pas de niveau 7</v>
      </c>
    </row>
    <row r="384" spans="1:15">
      <c r="A384" s="15">
        <f>'Balance N-1'!A385</f>
        <v>0</v>
      </c>
      <c r="B384" s="4" t="str">
        <f t="shared" si="35"/>
        <v>0</v>
      </c>
      <c r="C384" s="4" t="str">
        <f t="shared" si="36"/>
        <v>0</v>
      </c>
      <c r="D384" s="4" t="str">
        <f t="shared" si="37"/>
        <v>0</v>
      </c>
      <c r="E384" s="8">
        <f>'Balance N-1'!B385</f>
        <v>0</v>
      </c>
      <c r="F384" s="9">
        <f>'Balance N-1'!C385</f>
        <v>0</v>
      </c>
      <c r="G384" s="9">
        <f>'Balance N-1'!D385</f>
        <v>0</v>
      </c>
      <c r="H384" s="9">
        <f>'Balance N-1'!E385</f>
        <v>0</v>
      </c>
      <c r="I384" s="9">
        <f>'Balance N-1'!F385</f>
        <v>0</v>
      </c>
      <c r="J384" s="11">
        <f>'Balance N-1'!G385</f>
        <v>0</v>
      </c>
      <c r="K384" s="11">
        <f>'Balance N-1'!H385</f>
        <v>0</v>
      </c>
      <c r="L384" s="12" t="str">
        <f t="shared" si="38"/>
        <v>0</v>
      </c>
      <c r="M384" s="5" t="str">
        <f t="shared" si="39"/>
        <v>0</v>
      </c>
      <c r="N384" s="4" t="str">
        <f t="shared" si="40"/>
        <v>0</v>
      </c>
      <c r="O384" s="6" t="str">
        <f t="shared" si="41"/>
        <v>Pas de niveau 7</v>
      </c>
    </row>
    <row r="385" spans="1:15">
      <c r="A385" s="15">
        <f>'Balance N-1'!A386</f>
        <v>0</v>
      </c>
      <c r="B385" s="4" t="str">
        <f t="shared" si="35"/>
        <v>0</v>
      </c>
      <c r="C385" s="4" t="str">
        <f t="shared" si="36"/>
        <v>0</v>
      </c>
      <c r="D385" s="4" t="str">
        <f t="shared" si="37"/>
        <v>0</v>
      </c>
      <c r="E385" s="8">
        <f>'Balance N-1'!B386</f>
        <v>0</v>
      </c>
      <c r="F385" s="9">
        <f>'Balance N-1'!C386</f>
        <v>0</v>
      </c>
      <c r="G385" s="9">
        <f>'Balance N-1'!D386</f>
        <v>0</v>
      </c>
      <c r="H385" s="9">
        <f>'Balance N-1'!E386</f>
        <v>0</v>
      </c>
      <c r="I385" s="9">
        <f>'Balance N-1'!F386</f>
        <v>0</v>
      </c>
      <c r="J385" s="11">
        <f>'Balance N-1'!G386</f>
        <v>0</v>
      </c>
      <c r="K385" s="11">
        <f>'Balance N-1'!H386</f>
        <v>0</v>
      </c>
      <c r="L385" s="12" t="str">
        <f t="shared" si="38"/>
        <v>0</v>
      </c>
      <c r="M385" s="5" t="str">
        <f t="shared" si="39"/>
        <v>0</v>
      </c>
      <c r="N385" s="4" t="str">
        <f t="shared" si="40"/>
        <v>0</v>
      </c>
      <c r="O385" s="6" t="str">
        <f t="shared" si="41"/>
        <v>Pas de niveau 7</v>
      </c>
    </row>
    <row r="386" spans="1:15">
      <c r="A386" s="15">
        <f>'Balance N-1'!A387</f>
        <v>0</v>
      </c>
      <c r="B386" s="4" t="str">
        <f t="shared" si="35"/>
        <v>0</v>
      </c>
      <c r="C386" s="4" t="str">
        <f t="shared" si="36"/>
        <v>0</v>
      </c>
      <c r="D386" s="4" t="str">
        <f t="shared" si="37"/>
        <v>0</v>
      </c>
      <c r="E386" s="8">
        <f>'Balance N-1'!B387</f>
        <v>0</v>
      </c>
      <c r="F386" s="9">
        <f>'Balance N-1'!C387</f>
        <v>0</v>
      </c>
      <c r="G386" s="9">
        <f>'Balance N-1'!D387</f>
        <v>0</v>
      </c>
      <c r="H386" s="9">
        <f>'Balance N-1'!E387</f>
        <v>0</v>
      </c>
      <c r="I386" s="9">
        <f>'Balance N-1'!F387</f>
        <v>0</v>
      </c>
      <c r="J386" s="11">
        <f>'Balance N-1'!G387</f>
        <v>0</v>
      </c>
      <c r="K386" s="11">
        <f>'Balance N-1'!H387</f>
        <v>0</v>
      </c>
      <c r="L386" s="12" t="str">
        <f t="shared" si="38"/>
        <v>0</v>
      </c>
      <c r="M386" s="5" t="str">
        <f t="shared" si="39"/>
        <v>0</v>
      </c>
      <c r="N386" s="4" t="str">
        <f t="shared" si="40"/>
        <v>0</v>
      </c>
      <c r="O386" s="6" t="str">
        <f t="shared" si="41"/>
        <v>Pas de niveau 7</v>
      </c>
    </row>
    <row r="387" spans="1:15">
      <c r="A387" s="15">
        <f>'Balance N-1'!A388</f>
        <v>0</v>
      </c>
      <c r="B387" s="4" t="str">
        <f t="shared" si="35"/>
        <v>0</v>
      </c>
      <c r="C387" s="4" t="str">
        <f t="shared" si="36"/>
        <v>0</v>
      </c>
      <c r="D387" s="4" t="str">
        <f t="shared" si="37"/>
        <v>0</v>
      </c>
      <c r="E387" s="8">
        <f>'Balance N-1'!B388</f>
        <v>0</v>
      </c>
      <c r="F387" s="9">
        <f>'Balance N-1'!C388</f>
        <v>0</v>
      </c>
      <c r="G387" s="9">
        <f>'Balance N-1'!D388</f>
        <v>0</v>
      </c>
      <c r="H387" s="9">
        <f>'Balance N-1'!E388</f>
        <v>0</v>
      </c>
      <c r="I387" s="9">
        <f>'Balance N-1'!F388</f>
        <v>0</v>
      </c>
      <c r="J387" s="11">
        <f>'Balance N-1'!G388</f>
        <v>0</v>
      </c>
      <c r="K387" s="11">
        <f>'Balance N-1'!H388</f>
        <v>0</v>
      </c>
      <c r="L387" s="12" t="str">
        <f t="shared" si="38"/>
        <v>0</v>
      </c>
      <c r="M387" s="5" t="str">
        <f t="shared" si="39"/>
        <v>0</v>
      </c>
      <c r="N387" s="4" t="str">
        <f t="shared" si="40"/>
        <v>0</v>
      </c>
      <c r="O387" s="6" t="str">
        <f t="shared" si="41"/>
        <v>Pas de niveau 7</v>
      </c>
    </row>
    <row r="388" spans="1:15">
      <c r="A388" s="15">
        <f>'Balance N-1'!A389</f>
        <v>0</v>
      </c>
      <c r="B388" s="4" t="str">
        <f t="shared" ref="B388:B451" si="42">LEFT(A388,$W$1)</f>
        <v>0</v>
      </c>
      <c r="C388" s="4" t="str">
        <f t="shared" ref="C388:C451" si="43">LEFT(A388,$X$1)</f>
        <v>0</v>
      </c>
      <c r="D388" s="4" t="str">
        <f t="shared" ref="D388:D451" si="44">LEFT(A388,$Y$1)</f>
        <v>0</v>
      </c>
      <c r="E388" s="8">
        <f>'Balance N-1'!B389</f>
        <v>0</v>
      </c>
      <c r="F388" s="9">
        <f>'Balance N-1'!C389</f>
        <v>0</v>
      </c>
      <c r="G388" s="9">
        <f>'Balance N-1'!D389</f>
        <v>0</v>
      </c>
      <c r="H388" s="9">
        <f>'Balance N-1'!E389</f>
        <v>0</v>
      </c>
      <c r="I388" s="9">
        <f>'Balance N-1'!F389</f>
        <v>0</v>
      </c>
      <c r="J388" s="11">
        <f>'Balance N-1'!G389</f>
        <v>0</v>
      </c>
      <c r="K388" s="11">
        <f>'Balance N-1'!H389</f>
        <v>0</v>
      </c>
      <c r="L388" s="12" t="str">
        <f t="shared" ref="L388:L451" si="45">LEFT(A388,1)</f>
        <v>0</v>
      </c>
      <c r="M388" s="5" t="str">
        <f t="shared" ref="M388:M451" si="46">IF(MID(A388,5,1)&lt;&gt;"0",LEFT(A388,5),"Pas de niveau 5")</f>
        <v>0</v>
      </c>
      <c r="N388" s="4" t="str">
        <f t="shared" ref="N388:N451" si="47">IF(MID(A388,6,1)&lt;&gt;"0",LEFT(A388,6),"Pas de niveau 6")</f>
        <v>0</v>
      </c>
      <c r="O388" s="6" t="str">
        <f t="shared" ref="O388:O451" si="48">IF(MID(A388,7,1)&lt;&gt;"",LEFT(A388,7),"Pas de niveau 7")</f>
        <v>Pas de niveau 7</v>
      </c>
    </row>
    <row r="389" spans="1:15">
      <c r="A389" s="15">
        <f>'Balance N-1'!A390</f>
        <v>0</v>
      </c>
      <c r="B389" s="4" t="str">
        <f t="shared" si="42"/>
        <v>0</v>
      </c>
      <c r="C389" s="4" t="str">
        <f t="shared" si="43"/>
        <v>0</v>
      </c>
      <c r="D389" s="4" t="str">
        <f t="shared" si="44"/>
        <v>0</v>
      </c>
      <c r="E389" s="8">
        <f>'Balance N-1'!B390</f>
        <v>0</v>
      </c>
      <c r="F389" s="9">
        <f>'Balance N-1'!C390</f>
        <v>0</v>
      </c>
      <c r="G389" s="9">
        <f>'Balance N-1'!D390</f>
        <v>0</v>
      </c>
      <c r="H389" s="9">
        <f>'Balance N-1'!E390</f>
        <v>0</v>
      </c>
      <c r="I389" s="9">
        <f>'Balance N-1'!F390</f>
        <v>0</v>
      </c>
      <c r="J389" s="11">
        <f>'Balance N-1'!G390</f>
        <v>0</v>
      </c>
      <c r="K389" s="11">
        <f>'Balance N-1'!H390</f>
        <v>0</v>
      </c>
      <c r="L389" s="12" t="str">
        <f t="shared" si="45"/>
        <v>0</v>
      </c>
      <c r="M389" s="5" t="str">
        <f t="shared" si="46"/>
        <v>0</v>
      </c>
      <c r="N389" s="4" t="str">
        <f t="shared" si="47"/>
        <v>0</v>
      </c>
      <c r="O389" s="6" t="str">
        <f t="shared" si="48"/>
        <v>Pas de niveau 7</v>
      </c>
    </row>
    <row r="390" spans="1:15">
      <c r="A390" s="15">
        <f>'Balance N-1'!A391</f>
        <v>0</v>
      </c>
      <c r="B390" s="4" t="str">
        <f t="shared" si="42"/>
        <v>0</v>
      </c>
      <c r="C390" s="4" t="str">
        <f t="shared" si="43"/>
        <v>0</v>
      </c>
      <c r="D390" s="4" t="str">
        <f t="shared" si="44"/>
        <v>0</v>
      </c>
      <c r="E390" s="8">
        <f>'Balance N-1'!B391</f>
        <v>0</v>
      </c>
      <c r="F390" s="9">
        <f>'Balance N-1'!C391</f>
        <v>0</v>
      </c>
      <c r="G390" s="9">
        <f>'Balance N-1'!D391</f>
        <v>0</v>
      </c>
      <c r="H390" s="9">
        <f>'Balance N-1'!E391</f>
        <v>0</v>
      </c>
      <c r="I390" s="9">
        <f>'Balance N-1'!F391</f>
        <v>0</v>
      </c>
      <c r="J390" s="11">
        <f>'Balance N-1'!G391</f>
        <v>0</v>
      </c>
      <c r="K390" s="11">
        <f>'Balance N-1'!H391</f>
        <v>0</v>
      </c>
      <c r="L390" s="12" t="str">
        <f t="shared" si="45"/>
        <v>0</v>
      </c>
      <c r="M390" s="5" t="str">
        <f t="shared" si="46"/>
        <v>0</v>
      </c>
      <c r="N390" s="4" t="str">
        <f t="shared" si="47"/>
        <v>0</v>
      </c>
      <c r="O390" s="6" t="str">
        <f t="shared" si="48"/>
        <v>Pas de niveau 7</v>
      </c>
    </row>
    <row r="391" spans="1:15">
      <c r="A391" s="15">
        <f>'Balance N-1'!A392</f>
        <v>0</v>
      </c>
      <c r="B391" s="4" t="str">
        <f t="shared" si="42"/>
        <v>0</v>
      </c>
      <c r="C391" s="4" t="str">
        <f t="shared" si="43"/>
        <v>0</v>
      </c>
      <c r="D391" s="4" t="str">
        <f t="shared" si="44"/>
        <v>0</v>
      </c>
      <c r="E391" s="8">
        <f>'Balance N-1'!B392</f>
        <v>0</v>
      </c>
      <c r="F391" s="9">
        <f>'Balance N-1'!C392</f>
        <v>0</v>
      </c>
      <c r="G391" s="9">
        <f>'Balance N-1'!D392</f>
        <v>0</v>
      </c>
      <c r="H391" s="9">
        <f>'Balance N-1'!E392</f>
        <v>0</v>
      </c>
      <c r="I391" s="9">
        <f>'Balance N-1'!F392</f>
        <v>0</v>
      </c>
      <c r="J391" s="11">
        <f>'Balance N-1'!G392</f>
        <v>0</v>
      </c>
      <c r="K391" s="11">
        <f>'Balance N-1'!H392</f>
        <v>0</v>
      </c>
      <c r="L391" s="12" t="str">
        <f t="shared" si="45"/>
        <v>0</v>
      </c>
      <c r="M391" s="5" t="str">
        <f t="shared" si="46"/>
        <v>0</v>
      </c>
      <c r="N391" s="4" t="str">
        <f t="shared" si="47"/>
        <v>0</v>
      </c>
      <c r="O391" s="6" t="str">
        <f t="shared" si="48"/>
        <v>Pas de niveau 7</v>
      </c>
    </row>
    <row r="392" spans="1:15">
      <c r="A392" s="15">
        <f>'Balance N-1'!A393</f>
        <v>0</v>
      </c>
      <c r="B392" s="4" t="str">
        <f t="shared" si="42"/>
        <v>0</v>
      </c>
      <c r="C392" s="4" t="str">
        <f t="shared" si="43"/>
        <v>0</v>
      </c>
      <c r="D392" s="4" t="str">
        <f t="shared" si="44"/>
        <v>0</v>
      </c>
      <c r="E392" s="8">
        <f>'Balance N-1'!B393</f>
        <v>0</v>
      </c>
      <c r="F392" s="9">
        <f>'Balance N-1'!C393</f>
        <v>0</v>
      </c>
      <c r="G392" s="9">
        <f>'Balance N-1'!D393</f>
        <v>0</v>
      </c>
      <c r="H392" s="9">
        <f>'Balance N-1'!E393</f>
        <v>0</v>
      </c>
      <c r="I392" s="9">
        <f>'Balance N-1'!F393</f>
        <v>0</v>
      </c>
      <c r="J392" s="11">
        <f>'Balance N-1'!G393</f>
        <v>0</v>
      </c>
      <c r="K392" s="11">
        <f>'Balance N-1'!H393</f>
        <v>0</v>
      </c>
      <c r="L392" s="12" t="str">
        <f t="shared" si="45"/>
        <v>0</v>
      </c>
      <c r="M392" s="5" t="str">
        <f t="shared" si="46"/>
        <v>0</v>
      </c>
      <c r="N392" s="4" t="str">
        <f t="shared" si="47"/>
        <v>0</v>
      </c>
      <c r="O392" s="6" t="str">
        <f t="shared" si="48"/>
        <v>Pas de niveau 7</v>
      </c>
    </row>
    <row r="393" spans="1:15">
      <c r="A393" s="15">
        <f>'Balance N-1'!A394</f>
        <v>0</v>
      </c>
      <c r="B393" s="4" t="str">
        <f t="shared" si="42"/>
        <v>0</v>
      </c>
      <c r="C393" s="4" t="str">
        <f t="shared" si="43"/>
        <v>0</v>
      </c>
      <c r="D393" s="4" t="str">
        <f t="shared" si="44"/>
        <v>0</v>
      </c>
      <c r="E393" s="8">
        <f>'Balance N-1'!B394</f>
        <v>0</v>
      </c>
      <c r="F393" s="9">
        <f>'Balance N-1'!C394</f>
        <v>0</v>
      </c>
      <c r="G393" s="9">
        <f>'Balance N-1'!D394</f>
        <v>0</v>
      </c>
      <c r="H393" s="9">
        <f>'Balance N-1'!E394</f>
        <v>0</v>
      </c>
      <c r="I393" s="9">
        <f>'Balance N-1'!F394</f>
        <v>0</v>
      </c>
      <c r="J393" s="11">
        <f>'Balance N-1'!G394</f>
        <v>0</v>
      </c>
      <c r="K393" s="11">
        <f>'Balance N-1'!H394</f>
        <v>0</v>
      </c>
      <c r="L393" s="12" t="str">
        <f t="shared" si="45"/>
        <v>0</v>
      </c>
      <c r="M393" s="5" t="str">
        <f t="shared" si="46"/>
        <v>0</v>
      </c>
      <c r="N393" s="4" t="str">
        <f t="shared" si="47"/>
        <v>0</v>
      </c>
      <c r="O393" s="6" t="str">
        <f t="shared" si="48"/>
        <v>Pas de niveau 7</v>
      </c>
    </row>
    <row r="394" spans="1:15">
      <c r="A394" s="15">
        <f>'Balance N-1'!A395</f>
        <v>0</v>
      </c>
      <c r="B394" s="4" t="str">
        <f t="shared" si="42"/>
        <v>0</v>
      </c>
      <c r="C394" s="4" t="str">
        <f t="shared" si="43"/>
        <v>0</v>
      </c>
      <c r="D394" s="4" t="str">
        <f t="shared" si="44"/>
        <v>0</v>
      </c>
      <c r="E394" s="8">
        <f>'Balance N-1'!B395</f>
        <v>0</v>
      </c>
      <c r="F394" s="9">
        <f>'Balance N-1'!C395</f>
        <v>0</v>
      </c>
      <c r="G394" s="9">
        <f>'Balance N-1'!D395</f>
        <v>0</v>
      </c>
      <c r="H394" s="9">
        <f>'Balance N-1'!E395</f>
        <v>0</v>
      </c>
      <c r="I394" s="9">
        <f>'Balance N-1'!F395</f>
        <v>0</v>
      </c>
      <c r="J394" s="11">
        <f>'Balance N-1'!G395</f>
        <v>0</v>
      </c>
      <c r="K394" s="11">
        <f>'Balance N-1'!H395</f>
        <v>0</v>
      </c>
      <c r="L394" s="12" t="str">
        <f t="shared" si="45"/>
        <v>0</v>
      </c>
      <c r="M394" s="5" t="str">
        <f t="shared" si="46"/>
        <v>0</v>
      </c>
      <c r="N394" s="4" t="str">
        <f t="shared" si="47"/>
        <v>0</v>
      </c>
      <c r="O394" s="6" t="str">
        <f t="shared" si="48"/>
        <v>Pas de niveau 7</v>
      </c>
    </row>
    <row r="395" spans="1:15">
      <c r="A395" s="15">
        <f>'Balance N-1'!A396</f>
        <v>0</v>
      </c>
      <c r="B395" s="4" t="str">
        <f t="shared" si="42"/>
        <v>0</v>
      </c>
      <c r="C395" s="4" t="str">
        <f t="shared" si="43"/>
        <v>0</v>
      </c>
      <c r="D395" s="4" t="str">
        <f t="shared" si="44"/>
        <v>0</v>
      </c>
      <c r="E395" s="8">
        <f>'Balance N-1'!B396</f>
        <v>0</v>
      </c>
      <c r="F395" s="9">
        <f>'Balance N-1'!C396</f>
        <v>0</v>
      </c>
      <c r="G395" s="9">
        <f>'Balance N-1'!D396</f>
        <v>0</v>
      </c>
      <c r="H395" s="9">
        <f>'Balance N-1'!E396</f>
        <v>0</v>
      </c>
      <c r="I395" s="9">
        <f>'Balance N-1'!F396</f>
        <v>0</v>
      </c>
      <c r="J395" s="11">
        <f>'Balance N-1'!G396</f>
        <v>0</v>
      </c>
      <c r="K395" s="11">
        <f>'Balance N-1'!H396</f>
        <v>0</v>
      </c>
      <c r="L395" s="12" t="str">
        <f t="shared" si="45"/>
        <v>0</v>
      </c>
      <c r="M395" s="5" t="str">
        <f t="shared" si="46"/>
        <v>0</v>
      </c>
      <c r="N395" s="4" t="str">
        <f t="shared" si="47"/>
        <v>0</v>
      </c>
      <c r="O395" s="6" t="str">
        <f t="shared" si="48"/>
        <v>Pas de niveau 7</v>
      </c>
    </row>
    <row r="396" spans="1:15">
      <c r="A396" s="15">
        <f>'Balance N-1'!A397</f>
        <v>0</v>
      </c>
      <c r="B396" s="4" t="str">
        <f t="shared" si="42"/>
        <v>0</v>
      </c>
      <c r="C396" s="4" t="str">
        <f t="shared" si="43"/>
        <v>0</v>
      </c>
      <c r="D396" s="4" t="str">
        <f t="shared" si="44"/>
        <v>0</v>
      </c>
      <c r="E396" s="8">
        <f>'Balance N-1'!B397</f>
        <v>0</v>
      </c>
      <c r="F396" s="9">
        <f>'Balance N-1'!C397</f>
        <v>0</v>
      </c>
      <c r="G396" s="9">
        <f>'Balance N-1'!D397</f>
        <v>0</v>
      </c>
      <c r="H396" s="9">
        <f>'Balance N-1'!E397</f>
        <v>0</v>
      </c>
      <c r="I396" s="9">
        <f>'Balance N-1'!F397</f>
        <v>0</v>
      </c>
      <c r="J396" s="11">
        <f>'Balance N-1'!G397</f>
        <v>0</v>
      </c>
      <c r="K396" s="11">
        <f>'Balance N-1'!H397</f>
        <v>0</v>
      </c>
      <c r="L396" s="12" t="str">
        <f t="shared" si="45"/>
        <v>0</v>
      </c>
      <c r="M396" s="5" t="str">
        <f t="shared" si="46"/>
        <v>0</v>
      </c>
      <c r="N396" s="4" t="str">
        <f t="shared" si="47"/>
        <v>0</v>
      </c>
      <c r="O396" s="6" t="str">
        <f t="shared" si="48"/>
        <v>Pas de niveau 7</v>
      </c>
    </row>
    <row r="397" spans="1:15">
      <c r="A397" s="15">
        <f>'Balance N-1'!A398</f>
        <v>0</v>
      </c>
      <c r="B397" s="4" t="str">
        <f t="shared" si="42"/>
        <v>0</v>
      </c>
      <c r="C397" s="4" t="str">
        <f t="shared" si="43"/>
        <v>0</v>
      </c>
      <c r="D397" s="4" t="str">
        <f t="shared" si="44"/>
        <v>0</v>
      </c>
      <c r="E397" s="8">
        <f>'Balance N-1'!B398</f>
        <v>0</v>
      </c>
      <c r="F397" s="9">
        <f>'Balance N-1'!C398</f>
        <v>0</v>
      </c>
      <c r="G397" s="9">
        <f>'Balance N-1'!D398</f>
        <v>0</v>
      </c>
      <c r="H397" s="9">
        <f>'Balance N-1'!E398</f>
        <v>0</v>
      </c>
      <c r="I397" s="9">
        <f>'Balance N-1'!F398</f>
        <v>0</v>
      </c>
      <c r="J397" s="11">
        <f>'Balance N-1'!G398</f>
        <v>0</v>
      </c>
      <c r="K397" s="11">
        <f>'Balance N-1'!H398</f>
        <v>0</v>
      </c>
      <c r="L397" s="12" t="str">
        <f t="shared" si="45"/>
        <v>0</v>
      </c>
      <c r="M397" s="5" t="str">
        <f t="shared" si="46"/>
        <v>0</v>
      </c>
      <c r="N397" s="4" t="str">
        <f t="shared" si="47"/>
        <v>0</v>
      </c>
      <c r="O397" s="6" t="str">
        <f t="shared" si="48"/>
        <v>Pas de niveau 7</v>
      </c>
    </row>
    <row r="398" spans="1:15">
      <c r="A398" s="15">
        <f>'Balance N-1'!A399</f>
        <v>0</v>
      </c>
      <c r="B398" s="4" t="str">
        <f t="shared" si="42"/>
        <v>0</v>
      </c>
      <c r="C398" s="4" t="str">
        <f t="shared" si="43"/>
        <v>0</v>
      </c>
      <c r="D398" s="4" t="str">
        <f t="shared" si="44"/>
        <v>0</v>
      </c>
      <c r="E398" s="8">
        <f>'Balance N-1'!B399</f>
        <v>0</v>
      </c>
      <c r="F398" s="9">
        <f>'Balance N-1'!C399</f>
        <v>0</v>
      </c>
      <c r="G398" s="9">
        <f>'Balance N-1'!D399</f>
        <v>0</v>
      </c>
      <c r="H398" s="9">
        <f>'Balance N-1'!E399</f>
        <v>0</v>
      </c>
      <c r="I398" s="9">
        <f>'Balance N-1'!F399</f>
        <v>0</v>
      </c>
      <c r="J398" s="11">
        <f>'Balance N-1'!G399</f>
        <v>0</v>
      </c>
      <c r="K398" s="11">
        <f>'Balance N-1'!H399</f>
        <v>0</v>
      </c>
      <c r="L398" s="12" t="str">
        <f t="shared" si="45"/>
        <v>0</v>
      </c>
      <c r="M398" s="5" t="str">
        <f t="shared" si="46"/>
        <v>0</v>
      </c>
      <c r="N398" s="4" t="str">
        <f t="shared" si="47"/>
        <v>0</v>
      </c>
      <c r="O398" s="6" t="str">
        <f t="shared" si="48"/>
        <v>Pas de niveau 7</v>
      </c>
    </row>
    <row r="399" spans="1:15">
      <c r="A399" s="15">
        <f>'Balance N-1'!A400</f>
        <v>0</v>
      </c>
      <c r="B399" s="4" t="str">
        <f t="shared" si="42"/>
        <v>0</v>
      </c>
      <c r="C399" s="4" t="str">
        <f t="shared" si="43"/>
        <v>0</v>
      </c>
      <c r="D399" s="4" t="str">
        <f t="shared" si="44"/>
        <v>0</v>
      </c>
      <c r="E399" s="8">
        <f>'Balance N-1'!B400</f>
        <v>0</v>
      </c>
      <c r="F399" s="9">
        <f>'Balance N-1'!C400</f>
        <v>0</v>
      </c>
      <c r="G399" s="9">
        <f>'Balance N-1'!D400</f>
        <v>0</v>
      </c>
      <c r="H399" s="9">
        <f>'Balance N-1'!E400</f>
        <v>0</v>
      </c>
      <c r="I399" s="9">
        <f>'Balance N-1'!F400</f>
        <v>0</v>
      </c>
      <c r="J399" s="11">
        <f>'Balance N-1'!G400</f>
        <v>0</v>
      </c>
      <c r="K399" s="11">
        <f>'Balance N-1'!H400</f>
        <v>0</v>
      </c>
      <c r="L399" s="12" t="str">
        <f t="shared" si="45"/>
        <v>0</v>
      </c>
      <c r="M399" s="5" t="str">
        <f t="shared" si="46"/>
        <v>0</v>
      </c>
      <c r="N399" s="4" t="str">
        <f t="shared" si="47"/>
        <v>0</v>
      </c>
      <c r="O399" s="6" t="str">
        <f t="shared" si="48"/>
        <v>Pas de niveau 7</v>
      </c>
    </row>
    <row r="400" spans="1:15">
      <c r="A400" s="15">
        <f>'Balance N-1'!A401</f>
        <v>0</v>
      </c>
      <c r="B400" s="4" t="str">
        <f t="shared" si="42"/>
        <v>0</v>
      </c>
      <c r="C400" s="4" t="str">
        <f t="shared" si="43"/>
        <v>0</v>
      </c>
      <c r="D400" s="4" t="str">
        <f t="shared" si="44"/>
        <v>0</v>
      </c>
      <c r="E400" s="8">
        <f>'Balance N-1'!B401</f>
        <v>0</v>
      </c>
      <c r="F400" s="9">
        <f>'Balance N-1'!C401</f>
        <v>0</v>
      </c>
      <c r="G400" s="9">
        <f>'Balance N-1'!D401</f>
        <v>0</v>
      </c>
      <c r="H400" s="9">
        <f>'Balance N-1'!E401</f>
        <v>0</v>
      </c>
      <c r="I400" s="9">
        <f>'Balance N-1'!F401</f>
        <v>0</v>
      </c>
      <c r="J400" s="11">
        <f>'Balance N-1'!G401</f>
        <v>0</v>
      </c>
      <c r="K400" s="11">
        <f>'Balance N-1'!H401</f>
        <v>0</v>
      </c>
      <c r="L400" s="12" t="str">
        <f t="shared" si="45"/>
        <v>0</v>
      </c>
      <c r="M400" s="5" t="str">
        <f t="shared" si="46"/>
        <v>0</v>
      </c>
      <c r="N400" s="4" t="str">
        <f t="shared" si="47"/>
        <v>0</v>
      </c>
      <c r="O400" s="6" t="str">
        <f t="shared" si="48"/>
        <v>Pas de niveau 7</v>
      </c>
    </row>
    <row r="401" spans="1:15">
      <c r="A401" s="15">
        <f>'Balance N-1'!A402</f>
        <v>0</v>
      </c>
      <c r="B401" s="4" t="str">
        <f t="shared" si="42"/>
        <v>0</v>
      </c>
      <c r="C401" s="4" t="str">
        <f t="shared" si="43"/>
        <v>0</v>
      </c>
      <c r="D401" s="4" t="str">
        <f t="shared" si="44"/>
        <v>0</v>
      </c>
      <c r="E401" s="8">
        <f>'Balance N-1'!B402</f>
        <v>0</v>
      </c>
      <c r="F401" s="9">
        <f>'Balance N-1'!C402</f>
        <v>0</v>
      </c>
      <c r="G401" s="9">
        <f>'Balance N-1'!D402</f>
        <v>0</v>
      </c>
      <c r="H401" s="9">
        <f>'Balance N-1'!E402</f>
        <v>0</v>
      </c>
      <c r="I401" s="9">
        <f>'Balance N-1'!F402</f>
        <v>0</v>
      </c>
      <c r="J401" s="11">
        <f>'Balance N-1'!G402</f>
        <v>0</v>
      </c>
      <c r="K401" s="11">
        <f>'Balance N-1'!H402</f>
        <v>0</v>
      </c>
      <c r="L401" s="12" t="str">
        <f t="shared" si="45"/>
        <v>0</v>
      </c>
      <c r="M401" s="5" t="str">
        <f t="shared" si="46"/>
        <v>0</v>
      </c>
      <c r="N401" s="4" t="str">
        <f t="shared" si="47"/>
        <v>0</v>
      </c>
      <c r="O401" s="6" t="str">
        <f t="shared" si="48"/>
        <v>Pas de niveau 7</v>
      </c>
    </row>
    <row r="402" spans="1:15">
      <c r="A402" s="15">
        <f>'Balance N-1'!A403</f>
        <v>0</v>
      </c>
      <c r="B402" s="4" t="str">
        <f t="shared" si="42"/>
        <v>0</v>
      </c>
      <c r="C402" s="4" t="str">
        <f t="shared" si="43"/>
        <v>0</v>
      </c>
      <c r="D402" s="4" t="str">
        <f t="shared" si="44"/>
        <v>0</v>
      </c>
      <c r="E402" s="8">
        <f>'Balance N-1'!B403</f>
        <v>0</v>
      </c>
      <c r="F402" s="9">
        <f>'Balance N-1'!C403</f>
        <v>0</v>
      </c>
      <c r="G402" s="9">
        <f>'Balance N-1'!D403</f>
        <v>0</v>
      </c>
      <c r="H402" s="9">
        <f>'Balance N-1'!E403</f>
        <v>0</v>
      </c>
      <c r="I402" s="9">
        <f>'Balance N-1'!F403</f>
        <v>0</v>
      </c>
      <c r="J402" s="11">
        <f>'Balance N-1'!G403</f>
        <v>0</v>
      </c>
      <c r="K402" s="11">
        <f>'Balance N-1'!H403</f>
        <v>0</v>
      </c>
      <c r="L402" s="12" t="str">
        <f t="shared" si="45"/>
        <v>0</v>
      </c>
      <c r="M402" s="5" t="str">
        <f t="shared" si="46"/>
        <v>0</v>
      </c>
      <c r="N402" s="4" t="str">
        <f t="shared" si="47"/>
        <v>0</v>
      </c>
      <c r="O402" s="6" t="str">
        <f t="shared" si="48"/>
        <v>Pas de niveau 7</v>
      </c>
    </row>
    <row r="403" spans="1:15">
      <c r="A403" s="15">
        <f>'Balance N-1'!A404</f>
        <v>0</v>
      </c>
      <c r="B403" s="4" t="str">
        <f t="shared" si="42"/>
        <v>0</v>
      </c>
      <c r="C403" s="4" t="str">
        <f t="shared" si="43"/>
        <v>0</v>
      </c>
      <c r="D403" s="4" t="str">
        <f t="shared" si="44"/>
        <v>0</v>
      </c>
      <c r="E403" s="8">
        <f>'Balance N-1'!B404</f>
        <v>0</v>
      </c>
      <c r="F403" s="9">
        <f>'Balance N-1'!C404</f>
        <v>0</v>
      </c>
      <c r="G403" s="9">
        <f>'Balance N-1'!D404</f>
        <v>0</v>
      </c>
      <c r="H403" s="9">
        <f>'Balance N-1'!E404</f>
        <v>0</v>
      </c>
      <c r="I403" s="9">
        <f>'Balance N-1'!F404</f>
        <v>0</v>
      </c>
      <c r="J403" s="11">
        <f>'Balance N-1'!G404</f>
        <v>0</v>
      </c>
      <c r="K403" s="11">
        <f>'Balance N-1'!H404</f>
        <v>0</v>
      </c>
      <c r="L403" s="12" t="str">
        <f t="shared" si="45"/>
        <v>0</v>
      </c>
      <c r="M403" s="5" t="str">
        <f t="shared" si="46"/>
        <v>0</v>
      </c>
      <c r="N403" s="4" t="str">
        <f t="shared" si="47"/>
        <v>0</v>
      </c>
      <c r="O403" s="6" t="str">
        <f t="shared" si="48"/>
        <v>Pas de niveau 7</v>
      </c>
    </row>
    <row r="404" spans="1:15">
      <c r="A404" s="15">
        <f>'Balance N-1'!A405</f>
        <v>0</v>
      </c>
      <c r="B404" s="4" t="str">
        <f t="shared" si="42"/>
        <v>0</v>
      </c>
      <c r="C404" s="4" t="str">
        <f t="shared" si="43"/>
        <v>0</v>
      </c>
      <c r="D404" s="4" t="str">
        <f t="shared" si="44"/>
        <v>0</v>
      </c>
      <c r="E404" s="8">
        <f>'Balance N-1'!B405</f>
        <v>0</v>
      </c>
      <c r="F404" s="9">
        <f>'Balance N-1'!C405</f>
        <v>0</v>
      </c>
      <c r="G404" s="9">
        <f>'Balance N-1'!D405</f>
        <v>0</v>
      </c>
      <c r="H404" s="9">
        <f>'Balance N-1'!E405</f>
        <v>0</v>
      </c>
      <c r="I404" s="9">
        <f>'Balance N-1'!F405</f>
        <v>0</v>
      </c>
      <c r="J404" s="11">
        <f>'Balance N-1'!G405</f>
        <v>0</v>
      </c>
      <c r="K404" s="11">
        <f>'Balance N-1'!H405</f>
        <v>0</v>
      </c>
      <c r="L404" s="12" t="str">
        <f t="shared" si="45"/>
        <v>0</v>
      </c>
      <c r="M404" s="5" t="str">
        <f t="shared" si="46"/>
        <v>0</v>
      </c>
      <c r="N404" s="4" t="str">
        <f t="shared" si="47"/>
        <v>0</v>
      </c>
      <c r="O404" s="6" t="str">
        <f t="shared" si="48"/>
        <v>Pas de niveau 7</v>
      </c>
    </row>
    <row r="405" spans="1:15">
      <c r="A405" s="15">
        <f>'Balance N-1'!A406</f>
        <v>0</v>
      </c>
      <c r="B405" s="4" t="str">
        <f t="shared" si="42"/>
        <v>0</v>
      </c>
      <c r="C405" s="4" t="str">
        <f t="shared" si="43"/>
        <v>0</v>
      </c>
      <c r="D405" s="4" t="str">
        <f t="shared" si="44"/>
        <v>0</v>
      </c>
      <c r="E405" s="8">
        <f>'Balance N-1'!B406</f>
        <v>0</v>
      </c>
      <c r="F405" s="9">
        <f>'Balance N-1'!C406</f>
        <v>0</v>
      </c>
      <c r="G405" s="9">
        <f>'Balance N-1'!D406</f>
        <v>0</v>
      </c>
      <c r="H405" s="9">
        <f>'Balance N-1'!E406</f>
        <v>0</v>
      </c>
      <c r="I405" s="9">
        <f>'Balance N-1'!F406</f>
        <v>0</v>
      </c>
      <c r="J405" s="11">
        <f>'Balance N-1'!G406</f>
        <v>0</v>
      </c>
      <c r="K405" s="11">
        <f>'Balance N-1'!H406</f>
        <v>0</v>
      </c>
      <c r="L405" s="12" t="str">
        <f t="shared" si="45"/>
        <v>0</v>
      </c>
      <c r="M405" s="5" t="str">
        <f t="shared" si="46"/>
        <v>0</v>
      </c>
      <c r="N405" s="4" t="str">
        <f t="shared" si="47"/>
        <v>0</v>
      </c>
      <c r="O405" s="6" t="str">
        <f t="shared" si="48"/>
        <v>Pas de niveau 7</v>
      </c>
    </row>
    <row r="406" spans="1:15">
      <c r="A406" s="15">
        <f>'Balance N-1'!A407</f>
        <v>0</v>
      </c>
      <c r="B406" s="4" t="str">
        <f t="shared" si="42"/>
        <v>0</v>
      </c>
      <c r="C406" s="4" t="str">
        <f t="shared" si="43"/>
        <v>0</v>
      </c>
      <c r="D406" s="4" t="str">
        <f t="shared" si="44"/>
        <v>0</v>
      </c>
      <c r="E406" s="8">
        <f>'Balance N-1'!B407</f>
        <v>0</v>
      </c>
      <c r="F406" s="9">
        <f>'Balance N-1'!C407</f>
        <v>0</v>
      </c>
      <c r="G406" s="9">
        <f>'Balance N-1'!D407</f>
        <v>0</v>
      </c>
      <c r="H406" s="9">
        <f>'Balance N-1'!E407</f>
        <v>0</v>
      </c>
      <c r="I406" s="9">
        <f>'Balance N-1'!F407</f>
        <v>0</v>
      </c>
      <c r="J406" s="11">
        <f>'Balance N-1'!G407</f>
        <v>0</v>
      </c>
      <c r="K406" s="11">
        <f>'Balance N-1'!H407</f>
        <v>0</v>
      </c>
      <c r="L406" s="12" t="str">
        <f t="shared" si="45"/>
        <v>0</v>
      </c>
      <c r="M406" s="5" t="str">
        <f t="shared" si="46"/>
        <v>0</v>
      </c>
      <c r="N406" s="4" t="str">
        <f t="shared" si="47"/>
        <v>0</v>
      </c>
      <c r="O406" s="6" t="str">
        <f t="shared" si="48"/>
        <v>Pas de niveau 7</v>
      </c>
    </row>
    <row r="407" spans="1:15">
      <c r="A407" s="15">
        <f>'Balance N-1'!A408</f>
        <v>0</v>
      </c>
      <c r="B407" s="4" t="str">
        <f t="shared" si="42"/>
        <v>0</v>
      </c>
      <c r="C407" s="4" t="str">
        <f t="shared" si="43"/>
        <v>0</v>
      </c>
      <c r="D407" s="4" t="str">
        <f t="shared" si="44"/>
        <v>0</v>
      </c>
      <c r="E407" s="8">
        <f>'Balance N-1'!B408</f>
        <v>0</v>
      </c>
      <c r="F407" s="9">
        <f>'Balance N-1'!C408</f>
        <v>0</v>
      </c>
      <c r="G407" s="9">
        <f>'Balance N-1'!D408</f>
        <v>0</v>
      </c>
      <c r="H407" s="9">
        <f>'Balance N-1'!E408</f>
        <v>0</v>
      </c>
      <c r="I407" s="9">
        <f>'Balance N-1'!F408</f>
        <v>0</v>
      </c>
      <c r="J407" s="11">
        <f>'Balance N-1'!G408</f>
        <v>0</v>
      </c>
      <c r="K407" s="11">
        <f>'Balance N-1'!H408</f>
        <v>0</v>
      </c>
      <c r="L407" s="12" t="str">
        <f t="shared" si="45"/>
        <v>0</v>
      </c>
      <c r="M407" s="5" t="str">
        <f t="shared" si="46"/>
        <v>0</v>
      </c>
      <c r="N407" s="4" t="str">
        <f t="shared" si="47"/>
        <v>0</v>
      </c>
      <c r="O407" s="6" t="str">
        <f t="shared" si="48"/>
        <v>Pas de niveau 7</v>
      </c>
    </row>
    <row r="408" spans="1:15">
      <c r="A408" s="15">
        <f>'Balance N-1'!A409</f>
        <v>0</v>
      </c>
      <c r="B408" s="4" t="str">
        <f t="shared" si="42"/>
        <v>0</v>
      </c>
      <c r="C408" s="4" t="str">
        <f t="shared" si="43"/>
        <v>0</v>
      </c>
      <c r="D408" s="4" t="str">
        <f t="shared" si="44"/>
        <v>0</v>
      </c>
      <c r="E408" s="8">
        <f>'Balance N-1'!B409</f>
        <v>0</v>
      </c>
      <c r="F408" s="9">
        <f>'Balance N-1'!C409</f>
        <v>0</v>
      </c>
      <c r="G408" s="9">
        <f>'Balance N-1'!D409</f>
        <v>0</v>
      </c>
      <c r="H408" s="9">
        <f>'Balance N-1'!E409</f>
        <v>0</v>
      </c>
      <c r="I408" s="9">
        <f>'Balance N-1'!F409</f>
        <v>0</v>
      </c>
      <c r="J408" s="11">
        <f>'Balance N-1'!G409</f>
        <v>0</v>
      </c>
      <c r="K408" s="11">
        <f>'Balance N-1'!H409</f>
        <v>0</v>
      </c>
      <c r="L408" s="12" t="str">
        <f t="shared" si="45"/>
        <v>0</v>
      </c>
      <c r="M408" s="5" t="str">
        <f t="shared" si="46"/>
        <v>0</v>
      </c>
      <c r="N408" s="4" t="str">
        <f t="shared" si="47"/>
        <v>0</v>
      </c>
      <c r="O408" s="6" t="str">
        <f t="shared" si="48"/>
        <v>Pas de niveau 7</v>
      </c>
    </row>
    <row r="409" spans="1:15">
      <c r="A409" s="15">
        <f>'Balance N-1'!A410</f>
        <v>0</v>
      </c>
      <c r="B409" s="4" t="str">
        <f t="shared" si="42"/>
        <v>0</v>
      </c>
      <c r="C409" s="4" t="str">
        <f t="shared" si="43"/>
        <v>0</v>
      </c>
      <c r="D409" s="4" t="str">
        <f t="shared" si="44"/>
        <v>0</v>
      </c>
      <c r="E409" s="8">
        <f>'Balance N-1'!B410</f>
        <v>0</v>
      </c>
      <c r="F409" s="9">
        <f>'Balance N-1'!C410</f>
        <v>0</v>
      </c>
      <c r="G409" s="9">
        <f>'Balance N-1'!D410</f>
        <v>0</v>
      </c>
      <c r="H409" s="9">
        <f>'Balance N-1'!E410</f>
        <v>0</v>
      </c>
      <c r="I409" s="9">
        <f>'Balance N-1'!F410</f>
        <v>0</v>
      </c>
      <c r="J409" s="11">
        <f>'Balance N-1'!G410</f>
        <v>0</v>
      </c>
      <c r="K409" s="11">
        <f>'Balance N-1'!H410</f>
        <v>0</v>
      </c>
      <c r="L409" s="12" t="str">
        <f t="shared" si="45"/>
        <v>0</v>
      </c>
      <c r="M409" s="5" t="str">
        <f t="shared" si="46"/>
        <v>0</v>
      </c>
      <c r="N409" s="4" t="str">
        <f t="shared" si="47"/>
        <v>0</v>
      </c>
      <c r="O409" s="6" t="str">
        <f t="shared" si="48"/>
        <v>Pas de niveau 7</v>
      </c>
    </row>
    <row r="410" spans="1:15">
      <c r="A410" s="15">
        <f>'Balance N-1'!A411</f>
        <v>0</v>
      </c>
      <c r="B410" s="4" t="str">
        <f t="shared" si="42"/>
        <v>0</v>
      </c>
      <c r="C410" s="4" t="str">
        <f t="shared" si="43"/>
        <v>0</v>
      </c>
      <c r="D410" s="4" t="str">
        <f t="shared" si="44"/>
        <v>0</v>
      </c>
      <c r="E410" s="8">
        <f>'Balance N-1'!B411</f>
        <v>0</v>
      </c>
      <c r="F410" s="9">
        <f>'Balance N-1'!C411</f>
        <v>0</v>
      </c>
      <c r="G410" s="9">
        <f>'Balance N-1'!D411</f>
        <v>0</v>
      </c>
      <c r="H410" s="9">
        <f>'Balance N-1'!E411</f>
        <v>0</v>
      </c>
      <c r="I410" s="9">
        <f>'Balance N-1'!F411</f>
        <v>0</v>
      </c>
      <c r="J410" s="11">
        <f>'Balance N-1'!G411</f>
        <v>0</v>
      </c>
      <c r="K410" s="11">
        <f>'Balance N-1'!H411</f>
        <v>0</v>
      </c>
      <c r="L410" s="12" t="str">
        <f t="shared" si="45"/>
        <v>0</v>
      </c>
      <c r="M410" s="5" t="str">
        <f t="shared" si="46"/>
        <v>0</v>
      </c>
      <c r="N410" s="4" t="str">
        <f t="shared" si="47"/>
        <v>0</v>
      </c>
      <c r="O410" s="6" t="str">
        <f t="shared" si="48"/>
        <v>Pas de niveau 7</v>
      </c>
    </row>
    <row r="411" spans="1:15">
      <c r="A411" s="15">
        <f>'Balance N-1'!A412</f>
        <v>0</v>
      </c>
      <c r="B411" s="4" t="str">
        <f t="shared" si="42"/>
        <v>0</v>
      </c>
      <c r="C411" s="4" t="str">
        <f t="shared" si="43"/>
        <v>0</v>
      </c>
      <c r="D411" s="4" t="str">
        <f t="shared" si="44"/>
        <v>0</v>
      </c>
      <c r="E411" s="8">
        <f>'Balance N-1'!B412</f>
        <v>0</v>
      </c>
      <c r="F411" s="9">
        <f>'Balance N-1'!C412</f>
        <v>0</v>
      </c>
      <c r="G411" s="9">
        <f>'Balance N-1'!D412</f>
        <v>0</v>
      </c>
      <c r="H411" s="9">
        <f>'Balance N-1'!E412</f>
        <v>0</v>
      </c>
      <c r="I411" s="9">
        <f>'Balance N-1'!F412</f>
        <v>0</v>
      </c>
      <c r="J411" s="11">
        <f>'Balance N-1'!G412</f>
        <v>0</v>
      </c>
      <c r="K411" s="11">
        <f>'Balance N-1'!H412</f>
        <v>0</v>
      </c>
      <c r="L411" s="12" t="str">
        <f t="shared" si="45"/>
        <v>0</v>
      </c>
      <c r="M411" s="5" t="str">
        <f t="shared" si="46"/>
        <v>0</v>
      </c>
      <c r="N411" s="4" t="str">
        <f t="shared" si="47"/>
        <v>0</v>
      </c>
      <c r="O411" s="6" t="str">
        <f t="shared" si="48"/>
        <v>Pas de niveau 7</v>
      </c>
    </row>
    <row r="412" spans="1:15">
      <c r="A412" s="15">
        <f>'Balance N-1'!A413</f>
        <v>0</v>
      </c>
      <c r="B412" s="4" t="str">
        <f t="shared" si="42"/>
        <v>0</v>
      </c>
      <c r="C412" s="4" t="str">
        <f t="shared" si="43"/>
        <v>0</v>
      </c>
      <c r="D412" s="4" t="str">
        <f t="shared" si="44"/>
        <v>0</v>
      </c>
      <c r="E412" s="8">
        <f>'Balance N-1'!B413</f>
        <v>0</v>
      </c>
      <c r="F412" s="9">
        <f>'Balance N-1'!C413</f>
        <v>0</v>
      </c>
      <c r="G412" s="9">
        <f>'Balance N-1'!D413</f>
        <v>0</v>
      </c>
      <c r="H412" s="9">
        <f>'Balance N-1'!E413</f>
        <v>0</v>
      </c>
      <c r="I412" s="9">
        <f>'Balance N-1'!F413</f>
        <v>0</v>
      </c>
      <c r="J412" s="11">
        <f>'Balance N-1'!G413</f>
        <v>0</v>
      </c>
      <c r="K412" s="11">
        <f>'Balance N-1'!H413</f>
        <v>0</v>
      </c>
      <c r="L412" s="12" t="str">
        <f t="shared" si="45"/>
        <v>0</v>
      </c>
      <c r="M412" s="5" t="str">
        <f t="shared" si="46"/>
        <v>0</v>
      </c>
      <c r="N412" s="4" t="str">
        <f t="shared" si="47"/>
        <v>0</v>
      </c>
      <c r="O412" s="6" t="str">
        <f t="shared" si="48"/>
        <v>Pas de niveau 7</v>
      </c>
    </row>
    <row r="413" spans="1:15">
      <c r="A413" s="15">
        <f>'Balance N-1'!A414</f>
        <v>0</v>
      </c>
      <c r="B413" s="4" t="str">
        <f t="shared" si="42"/>
        <v>0</v>
      </c>
      <c r="C413" s="4" t="str">
        <f t="shared" si="43"/>
        <v>0</v>
      </c>
      <c r="D413" s="4" t="str">
        <f t="shared" si="44"/>
        <v>0</v>
      </c>
      <c r="E413" s="8">
        <f>'Balance N-1'!B414</f>
        <v>0</v>
      </c>
      <c r="F413" s="9">
        <f>'Balance N-1'!C414</f>
        <v>0</v>
      </c>
      <c r="G413" s="9">
        <f>'Balance N-1'!D414</f>
        <v>0</v>
      </c>
      <c r="H413" s="9">
        <f>'Balance N-1'!E414</f>
        <v>0</v>
      </c>
      <c r="I413" s="9">
        <f>'Balance N-1'!F414</f>
        <v>0</v>
      </c>
      <c r="J413" s="11">
        <f>'Balance N-1'!G414</f>
        <v>0</v>
      </c>
      <c r="K413" s="11">
        <f>'Balance N-1'!H414</f>
        <v>0</v>
      </c>
      <c r="L413" s="12" t="str">
        <f t="shared" si="45"/>
        <v>0</v>
      </c>
      <c r="M413" s="5" t="str">
        <f t="shared" si="46"/>
        <v>0</v>
      </c>
      <c r="N413" s="4" t="str">
        <f t="shared" si="47"/>
        <v>0</v>
      </c>
      <c r="O413" s="6" t="str">
        <f t="shared" si="48"/>
        <v>Pas de niveau 7</v>
      </c>
    </row>
    <row r="414" spans="1:15">
      <c r="A414" s="15">
        <f>'Balance N-1'!A415</f>
        <v>0</v>
      </c>
      <c r="B414" s="4" t="str">
        <f t="shared" si="42"/>
        <v>0</v>
      </c>
      <c r="C414" s="4" t="str">
        <f t="shared" si="43"/>
        <v>0</v>
      </c>
      <c r="D414" s="4" t="str">
        <f t="shared" si="44"/>
        <v>0</v>
      </c>
      <c r="E414" s="8">
        <f>'Balance N-1'!B415</f>
        <v>0</v>
      </c>
      <c r="F414" s="9">
        <f>'Balance N-1'!C415</f>
        <v>0</v>
      </c>
      <c r="G414" s="9">
        <f>'Balance N-1'!D415</f>
        <v>0</v>
      </c>
      <c r="H414" s="9">
        <f>'Balance N-1'!E415</f>
        <v>0</v>
      </c>
      <c r="I414" s="9">
        <f>'Balance N-1'!F415</f>
        <v>0</v>
      </c>
      <c r="J414" s="11">
        <f>'Balance N-1'!G415</f>
        <v>0</v>
      </c>
      <c r="K414" s="11">
        <f>'Balance N-1'!H415</f>
        <v>0</v>
      </c>
      <c r="L414" s="12" t="str">
        <f t="shared" si="45"/>
        <v>0</v>
      </c>
      <c r="M414" s="5" t="str">
        <f t="shared" si="46"/>
        <v>0</v>
      </c>
      <c r="N414" s="4" t="str">
        <f t="shared" si="47"/>
        <v>0</v>
      </c>
      <c r="O414" s="6" t="str">
        <f t="shared" si="48"/>
        <v>Pas de niveau 7</v>
      </c>
    </row>
    <row r="415" spans="1:15">
      <c r="A415" s="15">
        <f>'Balance N-1'!A416</f>
        <v>0</v>
      </c>
      <c r="B415" s="4" t="str">
        <f t="shared" si="42"/>
        <v>0</v>
      </c>
      <c r="C415" s="4" t="str">
        <f t="shared" si="43"/>
        <v>0</v>
      </c>
      <c r="D415" s="4" t="str">
        <f t="shared" si="44"/>
        <v>0</v>
      </c>
      <c r="E415" s="8">
        <f>'Balance N-1'!B416</f>
        <v>0</v>
      </c>
      <c r="F415" s="9">
        <f>'Balance N-1'!C416</f>
        <v>0</v>
      </c>
      <c r="G415" s="9">
        <f>'Balance N-1'!D416</f>
        <v>0</v>
      </c>
      <c r="H415" s="9">
        <f>'Balance N-1'!E416</f>
        <v>0</v>
      </c>
      <c r="I415" s="9">
        <f>'Balance N-1'!F416</f>
        <v>0</v>
      </c>
      <c r="J415" s="11">
        <f>'Balance N-1'!G416</f>
        <v>0</v>
      </c>
      <c r="K415" s="11">
        <f>'Balance N-1'!H416</f>
        <v>0</v>
      </c>
      <c r="L415" s="12" t="str">
        <f t="shared" si="45"/>
        <v>0</v>
      </c>
      <c r="M415" s="5" t="str">
        <f t="shared" si="46"/>
        <v>0</v>
      </c>
      <c r="N415" s="4" t="str">
        <f t="shared" si="47"/>
        <v>0</v>
      </c>
      <c r="O415" s="6" t="str">
        <f t="shared" si="48"/>
        <v>Pas de niveau 7</v>
      </c>
    </row>
    <row r="416" spans="1:15">
      <c r="A416" s="15">
        <f>'Balance N-1'!A417</f>
        <v>0</v>
      </c>
      <c r="B416" s="4" t="str">
        <f t="shared" si="42"/>
        <v>0</v>
      </c>
      <c r="C416" s="4" t="str">
        <f t="shared" si="43"/>
        <v>0</v>
      </c>
      <c r="D416" s="4" t="str">
        <f t="shared" si="44"/>
        <v>0</v>
      </c>
      <c r="E416" s="8">
        <f>'Balance N-1'!B417</f>
        <v>0</v>
      </c>
      <c r="F416" s="9">
        <f>'Balance N-1'!C417</f>
        <v>0</v>
      </c>
      <c r="G416" s="9">
        <f>'Balance N-1'!D417</f>
        <v>0</v>
      </c>
      <c r="H416" s="9">
        <f>'Balance N-1'!E417</f>
        <v>0</v>
      </c>
      <c r="I416" s="9">
        <f>'Balance N-1'!F417</f>
        <v>0</v>
      </c>
      <c r="J416" s="11">
        <f>'Balance N-1'!G417</f>
        <v>0</v>
      </c>
      <c r="K416" s="11">
        <f>'Balance N-1'!H417</f>
        <v>0</v>
      </c>
      <c r="L416" s="12" t="str">
        <f t="shared" si="45"/>
        <v>0</v>
      </c>
      <c r="M416" s="5" t="str">
        <f t="shared" si="46"/>
        <v>0</v>
      </c>
      <c r="N416" s="4" t="str">
        <f t="shared" si="47"/>
        <v>0</v>
      </c>
      <c r="O416" s="6" t="str">
        <f t="shared" si="48"/>
        <v>Pas de niveau 7</v>
      </c>
    </row>
    <row r="417" spans="1:15">
      <c r="A417" s="15">
        <f>'Balance N-1'!A418</f>
        <v>0</v>
      </c>
      <c r="B417" s="4" t="str">
        <f t="shared" si="42"/>
        <v>0</v>
      </c>
      <c r="C417" s="4" t="str">
        <f t="shared" si="43"/>
        <v>0</v>
      </c>
      <c r="D417" s="4" t="str">
        <f t="shared" si="44"/>
        <v>0</v>
      </c>
      <c r="E417" s="8">
        <f>'Balance N-1'!B418</f>
        <v>0</v>
      </c>
      <c r="F417" s="9">
        <f>'Balance N-1'!C418</f>
        <v>0</v>
      </c>
      <c r="G417" s="9">
        <f>'Balance N-1'!D418</f>
        <v>0</v>
      </c>
      <c r="H417" s="9">
        <f>'Balance N-1'!E418</f>
        <v>0</v>
      </c>
      <c r="I417" s="9">
        <f>'Balance N-1'!F418</f>
        <v>0</v>
      </c>
      <c r="J417" s="11">
        <f>'Balance N-1'!G418</f>
        <v>0</v>
      </c>
      <c r="K417" s="11">
        <f>'Balance N-1'!H418</f>
        <v>0</v>
      </c>
      <c r="L417" s="12" t="str">
        <f t="shared" si="45"/>
        <v>0</v>
      </c>
      <c r="M417" s="5" t="str">
        <f t="shared" si="46"/>
        <v>0</v>
      </c>
      <c r="N417" s="4" t="str">
        <f t="shared" si="47"/>
        <v>0</v>
      </c>
      <c r="O417" s="6" t="str">
        <f t="shared" si="48"/>
        <v>Pas de niveau 7</v>
      </c>
    </row>
    <row r="418" spans="1:15">
      <c r="A418" s="15">
        <f>'Balance N-1'!A419</f>
        <v>0</v>
      </c>
      <c r="B418" s="4" t="str">
        <f t="shared" si="42"/>
        <v>0</v>
      </c>
      <c r="C418" s="4" t="str">
        <f t="shared" si="43"/>
        <v>0</v>
      </c>
      <c r="D418" s="4" t="str">
        <f t="shared" si="44"/>
        <v>0</v>
      </c>
      <c r="E418" s="8">
        <f>'Balance N-1'!B419</f>
        <v>0</v>
      </c>
      <c r="F418" s="9">
        <f>'Balance N-1'!C419</f>
        <v>0</v>
      </c>
      <c r="G418" s="9">
        <f>'Balance N-1'!D419</f>
        <v>0</v>
      </c>
      <c r="H418" s="9">
        <f>'Balance N-1'!E419</f>
        <v>0</v>
      </c>
      <c r="I418" s="9">
        <f>'Balance N-1'!F419</f>
        <v>0</v>
      </c>
      <c r="J418" s="11">
        <f>'Balance N-1'!G419</f>
        <v>0</v>
      </c>
      <c r="K418" s="11">
        <f>'Balance N-1'!H419</f>
        <v>0</v>
      </c>
      <c r="L418" s="12" t="str">
        <f t="shared" si="45"/>
        <v>0</v>
      </c>
      <c r="M418" s="5" t="str">
        <f t="shared" si="46"/>
        <v>0</v>
      </c>
      <c r="N418" s="4" t="str">
        <f t="shared" si="47"/>
        <v>0</v>
      </c>
      <c r="O418" s="6" t="str">
        <f t="shared" si="48"/>
        <v>Pas de niveau 7</v>
      </c>
    </row>
    <row r="419" spans="1:15">
      <c r="A419" s="15">
        <f>'Balance N-1'!A420</f>
        <v>0</v>
      </c>
      <c r="B419" s="4" t="str">
        <f t="shared" si="42"/>
        <v>0</v>
      </c>
      <c r="C419" s="4" t="str">
        <f t="shared" si="43"/>
        <v>0</v>
      </c>
      <c r="D419" s="4" t="str">
        <f t="shared" si="44"/>
        <v>0</v>
      </c>
      <c r="E419" s="8">
        <f>'Balance N-1'!B420</f>
        <v>0</v>
      </c>
      <c r="F419" s="9">
        <f>'Balance N-1'!C420</f>
        <v>0</v>
      </c>
      <c r="G419" s="9">
        <f>'Balance N-1'!D420</f>
        <v>0</v>
      </c>
      <c r="H419" s="9">
        <f>'Balance N-1'!E420</f>
        <v>0</v>
      </c>
      <c r="I419" s="9">
        <f>'Balance N-1'!F420</f>
        <v>0</v>
      </c>
      <c r="J419" s="11">
        <f>'Balance N-1'!G420</f>
        <v>0</v>
      </c>
      <c r="K419" s="11">
        <f>'Balance N-1'!H420</f>
        <v>0</v>
      </c>
      <c r="L419" s="12" t="str">
        <f t="shared" si="45"/>
        <v>0</v>
      </c>
      <c r="M419" s="5" t="str">
        <f t="shared" si="46"/>
        <v>0</v>
      </c>
      <c r="N419" s="4" t="str">
        <f t="shared" si="47"/>
        <v>0</v>
      </c>
      <c r="O419" s="6" t="str">
        <f t="shared" si="48"/>
        <v>Pas de niveau 7</v>
      </c>
    </row>
    <row r="420" spans="1:15">
      <c r="A420" s="15">
        <f>'Balance N-1'!A421</f>
        <v>0</v>
      </c>
      <c r="B420" s="4" t="str">
        <f t="shared" si="42"/>
        <v>0</v>
      </c>
      <c r="C420" s="4" t="str">
        <f t="shared" si="43"/>
        <v>0</v>
      </c>
      <c r="D420" s="4" t="str">
        <f t="shared" si="44"/>
        <v>0</v>
      </c>
      <c r="E420" s="8">
        <f>'Balance N-1'!B421</f>
        <v>0</v>
      </c>
      <c r="F420" s="9">
        <f>'Balance N-1'!C421</f>
        <v>0</v>
      </c>
      <c r="G420" s="9">
        <f>'Balance N-1'!D421</f>
        <v>0</v>
      </c>
      <c r="H420" s="9">
        <f>'Balance N-1'!E421</f>
        <v>0</v>
      </c>
      <c r="I420" s="9">
        <f>'Balance N-1'!F421</f>
        <v>0</v>
      </c>
      <c r="J420" s="11">
        <f>'Balance N-1'!G421</f>
        <v>0</v>
      </c>
      <c r="K420" s="11">
        <f>'Balance N-1'!H421</f>
        <v>0</v>
      </c>
      <c r="L420" s="12" t="str">
        <f t="shared" si="45"/>
        <v>0</v>
      </c>
      <c r="M420" s="5" t="str">
        <f t="shared" si="46"/>
        <v>0</v>
      </c>
      <c r="N420" s="4" t="str">
        <f t="shared" si="47"/>
        <v>0</v>
      </c>
      <c r="O420" s="6" t="str">
        <f t="shared" si="48"/>
        <v>Pas de niveau 7</v>
      </c>
    </row>
    <row r="421" spans="1:15">
      <c r="A421" s="15">
        <f>'Balance N-1'!A422</f>
        <v>0</v>
      </c>
      <c r="B421" s="4" t="str">
        <f t="shared" si="42"/>
        <v>0</v>
      </c>
      <c r="C421" s="4" t="str">
        <f t="shared" si="43"/>
        <v>0</v>
      </c>
      <c r="D421" s="4" t="str">
        <f t="shared" si="44"/>
        <v>0</v>
      </c>
      <c r="E421" s="8">
        <f>'Balance N-1'!B422</f>
        <v>0</v>
      </c>
      <c r="F421" s="9">
        <f>'Balance N-1'!C422</f>
        <v>0</v>
      </c>
      <c r="G421" s="9">
        <f>'Balance N-1'!D422</f>
        <v>0</v>
      </c>
      <c r="H421" s="9">
        <f>'Balance N-1'!E422</f>
        <v>0</v>
      </c>
      <c r="I421" s="9">
        <f>'Balance N-1'!F422</f>
        <v>0</v>
      </c>
      <c r="J421" s="11">
        <f>'Balance N-1'!G422</f>
        <v>0</v>
      </c>
      <c r="K421" s="11">
        <f>'Balance N-1'!H422</f>
        <v>0</v>
      </c>
      <c r="L421" s="12" t="str">
        <f t="shared" si="45"/>
        <v>0</v>
      </c>
      <c r="M421" s="5" t="str">
        <f t="shared" si="46"/>
        <v>0</v>
      </c>
      <c r="N421" s="4" t="str">
        <f t="shared" si="47"/>
        <v>0</v>
      </c>
      <c r="O421" s="6" t="str">
        <f t="shared" si="48"/>
        <v>Pas de niveau 7</v>
      </c>
    </row>
    <row r="422" spans="1:15">
      <c r="A422" s="15">
        <f>'Balance N-1'!A423</f>
        <v>0</v>
      </c>
      <c r="B422" s="4" t="str">
        <f t="shared" si="42"/>
        <v>0</v>
      </c>
      <c r="C422" s="4" t="str">
        <f t="shared" si="43"/>
        <v>0</v>
      </c>
      <c r="D422" s="4" t="str">
        <f t="shared" si="44"/>
        <v>0</v>
      </c>
      <c r="E422" s="8">
        <f>'Balance N-1'!B423</f>
        <v>0</v>
      </c>
      <c r="F422" s="9">
        <f>'Balance N-1'!C423</f>
        <v>0</v>
      </c>
      <c r="G422" s="9">
        <f>'Balance N-1'!D423</f>
        <v>0</v>
      </c>
      <c r="H422" s="9">
        <f>'Balance N-1'!E423</f>
        <v>0</v>
      </c>
      <c r="I422" s="9">
        <f>'Balance N-1'!F423</f>
        <v>0</v>
      </c>
      <c r="J422" s="11">
        <f>'Balance N-1'!G423</f>
        <v>0</v>
      </c>
      <c r="K422" s="11">
        <f>'Balance N-1'!H423</f>
        <v>0</v>
      </c>
      <c r="L422" s="12" t="str">
        <f t="shared" si="45"/>
        <v>0</v>
      </c>
      <c r="M422" s="5" t="str">
        <f t="shared" si="46"/>
        <v>0</v>
      </c>
      <c r="N422" s="4" t="str">
        <f t="shared" si="47"/>
        <v>0</v>
      </c>
      <c r="O422" s="6" t="str">
        <f t="shared" si="48"/>
        <v>Pas de niveau 7</v>
      </c>
    </row>
    <row r="423" spans="1:15">
      <c r="A423" s="15">
        <f>'Balance N-1'!A424</f>
        <v>0</v>
      </c>
      <c r="B423" s="4" t="str">
        <f t="shared" si="42"/>
        <v>0</v>
      </c>
      <c r="C423" s="4" t="str">
        <f t="shared" si="43"/>
        <v>0</v>
      </c>
      <c r="D423" s="4" t="str">
        <f t="shared" si="44"/>
        <v>0</v>
      </c>
      <c r="E423" s="8">
        <f>'Balance N-1'!B424</f>
        <v>0</v>
      </c>
      <c r="F423" s="9">
        <f>'Balance N-1'!C424</f>
        <v>0</v>
      </c>
      <c r="G423" s="9">
        <f>'Balance N-1'!D424</f>
        <v>0</v>
      </c>
      <c r="H423" s="9">
        <f>'Balance N-1'!E424</f>
        <v>0</v>
      </c>
      <c r="I423" s="9">
        <f>'Balance N-1'!F424</f>
        <v>0</v>
      </c>
      <c r="J423" s="11">
        <f>'Balance N-1'!G424</f>
        <v>0</v>
      </c>
      <c r="K423" s="11">
        <f>'Balance N-1'!H424</f>
        <v>0</v>
      </c>
      <c r="L423" s="12" t="str">
        <f t="shared" si="45"/>
        <v>0</v>
      </c>
      <c r="M423" s="5" t="str">
        <f t="shared" si="46"/>
        <v>0</v>
      </c>
      <c r="N423" s="4" t="str">
        <f t="shared" si="47"/>
        <v>0</v>
      </c>
      <c r="O423" s="6" t="str">
        <f t="shared" si="48"/>
        <v>Pas de niveau 7</v>
      </c>
    </row>
    <row r="424" spans="1:15">
      <c r="A424" s="15">
        <f>'Balance N-1'!A425</f>
        <v>0</v>
      </c>
      <c r="B424" s="4" t="str">
        <f t="shared" si="42"/>
        <v>0</v>
      </c>
      <c r="C424" s="4" t="str">
        <f t="shared" si="43"/>
        <v>0</v>
      </c>
      <c r="D424" s="4" t="str">
        <f t="shared" si="44"/>
        <v>0</v>
      </c>
      <c r="E424" s="8">
        <f>'Balance N-1'!B425</f>
        <v>0</v>
      </c>
      <c r="F424" s="9">
        <f>'Balance N-1'!C425</f>
        <v>0</v>
      </c>
      <c r="G424" s="9">
        <f>'Balance N-1'!D425</f>
        <v>0</v>
      </c>
      <c r="H424" s="9">
        <f>'Balance N-1'!E425</f>
        <v>0</v>
      </c>
      <c r="I424" s="9">
        <f>'Balance N-1'!F425</f>
        <v>0</v>
      </c>
      <c r="J424" s="11">
        <f>'Balance N-1'!G425</f>
        <v>0</v>
      </c>
      <c r="K424" s="11">
        <f>'Balance N-1'!H425</f>
        <v>0</v>
      </c>
      <c r="L424" s="12" t="str">
        <f t="shared" si="45"/>
        <v>0</v>
      </c>
      <c r="M424" s="5" t="str">
        <f t="shared" si="46"/>
        <v>0</v>
      </c>
      <c r="N424" s="4" t="str">
        <f t="shared" si="47"/>
        <v>0</v>
      </c>
      <c r="O424" s="6" t="str">
        <f t="shared" si="48"/>
        <v>Pas de niveau 7</v>
      </c>
    </row>
    <row r="425" spans="1:15">
      <c r="A425" s="15">
        <f>'Balance N-1'!A426</f>
        <v>0</v>
      </c>
      <c r="B425" s="4" t="str">
        <f t="shared" si="42"/>
        <v>0</v>
      </c>
      <c r="C425" s="4" t="str">
        <f t="shared" si="43"/>
        <v>0</v>
      </c>
      <c r="D425" s="4" t="str">
        <f t="shared" si="44"/>
        <v>0</v>
      </c>
      <c r="E425" s="8">
        <f>'Balance N-1'!B426</f>
        <v>0</v>
      </c>
      <c r="F425" s="9">
        <f>'Balance N-1'!C426</f>
        <v>0</v>
      </c>
      <c r="G425" s="9">
        <f>'Balance N-1'!D426</f>
        <v>0</v>
      </c>
      <c r="H425" s="9">
        <f>'Balance N-1'!E426</f>
        <v>0</v>
      </c>
      <c r="I425" s="9">
        <f>'Balance N-1'!F426</f>
        <v>0</v>
      </c>
      <c r="J425" s="11">
        <f>'Balance N-1'!G426</f>
        <v>0</v>
      </c>
      <c r="K425" s="11">
        <f>'Balance N-1'!H426</f>
        <v>0</v>
      </c>
      <c r="L425" s="12" t="str">
        <f t="shared" si="45"/>
        <v>0</v>
      </c>
      <c r="M425" s="5" t="str">
        <f t="shared" si="46"/>
        <v>0</v>
      </c>
      <c r="N425" s="4" t="str">
        <f t="shared" si="47"/>
        <v>0</v>
      </c>
      <c r="O425" s="6" t="str">
        <f t="shared" si="48"/>
        <v>Pas de niveau 7</v>
      </c>
    </row>
    <row r="426" spans="1:15">
      <c r="A426" s="15">
        <f>'Balance N-1'!A427</f>
        <v>0</v>
      </c>
      <c r="B426" s="4" t="str">
        <f t="shared" si="42"/>
        <v>0</v>
      </c>
      <c r="C426" s="4" t="str">
        <f t="shared" si="43"/>
        <v>0</v>
      </c>
      <c r="D426" s="4" t="str">
        <f t="shared" si="44"/>
        <v>0</v>
      </c>
      <c r="E426" s="8">
        <f>'Balance N-1'!B427</f>
        <v>0</v>
      </c>
      <c r="F426" s="9">
        <f>'Balance N-1'!C427</f>
        <v>0</v>
      </c>
      <c r="G426" s="9">
        <f>'Balance N-1'!D427</f>
        <v>0</v>
      </c>
      <c r="H426" s="9">
        <f>'Balance N-1'!E427</f>
        <v>0</v>
      </c>
      <c r="I426" s="9">
        <f>'Balance N-1'!F427</f>
        <v>0</v>
      </c>
      <c r="J426" s="11">
        <f>'Balance N-1'!G427</f>
        <v>0</v>
      </c>
      <c r="K426" s="11">
        <f>'Balance N-1'!H427</f>
        <v>0</v>
      </c>
      <c r="L426" s="12" t="str">
        <f t="shared" si="45"/>
        <v>0</v>
      </c>
      <c r="M426" s="5" t="str">
        <f t="shared" si="46"/>
        <v>0</v>
      </c>
      <c r="N426" s="4" t="str">
        <f t="shared" si="47"/>
        <v>0</v>
      </c>
      <c r="O426" s="6" t="str">
        <f t="shared" si="48"/>
        <v>Pas de niveau 7</v>
      </c>
    </row>
    <row r="427" spans="1:15">
      <c r="A427" s="15">
        <f>'Balance N-1'!A428</f>
        <v>0</v>
      </c>
      <c r="B427" s="4" t="str">
        <f t="shared" si="42"/>
        <v>0</v>
      </c>
      <c r="C427" s="4" t="str">
        <f t="shared" si="43"/>
        <v>0</v>
      </c>
      <c r="D427" s="4" t="str">
        <f t="shared" si="44"/>
        <v>0</v>
      </c>
      <c r="E427" s="8">
        <f>'Balance N-1'!B428</f>
        <v>0</v>
      </c>
      <c r="F427" s="9">
        <f>'Balance N-1'!C428</f>
        <v>0</v>
      </c>
      <c r="G427" s="9">
        <f>'Balance N-1'!D428</f>
        <v>0</v>
      </c>
      <c r="H427" s="9">
        <f>'Balance N-1'!E428</f>
        <v>0</v>
      </c>
      <c r="I427" s="9">
        <f>'Balance N-1'!F428</f>
        <v>0</v>
      </c>
      <c r="J427" s="11">
        <f>'Balance N-1'!G428</f>
        <v>0</v>
      </c>
      <c r="K427" s="11">
        <f>'Balance N-1'!H428</f>
        <v>0</v>
      </c>
      <c r="L427" s="12" t="str">
        <f t="shared" si="45"/>
        <v>0</v>
      </c>
      <c r="M427" s="5" t="str">
        <f t="shared" si="46"/>
        <v>0</v>
      </c>
      <c r="N427" s="4" t="str">
        <f t="shared" si="47"/>
        <v>0</v>
      </c>
      <c r="O427" s="6" t="str">
        <f t="shared" si="48"/>
        <v>Pas de niveau 7</v>
      </c>
    </row>
    <row r="428" spans="1:15">
      <c r="A428" s="15">
        <f>'Balance N-1'!A429</f>
        <v>0</v>
      </c>
      <c r="B428" s="4" t="str">
        <f t="shared" si="42"/>
        <v>0</v>
      </c>
      <c r="C428" s="4" t="str">
        <f t="shared" si="43"/>
        <v>0</v>
      </c>
      <c r="D428" s="4" t="str">
        <f t="shared" si="44"/>
        <v>0</v>
      </c>
      <c r="E428" s="8">
        <f>'Balance N-1'!B429</f>
        <v>0</v>
      </c>
      <c r="F428" s="9">
        <f>'Balance N-1'!C429</f>
        <v>0</v>
      </c>
      <c r="G428" s="9">
        <f>'Balance N-1'!D429</f>
        <v>0</v>
      </c>
      <c r="H428" s="9">
        <f>'Balance N-1'!E429</f>
        <v>0</v>
      </c>
      <c r="I428" s="9">
        <f>'Balance N-1'!F429</f>
        <v>0</v>
      </c>
      <c r="J428" s="11">
        <f>'Balance N-1'!G429</f>
        <v>0</v>
      </c>
      <c r="K428" s="11">
        <f>'Balance N-1'!H429</f>
        <v>0</v>
      </c>
      <c r="L428" s="12" t="str">
        <f t="shared" si="45"/>
        <v>0</v>
      </c>
      <c r="M428" s="5" t="str">
        <f t="shared" si="46"/>
        <v>0</v>
      </c>
      <c r="N428" s="4" t="str">
        <f t="shared" si="47"/>
        <v>0</v>
      </c>
      <c r="O428" s="6" t="str">
        <f t="shared" si="48"/>
        <v>Pas de niveau 7</v>
      </c>
    </row>
    <row r="429" spans="1:15">
      <c r="A429" s="15">
        <f>'Balance N-1'!A430</f>
        <v>0</v>
      </c>
      <c r="B429" s="4" t="str">
        <f t="shared" si="42"/>
        <v>0</v>
      </c>
      <c r="C429" s="4" t="str">
        <f t="shared" si="43"/>
        <v>0</v>
      </c>
      <c r="D429" s="4" t="str">
        <f t="shared" si="44"/>
        <v>0</v>
      </c>
      <c r="E429" s="8">
        <f>'Balance N-1'!B430</f>
        <v>0</v>
      </c>
      <c r="F429" s="9">
        <f>'Balance N-1'!C430</f>
        <v>0</v>
      </c>
      <c r="G429" s="9">
        <f>'Balance N-1'!D430</f>
        <v>0</v>
      </c>
      <c r="H429" s="9">
        <f>'Balance N-1'!E430</f>
        <v>0</v>
      </c>
      <c r="I429" s="9">
        <f>'Balance N-1'!F430</f>
        <v>0</v>
      </c>
      <c r="J429" s="11">
        <f>'Balance N-1'!G430</f>
        <v>0</v>
      </c>
      <c r="K429" s="11">
        <f>'Balance N-1'!H430</f>
        <v>0</v>
      </c>
      <c r="L429" s="12" t="str">
        <f t="shared" si="45"/>
        <v>0</v>
      </c>
      <c r="M429" s="5" t="str">
        <f t="shared" si="46"/>
        <v>0</v>
      </c>
      <c r="N429" s="4" t="str">
        <f t="shared" si="47"/>
        <v>0</v>
      </c>
      <c r="O429" s="6" t="str">
        <f t="shared" si="48"/>
        <v>Pas de niveau 7</v>
      </c>
    </row>
    <row r="430" spans="1:15">
      <c r="A430" s="15">
        <f>'Balance N-1'!A431</f>
        <v>0</v>
      </c>
      <c r="B430" s="4" t="str">
        <f t="shared" si="42"/>
        <v>0</v>
      </c>
      <c r="C430" s="4" t="str">
        <f t="shared" si="43"/>
        <v>0</v>
      </c>
      <c r="D430" s="4" t="str">
        <f t="shared" si="44"/>
        <v>0</v>
      </c>
      <c r="E430" s="8">
        <f>'Balance N-1'!B431</f>
        <v>0</v>
      </c>
      <c r="F430" s="9">
        <f>'Balance N-1'!C431</f>
        <v>0</v>
      </c>
      <c r="G430" s="9">
        <f>'Balance N-1'!D431</f>
        <v>0</v>
      </c>
      <c r="H430" s="9">
        <f>'Balance N-1'!E431</f>
        <v>0</v>
      </c>
      <c r="I430" s="9">
        <f>'Balance N-1'!F431</f>
        <v>0</v>
      </c>
      <c r="J430" s="11">
        <f>'Balance N-1'!G431</f>
        <v>0</v>
      </c>
      <c r="K430" s="11">
        <f>'Balance N-1'!H431</f>
        <v>0</v>
      </c>
      <c r="L430" s="12" t="str">
        <f t="shared" si="45"/>
        <v>0</v>
      </c>
      <c r="M430" s="5" t="str">
        <f t="shared" si="46"/>
        <v>0</v>
      </c>
      <c r="N430" s="4" t="str">
        <f t="shared" si="47"/>
        <v>0</v>
      </c>
      <c r="O430" s="6" t="str">
        <f t="shared" si="48"/>
        <v>Pas de niveau 7</v>
      </c>
    </row>
    <row r="431" spans="1:15">
      <c r="A431" s="15">
        <f>'Balance N-1'!A432</f>
        <v>0</v>
      </c>
      <c r="B431" s="4" t="str">
        <f t="shared" si="42"/>
        <v>0</v>
      </c>
      <c r="C431" s="4" t="str">
        <f t="shared" si="43"/>
        <v>0</v>
      </c>
      <c r="D431" s="4" t="str">
        <f t="shared" si="44"/>
        <v>0</v>
      </c>
      <c r="E431" s="8">
        <f>'Balance N-1'!B432</f>
        <v>0</v>
      </c>
      <c r="F431" s="9">
        <f>'Balance N-1'!C432</f>
        <v>0</v>
      </c>
      <c r="G431" s="9">
        <f>'Balance N-1'!D432</f>
        <v>0</v>
      </c>
      <c r="H431" s="9">
        <f>'Balance N-1'!E432</f>
        <v>0</v>
      </c>
      <c r="I431" s="9">
        <f>'Balance N-1'!F432</f>
        <v>0</v>
      </c>
      <c r="J431" s="11">
        <f>'Balance N-1'!G432</f>
        <v>0</v>
      </c>
      <c r="K431" s="11">
        <f>'Balance N-1'!H432</f>
        <v>0</v>
      </c>
      <c r="L431" s="12" t="str">
        <f t="shared" si="45"/>
        <v>0</v>
      </c>
      <c r="M431" s="5" t="str">
        <f t="shared" si="46"/>
        <v>0</v>
      </c>
      <c r="N431" s="4" t="str">
        <f t="shared" si="47"/>
        <v>0</v>
      </c>
      <c r="O431" s="6" t="str">
        <f t="shared" si="48"/>
        <v>Pas de niveau 7</v>
      </c>
    </row>
    <row r="432" spans="1:15">
      <c r="A432" s="15">
        <f>'Balance N-1'!A433</f>
        <v>0</v>
      </c>
      <c r="B432" s="4" t="str">
        <f t="shared" si="42"/>
        <v>0</v>
      </c>
      <c r="C432" s="4" t="str">
        <f t="shared" si="43"/>
        <v>0</v>
      </c>
      <c r="D432" s="4" t="str">
        <f t="shared" si="44"/>
        <v>0</v>
      </c>
      <c r="E432" s="8">
        <f>'Balance N-1'!B433</f>
        <v>0</v>
      </c>
      <c r="F432" s="9">
        <f>'Balance N-1'!C433</f>
        <v>0</v>
      </c>
      <c r="G432" s="9">
        <f>'Balance N-1'!D433</f>
        <v>0</v>
      </c>
      <c r="H432" s="9">
        <f>'Balance N-1'!E433</f>
        <v>0</v>
      </c>
      <c r="I432" s="9">
        <f>'Balance N-1'!F433</f>
        <v>0</v>
      </c>
      <c r="J432" s="11">
        <f>'Balance N-1'!G433</f>
        <v>0</v>
      </c>
      <c r="K432" s="11">
        <f>'Balance N-1'!H433</f>
        <v>0</v>
      </c>
      <c r="L432" s="12" t="str">
        <f t="shared" si="45"/>
        <v>0</v>
      </c>
      <c r="M432" s="5" t="str">
        <f t="shared" si="46"/>
        <v>0</v>
      </c>
      <c r="N432" s="4" t="str">
        <f t="shared" si="47"/>
        <v>0</v>
      </c>
      <c r="O432" s="6" t="str">
        <f t="shared" si="48"/>
        <v>Pas de niveau 7</v>
      </c>
    </row>
    <row r="433" spans="1:15">
      <c r="A433" s="15">
        <f>'Balance N-1'!A434</f>
        <v>0</v>
      </c>
      <c r="B433" s="4" t="str">
        <f t="shared" si="42"/>
        <v>0</v>
      </c>
      <c r="C433" s="4" t="str">
        <f t="shared" si="43"/>
        <v>0</v>
      </c>
      <c r="D433" s="4" t="str">
        <f t="shared" si="44"/>
        <v>0</v>
      </c>
      <c r="E433" s="8">
        <f>'Balance N-1'!B434</f>
        <v>0</v>
      </c>
      <c r="F433" s="9">
        <f>'Balance N-1'!C434</f>
        <v>0</v>
      </c>
      <c r="G433" s="9">
        <f>'Balance N-1'!D434</f>
        <v>0</v>
      </c>
      <c r="H433" s="9">
        <f>'Balance N-1'!E434</f>
        <v>0</v>
      </c>
      <c r="I433" s="9">
        <f>'Balance N-1'!F434</f>
        <v>0</v>
      </c>
      <c r="J433" s="11">
        <f>'Balance N-1'!G434</f>
        <v>0</v>
      </c>
      <c r="K433" s="11">
        <f>'Balance N-1'!H434</f>
        <v>0</v>
      </c>
      <c r="L433" s="12" t="str">
        <f t="shared" si="45"/>
        <v>0</v>
      </c>
      <c r="M433" s="5" t="str">
        <f t="shared" si="46"/>
        <v>0</v>
      </c>
      <c r="N433" s="4" t="str">
        <f t="shared" si="47"/>
        <v>0</v>
      </c>
      <c r="O433" s="6" t="str">
        <f t="shared" si="48"/>
        <v>Pas de niveau 7</v>
      </c>
    </row>
    <row r="434" spans="1:15">
      <c r="A434" s="15">
        <f>'Balance N-1'!A435</f>
        <v>0</v>
      </c>
      <c r="B434" s="4" t="str">
        <f t="shared" si="42"/>
        <v>0</v>
      </c>
      <c r="C434" s="4" t="str">
        <f t="shared" si="43"/>
        <v>0</v>
      </c>
      <c r="D434" s="4" t="str">
        <f t="shared" si="44"/>
        <v>0</v>
      </c>
      <c r="E434" s="8">
        <f>'Balance N-1'!B435</f>
        <v>0</v>
      </c>
      <c r="F434" s="9">
        <f>'Balance N-1'!C435</f>
        <v>0</v>
      </c>
      <c r="G434" s="9">
        <f>'Balance N-1'!D435</f>
        <v>0</v>
      </c>
      <c r="H434" s="9">
        <f>'Balance N-1'!E435</f>
        <v>0</v>
      </c>
      <c r="I434" s="9">
        <f>'Balance N-1'!F435</f>
        <v>0</v>
      </c>
      <c r="J434" s="11">
        <f>'Balance N-1'!G435</f>
        <v>0</v>
      </c>
      <c r="K434" s="11">
        <f>'Balance N-1'!H435</f>
        <v>0</v>
      </c>
      <c r="L434" s="12" t="str">
        <f t="shared" si="45"/>
        <v>0</v>
      </c>
      <c r="M434" s="5" t="str">
        <f t="shared" si="46"/>
        <v>0</v>
      </c>
      <c r="N434" s="4" t="str">
        <f t="shared" si="47"/>
        <v>0</v>
      </c>
      <c r="O434" s="6" t="str">
        <f t="shared" si="48"/>
        <v>Pas de niveau 7</v>
      </c>
    </row>
    <row r="435" spans="1:15">
      <c r="A435" s="15">
        <f>'Balance N-1'!A436</f>
        <v>0</v>
      </c>
      <c r="B435" s="4" t="str">
        <f t="shared" si="42"/>
        <v>0</v>
      </c>
      <c r="C435" s="4" t="str">
        <f t="shared" si="43"/>
        <v>0</v>
      </c>
      <c r="D435" s="4" t="str">
        <f t="shared" si="44"/>
        <v>0</v>
      </c>
      <c r="E435" s="8">
        <f>'Balance N-1'!B436</f>
        <v>0</v>
      </c>
      <c r="F435" s="9">
        <f>'Balance N-1'!C436</f>
        <v>0</v>
      </c>
      <c r="G435" s="9">
        <f>'Balance N-1'!D436</f>
        <v>0</v>
      </c>
      <c r="H435" s="9">
        <f>'Balance N-1'!E436</f>
        <v>0</v>
      </c>
      <c r="I435" s="9">
        <f>'Balance N-1'!F436</f>
        <v>0</v>
      </c>
      <c r="J435" s="11">
        <f>'Balance N-1'!G436</f>
        <v>0</v>
      </c>
      <c r="K435" s="11">
        <f>'Balance N-1'!H436</f>
        <v>0</v>
      </c>
      <c r="L435" s="12" t="str">
        <f t="shared" si="45"/>
        <v>0</v>
      </c>
      <c r="M435" s="5" t="str">
        <f t="shared" si="46"/>
        <v>0</v>
      </c>
      <c r="N435" s="4" t="str">
        <f t="shared" si="47"/>
        <v>0</v>
      </c>
      <c r="O435" s="6" t="str">
        <f t="shared" si="48"/>
        <v>Pas de niveau 7</v>
      </c>
    </row>
    <row r="436" spans="1:15">
      <c r="A436" s="15">
        <f>'Balance N-1'!A437</f>
        <v>0</v>
      </c>
      <c r="B436" s="4" t="str">
        <f t="shared" si="42"/>
        <v>0</v>
      </c>
      <c r="C436" s="4" t="str">
        <f t="shared" si="43"/>
        <v>0</v>
      </c>
      <c r="D436" s="4" t="str">
        <f t="shared" si="44"/>
        <v>0</v>
      </c>
      <c r="E436" s="8">
        <f>'Balance N-1'!B437</f>
        <v>0</v>
      </c>
      <c r="F436" s="9">
        <f>'Balance N-1'!C437</f>
        <v>0</v>
      </c>
      <c r="G436" s="9">
        <f>'Balance N-1'!D437</f>
        <v>0</v>
      </c>
      <c r="H436" s="9">
        <f>'Balance N-1'!E437</f>
        <v>0</v>
      </c>
      <c r="I436" s="9">
        <f>'Balance N-1'!F437</f>
        <v>0</v>
      </c>
      <c r="J436" s="11">
        <f>'Balance N-1'!G437</f>
        <v>0</v>
      </c>
      <c r="K436" s="11">
        <f>'Balance N-1'!H437</f>
        <v>0</v>
      </c>
      <c r="L436" s="12" t="str">
        <f t="shared" si="45"/>
        <v>0</v>
      </c>
      <c r="M436" s="5" t="str">
        <f t="shared" si="46"/>
        <v>0</v>
      </c>
      <c r="N436" s="4" t="str">
        <f t="shared" si="47"/>
        <v>0</v>
      </c>
      <c r="O436" s="6" t="str">
        <f t="shared" si="48"/>
        <v>Pas de niveau 7</v>
      </c>
    </row>
    <row r="437" spans="1:15">
      <c r="A437" s="15">
        <f>'Balance N-1'!A438</f>
        <v>0</v>
      </c>
      <c r="B437" s="4" t="str">
        <f t="shared" si="42"/>
        <v>0</v>
      </c>
      <c r="C437" s="4" t="str">
        <f t="shared" si="43"/>
        <v>0</v>
      </c>
      <c r="D437" s="4" t="str">
        <f t="shared" si="44"/>
        <v>0</v>
      </c>
      <c r="E437" s="8">
        <f>'Balance N-1'!B438</f>
        <v>0</v>
      </c>
      <c r="F437" s="9">
        <f>'Balance N-1'!C438</f>
        <v>0</v>
      </c>
      <c r="G437" s="9">
        <f>'Balance N-1'!D438</f>
        <v>0</v>
      </c>
      <c r="H437" s="9">
        <f>'Balance N-1'!E438</f>
        <v>0</v>
      </c>
      <c r="I437" s="9">
        <f>'Balance N-1'!F438</f>
        <v>0</v>
      </c>
      <c r="J437" s="11">
        <f>'Balance N-1'!G438</f>
        <v>0</v>
      </c>
      <c r="K437" s="11">
        <f>'Balance N-1'!H438</f>
        <v>0</v>
      </c>
      <c r="L437" s="12" t="str">
        <f t="shared" si="45"/>
        <v>0</v>
      </c>
      <c r="M437" s="5" t="str">
        <f t="shared" si="46"/>
        <v>0</v>
      </c>
      <c r="N437" s="4" t="str">
        <f t="shared" si="47"/>
        <v>0</v>
      </c>
      <c r="O437" s="6" t="str">
        <f t="shared" si="48"/>
        <v>Pas de niveau 7</v>
      </c>
    </row>
    <row r="438" spans="1:15">
      <c r="A438" s="15">
        <f>'Balance N-1'!A439</f>
        <v>0</v>
      </c>
      <c r="B438" s="4" t="str">
        <f t="shared" si="42"/>
        <v>0</v>
      </c>
      <c r="C438" s="4" t="str">
        <f t="shared" si="43"/>
        <v>0</v>
      </c>
      <c r="D438" s="4" t="str">
        <f t="shared" si="44"/>
        <v>0</v>
      </c>
      <c r="E438" s="8">
        <f>'Balance N-1'!B439</f>
        <v>0</v>
      </c>
      <c r="F438" s="9">
        <f>'Balance N-1'!C439</f>
        <v>0</v>
      </c>
      <c r="G438" s="9">
        <f>'Balance N-1'!D439</f>
        <v>0</v>
      </c>
      <c r="H438" s="9">
        <f>'Balance N-1'!E439</f>
        <v>0</v>
      </c>
      <c r="I438" s="9">
        <f>'Balance N-1'!F439</f>
        <v>0</v>
      </c>
      <c r="J438" s="11">
        <f>'Balance N-1'!G439</f>
        <v>0</v>
      </c>
      <c r="K438" s="11">
        <f>'Balance N-1'!H439</f>
        <v>0</v>
      </c>
      <c r="L438" s="12" t="str">
        <f t="shared" si="45"/>
        <v>0</v>
      </c>
      <c r="M438" s="5" t="str">
        <f t="shared" si="46"/>
        <v>0</v>
      </c>
      <c r="N438" s="4" t="str">
        <f t="shared" si="47"/>
        <v>0</v>
      </c>
      <c r="O438" s="6" t="str">
        <f t="shared" si="48"/>
        <v>Pas de niveau 7</v>
      </c>
    </row>
    <row r="439" spans="1:15">
      <c r="A439" s="15">
        <f>'Balance N-1'!A440</f>
        <v>0</v>
      </c>
      <c r="B439" s="4" t="str">
        <f t="shared" si="42"/>
        <v>0</v>
      </c>
      <c r="C439" s="4" t="str">
        <f t="shared" si="43"/>
        <v>0</v>
      </c>
      <c r="D439" s="4" t="str">
        <f t="shared" si="44"/>
        <v>0</v>
      </c>
      <c r="E439" s="8">
        <f>'Balance N-1'!B440</f>
        <v>0</v>
      </c>
      <c r="F439" s="9">
        <f>'Balance N-1'!C440</f>
        <v>0</v>
      </c>
      <c r="G439" s="9">
        <f>'Balance N-1'!D440</f>
        <v>0</v>
      </c>
      <c r="H439" s="9">
        <f>'Balance N-1'!E440</f>
        <v>0</v>
      </c>
      <c r="I439" s="9">
        <f>'Balance N-1'!F440</f>
        <v>0</v>
      </c>
      <c r="J439" s="11">
        <f>'Balance N-1'!G440</f>
        <v>0</v>
      </c>
      <c r="K439" s="11">
        <f>'Balance N-1'!H440</f>
        <v>0</v>
      </c>
      <c r="L439" s="12" t="str">
        <f t="shared" si="45"/>
        <v>0</v>
      </c>
      <c r="M439" s="5" t="str">
        <f t="shared" si="46"/>
        <v>0</v>
      </c>
      <c r="N439" s="4" t="str">
        <f t="shared" si="47"/>
        <v>0</v>
      </c>
      <c r="O439" s="6" t="str">
        <f t="shared" si="48"/>
        <v>Pas de niveau 7</v>
      </c>
    </row>
    <row r="440" spans="1:15">
      <c r="A440" s="15">
        <f>'Balance N-1'!A441</f>
        <v>0</v>
      </c>
      <c r="B440" s="4" t="str">
        <f t="shared" si="42"/>
        <v>0</v>
      </c>
      <c r="C440" s="4" t="str">
        <f t="shared" si="43"/>
        <v>0</v>
      </c>
      <c r="D440" s="4" t="str">
        <f t="shared" si="44"/>
        <v>0</v>
      </c>
      <c r="E440" s="8">
        <f>'Balance N-1'!B441</f>
        <v>0</v>
      </c>
      <c r="F440" s="9">
        <f>'Balance N-1'!C441</f>
        <v>0</v>
      </c>
      <c r="G440" s="9">
        <f>'Balance N-1'!D441</f>
        <v>0</v>
      </c>
      <c r="H440" s="9">
        <f>'Balance N-1'!E441</f>
        <v>0</v>
      </c>
      <c r="I440" s="9">
        <f>'Balance N-1'!F441</f>
        <v>0</v>
      </c>
      <c r="J440" s="11">
        <f>'Balance N-1'!G441</f>
        <v>0</v>
      </c>
      <c r="K440" s="11">
        <f>'Balance N-1'!H441</f>
        <v>0</v>
      </c>
      <c r="L440" s="12" t="str">
        <f t="shared" si="45"/>
        <v>0</v>
      </c>
      <c r="M440" s="5" t="str">
        <f t="shared" si="46"/>
        <v>0</v>
      </c>
      <c r="N440" s="4" t="str">
        <f t="shared" si="47"/>
        <v>0</v>
      </c>
      <c r="O440" s="6" t="str">
        <f t="shared" si="48"/>
        <v>Pas de niveau 7</v>
      </c>
    </row>
    <row r="441" spans="1:15">
      <c r="A441" s="15">
        <f>'Balance N-1'!A442</f>
        <v>0</v>
      </c>
      <c r="B441" s="4" t="str">
        <f t="shared" si="42"/>
        <v>0</v>
      </c>
      <c r="C441" s="4" t="str">
        <f t="shared" si="43"/>
        <v>0</v>
      </c>
      <c r="D441" s="4" t="str">
        <f t="shared" si="44"/>
        <v>0</v>
      </c>
      <c r="E441" s="8">
        <f>'Balance N-1'!B442</f>
        <v>0</v>
      </c>
      <c r="F441" s="9">
        <f>'Balance N-1'!C442</f>
        <v>0</v>
      </c>
      <c r="G441" s="9">
        <f>'Balance N-1'!D442</f>
        <v>0</v>
      </c>
      <c r="H441" s="9">
        <f>'Balance N-1'!E442</f>
        <v>0</v>
      </c>
      <c r="I441" s="9">
        <f>'Balance N-1'!F442</f>
        <v>0</v>
      </c>
      <c r="J441" s="11">
        <f>'Balance N-1'!G442</f>
        <v>0</v>
      </c>
      <c r="K441" s="11">
        <f>'Balance N-1'!H442</f>
        <v>0</v>
      </c>
      <c r="L441" s="12" t="str">
        <f t="shared" si="45"/>
        <v>0</v>
      </c>
      <c r="M441" s="5" t="str">
        <f t="shared" si="46"/>
        <v>0</v>
      </c>
      <c r="N441" s="4" t="str">
        <f t="shared" si="47"/>
        <v>0</v>
      </c>
      <c r="O441" s="6" t="str">
        <f t="shared" si="48"/>
        <v>Pas de niveau 7</v>
      </c>
    </row>
    <row r="442" spans="1:15">
      <c r="A442" s="15">
        <f>'Balance N-1'!A443</f>
        <v>0</v>
      </c>
      <c r="B442" s="4" t="str">
        <f t="shared" si="42"/>
        <v>0</v>
      </c>
      <c r="C442" s="4" t="str">
        <f t="shared" si="43"/>
        <v>0</v>
      </c>
      <c r="D442" s="4" t="str">
        <f t="shared" si="44"/>
        <v>0</v>
      </c>
      <c r="E442" s="8">
        <f>'Balance N-1'!B443</f>
        <v>0</v>
      </c>
      <c r="F442" s="9">
        <f>'Balance N-1'!C443</f>
        <v>0</v>
      </c>
      <c r="G442" s="9">
        <f>'Balance N-1'!D443</f>
        <v>0</v>
      </c>
      <c r="H442" s="9">
        <f>'Balance N-1'!E443</f>
        <v>0</v>
      </c>
      <c r="I442" s="9">
        <f>'Balance N-1'!F443</f>
        <v>0</v>
      </c>
      <c r="J442" s="11">
        <f>'Balance N-1'!G443</f>
        <v>0</v>
      </c>
      <c r="K442" s="11">
        <f>'Balance N-1'!H443</f>
        <v>0</v>
      </c>
      <c r="L442" s="12" t="str">
        <f t="shared" si="45"/>
        <v>0</v>
      </c>
      <c r="M442" s="5" t="str">
        <f t="shared" si="46"/>
        <v>0</v>
      </c>
      <c r="N442" s="4" t="str">
        <f t="shared" si="47"/>
        <v>0</v>
      </c>
      <c r="O442" s="6" t="str">
        <f t="shared" si="48"/>
        <v>Pas de niveau 7</v>
      </c>
    </row>
    <row r="443" spans="1:15">
      <c r="A443" s="15">
        <f>'Balance N-1'!A444</f>
        <v>0</v>
      </c>
      <c r="B443" s="4" t="str">
        <f t="shared" si="42"/>
        <v>0</v>
      </c>
      <c r="C443" s="4" t="str">
        <f t="shared" si="43"/>
        <v>0</v>
      </c>
      <c r="D443" s="4" t="str">
        <f t="shared" si="44"/>
        <v>0</v>
      </c>
      <c r="E443" s="8">
        <f>'Balance N-1'!B444</f>
        <v>0</v>
      </c>
      <c r="F443" s="9">
        <f>'Balance N-1'!C444</f>
        <v>0</v>
      </c>
      <c r="G443" s="9">
        <f>'Balance N-1'!D444</f>
        <v>0</v>
      </c>
      <c r="H443" s="9">
        <f>'Balance N-1'!E444</f>
        <v>0</v>
      </c>
      <c r="I443" s="9">
        <f>'Balance N-1'!F444</f>
        <v>0</v>
      </c>
      <c r="J443" s="11">
        <f>'Balance N-1'!G444</f>
        <v>0</v>
      </c>
      <c r="K443" s="11">
        <f>'Balance N-1'!H444</f>
        <v>0</v>
      </c>
      <c r="L443" s="12" t="str">
        <f t="shared" si="45"/>
        <v>0</v>
      </c>
      <c r="M443" s="5" t="str">
        <f t="shared" si="46"/>
        <v>0</v>
      </c>
      <c r="N443" s="4" t="str">
        <f t="shared" si="47"/>
        <v>0</v>
      </c>
      <c r="O443" s="6" t="str">
        <f t="shared" si="48"/>
        <v>Pas de niveau 7</v>
      </c>
    </row>
    <row r="444" spans="1:15">
      <c r="A444" s="15">
        <f>'Balance N-1'!A445</f>
        <v>0</v>
      </c>
      <c r="B444" s="4" t="str">
        <f t="shared" si="42"/>
        <v>0</v>
      </c>
      <c r="C444" s="4" t="str">
        <f t="shared" si="43"/>
        <v>0</v>
      </c>
      <c r="D444" s="4" t="str">
        <f t="shared" si="44"/>
        <v>0</v>
      </c>
      <c r="E444" s="8">
        <f>'Balance N-1'!B445</f>
        <v>0</v>
      </c>
      <c r="F444" s="9">
        <f>'Balance N-1'!C445</f>
        <v>0</v>
      </c>
      <c r="G444" s="9">
        <f>'Balance N-1'!D445</f>
        <v>0</v>
      </c>
      <c r="H444" s="9">
        <f>'Balance N-1'!E445</f>
        <v>0</v>
      </c>
      <c r="I444" s="9">
        <f>'Balance N-1'!F445</f>
        <v>0</v>
      </c>
      <c r="J444" s="11">
        <f>'Balance N-1'!G445</f>
        <v>0</v>
      </c>
      <c r="K444" s="11">
        <f>'Balance N-1'!H445</f>
        <v>0</v>
      </c>
      <c r="L444" s="12" t="str">
        <f t="shared" si="45"/>
        <v>0</v>
      </c>
      <c r="M444" s="5" t="str">
        <f t="shared" si="46"/>
        <v>0</v>
      </c>
      <c r="N444" s="4" t="str">
        <f t="shared" si="47"/>
        <v>0</v>
      </c>
      <c r="O444" s="6" t="str">
        <f t="shared" si="48"/>
        <v>Pas de niveau 7</v>
      </c>
    </row>
    <row r="445" spans="1:15">
      <c r="A445" s="15">
        <f>'Balance N-1'!A446</f>
        <v>0</v>
      </c>
      <c r="B445" s="4" t="str">
        <f t="shared" si="42"/>
        <v>0</v>
      </c>
      <c r="C445" s="4" t="str">
        <f t="shared" si="43"/>
        <v>0</v>
      </c>
      <c r="D445" s="4" t="str">
        <f t="shared" si="44"/>
        <v>0</v>
      </c>
      <c r="E445" s="8">
        <f>'Balance N-1'!B446</f>
        <v>0</v>
      </c>
      <c r="F445" s="9">
        <f>'Balance N-1'!C446</f>
        <v>0</v>
      </c>
      <c r="G445" s="9">
        <f>'Balance N-1'!D446</f>
        <v>0</v>
      </c>
      <c r="H445" s="9">
        <f>'Balance N-1'!E446</f>
        <v>0</v>
      </c>
      <c r="I445" s="9">
        <f>'Balance N-1'!F446</f>
        <v>0</v>
      </c>
      <c r="J445" s="11">
        <f>'Balance N-1'!G446</f>
        <v>0</v>
      </c>
      <c r="K445" s="11">
        <f>'Balance N-1'!H446</f>
        <v>0</v>
      </c>
      <c r="L445" s="12" t="str">
        <f t="shared" si="45"/>
        <v>0</v>
      </c>
      <c r="M445" s="5" t="str">
        <f t="shared" si="46"/>
        <v>0</v>
      </c>
      <c r="N445" s="4" t="str">
        <f t="shared" si="47"/>
        <v>0</v>
      </c>
      <c r="O445" s="6" t="str">
        <f t="shared" si="48"/>
        <v>Pas de niveau 7</v>
      </c>
    </row>
    <row r="446" spans="1:15">
      <c r="A446" s="15">
        <f>'Balance N-1'!A447</f>
        <v>0</v>
      </c>
      <c r="B446" s="4" t="str">
        <f t="shared" si="42"/>
        <v>0</v>
      </c>
      <c r="C446" s="4" t="str">
        <f t="shared" si="43"/>
        <v>0</v>
      </c>
      <c r="D446" s="4" t="str">
        <f t="shared" si="44"/>
        <v>0</v>
      </c>
      <c r="E446" s="8">
        <f>'Balance N-1'!B447</f>
        <v>0</v>
      </c>
      <c r="F446" s="9">
        <f>'Balance N-1'!C447</f>
        <v>0</v>
      </c>
      <c r="G446" s="9">
        <f>'Balance N-1'!D447</f>
        <v>0</v>
      </c>
      <c r="H446" s="9">
        <f>'Balance N-1'!E447</f>
        <v>0</v>
      </c>
      <c r="I446" s="9">
        <f>'Balance N-1'!F447</f>
        <v>0</v>
      </c>
      <c r="J446" s="11">
        <f>'Balance N-1'!G447</f>
        <v>0</v>
      </c>
      <c r="K446" s="11">
        <f>'Balance N-1'!H447</f>
        <v>0</v>
      </c>
      <c r="L446" s="12" t="str">
        <f t="shared" si="45"/>
        <v>0</v>
      </c>
      <c r="M446" s="5" t="str">
        <f t="shared" si="46"/>
        <v>0</v>
      </c>
      <c r="N446" s="4" t="str">
        <f t="shared" si="47"/>
        <v>0</v>
      </c>
      <c r="O446" s="6" t="str">
        <f t="shared" si="48"/>
        <v>Pas de niveau 7</v>
      </c>
    </row>
    <row r="447" spans="1:15">
      <c r="A447" s="15">
        <f>'Balance N-1'!A448</f>
        <v>0</v>
      </c>
      <c r="B447" s="4" t="str">
        <f t="shared" si="42"/>
        <v>0</v>
      </c>
      <c r="C447" s="4" t="str">
        <f t="shared" si="43"/>
        <v>0</v>
      </c>
      <c r="D447" s="4" t="str">
        <f t="shared" si="44"/>
        <v>0</v>
      </c>
      <c r="E447" s="8">
        <f>'Balance N-1'!B448</f>
        <v>0</v>
      </c>
      <c r="F447" s="9">
        <f>'Balance N-1'!C448</f>
        <v>0</v>
      </c>
      <c r="G447" s="9">
        <f>'Balance N-1'!D448</f>
        <v>0</v>
      </c>
      <c r="H447" s="9">
        <f>'Balance N-1'!E448</f>
        <v>0</v>
      </c>
      <c r="I447" s="9">
        <f>'Balance N-1'!F448</f>
        <v>0</v>
      </c>
      <c r="J447" s="11">
        <f>'Balance N-1'!G448</f>
        <v>0</v>
      </c>
      <c r="K447" s="11">
        <f>'Balance N-1'!H448</f>
        <v>0</v>
      </c>
      <c r="L447" s="12" t="str">
        <f t="shared" si="45"/>
        <v>0</v>
      </c>
      <c r="M447" s="5" t="str">
        <f t="shared" si="46"/>
        <v>0</v>
      </c>
      <c r="N447" s="4" t="str">
        <f t="shared" si="47"/>
        <v>0</v>
      </c>
      <c r="O447" s="6" t="str">
        <f t="shared" si="48"/>
        <v>Pas de niveau 7</v>
      </c>
    </row>
    <row r="448" spans="1:15">
      <c r="A448" s="15">
        <f>'Balance N-1'!A449</f>
        <v>0</v>
      </c>
      <c r="B448" s="4" t="str">
        <f t="shared" si="42"/>
        <v>0</v>
      </c>
      <c r="C448" s="4" t="str">
        <f t="shared" si="43"/>
        <v>0</v>
      </c>
      <c r="D448" s="4" t="str">
        <f t="shared" si="44"/>
        <v>0</v>
      </c>
      <c r="E448" s="8">
        <f>'Balance N-1'!B449</f>
        <v>0</v>
      </c>
      <c r="F448" s="9">
        <f>'Balance N-1'!C449</f>
        <v>0</v>
      </c>
      <c r="G448" s="9">
        <f>'Balance N-1'!D449</f>
        <v>0</v>
      </c>
      <c r="H448" s="9">
        <f>'Balance N-1'!E449</f>
        <v>0</v>
      </c>
      <c r="I448" s="9">
        <f>'Balance N-1'!F449</f>
        <v>0</v>
      </c>
      <c r="J448" s="11">
        <f>'Balance N-1'!G449</f>
        <v>0</v>
      </c>
      <c r="K448" s="11">
        <f>'Balance N-1'!H449</f>
        <v>0</v>
      </c>
      <c r="L448" s="12" t="str">
        <f t="shared" si="45"/>
        <v>0</v>
      </c>
      <c r="M448" s="5" t="str">
        <f t="shared" si="46"/>
        <v>0</v>
      </c>
      <c r="N448" s="4" t="str">
        <f t="shared" si="47"/>
        <v>0</v>
      </c>
      <c r="O448" s="6" t="str">
        <f t="shared" si="48"/>
        <v>Pas de niveau 7</v>
      </c>
    </row>
    <row r="449" spans="1:15">
      <c r="A449" s="15">
        <f>'Balance N-1'!A450</f>
        <v>0</v>
      </c>
      <c r="B449" s="4" t="str">
        <f t="shared" si="42"/>
        <v>0</v>
      </c>
      <c r="C449" s="4" t="str">
        <f t="shared" si="43"/>
        <v>0</v>
      </c>
      <c r="D449" s="4" t="str">
        <f t="shared" si="44"/>
        <v>0</v>
      </c>
      <c r="E449" s="8">
        <f>'Balance N-1'!B450</f>
        <v>0</v>
      </c>
      <c r="F449" s="9">
        <f>'Balance N-1'!C450</f>
        <v>0</v>
      </c>
      <c r="G449" s="9">
        <f>'Balance N-1'!D450</f>
        <v>0</v>
      </c>
      <c r="H449" s="9">
        <f>'Balance N-1'!E450</f>
        <v>0</v>
      </c>
      <c r="I449" s="9">
        <f>'Balance N-1'!F450</f>
        <v>0</v>
      </c>
      <c r="J449" s="11">
        <f>'Balance N-1'!G450</f>
        <v>0</v>
      </c>
      <c r="K449" s="11">
        <f>'Balance N-1'!H450</f>
        <v>0</v>
      </c>
      <c r="L449" s="12" t="str">
        <f t="shared" si="45"/>
        <v>0</v>
      </c>
      <c r="M449" s="5" t="str">
        <f t="shared" si="46"/>
        <v>0</v>
      </c>
      <c r="N449" s="4" t="str">
        <f t="shared" si="47"/>
        <v>0</v>
      </c>
      <c r="O449" s="6" t="str">
        <f t="shared" si="48"/>
        <v>Pas de niveau 7</v>
      </c>
    </row>
    <row r="450" spans="1:15">
      <c r="A450" s="15">
        <f>'Balance N-1'!A451</f>
        <v>0</v>
      </c>
      <c r="B450" s="4" t="str">
        <f t="shared" si="42"/>
        <v>0</v>
      </c>
      <c r="C450" s="4" t="str">
        <f t="shared" si="43"/>
        <v>0</v>
      </c>
      <c r="D450" s="4" t="str">
        <f t="shared" si="44"/>
        <v>0</v>
      </c>
      <c r="E450" s="8">
        <f>'Balance N-1'!B451</f>
        <v>0</v>
      </c>
      <c r="F450" s="9">
        <f>'Balance N-1'!C451</f>
        <v>0</v>
      </c>
      <c r="G450" s="9">
        <f>'Balance N-1'!D451</f>
        <v>0</v>
      </c>
      <c r="H450" s="9">
        <f>'Balance N-1'!E451</f>
        <v>0</v>
      </c>
      <c r="I450" s="9">
        <f>'Balance N-1'!F451</f>
        <v>0</v>
      </c>
      <c r="J450" s="11">
        <f>'Balance N-1'!G451</f>
        <v>0</v>
      </c>
      <c r="K450" s="11">
        <f>'Balance N-1'!H451</f>
        <v>0</v>
      </c>
      <c r="L450" s="12" t="str">
        <f t="shared" si="45"/>
        <v>0</v>
      </c>
      <c r="M450" s="5" t="str">
        <f t="shared" si="46"/>
        <v>0</v>
      </c>
      <c r="N450" s="4" t="str">
        <f t="shared" si="47"/>
        <v>0</v>
      </c>
      <c r="O450" s="6" t="str">
        <f t="shared" si="48"/>
        <v>Pas de niveau 7</v>
      </c>
    </row>
    <row r="451" spans="1:15">
      <c r="A451" s="15">
        <f>'Balance N-1'!A452</f>
        <v>0</v>
      </c>
      <c r="B451" s="4" t="str">
        <f t="shared" si="42"/>
        <v>0</v>
      </c>
      <c r="C451" s="4" t="str">
        <f t="shared" si="43"/>
        <v>0</v>
      </c>
      <c r="D451" s="4" t="str">
        <f t="shared" si="44"/>
        <v>0</v>
      </c>
      <c r="E451" s="8">
        <f>'Balance N-1'!B452</f>
        <v>0</v>
      </c>
      <c r="F451" s="9">
        <f>'Balance N-1'!C452</f>
        <v>0</v>
      </c>
      <c r="G451" s="9">
        <f>'Balance N-1'!D452</f>
        <v>0</v>
      </c>
      <c r="H451" s="9">
        <f>'Balance N-1'!E452</f>
        <v>0</v>
      </c>
      <c r="I451" s="9">
        <f>'Balance N-1'!F452</f>
        <v>0</v>
      </c>
      <c r="J451" s="11">
        <f>'Balance N-1'!G452</f>
        <v>0</v>
      </c>
      <c r="K451" s="11">
        <f>'Balance N-1'!H452</f>
        <v>0</v>
      </c>
      <c r="L451" s="12" t="str">
        <f t="shared" si="45"/>
        <v>0</v>
      </c>
      <c r="M451" s="5" t="str">
        <f t="shared" si="46"/>
        <v>0</v>
      </c>
      <c r="N451" s="4" t="str">
        <f t="shared" si="47"/>
        <v>0</v>
      </c>
      <c r="O451" s="6" t="str">
        <f t="shared" si="48"/>
        <v>Pas de niveau 7</v>
      </c>
    </row>
    <row r="452" spans="1:15">
      <c r="A452" s="15">
        <f>'Balance N-1'!A453</f>
        <v>0</v>
      </c>
      <c r="B452" s="4" t="str">
        <f t="shared" ref="B452:B515" si="49">LEFT(A452,$W$1)</f>
        <v>0</v>
      </c>
      <c r="C452" s="4" t="str">
        <f t="shared" ref="C452:C515" si="50">LEFT(A452,$X$1)</f>
        <v>0</v>
      </c>
      <c r="D452" s="4" t="str">
        <f t="shared" ref="D452:D515" si="51">LEFT(A452,$Y$1)</f>
        <v>0</v>
      </c>
      <c r="E452" s="8">
        <f>'Balance N-1'!B453</f>
        <v>0</v>
      </c>
      <c r="F452" s="9">
        <f>'Balance N-1'!C453</f>
        <v>0</v>
      </c>
      <c r="G452" s="9">
        <f>'Balance N-1'!D453</f>
        <v>0</v>
      </c>
      <c r="H452" s="9">
        <f>'Balance N-1'!E453</f>
        <v>0</v>
      </c>
      <c r="I452" s="9">
        <f>'Balance N-1'!F453</f>
        <v>0</v>
      </c>
      <c r="J452" s="11">
        <f>'Balance N-1'!G453</f>
        <v>0</v>
      </c>
      <c r="K452" s="11">
        <f>'Balance N-1'!H453</f>
        <v>0</v>
      </c>
      <c r="L452" s="12" t="str">
        <f t="shared" ref="L452:L515" si="52">LEFT(A452,1)</f>
        <v>0</v>
      </c>
      <c r="M452" s="5" t="str">
        <f t="shared" ref="M452:M515" si="53">IF(MID(A452,5,1)&lt;&gt;"0",LEFT(A452,5),"Pas de niveau 5")</f>
        <v>0</v>
      </c>
      <c r="N452" s="4" t="str">
        <f t="shared" ref="N452:N515" si="54">IF(MID(A452,6,1)&lt;&gt;"0",LEFT(A452,6),"Pas de niveau 6")</f>
        <v>0</v>
      </c>
      <c r="O452" s="6" t="str">
        <f t="shared" ref="O452:O515" si="55">IF(MID(A452,7,1)&lt;&gt;"",LEFT(A452,7),"Pas de niveau 7")</f>
        <v>Pas de niveau 7</v>
      </c>
    </row>
    <row r="453" spans="1:15">
      <c r="A453" s="15">
        <f>'Balance N-1'!A454</f>
        <v>0</v>
      </c>
      <c r="B453" s="4" t="str">
        <f t="shared" si="49"/>
        <v>0</v>
      </c>
      <c r="C453" s="4" t="str">
        <f t="shared" si="50"/>
        <v>0</v>
      </c>
      <c r="D453" s="4" t="str">
        <f t="shared" si="51"/>
        <v>0</v>
      </c>
      <c r="E453" s="8">
        <f>'Balance N-1'!B454</f>
        <v>0</v>
      </c>
      <c r="F453" s="9">
        <f>'Balance N-1'!C454</f>
        <v>0</v>
      </c>
      <c r="G453" s="9">
        <f>'Balance N-1'!D454</f>
        <v>0</v>
      </c>
      <c r="H453" s="9">
        <f>'Balance N-1'!E454</f>
        <v>0</v>
      </c>
      <c r="I453" s="9">
        <f>'Balance N-1'!F454</f>
        <v>0</v>
      </c>
      <c r="J453" s="11">
        <f>'Balance N-1'!G454</f>
        <v>0</v>
      </c>
      <c r="K453" s="11">
        <f>'Balance N-1'!H454</f>
        <v>0</v>
      </c>
      <c r="L453" s="12" t="str">
        <f t="shared" si="52"/>
        <v>0</v>
      </c>
      <c r="M453" s="5" t="str">
        <f t="shared" si="53"/>
        <v>0</v>
      </c>
      <c r="N453" s="4" t="str">
        <f t="shared" si="54"/>
        <v>0</v>
      </c>
      <c r="O453" s="6" t="str">
        <f t="shared" si="55"/>
        <v>Pas de niveau 7</v>
      </c>
    </row>
    <row r="454" spans="1:15">
      <c r="A454" s="15">
        <f>'Balance N-1'!A455</f>
        <v>0</v>
      </c>
      <c r="B454" s="4" t="str">
        <f t="shared" si="49"/>
        <v>0</v>
      </c>
      <c r="C454" s="4" t="str">
        <f t="shared" si="50"/>
        <v>0</v>
      </c>
      <c r="D454" s="4" t="str">
        <f t="shared" si="51"/>
        <v>0</v>
      </c>
      <c r="E454" s="8">
        <f>'Balance N-1'!B455</f>
        <v>0</v>
      </c>
      <c r="F454" s="9">
        <f>'Balance N-1'!C455</f>
        <v>0</v>
      </c>
      <c r="G454" s="9">
        <f>'Balance N-1'!D455</f>
        <v>0</v>
      </c>
      <c r="H454" s="9">
        <f>'Balance N-1'!E455</f>
        <v>0</v>
      </c>
      <c r="I454" s="9">
        <f>'Balance N-1'!F455</f>
        <v>0</v>
      </c>
      <c r="J454" s="11">
        <f>'Balance N-1'!G455</f>
        <v>0</v>
      </c>
      <c r="K454" s="11">
        <f>'Balance N-1'!H455</f>
        <v>0</v>
      </c>
      <c r="L454" s="12" t="str">
        <f t="shared" si="52"/>
        <v>0</v>
      </c>
      <c r="M454" s="5" t="str">
        <f t="shared" si="53"/>
        <v>0</v>
      </c>
      <c r="N454" s="4" t="str">
        <f t="shared" si="54"/>
        <v>0</v>
      </c>
      <c r="O454" s="6" t="str">
        <f t="shared" si="55"/>
        <v>Pas de niveau 7</v>
      </c>
    </row>
    <row r="455" spans="1:15">
      <c r="A455" s="15">
        <f>'Balance N-1'!A456</f>
        <v>0</v>
      </c>
      <c r="B455" s="4" t="str">
        <f t="shared" si="49"/>
        <v>0</v>
      </c>
      <c r="C455" s="4" t="str">
        <f t="shared" si="50"/>
        <v>0</v>
      </c>
      <c r="D455" s="4" t="str">
        <f t="shared" si="51"/>
        <v>0</v>
      </c>
      <c r="E455" s="8">
        <f>'Balance N-1'!B456</f>
        <v>0</v>
      </c>
      <c r="F455" s="9">
        <f>'Balance N-1'!C456</f>
        <v>0</v>
      </c>
      <c r="G455" s="9">
        <f>'Balance N-1'!D456</f>
        <v>0</v>
      </c>
      <c r="H455" s="9">
        <f>'Balance N-1'!E456</f>
        <v>0</v>
      </c>
      <c r="I455" s="9">
        <f>'Balance N-1'!F456</f>
        <v>0</v>
      </c>
      <c r="J455" s="11">
        <f>'Balance N-1'!G456</f>
        <v>0</v>
      </c>
      <c r="K455" s="11">
        <f>'Balance N-1'!H456</f>
        <v>0</v>
      </c>
      <c r="L455" s="12" t="str">
        <f t="shared" si="52"/>
        <v>0</v>
      </c>
      <c r="M455" s="5" t="str">
        <f t="shared" si="53"/>
        <v>0</v>
      </c>
      <c r="N455" s="4" t="str">
        <f t="shared" si="54"/>
        <v>0</v>
      </c>
      <c r="O455" s="6" t="str">
        <f t="shared" si="55"/>
        <v>Pas de niveau 7</v>
      </c>
    </row>
    <row r="456" spans="1:15">
      <c r="A456" s="15">
        <f>'Balance N-1'!A457</f>
        <v>0</v>
      </c>
      <c r="B456" s="4" t="str">
        <f t="shared" si="49"/>
        <v>0</v>
      </c>
      <c r="C456" s="4" t="str">
        <f t="shared" si="50"/>
        <v>0</v>
      </c>
      <c r="D456" s="4" t="str">
        <f t="shared" si="51"/>
        <v>0</v>
      </c>
      <c r="E456" s="8">
        <f>'Balance N-1'!B457</f>
        <v>0</v>
      </c>
      <c r="F456" s="9">
        <f>'Balance N-1'!C457</f>
        <v>0</v>
      </c>
      <c r="G456" s="9">
        <f>'Balance N-1'!D457</f>
        <v>0</v>
      </c>
      <c r="H456" s="9">
        <f>'Balance N-1'!E457</f>
        <v>0</v>
      </c>
      <c r="I456" s="9">
        <f>'Balance N-1'!F457</f>
        <v>0</v>
      </c>
      <c r="J456" s="11">
        <f>'Balance N-1'!G457</f>
        <v>0</v>
      </c>
      <c r="K456" s="11">
        <f>'Balance N-1'!H457</f>
        <v>0</v>
      </c>
      <c r="L456" s="12" t="str">
        <f t="shared" si="52"/>
        <v>0</v>
      </c>
      <c r="M456" s="5" t="str">
        <f t="shared" si="53"/>
        <v>0</v>
      </c>
      <c r="N456" s="4" t="str">
        <f t="shared" si="54"/>
        <v>0</v>
      </c>
      <c r="O456" s="6" t="str">
        <f t="shared" si="55"/>
        <v>Pas de niveau 7</v>
      </c>
    </row>
    <row r="457" spans="1:15">
      <c r="A457" s="15">
        <f>'Balance N-1'!A458</f>
        <v>0</v>
      </c>
      <c r="B457" s="4" t="str">
        <f t="shared" si="49"/>
        <v>0</v>
      </c>
      <c r="C457" s="4" t="str">
        <f t="shared" si="50"/>
        <v>0</v>
      </c>
      <c r="D457" s="4" t="str">
        <f t="shared" si="51"/>
        <v>0</v>
      </c>
      <c r="E457" s="8">
        <f>'Balance N-1'!B458</f>
        <v>0</v>
      </c>
      <c r="F457" s="9">
        <f>'Balance N-1'!C458</f>
        <v>0</v>
      </c>
      <c r="G457" s="9">
        <f>'Balance N-1'!D458</f>
        <v>0</v>
      </c>
      <c r="H457" s="9">
        <f>'Balance N-1'!E458</f>
        <v>0</v>
      </c>
      <c r="I457" s="9">
        <f>'Balance N-1'!F458</f>
        <v>0</v>
      </c>
      <c r="J457" s="11">
        <f>'Balance N-1'!G458</f>
        <v>0</v>
      </c>
      <c r="K457" s="11">
        <f>'Balance N-1'!H458</f>
        <v>0</v>
      </c>
      <c r="L457" s="12" t="str">
        <f t="shared" si="52"/>
        <v>0</v>
      </c>
      <c r="M457" s="5" t="str">
        <f t="shared" si="53"/>
        <v>0</v>
      </c>
      <c r="N457" s="4" t="str">
        <f t="shared" si="54"/>
        <v>0</v>
      </c>
      <c r="O457" s="6" t="str">
        <f t="shared" si="55"/>
        <v>Pas de niveau 7</v>
      </c>
    </row>
    <row r="458" spans="1:15">
      <c r="A458" s="15">
        <f>'Balance N-1'!A459</f>
        <v>0</v>
      </c>
      <c r="B458" s="4" t="str">
        <f t="shared" si="49"/>
        <v>0</v>
      </c>
      <c r="C458" s="4" t="str">
        <f t="shared" si="50"/>
        <v>0</v>
      </c>
      <c r="D458" s="4" t="str">
        <f t="shared" si="51"/>
        <v>0</v>
      </c>
      <c r="E458" s="8">
        <f>'Balance N-1'!B459</f>
        <v>0</v>
      </c>
      <c r="F458" s="9">
        <f>'Balance N-1'!C459</f>
        <v>0</v>
      </c>
      <c r="G458" s="9">
        <f>'Balance N-1'!D459</f>
        <v>0</v>
      </c>
      <c r="H458" s="9">
        <f>'Balance N-1'!E459</f>
        <v>0</v>
      </c>
      <c r="I458" s="9">
        <f>'Balance N-1'!F459</f>
        <v>0</v>
      </c>
      <c r="J458" s="11">
        <f>'Balance N-1'!G459</f>
        <v>0</v>
      </c>
      <c r="K458" s="11">
        <f>'Balance N-1'!H459</f>
        <v>0</v>
      </c>
      <c r="L458" s="12" t="str">
        <f t="shared" si="52"/>
        <v>0</v>
      </c>
      <c r="M458" s="5" t="str">
        <f t="shared" si="53"/>
        <v>0</v>
      </c>
      <c r="N458" s="4" t="str">
        <f t="shared" si="54"/>
        <v>0</v>
      </c>
      <c r="O458" s="6" t="str">
        <f t="shared" si="55"/>
        <v>Pas de niveau 7</v>
      </c>
    </row>
    <row r="459" spans="1:15">
      <c r="A459" s="15">
        <f>'Balance N-1'!A460</f>
        <v>0</v>
      </c>
      <c r="B459" s="4" t="str">
        <f t="shared" si="49"/>
        <v>0</v>
      </c>
      <c r="C459" s="4" t="str">
        <f t="shared" si="50"/>
        <v>0</v>
      </c>
      <c r="D459" s="4" t="str">
        <f t="shared" si="51"/>
        <v>0</v>
      </c>
      <c r="E459" s="8">
        <f>'Balance N-1'!B460</f>
        <v>0</v>
      </c>
      <c r="F459" s="9">
        <f>'Balance N-1'!C460</f>
        <v>0</v>
      </c>
      <c r="G459" s="9">
        <f>'Balance N-1'!D460</f>
        <v>0</v>
      </c>
      <c r="H459" s="9">
        <f>'Balance N-1'!E460</f>
        <v>0</v>
      </c>
      <c r="I459" s="9">
        <f>'Balance N-1'!F460</f>
        <v>0</v>
      </c>
      <c r="J459" s="11">
        <f>'Balance N-1'!G460</f>
        <v>0</v>
      </c>
      <c r="K459" s="11">
        <f>'Balance N-1'!H460</f>
        <v>0</v>
      </c>
      <c r="L459" s="12" t="str">
        <f t="shared" si="52"/>
        <v>0</v>
      </c>
      <c r="M459" s="5" t="str">
        <f t="shared" si="53"/>
        <v>0</v>
      </c>
      <c r="N459" s="4" t="str">
        <f t="shared" si="54"/>
        <v>0</v>
      </c>
      <c r="O459" s="6" t="str">
        <f t="shared" si="55"/>
        <v>Pas de niveau 7</v>
      </c>
    </row>
    <row r="460" spans="1:15">
      <c r="A460" s="15">
        <f>'Balance N-1'!A461</f>
        <v>0</v>
      </c>
      <c r="B460" s="4" t="str">
        <f t="shared" si="49"/>
        <v>0</v>
      </c>
      <c r="C460" s="4" t="str">
        <f t="shared" si="50"/>
        <v>0</v>
      </c>
      <c r="D460" s="4" t="str">
        <f t="shared" si="51"/>
        <v>0</v>
      </c>
      <c r="E460" s="8">
        <f>'Balance N-1'!B461</f>
        <v>0</v>
      </c>
      <c r="F460" s="9">
        <f>'Balance N-1'!C461</f>
        <v>0</v>
      </c>
      <c r="G460" s="9">
        <f>'Balance N-1'!D461</f>
        <v>0</v>
      </c>
      <c r="H460" s="9">
        <f>'Balance N-1'!E461</f>
        <v>0</v>
      </c>
      <c r="I460" s="9">
        <f>'Balance N-1'!F461</f>
        <v>0</v>
      </c>
      <c r="J460" s="11">
        <f>'Balance N-1'!G461</f>
        <v>0</v>
      </c>
      <c r="K460" s="11">
        <f>'Balance N-1'!H461</f>
        <v>0</v>
      </c>
      <c r="L460" s="12" t="str">
        <f t="shared" si="52"/>
        <v>0</v>
      </c>
      <c r="M460" s="5" t="str">
        <f t="shared" si="53"/>
        <v>0</v>
      </c>
      <c r="N460" s="4" t="str">
        <f t="shared" si="54"/>
        <v>0</v>
      </c>
      <c r="O460" s="6" t="str">
        <f t="shared" si="55"/>
        <v>Pas de niveau 7</v>
      </c>
    </row>
    <row r="461" spans="1:15">
      <c r="A461" s="15">
        <f>'Balance N-1'!A462</f>
        <v>0</v>
      </c>
      <c r="B461" s="4" t="str">
        <f t="shared" si="49"/>
        <v>0</v>
      </c>
      <c r="C461" s="4" t="str">
        <f t="shared" si="50"/>
        <v>0</v>
      </c>
      <c r="D461" s="4" t="str">
        <f t="shared" si="51"/>
        <v>0</v>
      </c>
      <c r="E461" s="8">
        <f>'Balance N-1'!B462</f>
        <v>0</v>
      </c>
      <c r="F461" s="9">
        <f>'Balance N-1'!C462</f>
        <v>0</v>
      </c>
      <c r="G461" s="9">
        <f>'Balance N-1'!D462</f>
        <v>0</v>
      </c>
      <c r="H461" s="9">
        <f>'Balance N-1'!E462</f>
        <v>0</v>
      </c>
      <c r="I461" s="9">
        <f>'Balance N-1'!F462</f>
        <v>0</v>
      </c>
      <c r="J461" s="11">
        <f>'Balance N-1'!G462</f>
        <v>0</v>
      </c>
      <c r="K461" s="11">
        <f>'Balance N-1'!H462</f>
        <v>0</v>
      </c>
      <c r="L461" s="12" t="str">
        <f t="shared" si="52"/>
        <v>0</v>
      </c>
      <c r="M461" s="5" t="str">
        <f t="shared" si="53"/>
        <v>0</v>
      </c>
      <c r="N461" s="4" t="str">
        <f t="shared" si="54"/>
        <v>0</v>
      </c>
      <c r="O461" s="6" t="str">
        <f t="shared" si="55"/>
        <v>Pas de niveau 7</v>
      </c>
    </row>
    <row r="462" spans="1:15">
      <c r="A462" s="15">
        <f>'Balance N-1'!A463</f>
        <v>0</v>
      </c>
      <c r="B462" s="4" t="str">
        <f t="shared" si="49"/>
        <v>0</v>
      </c>
      <c r="C462" s="4" t="str">
        <f t="shared" si="50"/>
        <v>0</v>
      </c>
      <c r="D462" s="4" t="str">
        <f t="shared" si="51"/>
        <v>0</v>
      </c>
      <c r="E462" s="8">
        <f>'Balance N-1'!B463</f>
        <v>0</v>
      </c>
      <c r="F462" s="9">
        <f>'Balance N-1'!C463</f>
        <v>0</v>
      </c>
      <c r="G462" s="9">
        <f>'Balance N-1'!D463</f>
        <v>0</v>
      </c>
      <c r="H462" s="9">
        <f>'Balance N-1'!E463</f>
        <v>0</v>
      </c>
      <c r="I462" s="9">
        <f>'Balance N-1'!F463</f>
        <v>0</v>
      </c>
      <c r="J462" s="11">
        <f>'Balance N-1'!G463</f>
        <v>0</v>
      </c>
      <c r="K462" s="11">
        <f>'Balance N-1'!H463</f>
        <v>0</v>
      </c>
      <c r="L462" s="12" t="str">
        <f t="shared" si="52"/>
        <v>0</v>
      </c>
      <c r="M462" s="5" t="str">
        <f t="shared" si="53"/>
        <v>0</v>
      </c>
      <c r="N462" s="4" t="str">
        <f t="shared" si="54"/>
        <v>0</v>
      </c>
      <c r="O462" s="6" t="str">
        <f t="shared" si="55"/>
        <v>Pas de niveau 7</v>
      </c>
    </row>
    <row r="463" spans="1:15">
      <c r="A463" s="15">
        <f>'Balance N-1'!A464</f>
        <v>0</v>
      </c>
      <c r="B463" s="4" t="str">
        <f t="shared" si="49"/>
        <v>0</v>
      </c>
      <c r="C463" s="4" t="str">
        <f t="shared" si="50"/>
        <v>0</v>
      </c>
      <c r="D463" s="4" t="str">
        <f t="shared" si="51"/>
        <v>0</v>
      </c>
      <c r="E463" s="8">
        <f>'Balance N-1'!B464</f>
        <v>0</v>
      </c>
      <c r="F463" s="9">
        <f>'Balance N-1'!C464</f>
        <v>0</v>
      </c>
      <c r="G463" s="9">
        <f>'Balance N-1'!D464</f>
        <v>0</v>
      </c>
      <c r="H463" s="9">
        <f>'Balance N-1'!E464</f>
        <v>0</v>
      </c>
      <c r="I463" s="9">
        <f>'Balance N-1'!F464</f>
        <v>0</v>
      </c>
      <c r="J463" s="11">
        <f>'Balance N-1'!G464</f>
        <v>0</v>
      </c>
      <c r="K463" s="11">
        <f>'Balance N-1'!H464</f>
        <v>0</v>
      </c>
      <c r="L463" s="12" t="str">
        <f t="shared" si="52"/>
        <v>0</v>
      </c>
      <c r="M463" s="5" t="str">
        <f t="shared" si="53"/>
        <v>0</v>
      </c>
      <c r="N463" s="4" t="str">
        <f t="shared" si="54"/>
        <v>0</v>
      </c>
      <c r="O463" s="6" t="str">
        <f t="shared" si="55"/>
        <v>Pas de niveau 7</v>
      </c>
    </row>
    <row r="464" spans="1:15">
      <c r="A464" s="15">
        <f>'Balance N-1'!A465</f>
        <v>0</v>
      </c>
      <c r="B464" s="4" t="str">
        <f t="shared" si="49"/>
        <v>0</v>
      </c>
      <c r="C464" s="4" t="str">
        <f t="shared" si="50"/>
        <v>0</v>
      </c>
      <c r="D464" s="4" t="str">
        <f t="shared" si="51"/>
        <v>0</v>
      </c>
      <c r="E464" s="8">
        <f>'Balance N-1'!B465</f>
        <v>0</v>
      </c>
      <c r="F464" s="9">
        <f>'Balance N-1'!C465</f>
        <v>0</v>
      </c>
      <c r="G464" s="9">
        <f>'Balance N-1'!D465</f>
        <v>0</v>
      </c>
      <c r="H464" s="9">
        <f>'Balance N-1'!E465</f>
        <v>0</v>
      </c>
      <c r="I464" s="9">
        <f>'Balance N-1'!F465</f>
        <v>0</v>
      </c>
      <c r="J464" s="11">
        <f>'Balance N-1'!G465</f>
        <v>0</v>
      </c>
      <c r="K464" s="11">
        <f>'Balance N-1'!H465</f>
        <v>0</v>
      </c>
      <c r="L464" s="12" t="str">
        <f t="shared" si="52"/>
        <v>0</v>
      </c>
      <c r="M464" s="5" t="str">
        <f t="shared" si="53"/>
        <v>0</v>
      </c>
      <c r="N464" s="4" t="str">
        <f t="shared" si="54"/>
        <v>0</v>
      </c>
      <c r="O464" s="6" t="str">
        <f t="shared" si="55"/>
        <v>Pas de niveau 7</v>
      </c>
    </row>
    <row r="465" spans="1:15">
      <c r="A465" s="15">
        <f>'Balance N-1'!A466</f>
        <v>0</v>
      </c>
      <c r="B465" s="4" t="str">
        <f t="shared" si="49"/>
        <v>0</v>
      </c>
      <c r="C465" s="4" t="str">
        <f t="shared" si="50"/>
        <v>0</v>
      </c>
      <c r="D465" s="4" t="str">
        <f t="shared" si="51"/>
        <v>0</v>
      </c>
      <c r="E465" s="8">
        <f>'Balance N-1'!B466</f>
        <v>0</v>
      </c>
      <c r="F465" s="9">
        <f>'Balance N-1'!C466</f>
        <v>0</v>
      </c>
      <c r="G465" s="9">
        <f>'Balance N-1'!D466</f>
        <v>0</v>
      </c>
      <c r="H465" s="9">
        <f>'Balance N-1'!E466</f>
        <v>0</v>
      </c>
      <c r="I465" s="9">
        <f>'Balance N-1'!F466</f>
        <v>0</v>
      </c>
      <c r="J465" s="11">
        <f>'Balance N-1'!G466</f>
        <v>0</v>
      </c>
      <c r="K465" s="11">
        <f>'Balance N-1'!H466</f>
        <v>0</v>
      </c>
      <c r="L465" s="12" t="str">
        <f t="shared" si="52"/>
        <v>0</v>
      </c>
      <c r="M465" s="5" t="str">
        <f t="shared" si="53"/>
        <v>0</v>
      </c>
      <c r="N465" s="4" t="str">
        <f t="shared" si="54"/>
        <v>0</v>
      </c>
      <c r="O465" s="6" t="str">
        <f t="shared" si="55"/>
        <v>Pas de niveau 7</v>
      </c>
    </row>
    <row r="466" spans="1:15">
      <c r="A466" s="15">
        <f>'Balance N-1'!A467</f>
        <v>0</v>
      </c>
      <c r="B466" s="4" t="str">
        <f t="shared" si="49"/>
        <v>0</v>
      </c>
      <c r="C466" s="4" t="str">
        <f t="shared" si="50"/>
        <v>0</v>
      </c>
      <c r="D466" s="4" t="str">
        <f t="shared" si="51"/>
        <v>0</v>
      </c>
      <c r="E466" s="8">
        <f>'Balance N-1'!B467</f>
        <v>0</v>
      </c>
      <c r="F466" s="9">
        <f>'Balance N-1'!C467</f>
        <v>0</v>
      </c>
      <c r="G466" s="9">
        <f>'Balance N-1'!D467</f>
        <v>0</v>
      </c>
      <c r="H466" s="9">
        <f>'Balance N-1'!E467</f>
        <v>0</v>
      </c>
      <c r="I466" s="9">
        <f>'Balance N-1'!F467</f>
        <v>0</v>
      </c>
      <c r="J466" s="11">
        <f>'Balance N-1'!G467</f>
        <v>0</v>
      </c>
      <c r="K466" s="11">
        <f>'Balance N-1'!H467</f>
        <v>0</v>
      </c>
      <c r="L466" s="12" t="str">
        <f t="shared" si="52"/>
        <v>0</v>
      </c>
      <c r="M466" s="5" t="str">
        <f t="shared" si="53"/>
        <v>0</v>
      </c>
      <c r="N466" s="4" t="str">
        <f t="shared" si="54"/>
        <v>0</v>
      </c>
      <c r="O466" s="6" t="str">
        <f t="shared" si="55"/>
        <v>Pas de niveau 7</v>
      </c>
    </row>
    <row r="467" spans="1:15">
      <c r="A467" s="15">
        <f>'Balance N-1'!A468</f>
        <v>0</v>
      </c>
      <c r="B467" s="4" t="str">
        <f t="shared" si="49"/>
        <v>0</v>
      </c>
      <c r="C467" s="4" t="str">
        <f t="shared" si="50"/>
        <v>0</v>
      </c>
      <c r="D467" s="4" t="str">
        <f t="shared" si="51"/>
        <v>0</v>
      </c>
      <c r="E467" s="8">
        <f>'Balance N-1'!B468</f>
        <v>0</v>
      </c>
      <c r="F467" s="9">
        <f>'Balance N-1'!C468</f>
        <v>0</v>
      </c>
      <c r="G467" s="9">
        <f>'Balance N-1'!D468</f>
        <v>0</v>
      </c>
      <c r="H467" s="9">
        <f>'Balance N-1'!E468</f>
        <v>0</v>
      </c>
      <c r="I467" s="9">
        <f>'Balance N-1'!F468</f>
        <v>0</v>
      </c>
      <c r="J467" s="11">
        <f>'Balance N-1'!G468</f>
        <v>0</v>
      </c>
      <c r="K467" s="11">
        <f>'Balance N-1'!H468</f>
        <v>0</v>
      </c>
      <c r="L467" s="12" t="str">
        <f t="shared" si="52"/>
        <v>0</v>
      </c>
      <c r="M467" s="5" t="str">
        <f t="shared" si="53"/>
        <v>0</v>
      </c>
      <c r="N467" s="4" t="str">
        <f t="shared" si="54"/>
        <v>0</v>
      </c>
      <c r="O467" s="6" t="str">
        <f t="shared" si="55"/>
        <v>Pas de niveau 7</v>
      </c>
    </row>
    <row r="468" spans="1:15">
      <c r="A468" s="15">
        <f>'Balance N-1'!A469</f>
        <v>0</v>
      </c>
      <c r="B468" s="4" t="str">
        <f t="shared" si="49"/>
        <v>0</v>
      </c>
      <c r="C468" s="4" t="str">
        <f t="shared" si="50"/>
        <v>0</v>
      </c>
      <c r="D468" s="4" t="str">
        <f t="shared" si="51"/>
        <v>0</v>
      </c>
      <c r="E468" s="8">
        <f>'Balance N-1'!B469</f>
        <v>0</v>
      </c>
      <c r="F468" s="9">
        <f>'Balance N-1'!C469</f>
        <v>0</v>
      </c>
      <c r="G468" s="9">
        <f>'Balance N-1'!D469</f>
        <v>0</v>
      </c>
      <c r="H468" s="9">
        <f>'Balance N-1'!E469</f>
        <v>0</v>
      </c>
      <c r="I468" s="9">
        <f>'Balance N-1'!F469</f>
        <v>0</v>
      </c>
      <c r="J468" s="11">
        <f>'Balance N-1'!G469</f>
        <v>0</v>
      </c>
      <c r="K468" s="11">
        <f>'Balance N-1'!H469</f>
        <v>0</v>
      </c>
      <c r="L468" s="12" t="str">
        <f t="shared" si="52"/>
        <v>0</v>
      </c>
      <c r="M468" s="5" t="str">
        <f t="shared" si="53"/>
        <v>0</v>
      </c>
      <c r="N468" s="4" t="str">
        <f t="shared" si="54"/>
        <v>0</v>
      </c>
      <c r="O468" s="6" t="str">
        <f t="shared" si="55"/>
        <v>Pas de niveau 7</v>
      </c>
    </row>
    <row r="469" spans="1:15">
      <c r="A469" s="15">
        <f>'Balance N-1'!A470</f>
        <v>0</v>
      </c>
      <c r="B469" s="4" t="str">
        <f t="shared" si="49"/>
        <v>0</v>
      </c>
      <c r="C469" s="4" t="str">
        <f t="shared" si="50"/>
        <v>0</v>
      </c>
      <c r="D469" s="4" t="str">
        <f t="shared" si="51"/>
        <v>0</v>
      </c>
      <c r="E469" s="8">
        <f>'Balance N-1'!B470</f>
        <v>0</v>
      </c>
      <c r="F469" s="9">
        <f>'Balance N-1'!C470</f>
        <v>0</v>
      </c>
      <c r="G469" s="9">
        <f>'Balance N-1'!D470</f>
        <v>0</v>
      </c>
      <c r="H469" s="9">
        <f>'Balance N-1'!E470</f>
        <v>0</v>
      </c>
      <c r="I469" s="9">
        <f>'Balance N-1'!F470</f>
        <v>0</v>
      </c>
      <c r="J469" s="11">
        <f>'Balance N-1'!G470</f>
        <v>0</v>
      </c>
      <c r="K469" s="11">
        <f>'Balance N-1'!H470</f>
        <v>0</v>
      </c>
      <c r="L469" s="12" t="str">
        <f t="shared" si="52"/>
        <v>0</v>
      </c>
      <c r="M469" s="5" t="str">
        <f t="shared" si="53"/>
        <v>0</v>
      </c>
      <c r="N469" s="4" t="str">
        <f t="shared" si="54"/>
        <v>0</v>
      </c>
      <c r="O469" s="6" t="str">
        <f t="shared" si="55"/>
        <v>Pas de niveau 7</v>
      </c>
    </row>
    <row r="470" spans="1:15">
      <c r="A470" s="15">
        <f>'Balance N-1'!A471</f>
        <v>0</v>
      </c>
      <c r="B470" s="4" t="str">
        <f t="shared" si="49"/>
        <v>0</v>
      </c>
      <c r="C470" s="4" t="str">
        <f t="shared" si="50"/>
        <v>0</v>
      </c>
      <c r="D470" s="4" t="str">
        <f t="shared" si="51"/>
        <v>0</v>
      </c>
      <c r="E470" s="8">
        <f>'Balance N-1'!B471</f>
        <v>0</v>
      </c>
      <c r="F470" s="9">
        <f>'Balance N-1'!C471</f>
        <v>0</v>
      </c>
      <c r="G470" s="9">
        <f>'Balance N-1'!D471</f>
        <v>0</v>
      </c>
      <c r="H470" s="9">
        <f>'Balance N-1'!E471</f>
        <v>0</v>
      </c>
      <c r="I470" s="9">
        <f>'Balance N-1'!F471</f>
        <v>0</v>
      </c>
      <c r="J470" s="11">
        <f>'Balance N-1'!G471</f>
        <v>0</v>
      </c>
      <c r="K470" s="11">
        <f>'Balance N-1'!H471</f>
        <v>0</v>
      </c>
      <c r="L470" s="12" t="str">
        <f t="shared" si="52"/>
        <v>0</v>
      </c>
      <c r="M470" s="5" t="str">
        <f t="shared" si="53"/>
        <v>0</v>
      </c>
      <c r="N470" s="4" t="str">
        <f t="shared" si="54"/>
        <v>0</v>
      </c>
      <c r="O470" s="6" t="str">
        <f t="shared" si="55"/>
        <v>Pas de niveau 7</v>
      </c>
    </row>
    <row r="471" spans="1:15">
      <c r="A471" s="15">
        <f>'Balance N-1'!A472</f>
        <v>0</v>
      </c>
      <c r="B471" s="4" t="str">
        <f t="shared" si="49"/>
        <v>0</v>
      </c>
      <c r="C471" s="4" t="str">
        <f t="shared" si="50"/>
        <v>0</v>
      </c>
      <c r="D471" s="4" t="str">
        <f t="shared" si="51"/>
        <v>0</v>
      </c>
      <c r="E471" s="8">
        <f>'Balance N-1'!B472</f>
        <v>0</v>
      </c>
      <c r="F471" s="9">
        <f>'Balance N-1'!C472</f>
        <v>0</v>
      </c>
      <c r="G471" s="9">
        <f>'Balance N-1'!D472</f>
        <v>0</v>
      </c>
      <c r="H471" s="9">
        <f>'Balance N-1'!E472</f>
        <v>0</v>
      </c>
      <c r="I471" s="9">
        <f>'Balance N-1'!F472</f>
        <v>0</v>
      </c>
      <c r="J471" s="11">
        <f>'Balance N-1'!G472</f>
        <v>0</v>
      </c>
      <c r="K471" s="11">
        <f>'Balance N-1'!H472</f>
        <v>0</v>
      </c>
      <c r="L471" s="12" t="str">
        <f t="shared" si="52"/>
        <v>0</v>
      </c>
      <c r="M471" s="5" t="str">
        <f t="shared" si="53"/>
        <v>0</v>
      </c>
      <c r="N471" s="4" t="str">
        <f t="shared" si="54"/>
        <v>0</v>
      </c>
      <c r="O471" s="6" t="str">
        <f t="shared" si="55"/>
        <v>Pas de niveau 7</v>
      </c>
    </row>
    <row r="472" spans="1:15">
      <c r="A472" s="15">
        <f>'Balance N-1'!A473</f>
        <v>0</v>
      </c>
      <c r="B472" s="4" t="str">
        <f t="shared" si="49"/>
        <v>0</v>
      </c>
      <c r="C472" s="4" t="str">
        <f t="shared" si="50"/>
        <v>0</v>
      </c>
      <c r="D472" s="4" t="str">
        <f t="shared" si="51"/>
        <v>0</v>
      </c>
      <c r="E472" s="8">
        <f>'Balance N-1'!B473</f>
        <v>0</v>
      </c>
      <c r="F472" s="9">
        <f>'Balance N-1'!C473</f>
        <v>0</v>
      </c>
      <c r="G472" s="9">
        <f>'Balance N-1'!D473</f>
        <v>0</v>
      </c>
      <c r="H472" s="9">
        <f>'Balance N-1'!E473</f>
        <v>0</v>
      </c>
      <c r="I472" s="9">
        <f>'Balance N-1'!F473</f>
        <v>0</v>
      </c>
      <c r="J472" s="11">
        <f>'Balance N-1'!G473</f>
        <v>0</v>
      </c>
      <c r="K472" s="11">
        <f>'Balance N-1'!H473</f>
        <v>0</v>
      </c>
      <c r="L472" s="12" t="str">
        <f t="shared" si="52"/>
        <v>0</v>
      </c>
      <c r="M472" s="5" t="str">
        <f t="shared" si="53"/>
        <v>0</v>
      </c>
      <c r="N472" s="4" t="str">
        <f t="shared" si="54"/>
        <v>0</v>
      </c>
      <c r="O472" s="6" t="str">
        <f t="shared" si="55"/>
        <v>Pas de niveau 7</v>
      </c>
    </row>
    <row r="473" spans="1:15">
      <c r="A473" s="15">
        <f>'Balance N-1'!A474</f>
        <v>0</v>
      </c>
      <c r="B473" s="4" t="str">
        <f t="shared" si="49"/>
        <v>0</v>
      </c>
      <c r="C473" s="4" t="str">
        <f t="shared" si="50"/>
        <v>0</v>
      </c>
      <c r="D473" s="4" t="str">
        <f t="shared" si="51"/>
        <v>0</v>
      </c>
      <c r="E473" s="8">
        <f>'Balance N-1'!B474</f>
        <v>0</v>
      </c>
      <c r="F473" s="9">
        <f>'Balance N-1'!C474</f>
        <v>0</v>
      </c>
      <c r="G473" s="9">
        <f>'Balance N-1'!D474</f>
        <v>0</v>
      </c>
      <c r="H473" s="9">
        <f>'Balance N-1'!E474</f>
        <v>0</v>
      </c>
      <c r="I473" s="9">
        <f>'Balance N-1'!F474</f>
        <v>0</v>
      </c>
      <c r="J473" s="11">
        <f>'Balance N-1'!G474</f>
        <v>0</v>
      </c>
      <c r="K473" s="11">
        <f>'Balance N-1'!H474</f>
        <v>0</v>
      </c>
      <c r="L473" s="12" t="str">
        <f t="shared" si="52"/>
        <v>0</v>
      </c>
      <c r="M473" s="5" t="str">
        <f t="shared" si="53"/>
        <v>0</v>
      </c>
      <c r="N473" s="4" t="str">
        <f t="shared" si="54"/>
        <v>0</v>
      </c>
      <c r="O473" s="6" t="str">
        <f t="shared" si="55"/>
        <v>Pas de niveau 7</v>
      </c>
    </row>
    <row r="474" spans="1:15">
      <c r="A474" s="15">
        <f>'Balance N-1'!A475</f>
        <v>0</v>
      </c>
      <c r="B474" s="4" t="str">
        <f t="shared" si="49"/>
        <v>0</v>
      </c>
      <c r="C474" s="4" t="str">
        <f t="shared" si="50"/>
        <v>0</v>
      </c>
      <c r="D474" s="4" t="str">
        <f t="shared" si="51"/>
        <v>0</v>
      </c>
      <c r="E474" s="8">
        <f>'Balance N-1'!B475</f>
        <v>0</v>
      </c>
      <c r="F474" s="9">
        <f>'Balance N-1'!C475</f>
        <v>0</v>
      </c>
      <c r="G474" s="9">
        <f>'Balance N-1'!D475</f>
        <v>0</v>
      </c>
      <c r="H474" s="9">
        <f>'Balance N-1'!E475</f>
        <v>0</v>
      </c>
      <c r="I474" s="9">
        <f>'Balance N-1'!F475</f>
        <v>0</v>
      </c>
      <c r="J474" s="11">
        <f>'Balance N-1'!G475</f>
        <v>0</v>
      </c>
      <c r="K474" s="11">
        <f>'Balance N-1'!H475</f>
        <v>0</v>
      </c>
      <c r="L474" s="12" t="str">
        <f t="shared" si="52"/>
        <v>0</v>
      </c>
      <c r="M474" s="5" t="str">
        <f t="shared" si="53"/>
        <v>0</v>
      </c>
      <c r="N474" s="4" t="str">
        <f t="shared" si="54"/>
        <v>0</v>
      </c>
      <c r="O474" s="6" t="str">
        <f t="shared" si="55"/>
        <v>Pas de niveau 7</v>
      </c>
    </row>
    <row r="475" spans="1:15">
      <c r="A475" s="15">
        <f>'Balance N-1'!A476</f>
        <v>0</v>
      </c>
      <c r="B475" s="4" t="str">
        <f t="shared" si="49"/>
        <v>0</v>
      </c>
      <c r="C475" s="4" t="str">
        <f t="shared" si="50"/>
        <v>0</v>
      </c>
      <c r="D475" s="4" t="str">
        <f t="shared" si="51"/>
        <v>0</v>
      </c>
      <c r="E475" s="8">
        <f>'Balance N-1'!B476</f>
        <v>0</v>
      </c>
      <c r="F475" s="9">
        <f>'Balance N-1'!C476</f>
        <v>0</v>
      </c>
      <c r="G475" s="9">
        <f>'Balance N-1'!D476</f>
        <v>0</v>
      </c>
      <c r="H475" s="9">
        <f>'Balance N-1'!E476</f>
        <v>0</v>
      </c>
      <c r="I475" s="9">
        <f>'Balance N-1'!F476</f>
        <v>0</v>
      </c>
      <c r="J475" s="11">
        <f>'Balance N-1'!G476</f>
        <v>0</v>
      </c>
      <c r="K475" s="11">
        <f>'Balance N-1'!H476</f>
        <v>0</v>
      </c>
      <c r="L475" s="12" t="str">
        <f t="shared" si="52"/>
        <v>0</v>
      </c>
      <c r="M475" s="5" t="str">
        <f t="shared" si="53"/>
        <v>0</v>
      </c>
      <c r="N475" s="4" t="str">
        <f t="shared" si="54"/>
        <v>0</v>
      </c>
      <c r="O475" s="6" t="str">
        <f t="shared" si="55"/>
        <v>Pas de niveau 7</v>
      </c>
    </row>
    <row r="476" spans="1:15">
      <c r="A476" s="15">
        <f>'Balance N-1'!A477</f>
        <v>0</v>
      </c>
      <c r="B476" s="4" t="str">
        <f t="shared" si="49"/>
        <v>0</v>
      </c>
      <c r="C476" s="4" t="str">
        <f t="shared" si="50"/>
        <v>0</v>
      </c>
      <c r="D476" s="4" t="str">
        <f t="shared" si="51"/>
        <v>0</v>
      </c>
      <c r="E476" s="8">
        <f>'Balance N-1'!B477</f>
        <v>0</v>
      </c>
      <c r="F476" s="9">
        <f>'Balance N-1'!C477</f>
        <v>0</v>
      </c>
      <c r="G476" s="9">
        <f>'Balance N-1'!D477</f>
        <v>0</v>
      </c>
      <c r="H476" s="9">
        <f>'Balance N-1'!E477</f>
        <v>0</v>
      </c>
      <c r="I476" s="9">
        <f>'Balance N-1'!F477</f>
        <v>0</v>
      </c>
      <c r="J476" s="11">
        <f>'Balance N-1'!G477</f>
        <v>0</v>
      </c>
      <c r="K476" s="11">
        <f>'Balance N-1'!H477</f>
        <v>0</v>
      </c>
      <c r="L476" s="12" t="str">
        <f t="shared" si="52"/>
        <v>0</v>
      </c>
      <c r="M476" s="5" t="str">
        <f t="shared" si="53"/>
        <v>0</v>
      </c>
      <c r="N476" s="4" t="str">
        <f t="shared" si="54"/>
        <v>0</v>
      </c>
      <c r="O476" s="6" t="str">
        <f t="shared" si="55"/>
        <v>Pas de niveau 7</v>
      </c>
    </row>
    <row r="477" spans="1:15">
      <c r="A477" s="15">
        <f>'Balance N-1'!A478</f>
        <v>0</v>
      </c>
      <c r="B477" s="4" t="str">
        <f t="shared" si="49"/>
        <v>0</v>
      </c>
      <c r="C477" s="4" t="str">
        <f t="shared" si="50"/>
        <v>0</v>
      </c>
      <c r="D477" s="4" t="str">
        <f t="shared" si="51"/>
        <v>0</v>
      </c>
      <c r="E477" s="8">
        <f>'Balance N-1'!B478</f>
        <v>0</v>
      </c>
      <c r="F477" s="9">
        <f>'Balance N-1'!C478</f>
        <v>0</v>
      </c>
      <c r="G477" s="9">
        <f>'Balance N-1'!D478</f>
        <v>0</v>
      </c>
      <c r="H477" s="9">
        <f>'Balance N-1'!E478</f>
        <v>0</v>
      </c>
      <c r="I477" s="9">
        <f>'Balance N-1'!F478</f>
        <v>0</v>
      </c>
      <c r="J477" s="11">
        <f>'Balance N-1'!G478</f>
        <v>0</v>
      </c>
      <c r="K477" s="11">
        <f>'Balance N-1'!H478</f>
        <v>0</v>
      </c>
      <c r="L477" s="12" t="str">
        <f t="shared" si="52"/>
        <v>0</v>
      </c>
      <c r="M477" s="5" t="str">
        <f t="shared" si="53"/>
        <v>0</v>
      </c>
      <c r="N477" s="4" t="str">
        <f t="shared" si="54"/>
        <v>0</v>
      </c>
      <c r="O477" s="6" t="str">
        <f t="shared" si="55"/>
        <v>Pas de niveau 7</v>
      </c>
    </row>
    <row r="478" spans="1:15">
      <c r="A478" s="15">
        <f>'Balance N-1'!A479</f>
        <v>0</v>
      </c>
      <c r="B478" s="4" t="str">
        <f t="shared" si="49"/>
        <v>0</v>
      </c>
      <c r="C478" s="4" t="str">
        <f t="shared" si="50"/>
        <v>0</v>
      </c>
      <c r="D478" s="4" t="str">
        <f t="shared" si="51"/>
        <v>0</v>
      </c>
      <c r="E478" s="8">
        <f>'Balance N-1'!B479</f>
        <v>0</v>
      </c>
      <c r="F478" s="9">
        <f>'Balance N-1'!C479</f>
        <v>0</v>
      </c>
      <c r="G478" s="9">
        <f>'Balance N-1'!D479</f>
        <v>0</v>
      </c>
      <c r="H478" s="9">
        <f>'Balance N-1'!E479</f>
        <v>0</v>
      </c>
      <c r="I478" s="9">
        <f>'Balance N-1'!F479</f>
        <v>0</v>
      </c>
      <c r="J478" s="11">
        <f>'Balance N-1'!G479</f>
        <v>0</v>
      </c>
      <c r="K478" s="11">
        <f>'Balance N-1'!H479</f>
        <v>0</v>
      </c>
      <c r="L478" s="12" t="str">
        <f t="shared" si="52"/>
        <v>0</v>
      </c>
      <c r="M478" s="5" t="str">
        <f t="shared" si="53"/>
        <v>0</v>
      </c>
      <c r="N478" s="4" t="str">
        <f t="shared" si="54"/>
        <v>0</v>
      </c>
      <c r="O478" s="6" t="str">
        <f t="shared" si="55"/>
        <v>Pas de niveau 7</v>
      </c>
    </row>
    <row r="479" spans="1:15">
      <c r="A479" s="15">
        <f>'Balance N-1'!A480</f>
        <v>0</v>
      </c>
      <c r="B479" s="4" t="str">
        <f t="shared" si="49"/>
        <v>0</v>
      </c>
      <c r="C479" s="4" t="str">
        <f t="shared" si="50"/>
        <v>0</v>
      </c>
      <c r="D479" s="4" t="str">
        <f t="shared" si="51"/>
        <v>0</v>
      </c>
      <c r="E479" s="8">
        <f>'Balance N-1'!B480</f>
        <v>0</v>
      </c>
      <c r="F479" s="9">
        <f>'Balance N-1'!C480</f>
        <v>0</v>
      </c>
      <c r="G479" s="9">
        <f>'Balance N-1'!D480</f>
        <v>0</v>
      </c>
      <c r="H479" s="9">
        <f>'Balance N-1'!E480</f>
        <v>0</v>
      </c>
      <c r="I479" s="9">
        <f>'Balance N-1'!F480</f>
        <v>0</v>
      </c>
      <c r="J479" s="11">
        <f>'Balance N-1'!G480</f>
        <v>0</v>
      </c>
      <c r="K479" s="11">
        <f>'Balance N-1'!H480</f>
        <v>0</v>
      </c>
      <c r="L479" s="12" t="str">
        <f t="shared" si="52"/>
        <v>0</v>
      </c>
      <c r="M479" s="5" t="str">
        <f t="shared" si="53"/>
        <v>0</v>
      </c>
      <c r="N479" s="4" t="str">
        <f t="shared" si="54"/>
        <v>0</v>
      </c>
      <c r="O479" s="6" t="str">
        <f t="shared" si="55"/>
        <v>Pas de niveau 7</v>
      </c>
    </row>
    <row r="480" spans="1:15">
      <c r="A480" s="15">
        <f>'Balance N-1'!A481</f>
        <v>0</v>
      </c>
      <c r="B480" s="4" t="str">
        <f t="shared" si="49"/>
        <v>0</v>
      </c>
      <c r="C480" s="4" t="str">
        <f t="shared" si="50"/>
        <v>0</v>
      </c>
      <c r="D480" s="4" t="str">
        <f t="shared" si="51"/>
        <v>0</v>
      </c>
      <c r="E480" s="8">
        <f>'Balance N-1'!B481</f>
        <v>0</v>
      </c>
      <c r="F480" s="9">
        <f>'Balance N-1'!C481</f>
        <v>0</v>
      </c>
      <c r="G480" s="9">
        <f>'Balance N-1'!D481</f>
        <v>0</v>
      </c>
      <c r="H480" s="9">
        <f>'Balance N-1'!E481</f>
        <v>0</v>
      </c>
      <c r="I480" s="9">
        <f>'Balance N-1'!F481</f>
        <v>0</v>
      </c>
      <c r="J480" s="11">
        <f>'Balance N-1'!G481</f>
        <v>0</v>
      </c>
      <c r="K480" s="11">
        <f>'Balance N-1'!H481</f>
        <v>0</v>
      </c>
      <c r="L480" s="12" t="str">
        <f t="shared" si="52"/>
        <v>0</v>
      </c>
      <c r="M480" s="5" t="str">
        <f t="shared" si="53"/>
        <v>0</v>
      </c>
      <c r="N480" s="4" t="str">
        <f t="shared" si="54"/>
        <v>0</v>
      </c>
      <c r="O480" s="6" t="str">
        <f t="shared" si="55"/>
        <v>Pas de niveau 7</v>
      </c>
    </row>
    <row r="481" spans="1:15">
      <c r="A481" s="15">
        <f>'Balance N-1'!A482</f>
        <v>0</v>
      </c>
      <c r="B481" s="4" t="str">
        <f t="shared" si="49"/>
        <v>0</v>
      </c>
      <c r="C481" s="4" t="str">
        <f t="shared" si="50"/>
        <v>0</v>
      </c>
      <c r="D481" s="4" t="str">
        <f t="shared" si="51"/>
        <v>0</v>
      </c>
      <c r="E481" s="8">
        <f>'Balance N-1'!B482</f>
        <v>0</v>
      </c>
      <c r="F481" s="9">
        <f>'Balance N-1'!C482</f>
        <v>0</v>
      </c>
      <c r="G481" s="9">
        <f>'Balance N-1'!D482</f>
        <v>0</v>
      </c>
      <c r="H481" s="9">
        <f>'Balance N-1'!E482</f>
        <v>0</v>
      </c>
      <c r="I481" s="9">
        <f>'Balance N-1'!F482</f>
        <v>0</v>
      </c>
      <c r="J481" s="11">
        <f>'Balance N-1'!G482</f>
        <v>0</v>
      </c>
      <c r="K481" s="11">
        <f>'Balance N-1'!H482</f>
        <v>0</v>
      </c>
      <c r="L481" s="12" t="str">
        <f t="shared" si="52"/>
        <v>0</v>
      </c>
      <c r="M481" s="5" t="str">
        <f t="shared" si="53"/>
        <v>0</v>
      </c>
      <c r="N481" s="4" t="str">
        <f t="shared" si="54"/>
        <v>0</v>
      </c>
      <c r="O481" s="6" t="str">
        <f t="shared" si="55"/>
        <v>Pas de niveau 7</v>
      </c>
    </row>
    <row r="482" spans="1:15">
      <c r="A482" s="15">
        <f>'Balance N-1'!A483</f>
        <v>0</v>
      </c>
      <c r="B482" s="4" t="str">
        <f t="shared" si="49"/>
        <v>0</v>
      </c>
      <c r="C482" s="4" t="str">
        <f t="shared" si="50"/>
        <v>0</v>
      </c>
      <c r="D482" s="4" t="str">
        <f t="shared" si="51"/>
        <v>0</v>
      </c>
      <c r="E482" s="8">
        <f>'Balance N-1'!B483</f>
        <v>0</v>
      </c>
      <c r="F482" s="9">
        <f>'Balance N-1'!C483</f>
        <v>0</v>
      </c>
      <c r="G482" s="9">
        <f>'Balance N-1'!D483</f>
        <v>0</v>
      </c>
      <c r="H482" s="9">
        <f>'Balance N-1'!E483</f>
        <v>0</v>
      </c>
      <c r="I482" s="9">
        <f>'Balance N-1'!F483</f>
        <v>0</v>
      </c>
      <c r="J482" s="11">
        <f>'Balance N-1'!G483</f>
        <v>0</v>
      </c>
      <c r="K482" s="11">
        <f>'Balance N-1'!H483</f>
        <v>0</v>
      </c>
      <c r="L482" s="12" t="str">
        <f t="shared" si="52"/>
        <v>0</v>
      </c>
      <c r="M482" s="5" t="str">
        <f t="shared" si="53"/>
        <v>0</v>
      </c>
      <c r="N482" s="4" t="str">
        <f t="shared" si="54"/>
        <v>0</v>
      </c>
      <c r="O482" s="6" t="str">
        <f t="shared" si="55"/>
        <v>Pas de niveau 7</v>
      </c>
    </row>
    <row r="483" spans="1:15">
      <c r="A483" s="15">
        <f>'Balance N-1'!A484</f>
        <v>0</v>
      </c>
      <c r="B483" s="4" t="str">
        <f t="shared" si="49"/>
        <v>0</v>
      </c>
      <c r="C483" s="4" t="str">
        <f t="shared" si="50"/>
        <v>0</v>
      </c>
      <c r="D483" s="4" t="str">
        <f t="shared" si="51"/>
        <v>0</v>
      </c>
      <c r="E483" s="8">
        <f>'Balance N-1'!B484</f>
        <v>0</v>
      </c>
      <c r="F483" s="9">
        <f>'Balance N-1'!C484</f>
        <v>0</v>
      </c>
      <c r="G483" s="9">
        <f>'Balance N-1'!D484</f>
        <v>0</v>
      </c>
      <c r="H483" s="9">
        <f>'Balance N-1'!E484</f>
        <v>0</v>
      </c>
      <c r="I483" s="9">
        <f>'Balance N-1'!F484</f>
        <v>0</v>
      </c>
      <c r="J483" s="11">
        <f>'Balance N-1'!G484</f>
        <v>0</v>
      </c>
      <c r="K483" s="11">
        <f>'Balance N-1'!H484</f>
        <v>0</v>
      </c>
      <c r="L483" s="12" t="str">
        <f t="shared" si="52"/>
        <v>0</v>
      </c>
      <c r="M483" s="5" t="str">
        <f t="shared" si="53"/>
        <v>0</v>
      </c>
      <c r="N483" s="4" t="str">
        <f t="shared" si="54"/>
        <v>0</v>
      </c>
      <c r="O483" s="6" t="str">
        <f t="shared" si="55"/>
        <v>Pas de niveau 7</v>
      </c>
    </row>
    <row r="484" spans="1:15">
      <c r="A484" s="15">
        <f>'Balance N-1'!A485</f>
        <v>0</v>
      </c>
      <c r="B484" s="4" t="str">
        <f t="shared" si="49"/>
        <v>0</v>
      </c>
      <c r="C484" s="4" t="str">
        <f t="shared" si="50"/>
        <v>0</v>
      </c>
      <c r="D484" s="4" t="str">
        <f t="shared" si="51"/>
        <v>0</v>
      </c>
      <c r="E484" s="8">
        <f>'Balance N-1'!B485</f>
        <v>0</v>
      </c>
      <c r="F484" s="9">
        <f>'Balance N-1'!C485</f>
        <v>0</v>
      </c>
      <c r="G484" s="9">
        <f>'Balance N-1'!D485</f>
        <v>0</v>
      </c>
      <c r="H484" s="9">
        <f>'Balance N-1'!E485</f>
        <v>0</v>
      </c>
      <c r="I484" s="9">
        <f>'Balance N-1'!F485</f>
        <v>0</v>
      </c>
      <c r="J484" s="11">
        <f>'Balance N-1'!G485</f>
        <v>0</v>
      </c>
      <c r="K484" s="11">
        <f>'Balance N-1'!H485</f>
        <v>0</v>
      </c>
      <c r="L484" s="12" t="str">
        <f t="shared" si="52"/>
        <v>0</v>
      </c>
      <c r="M484" s="5" t="str">
        <f t="shared" si="53"/>
        <v>0</v>
      </c>
      <c r="N484" s="4" t="str">
        <f t="shared" si="54"/>
        <v>0</v>
      </c>
      <c r="O484" s="6" t="str">
        <f t="shared" si="55"/>
        <v>Pas de niveau 7</v>
      </c>
    </row>
    <row r="485" spans="1:15">
      <c r="A485" s="15">
        <f>'Balance N-1'!A486</f>
        <v>0</v>
      </c>
      <c r="B485" s="4" t="str">
        <f t="shared" si="49"/>
        <v>0</v>
      </c>
      <c r="C485" s="4" t="str">
        <f t="shared" si="50"/>
        <v>0</v>
      </c>
      <c r="D485" s="4" t="str">
        <f t="shared" si="51"/>
        <v>0</v>
      </c>
      <c r="E485" s="8">
        <f>'Balance N-1'!B486</f>
        <v>0</v>
      </c>
      <c r="F485" s="9">
        <f>'Balance N-1'!C486</f>
        <v>0</v>
      </c>
      <c r="G485" s="9">
        <f>'Balance N-1'!D486</f>
        <v>0</v>
      </c>
      <c r="H485" s="9">
        <f>'Balance N-1'!E486</f>
        <v>0</v>
      </c>
      <c r="I485" s="9">
        <f>'Balance N-1'!F486</f>
        <v>0</v>
      </c>
      <c r="J485" s="11">
        <f>'Balance N-1'!G486</f>
        <v>0</v>
      </c>
      <c r="K485" s="11">
        <f>'Balance N-1'!H486</f>
        <v>0</v>
      </c>
      <c r="L485" s="12" t="str">
        <f t="shared" si="52"/>
        <v>0</v>
      </c>
      <c r="M485" s="5" t="str">
        <f t="shared" si="53"/>
        <v>0</v>
      </c>
      <c r="N485" s="4" t="str">
        <f t="shared" si="54"/>
        <v>0</v>
      </c>
      <c r="O485" s="6" t="str">
        <f t="shared" si="55"/>
        <v>Pas de niveau 7</v>
      </c>
    </row>
    <row r="486" spans="1:15">
      <c r="A486" s="15">
        <f>'Balance N-1'!A487</f>
        <v>0</v>
      </c>
      <c r="B486" s="4" t="str">
        <f t="shared" si="49"/>
        <v>0</v>
      </c>
      <c r="C486" s="4" t="str">
        <f t="shared" si="50"/>
        <v>0</v>
      </c>
      <c r="D486" s="4" t="str">
        <f t="shared" si="51"/>
        <v>0</v>
      </c>
      <c r="E486" s="8">
        <f>'Balance N-1'!B487</f>
        <v>0</v>
      </c>
      <c r="F486" s="9">
        <f>'Balance N-1'!C487</f>
        <v>0</v>
      </c>
      <c r="G486" s="9">
        <f>'Balance N-1'!D487</f>
        <v>0</v>
      </c>
      <c r="H486" s="9">
        <f>'Balance N-1'!E487</f>
        <v>0</v>
      </c>
      <c r="I486" s="9">
        <f>'Balance N-1'!F487</f>
        <v>0</v>
      </c>
      <c r="J486" s="11">
        <f>'Balance N-1'!G487</f>
        <v>0</v>
      </c>
      <c r="K486" s="11">
        <f>'Balance N-1'!H487</f>
        <v>0</v>
      </c>
      <c r="L486" s="12" t="str">
        <f t="shared" si="52"/>
        <v>0</v>
      </c>
      <c r="M486" s="5" t="str">
        <f t="shared" si="53"/>
        <v>0</v>
      </c>
      <c r="N486" s="4" t="str">
        <f t="shared" si="54"/>
        <v>0</v>
      </c>
      <c r="O486" s="6" t="str">
        <f t="shared" si="55"/>
        <v>Pas de niveau 7</v>
      </c>
    </row>
    <row r="487" spans="1:15">
      <c r="A487" s="15">
        <f>'Balance N-1'!A488</f>
        <v>0</v>
      </c>
      <c r="B487" s="4" t="str">
        <f t="shared" si="49"/>
        <v>0</v>
      </c>
      <c r="C487" s="4" t="str">
        <f t="shared" si="50"/>
        <v>0</v>
      </c>
      <c r="D487" s="4" t="str">
        <f t="shared" si="51"/>
        <v>0</v>
      </c>
      <c r="E487" s="8">
        <f>'Balance N-1'!B488</f>
        <v>0</v>
      </c>
      <c r="F487" s="9">
        <f>'Balance N-1'!C488</f>
        <v>0</v>
      </c>
      <c r="G487" s="9">
        <f>'Balance N-1'!D488</f>
        <v>0</v>
      </c>
      <c r="H487" s="9">
        <f>'Balance N-1'!E488</f>
        <v>0</v>
      </c>
      <c r="I487" s="9">
        <f>'Balance N-1'!F488</f>
        <v>0</v>
      </c>
      <c r="J487" s="11">
        <f>'Balance N-1'!G488</f>
        <v>0</v>
      </c>
      <c r="K487" s="11">
        <f>'Balance N-1'!H488</f>
        <v>0</v>
      </c>
      <c r="L487" s="12" t="str">
        <f t="shared" si="52"/>
        <v>0</v>
      </c>
      <c r="M487" s="5" t="str">
        <f t="shared" si="53"/>
        <v>0</v>
      </c>
      <c r="N487" s="4" t="str">
        <f t="shared" si="54"/>
        <v>0</v>
      </c>
      <c r="O487" s="6" t="str">
        <f t="shared" si="55"/>
        <v>Pas de niveau 7</v>
      </c>
    </row>
    <row r="488" spans="1:15">
      <c r="A488" s="15">
        <f>'Balance N-1'!A489</f>
        <v>0</v>
      </c>
      <c r="B488" s="4" t="str">
        <f t="shared" si="49"/>
        <v>0</v>
      </c>
      <c r="C488" s="4" t="str">
        <f t="shared" si="50"/>
        <v>0</v>
      </c>
      <c r="D488" s="4" t="str">
        <f t="shared" si="51"/>
        <v>0</v>
      </c>
      <c r="E488" s="8">
        <f>'Balance N-1'!B489</f>
        <v>0</v>
      </c>
      <c r="F488" s="9">
        <f>'Balance N-1'!C489</f>
        <v>0</v>
      </c>
      <c r="G488" s="9">
        <f>'Balance N-1'!D489</f>
        <v>0</v>
      </c>
      <c r="H488" s="9">
        <f>'Balance N-1'!E489</f>
        <v>0</v>
      </c>
      <c r="I488" s="9">
        <f>'Balance N-1'!F489</f>
        <v>0</v>
      </c>
      <c r="J488" s="11">
        <f>'Balance N-1'!G489</f>
        <v>0</v>
      </c>
      <c r="K488" s="11">
        <f>'Balance N-1'!H489</f>
        <v>0</v>
      </c>
      <c r="L488" s="12" t="str">
        <f t="shared" si="52"/>
        <v>0</v>
      </c>
      <c r="M488" s="5" t="str">
        <f t="shared" si="53"/>
        <v>0</v>
      </c>
      <c r="N488" s="4" t="str">
        <f t="shared" si="54"/>
        <v>0</v>
      </c>
      <c r="O488" s="6" t="str">
        <f t="shared" si="55"/>
        <v>Pas de niveau 7</v>
      </c>
    </row>
    <row r="489" spans="1:15">
      <c r="A489" s="15">
        <f>'Balance N-1'!A490</f>
        <v>0</v>
      </c>
      <c r="B489" s="4" t="str">
        <f t="shared" si="49"/>
        <v>0</v>
      </c>
      <c r="C489" s="4" t="str">
        <f t="shared" si="50"/>
        <v>0</v>
      </c>
      <c r="D489" s="4" t="str">
        <f t="shared" si="51"/>
        <v>0</v>
      </c>
      <c r="E489" s="8">
        <f>'Balance N-1'!B490</f>
        <v>0</v>
      </c>
      <c r="F489" s="9">
        <f>'Balance N-1'!C490</f>
        <v>0</v>
      </c>
      <c r="G489" s="9">
        <f>'Balance N-1'!D490</f>
        <v>0</v>
      </c>
      <c r="H489" s="9">
        <f>'Balance N-1'!E490</f>
        <v>0</v>
      </c>
      <c r="I489" s="9">
        <f>'Balance N-1'!F490</f>
        <v>0</v>
      </c>
      <c r="J489" s="11">
        <f>'Balance N-1'!G490</f>
        <v>0</v>
      </c>
      <c r="K489" s="11">
        <f>'Balance N-1'!H490</f>
        <v>0</v>
      </c>
      <c r="L489" s="12" t="str">
        <f t="shared" si="52"/>
        <v>0</v>
      </c>
      <c r="M489" s="5" t="str">
        <f t="shared" si="53"/>
        <v>0</v>
      </c>
      <c r="N489" s="4" t="str">
        <f t="shared" si="54"/>
        <v>0</v>
      </c>
      <c r="O489" s="6" t="str">
        <f t="shared" si="55"/>
        <v>Pas de niveau 7</v>
      </c>
    </row>
    <row r="490" spans="1:15">
      <c r="A490" s="15">
        <f>'Balance N-1'!A491</f>
        <v>0</v>
      </c>
      <c r="B490" s="4" t="str">
        <f t="shared" si="49"/>
        <v>0</v>
      </c>
      <c r="C490" s="4" t="str">
        <f t="shared" si="50"/>
        <v>0</v>
      </c>
      <c r="D490" s="4" t="str">
        <f t="shared" si="51"/>
        <v>0</v>
      </c>
      <c r="E490" s="8">
        <f>'Balance N-1'!B491</f>
        <v>0</v>
      </c>
      <c r="F490" s="9">
        <f>'Balance N-1'!C491</f>
        <v>0</v>
      </c>
      <c r="G490" s="9">
        <f>'Balance N-1'!D491</f>
        <v>0</v>
      </c>
      <c r="H490" s="9">
        <f>'Balance N-1'!E491</f>
        <v>0</v>
      </c>
      <c r="I490" s="9">
        <f>'Balance N-1'!F491</f>
        <v>0</v>
      </c>
      <c r="J490" s="11">
        <f>'Balance N-1'!G491</f>
        <v>0</v>
      </c>
      <c r="K490" s="11">
        <f>'Balance N-1'!H491</f>
        <v>0</v>
      </c>
      <c r="L490" s="12" t="str">
        <f t="shared" si="52"/>
        <v>0</v>
      </c>
      <c r="M490" s="5" t="str">
        <f t="shared" si="53"/>
        <v>0</v>
      </c>
      <c r="N490" s="4" t="str">
        <f t="shared" si="54"/>
        <v>0</v>
      </c>
      <c r="O490" s="6" t="str">
        <f t="shared" si="55"/>
        <v>Pas de niveau 7</v>
      </c>
    </row>
    <row r="491" spans="1:15">
      <c r="A491" s="15">
        <f>'Balance N-1'!A492</f>
        <v>0</v>
      </c>
      <c r="B491" s="4" t="str">
        <f t="shared" si="49"/>
        <v>0</v>
      </c>
      <c r="C491" s="4" t="str">
        <f t="shared" si="50"/>
        <v>0</v>
      </c>
      <c r="D491" s="4" t="str">
        <f t="shared" si="51"/>
        <v>0</v>
      </c>
      <c r="E491" s="8">
        <f>'Balance N-1'!B492</f>
        <v>0</v>
      </c>
      <c r="F491" s="9">
        <f>'Balance N-1'!C492</f>
        <v>0</v>
      </c>
      <c r="G491" s="9">
        <f>'Balance N-1'!D492</f>
        <v>0</v>
      </c>
      <c r="H491" s="9">
        <f>'Balance N-1'!E492</f>
        <v>0</v>
      </c>
      <c r="I491" s="9">
        <f>'Balance N-1'!F492</f>
        <v>0</v>
      </c>
      <c r="J491" s="11">
        <f>'Balance N-1'!G492</f>
        <v>0</v>
      </c>
      <c r="K491" s="11">
        <f>'Balance N-1'!H492</f>
        <v>0</v>
      </c>
      <c r="L491" s="12" t="str">
        <f t="shared" si="52"/>
        <v>0</v>
      </c>
      <c r="M491" s="5" t="str">
        <f t="shared" si="53"/>
        <v>0</v>
      </c>
      <c r="N491" s="4" t="str">
        <f t="shared" si="54"/>
        <v>0</v>
      </c>
      <c r="O491" s="6" t="str">
        <f t="shared" si="55"/>
        <v>Pas de niveau 7</v>
      </c>
    </row>
    <row r="492" spans="1:15">
      <c r="A492" s="15">
        <f>'Balance N-1'!A493</f>
        <v>0</v>
      </c>
      <c r="B492" s="4" t="str">
        <f t="shared" si="49"/>
        <v>0</v>
      </c>
      <c r="C492" s="4" t="str">
        <f t="shared" si="50"/>
        <v>0</v>
      </c>
      <c r="D492" s="4" t="str">
        <f t="shared" si="51"/>
        <v>0</v>
      </c>
      <c r="E492" s="8">
        <f>'Balance N-1'!B493</f>
        <v>0</v>
      </c>
      <c r="F492" s="9">
        <f>'Balance N-1'!C493</f>
        <v>0</v>
      </c>
      <c r="G492" s="9">
        <f>'Balance N-1'!D493</f>
        <v>0</v>
      </c>
      <c r="H492" s="9">
        <f>'Balance N-1'!E493</f>
        <v>0</v>
      </c>
      <c r="I492" s="9">
        <f>'Balance N-1'!F493</f>
        <v>0</v>
      </c>
      <c r="J492" s="11">
        <f>'Balance N-1'!G493</f>
        <v>0</v>
      </c>
      <c r="K492" s="11">
        <f>'Balance N-1'!H493</f>
        <v>0</v>
      </c>
      <c r="L492" s="12" t="str">
        <f t="shared" si="52"/>
        <v>0</v>
      </c>
      <c r="M492" s="5" t="str">
        <f t="shared" si="53"/>
        <v>0</v>
      </c>
      <c r="N492" s="4" t="str">
        <f t="shared" si="54"/>
        <v>0</v>
      </c>
      <c r="O492" s="6" t="str">
        <f t="shared" si="55"/>
        <v>Pas de niveau 7</v>
      </c>
    </row>
    <row r="493" spans="1:15">
      <c r="A493" s="15">
        <f>'Balance N-1'!A494</f>
        <v>0</v>
      </c>
      <c r="B493" s="4" t="str">
        <f t="shared" si="49"/>
        <v>0</v>
      </c>
      <c r="C493" s="4" t="str">
        <f t="shared" si="50"/>
        <v>0</v>
      </c>
      <c r="D493" s="4" t="str">
        <f t="shared" si="51"/>
        <v>0</v>
      </c>
      <c r="E493" s="8">
        <f>'Balance N-1'!B494</f>
        <v>0</v>
      </c>
      <c r="F493" s="9">
        <f>'Balance N-1'!C494</f>
        <v>0</v>
      </c>
      <c r="G493" s="9">
        <f>'Balance N-1'!D494</f>
        <v>0</v>
      </c>
      <c r="H493" s="9">
        <f>'Balance N-1'!E494</f>
        <v>0</v>
      </c>
      <c r="I493" s="9">
        <f>'Balance N-1'!F494</f>
        <v>0</v>
      </c>
      <c r="J493" s="11">
        <f>'Balance N-1'!G494</f>
        <v>0</v>
      </c>
      <c r="K493" s="11">
        <f>'Balance N-1'!H494</f>
        <v>0</v>
      </c>
      <c r="L493" s="12" t="str">
        <f t="shared" si="52"/>
        <v>0</v>
      </c>
      <c r="M493" s="5" t="str">
        <f t="shared" si="53"/>
        <v>0</v>
      </c>
      <c r="N493" s="4" t="str">
        <f t="shared" si="54"/>
        <v>0</v>
      </c>
      <c r="O493" s="6" t="str">
        <f t="shared" si="55"/>
        <v>Pas de niveau 7</v>
      </c>
    </row>
    <row r="494" spans="1:15">
      <c r="A494" s="15">
        <f>'Balance N-1'!A495</f>
        <v>0</v>
      </c>
      <c r="B494" s="4" t="str">
        <f t="shared" si="49"/>
        <v>0</v>
      </c>
      <c r="C494" s="4" t="str">
        <f t="shared" si="50"/>
        <v>0</v>
      </c>
      <c r="D494" s="4" t="str">
        <f t="shared" si="51"/>
        <v>0</v>
      </c>
      <c r="E494" s="8">
        <f>'Balance N-1'!B495</f>
        <v>0</v>
      </c>
      <c r="F494" s="9">
        <f>'Balance N-1'!C495</f>
        <v>0</v>
      </c>
      <c r="G494" s="9">
        <f>'Balance N-1'!D495</f>
        <v>0</v>
      </c>
      <c r="H494" s="9">
        <f>'Balance N-1'!E495</f>
        <v>0</v>
      </c>
      <c r="I494" s="9">
        <f>'Balance N-1'!F495</f>
        <v>0</v>
      </c>
      <c r="J494" s="11">
        <f>'Balance N-1'!G495</f>
        <v>0</v>
      </c>
      <c r="K494" s="11">
        <f>'Balance N-1'!H495</f>
        <v>0</v>
      </c>
      <c r="L494" s="12" t="str">
        <f t="shared" si="52"/>
        <v>0</v>
      </c>
      <c r="M494" s="5" t="str">
        <f t="shared" si="53"/>
        <v>0</v>
      </c>
      <c r="N494" s="4" t="str">
        <f t="shared" si="54"/>
        <v>0</v>
      </c>
      <c r="O494" s="6" t="str">
        <f t="shared" si="55"/>
        <v>Pas de niveau 7</v>
      </c>
    </row>
    <row r="495" spans="1:15">
      <c r="A495" s="15">
        <f>'Balance N-1'!A496</f>
        <v>0</v>
      </c>
      <c r="B495" s="4" t="str">
        <f t="shared" si="49"/>
        <v>0</v>
      </c>
      <c r="C495" s="4" t="str">
        <f t="shared" si="50"/>
        <v>0</v>
      </c>
      <c r="D495" s="4" t="str">
        <f t="shared" si="51"/>
        <v>0</v>
      </c>
      <c r="E495" s="8">
        <f>'Balance N-1'!B496</f>
        <v>0</v>
      </c>
      <c r="F495" s="9">
        <f>'Balance N-1'!C496</f>
        <v>0</v>
      </c>
      <c r="G495" s="9">
        <f>'Balance N-1'!D496</f>
        <v>0</v>
      </c>
      <c r="H495" s="9">
        <f>'Balance N-1'!E496</f>
        <v>0</v>
      </c>
      <c r="I495" s="9">
        <f>'Balance N-1'!F496</f>
        <v>0</v>
      </c>
      <c r="J495" s="11">
        <f>'Balance N-1'!G496</f>
        <v>0</v>
      </c>
      <c r="K495" s="11">
        <f>'Balance N-1'!H496</f>
        <v>0</v>
      </c>
      <c r="L495" s="12" t="str">
        <f t="shared" si="52"/>
        <v>0</v>
      </c>
      <c r="M495" s="5" t="str">
        <f t="shared" si="53"/>
        <v>0</v>
      </c>
      <c r="N495" s="4" t="str">
        <f t="shared" si="54"/>
        <v>0</v>
      </c>
      <c r="O495" s="6" t="str">
        <f t="shared" si="55"/>
        <v>Pas de niveau 7</v>
      </c>
    </row>
    <row r="496" spans="1:15">
      <c r="A496" s="15">
        <f>'Balance N-1'!A497</f>
        <v>0</v>
      </c>
      <c r="B496" s="4" t="str">
        <f t="shared" si="49"/>
        <v>0</v>
      </c>
      <c r="C496" s="4" t="str">
        <f t="shared" si="50"/>
        <v>0</v>
      </c>
      <c r="D496" s="4" t="str">
        <f t="shared" si="51"/>
        <v>0</v>
      </c>
      <c r="E496" s="8">
        <f>'Balance N-1'!B497</f>
        <v>0</v>
      </c>
      <c r="F496" s="9">
        <f>'Balance N-1'!C497</f>
        <v>0</v>
      </c>
      <c r="G496" s="9">
        <f>'Balance N-1'!D497</f>
        <v>0</v>
      </c>
      <c r="H496" s="9">
        <f>'Balance N-1'!E497</f>
        <v>0</v>
      </c>
      <c r="I496" s="9">
        <f>'Balance N-1'!F497</f>
        <v>0</v>
      </c>
      <c r="J496" s="11">
        <f>'Balance N-1'!G497</f>
        <v>0</v>
      </c>
      <c r="K496" s="11">
        <f>'Balance N-1'!H497</f>
        <v>0</v>
      </c>
      <c r="L496" s="12" t="str">
        <f t="shared" si="52"/>
        <v>0</v>
      </c>
      <c r="M496" s="5" t="str">
        <f t="shared" si="53"/>
        <v>0</v>
      </c>
      <c r="N496" s="4" t="str">
        <f t="shared" si="54"/>
        <v>0</v>
      </c>
      <c r="O496" s="6" t="str">
        <f t="shared" si="55"/>
        <v>Pas de niveau 7</v>
      </c>
    </row>
    <row r="497" spans="1:15">
      <c r="A497" s="15">
        <f>'Balance N-1'!A498</f>
        <v>0</v>
      </c>
      <c r="B497" s="4" t="str">
        <f t="shared" si="49"/>
        <v>0</v>
      </c>
      <c r="C497" s="4" t="str">
        <f t="shared" si="50"/>
        <v>0</v>
      </c>
      <c r="D497" s="4" t="str">
        <f t="shared" si="51"/>
        <v>0</v>
      </c>
      <c r="E497" s="8">
        <f>'Balance N-1'!B498</f>
        <v>0</v>
      </c>
      <c r="F497" s="9">
        <f>'Balance N-1'!C498</f>
        <v>0</v>
      </c>
      <c r="G497" s="9">
        <f>'Balance N-1'!D498</f>
        <v>0</v>
      </c>
      <c r="H497" s="9">
        <f>'Balance N-1'!E498</f>
        <v>0</v>
      </c>
      <c r="I497" s="9">
        <f>'Balance N-1'!F498</f>
        <v>0</v>
      </c>
      <c r="J497" s="11">
        <f>'Balance N-1'!G498</f>
        <v>0</v>
      </c>
      <c r="K497" s="11">
        <f>'Balance N-1'!H498</f>
        <v>0</v>
      </c>
      <c r="L497" s="12" t="str">
        <f t="shared" si="52"/>
        <v>0</v>
      </c>
      <c r="M497" s="5" t="str">
        <f t="shared" si="53"/>
        <v>0</v>
      </c>
      <c r="N497" s="4" t="str">
        <f t="shared" si="54"/>
        <v>0</v>
      </c>
      <c r="O497" s="6" t="str">
        <f t="shared" si="55"/>
        <v>Pas de niveau 7</v>
      </c>
    </row>
    <row r="498" spans="1:15">
      <c r="A498" s="15">
        <f>'Balance N-1'!A499</f>
        <v>0</v>
      </c>
      <c r="B498" s="4" t="str">
        <f t="shared" si="49"/>
        <v>0</v>
      </c>
      <c r="C498" s="4" t="str">
        <f t="shared" si="50"/>
        <v>0</v>
      </c>
      <c r="D498" s="4" t="str">
        <f t="shared" si="51"/>
        <v>0</v>
      </c>
      <c r="E498" s="8">
        <f>'Balance N-1'!B499</f>
        <v>0</v>
      </c>
      <c r="F498" s="9">
        <f>'Balance N-1'!C499</f>
        <v>0</v>
      </c>
      <c r="G498" s="9">
        <f>'Balance N-1'!D499</f>
        <v>0</v>
      </c>
      <c r="H498" s="9">
        <f>'Balance N-1'!E499</f>
        <v>0</v>
      </c>
      <c r="I498" s="9">
        <f>'Balance N-1'!F499</f>
        <v>0</v>
      </c>
      <c r="J498" s="11">
        <f>'Balance N-1'!G499</f>
        <v>0</v>
      </c>
      <c r="K498" s="11">
        <f>'Balance N-1'!H499</f>
        <v>0</v>
      </c>
      <c r="L498" s="12" t="str">
        <f t="shared" si="52"/>
        <v>0</v>
      </c>
      <c r="M498" s="5" t="str">
        <f t="shared" si="53"/>
        <v>0</v>
      </c>
      <c r="N498" s="4" t="str">
        <f t="shared" si="54"/>
        <v>0</v>
      </c>
      <c r="O498" s="6" t="str">
        <f t="shared" si="55"/>
        <v>Pas de niveau 7</v>
      </c>
    </row>
    <row r="499" spans="1:15">
      <c r="A499" s="15">
        <f>'Balance N-1'!A500</f>
        <v>0</v>
      </c>
      <c r="B499" s="4" t="str">
        <f t="shared" si="49"/>
        <v>0</v>
      </c>
      <c r="C499" s="4" t="str">
        <f t="shared" si="50"/>
        <v>0</v>
      </c>
      <c r="D499" s="4" t="str">
        <f t="shared" si="51"/>
        <v>0</v>
      </c>
      <c r="E499" s="8">
        <f>'Balance N-1'!B500</f>
        <v>0</v>
      </c>
      <c r="F499" s="9">
        <f>'Balance N-1'!C500</f>
        <v>0</v>
      </c>
      <c r="G499" s="9">
        <f>'Balance N-1'!D500</f>
        <v>0</v>
      </c>
      <c r="H499" s="9">
        <f>'Balance N-1'!E500</f>
        <v>0</v>
      </c>
      <c r="I499" s="9">
        <f>'Balance N-1'!F500</f>
        <v>0</v>
      </c>
      <c r="J499" s="11">
        <f>'Balance N-1'!G500</f>
        <v>0</v>
      </c>
      <c r="K499" s="11">
        <f>'Balance N-1'!H500</f>
        <v>0</v>
      </c>
      <c r="L499" s="12" t="str">
        <f t="shared" si="52"/>
        <v>0</v>
      </c>
      <c r="M499" s="5" t="str">
        <f t="shared" si="53"/>
        <v>0</v>
      </c>
      <c r="N499" s="4" t="str">
        <f t="shared" si="54"/>
        <v>0</v>
      </c>
      <c r="O499" s="6" t="str">
        <f t="shared" si="55"/>
        <v>Pas de niveau 7</v>
      </c>
    </row>
    <row r="500" spans="1:15">
      <c r="A500" s="15">
        <f>'Balance N-1'!A501</f>
        <v>0</v>
      </c>
      <c r="B500" s="4" t="str">
        <f t="shared" si="49"/>
        <v>0</v>
      </c>
      <c r="C500" s="4" t="str">
        <f t="shared" si="50"/>
        <v>0</v>
      </c>
      <c r="D500" s="4" t="str">
        <f t="shared" si="51"/>
        <v>0</v>
      </c>
      <c r="E500" s="8">
        <f>'Balance N-1'!B501</f>
        <v>0</v>
      </c>
      <c r="F500" s="9">
        <f>'Balance N-1'!C501</f>
        <v>0</v>
      </c>
      <c r="G500" s="9">
        <f>'Balance N-1'!D501</f>
        <v>0</v>
      </c>
      <c r="H500" s="9">
        <f>'Balance N-1'!E501</f>
        <v>0</v>
      </c>
      <c r="I500" s="9">
        <f>'Balance N-1'!F501</f>
        <v>0</v>
      </c>
      <c r="J500" s="11">
        <f>'Balance N-1'!G501</f>
        <v>0</v>
      </c>
      <c r="K500" s="11">
        <f>'Balance N-1'!H501</f>
        <v>0</v>
      </c>
      <c r="L500" s="12" t="str">
        <f t="shared" si="52"/>
        <v>0</v>
      </c>
      <c r="M500" s="5" t="str">
        <f t="shared" si="53"/>
        <v>0</v>
      </c>
      <c r="N500" s="4" t="str">
        <f t="shared" si="54"/>
        <v>0</v>
      </c>
      <c r="O500" s="6" t="str">
        <f t="shared" si="55"/>
        <v>Pas de niveau 7</v>
      </c>
    </row>
    <row r="501" spans="1:15">
      <c r="A501" s="15">
        <f>'Balance N-1'!A502</f>
        <v>0</v>
      </c>
      <c r="B501" s="4" t="str">
        <f t="shared" si="49"/>
        <v>0</v>
      </c>
      <c r="C501" s="4" t="str">
        <f t="shared" si="50"/>
        <v>0</v>
      </c>
      <c r="D501" s="4" t="str">
        <f t="shared" si="51"/>
        <v>0</v>
      </c>
      <c r="E501" s="8">
        <f>'Balance N-1'!B502</f>
        <v>0</v>
      </c>
      <c r="F501" s="9">
        <f>'Balance N-1'!C502</f>
        <v>0</v>
      </c>
      <c r="G501" s="9">
        <f>'Balance N-1'!D502</f>
        <v>0</v>
      </c>
      <c r="H501" s="9">
        <f>'Balance N-1'!E502</f>
        <v>0</v>
      </c>
      <c r="I501" s="9">
        <f>'Balance N-1'!F502</f>
        <v>0</v>
      </c>
      <c r="J501" s="11">
        <f>'Balance N-1'!G502</f>
        <v>0</v>
      </c>
      <c r="K501" s="11">
        <f>'Balance N-1'!H502</f>
        <v>0</v>
      </c>
      <c r="L501" s="12" t="str">
        <f t="shared" si="52"/>
        <v>0</v>
      </c>
      <c r="M501" s="5" t="str">
        <f t="shared" si="53"/>
        <v>0</v>
      </c>
      <c r="N501" s="4" t="str">
        <f t="shared" si="54"/>
        <v>0</v>
      </c>
      <c r="O501" s="6" t="str">
        <f t="shared" si="55"/>
        <v>Pas de niveau 7</v>
      </c>
    </row>
    <row r="502" spans="1:15">
      <c r="A502" s="15">
        <f>'Balance N-1'!A503</f>
        <v>0</v>
      </c>
      <c r="B502" s="4" t="str">
        <f t="shared" si="49"/>
        <v>0</v>
      </c>
      <c r="C502" s="4" t="str">
        <f t="shared" si="50"/>
        <v>0</v>
      </c>
      <c r="D502" s="4" t="str">
        <f t="shared" si="51"/>
        <v>0</v>
      </c>
      <c r="E502" s="8">
        <f>'Balance N-1'!B503</f>
        <v>0</v>
      </c>
      <c r="F502" s="9">
        <f>'Balance N-1'!C503</f>
        <v>0</v>
      </c>
      <c r="G502" s="9">
        <f>'Balance N-1'!D503</f>
        <v>0</v>
      </c>
      <c r="H502" s="9">
        <f>'Balance N-1'!E503</f>
        <v>0</v>
      </c>
      <c r="I502" s="9">
        <f>'Balance N-1'!F503</f>
        <v>0</v>
      </c>
      <c r="J502" s="11">
        <f>'Balance N-1'!G503</f>
        <v>0</v>
      </c>
      <c r="K502" s="11">
        <f>'Balance N-1'!H503</f>
        <v>0</v>
      </c>
      <c r="L502" s="12" t="str">
        <f t="shared" si="52"/>
        <v>0</v>
      </c>
      <c r="M502" s="5" t="str">
        <f t="shared" si="53"/>
        <v>0</v>
      </c>
      <c r="N502" s="4" t="str">
        <f t="shared" si="54"/>
        <v>0</v>
      </c>
      <c r="O502" s="6" t="str">
        <f t="shared" si="55"/>
        <v>Pas de niveau 7</v>
      </c>
    </row>
    <row r="503" spans="1:15">
      <c r="A503" s="15">
        <f>'Balance N-1'!A504</f>
        <v>0</v>
      </c>
      <c r="B503" s="4" t="str">
        <f t="shared" si="49"/>
        <v>0</v>
      </c>
      <c r="C503" s="4" t="str">
        <f t="shared" si="50"/>
        <v>0</v>
      </c>
      <c r="D503" s="4" t="str">
        <f t="shared" si="51"/>
        <v>0</v>
      </c>
      <c r="E503" s="8">
        <f>'Balance N-1'!B504</f>
        <v>0</v>
      </c>
      <c r="F503" s="9">
        <f>'Balance N-1'!C504</f>
        <v>0</v>
      </c>
      <c r="G503" s="9">
        <f>'Balance N-1'!D504</f>
        <v>0</v>
      </c>
      <c r="H503" s="9">
        <f>'Balance N-1'!E504</f>
        <v>0</v>
      </c>
      <c r="I503" s="9">
        <f>'Balance N-1'!F504</f>
        <v>0</v>
      </c>
      <c r="J503" s="11">
        <f>'Balance N-1'!G504</f>
        <v>0</v>
      </c>
      <c r="K503" s="11">
        <f>'Balance N-1'!H504</f>
        <v>0</v>
      </c>
      <c r="L503" s="12" t="str">
        <f t="shared" si="52"/>
        <v>0</v>
      </c>
      <c r="M503" s="5" t="str">
        <f t="shared" si="53"/>
        <v>0</v>
      </c>
      <c r="N503" s="4" t="str">
        <f t="shared" si="54"/>
        <v>0</v>
      </c>
      <c r="O503" s="6" t="str">
        <f t="shared" si="55"/>
        <v>Pas de niveau 7</v>
      </c>
    </row>
    <row r="504" spans="1:15">
      <c r="A504" s="15">
        <f>'Balance N-1'!A505</f>
        <v>0</v>
      </c>
      <c r="B504" s="4" t="str">
        <f t="shared" si="49"/>
        <v>0</v>
      </c>
      <c r="C504" s="4" t="str">
        <f t="shared" si="50"/>
        <v>0</v>
      </c>
      <c r="D504" s="4" t="str">
        <f t="shared" si="51"/>
        <v>0</v>
      </c>
      <c r="E504" s="8">
        <f>'Balance N-1'!B505</f>
        <v>0</v>
      </c>
      <c r="F504" s="9">
        <f>'Balance N-1'!C505</f>
        <v>0</v>
      </c>
      <c r="G504" s="9">
        <f>'Balance N-1'!D505</f>
        <v>0</v>
      </c>
      <c r="H504" s="9">
        <f>'Balance N-1'!E505</f>
        <v>0</v>
      </c>
      <c r="I504" s="9">
        <f>'Balance N-1'!F505</f>
        <v>0</v>
      </c>
      <c r="J504" s="11">
        <f>'Balance N-1'!G505</f>
        <v>0</v>
      </c>
      <c r="K504" s="11">
        <f>'Balance N-1'!H505</f>
        <v>0</v>
      </c>
      <c r="L504" s="12" t="str">
        <f t="shared" si="52"/>
        <v>0</v>
      </c>
      <c r="M504" s="5" t="str">
        <f t="shared" si="53"/>
        <v>0</v>
      </c>
      <c r="N504" s="4" t="str">
        <f t="shared" si="54"/>
        <v>0</v>
      </c>
      <c r="O504" s="6" t="str">
        <f t="shared" si="55"/>
        <v>Pas de niveau 7</v>
      </c>
    </row>
    <row r="505" spans="1:15">
      <c r="A505" s="15">
        <f>'Balance N-1'!A506</f>
        <v>0</v>
      </c>
      <c r="B505" s="4" t="str">
        <f t="shared" si="49"/>
        <v>0</v>
      </c>
      <c r="C505" s="4" t="str">
        <f t="shared" si="50"/>
        <v>0</v>
      </c>
      <c r="D505" s="4" t="str">
        <f t="shared" si="51"/>
        <v>0</v>
      </c>
      <c r="E505" s="8">
        <f>'Balance N-1'!B506</f>
        <v>0</v>
      </c>
      <c r="F505" s="9">
        <f>'Balance N-1'!C506</f>
        <v>0</v>
      </c>
      <c r="G505" s="9">
        <f>'Balance N-1'!D506</f>
        <v>0</v>
      </c>
      <c r="H505" s="9">
        <f>'Balance N-1'!E506</f>
        <v>0</v>
      </c>
      <c r="I505" s="9">
        <f>'Balance N-1'!F506</f>
        <v>0</v>
      </c>
      <c r="J505" s="11">
        <f>'Balance N-1'!G506</f>
        <v>0</v>
      </c>
      <c r="K505" s="11">
        <f>'Balance N-1'!H506</f>
        <v>0</v>
      </c>
      <c r="L505" s="12" t="str">
        <f t="shared" si="52"/>
        <v>0</v>
      </c>
      <c r="M505" s="5" t="str">
        <f t="shared" si="53"/>
        <v>0</v>
      </c>
      <c r="N505" s="4" t="str">
        <f t="shared" si="54"/>
        <v>0</v>
      </c>
      <c r="O505" s="6" t="str">
        <f t="shared" si="55"/>
        <v>Pas de niveau 7</v>
      </c>
    </row>
    <row r="506" spans="1:15">
      <c r="A506" s="15">
        <f>'Balance N-1'!A507</f>
        <v>0</v>
      </c>
      <c r="B506" s="4" t="str">
        <f t="shared" si="49"/>
        <v>0</v>
      </c>
      <c r="C506" s="4" t="str">
        <f t="shared" si="50"/>
        <v>0</v>
      </c>
      <c r="D506" s="4" t="str">
        <f t="shared" si="51"/>
        <v>0</v>
      </c>
      <c r="E506" s="8">
        <f>'Balance N-1'!B507</f>
        <v>0</v>
      </c>
      <c r="F506" s="9">
        <f>'Balance N-1'!C507</f>
        <v>0</v>
      </c>
      <c r="G506" s="9">
        <f>'Balance N-1'!D507</f>
        <v>0</v>
      </c>
      <c r="H506" s="9">
        <f>'Balance N-1'!E507</f>
        <v>0</v>
      </c>
      <c r="I506" s="9">
        <f>'Balance N-1'!F507</f>
        <v>0</v>
      </c>
      <c r="J506" s="11">
        <f>'Balance N-1'!G507</f>
        <v>0</v>
      </c>
      <c r="K506" s="11">
        <f>'Balance N-1'!H507</f>
        <v>0</v>
      </c>
      <c r="L506" s="12" t="str">
        <f t="shared" si="52"/>
        <v>0</v>
      </c>
      <c r="M506" s="5" t="str">
        <f t="shared" si="53"/>
        <v>0</v>
      </c>
      <c r="N506" s="4" t="str">
        <f t="shared" si="54"/>
        <v>0</v>
      </c>
      <c r="O506" s="6" t="str">
        <f t="shared" si="55"/>
        <v>Pas de niveau 7</v>
      </c>
    </row>
    <row r="507" spans="1:15">
      <c r="A507" s="15">
        <f>'Balance N-1'!A508</f>
        <v>0</v>
      </c>
      <c r="B507" s="4" t="str">
        <f t="shared" si="49"/>
        <v>0</v>
      </c>
      <c r="C507" s="4" t="str">
        <f t="shared" si="50"/>
        <v>0</v>
      </c>
      <c r="D507" s="4" t="str">
        <f t="shared" si="51"/>
        <v>0</v>
      </c>
      <c r="E507" s="8">
        <f>'Balance N-1'!B508</f>
        <v>0</v>
      </c>
      <c r="F507" s="9">
        <f>'Balance N-1'!C508</f>
        <v>0</v>
      </c>
      <c r="G507" s="9">
        <f>'Balance N-1'!D508</f>
        <v>0</v>
      </c>
      <c r="H507" s="9">
        <f>'Balance N-1'!E508</f>
        <v>0</v>
      </c>
      <c r="I507" s="9">
        <f>'Balance N-1'!F508</f>
        <v>0</v>
      </c>
      <c r="J507" s="11">
        <f>'Balance N-1'!G508</f>
        <v>0</v>
      </c>
      <c r="K507" s="11">
        <f>'Balance N-1'!H508</f>
        <v>0</v>
      </c>
      <c r="L507" s="12" t="str">
        <f t="shared" si="52"/>
        <v>0</v>
      </c>
      <c r="M507" s="5" t="str">
        <f t="shared" si="53"/>
        <v>0</v>
      </c>
      <c r="N507" s="4" t="str">
        <f t="shared" si="54"/>
        <v>0</v>
      </c>
      <c r="O507" s="6" t="str">
        <f t="shared" si="55"/>
        <v>Pas de niveau 7</v>
      </c>
    </row>
    <row r="508" spans="1:15">
      <c r="A508" s="15">
        <f>'Balance N-1'!A509</f>
        <v>0</v>
      </c>
      <c r="B508" s="4" t="str">
        <f t="shared" si="49"/>
        <v>0</v>
      </c>
      <c r="C508" s="4" t="str">
        <f t="shared" si="50"/>
        <v>0</v>
      </c>
      <c r="D508" s="4" t="str">
        <f t="shared" si="51"/>
        <v>0</v>
      </c>
      <c r="E508" s="8">
        <f>'Balance N-1'!B509</f>
        <v>0</v>
      </c>
      <c r="F508" s="9">
        <f>'Balance N-1'!C509</f>
        <v>0</v>
      </c>
      <c r="G508" s="9">
        <f>'Balance N-1'!D509</f>
        <v>0</v>
      </c>
      <c r="H508" s="9">
        <f>'Balance N-1'!E509</f>
        <v>0</v>
      </c>
      <c r="I508" s="9">
        <f>'Balance N-1'!F509</f>
        <v>0</v>
      </c>
      <c r="J508" s="11">
        <f>'Balance N-1'!G509</f>
        <v>0</v>
      </c>
      <c r="K508" s="11">
        <f>'Balance N-1'!H509</f>
        <v>0</v>
      </c>
      <c r="L508" s="12" t="str">
        <f t="shared" si="52"/>
        <v>0</v>
      </c>
      <c r="M508" s="5" t="str">
        <f t="shared" si="53"/>
        <v>0</v>
      </c>
      <c r="N508" s="4" t="str">
        <f t="shared" si="54"/>
        <v>0</v>
      </c>
      <c r="O508" s="6" t="str">
        <f t="shared" si="55"/>
        <v>Pas de niveau 7</v>
      </c>
    </row>
    <row r="509" spans="1:15">
      <c r="A509" s="15">
        <f>'Balance N-1'!A510</f>
        <v>0</v>
      </c>
      <c r="B509" s="4" t="str">
        <f t="shared" si="49"/>
        <v>0</v>
      </c>
      <c r="C509" s="4" t="str">
        <f t="shared" si="50"/>
        <v>0</v>
      </c>
      <c r="D509" s="4" t="str">
        <f t="shared" si="51"/>
        <v>0</v>
      </c>
      <c r="E509" s="8">
        <f>'Balance N-1'!B510</f>
        <v>0</v>
      </c>
      <c r="F509" s="9">
        <f>'Balance N-1'!C510</f>
        <v>0</v>
      </c>
      <c r="G509" s="9">
        <f>'Balance N-1'!D510</f>
        <v>0</v>
      </c>
      <c r="H509" s="9">
        <f>'Balance N-1'!E510</f>
        <v>0</v>
      </c>
      <c r="I509" s="9">
        <f>'Balance N-1'!F510</f>
        <v>0</v>
      </c>
      <c r="J509" s="11">
        <f>'Balance N-1'!G510</f>
        <v>0</v>
      </c>
      <c r="K509" s="11">
        <f>'Balance N-1'!H510</f>
        <v>0</v>
      </c>
      <c r="L509" s="12" t="str">
        <f t="shared" si="52"/>
        <v>0</v>
      </c>
      <c r="M509" s="5" t="str">
        <f t="shared" si="53"/>
        <v>0</v>
      </c>
      <c r="N509" s="4" t="str">
        <f t="shared" si="54"/>
        <v>0</v>
      </c>
      <c r="O509" s="6" t="str">
        <f t="shared" si="55"/>
        <v>Pas de niveau 7</v>
      </c>
    </row>
    <row r="510" spans="1:15">
      <c r="A510" s="15">
        <f>'Balance N-1'!A511</f>
        <v>0</v>
      </c>
      <c r="B510" s="4" t="str">
        <f t="shared" si="49"/>
        <v>0</v>
      </c>
      <c r="C510" s="4" t="str">
        <f t="shared" si="50"/>
        <v>0</v>
      </c>
      <c r="D510" s="4" t="str">
        <f t="shared" si="51"/>
        <v>0</v>
      </c>
      <c r="E510" s="8">
        <f>'Balance N-1'!B511</f>
        <v>0</v>
      </c>
      <c r="F510" s="9">
        <f>'Balance N-1'!C511</f>
        <v>0</v>
      </c>
      <c r="G510" s="9">
        <f>'Balance N-1'!D511</f>
        <v>0</v>
      </c>
      <c r="H510" s="9">
        <f>'Balance N-1'!E511</f>
        <v>0</v>
      </c>
      <c r="I510" s="9">
        <f>'Balance N-1'!F511</f>
        <v>0</v>
      </c>
      <c r="J510" s="11">
        <f>'Balance N-1'!G511</f>
        <v>0</v>
      </c>
      <c r="K510" s="11">
        <f>'Balance N-1'!H511</f>
        <v>0</v>
      </c>
      <c r="L510" s="12" t="str">
        <f t="shared" si="52"/>
        <v>0</v>
      </c>
      <c r="M510" s="5" t="str">
        <f t="shared" si="53"/>
        <v>0</v>
      </c>
      <c r="N510" s="4" t="str">
        <f t="shared" si="54"/>
        <v>0</v>
      </c>
      <c r="O510" s="6" t="str">
        <f t="shared" si="55"/>
        <v>Pas de niveau 7</v>
      </c>
    </row>
    <row r="511" spans="1:15">
      <c r="A511" s="15">
        <f>'Balance N-1'!A512</f>
        <v>0</v>
      </c>
      <c r="B511" s="4" t="str">
        <f t="shared" si="49"/>
        <v>0</v>
      </c>
      <c r="C511" s="4" t="str">
        <f t="shared" si="50"/>
        <v>0</v>
      </c>
      <c r="D511" s="4" t="str">
        <f t="shared" si="51"/>
        <v>0</v>
      </c>
      <c r="E511" s="8">
        <f>'Balance N-1'!B512</f>
        <v>0</v>
      </c>
      <c r="F511" s="9">
        <f>'Balance N-1'!C512</f>
        <v>0</v>
      </c>
      <c r="G511" s="9">
        <f>'Balance N-1'!D512</f>
        <v>0</v>
      </c>
      <c r="H511" s="9">
        <f>'Balance N-1'!E512</f>
        <v>0</v>
      </c>
      <c r="I511" s="9">
        <f>'Balance N-1'!F512</f>
        <v>0</v>
      </c>
      <c r="J511" s="11">
        <f>'Balance N-1'!G512</f>
        <v>0</v>
      </c>
      <c r="K511" s="11">
        <f>'Balance N-1'!H512</f>
        <v>0</v>
      </c>
      <c r="L511" s="12" t="str">
        <f t="shared" si="52"/>
        <v>0</v>
      </c>
      <c r="M511" s="5" t="str">
        <f t="shared" si="53"/>
        <v>0</v>
      </c>
      <c r="N511" s="4" t="str">
        <f t="shared" si="54"/>
        <v>0</v>
      </c>
      <c r="O511" s="6" t="str">
        <f t="shared" si="55"/>
        <v>Pas de niveau 7</v>
      </c>
    </row>
    <row r="512" spans="1:15">
      <c r="A512" s="15">
        <f>'Balance N-1'!A513</f>
        <v>0</v>
      </c>
      <c r="B512" s="4" t="str">
        <f t="shared" si="49"/>
        <v>0</v>
      </c>
      <c r="C512" s="4" t="str">
        <f t="shared" si="50"/>
        <v>0</v>
      </c>
      <c r="D512" s="4" t="str">
        <f t="shared" si="51"/>
        <v>0</v>
      </c>
      <c r="E512" s="8">
        <f>'Balance N-1'!B513</f>
        <v>0</v>
      </c>
      <c r="F512" s="9">
        <f>'Balance N-1'!C513</f>
        <v>0</v>
      </c>
      <c r="G512" s="9">
        <f>'Balance N-1'!D513</f>
        <v>0</v>
      </c>
      <c r="H512" s="9">
        <f>'Balance N-1'!E513</f>
        <v>0</v>
      </c>
      <c r="I512" s="9">
        <f>'Balance N-1'!F513</f>
        <v>0</v>
      </c>
      <c r="J512" s="11">
        <f>'Balance N-1'!G513</f>
        <v>0</v>
      </c>
      <c r="K512" s="11">
        <f>'Balance N-1'!H513</f>
        <v>0</v>
      </c>
      <c r="L512" s="12" t="str">
        <f t="shared" si="52"/>
        <v>0</v>
      </c>
      <c r="M512" s="5" t="str">
        <f t="shared" si="53"/>
        <v>0</v>
      </c>
      <c r="N512" s="4" t="str">
        <f t="shared" si="54"/>
        <v>0</v>
      </c>
      <c r="O512" s="6" t="str">
        <f t="shared" si="55"/>
        <v>Pas de niveau 7</v>
      </c>
    </row>
    <row r="513" spans="1:15">
      <c r="A513" s="15">
        <f>'Balance N-1'!A514</f>
        <v>0</v>
      </c>
      <c r="B513" s="4" t="str">
        <f t="shared" si="49"/>
        <v>0</v>
      </c>
      <c r="C513" s="4" t="str">
        <f t="shared" si="50"/>
        <v>0</v>
      </c>
      <c r="D513" s="4" t="str">
        <f t="shared" si="51"/>
        <v>0</v>
      </c>
      <c r="E513" s="8">
        <f>'Balance N-1'!B514</f>
        <v>0</v>
      </c>
      <c r="F513" s="9">
        <f>'Balance N-1'!C514</f>
        <v>0</v>
      </c>
      <c r="G513" s="9">
        <f>'Balance N-1'!D514</f>
        <v>0</v>
      </c>
      <c r="H513" s="9">
        <f>'Balance N-1'!E514</f>
        <v>0</v>
      </c>
      <c r="I513" s="9">
        <f>'Balance N-1'!F514</f>
        <v>0</v>
      </c>
      <c r="J513" s="11">
        <f>'Balance N-1'!G514</f>
        <v>0</v>
      </c>
      <c r="K513" s="11">
        <f>'Balance N-1'!H514</f>
        <v>0</v>
      </c>
      <c r="L513" s="12" t="str">
        <f t="shared" si="52"/>
        <v>0</v>
      </c>
      <c r="M513" s="5" t="str">
        <f t="shared" si="53"/>
        <v>0</v>
      </c>
      <c r="N513" s="4" t="str">
        <f t="shared" si="54"/>
        <v>0</v>
      </c>
      <c r="O513" s="6" t="str">
        <f t="shared" si="55"/>
        <v>Pas de niveau 7</v>
      </c>
    </row>
    <row r="514" spans="1:15">
      <c r="A514" s="15">
        <f>'Balance N-1'!A515</f>
        <v>0</v>
      </c>
      <c r="B514" s="4" t="str">
        <f t="shared" si="49"/>
        <v>0</v>
      </c>
      <c r="C514" s="4" t="str">
        <f t="shared" si="50"/>
        <v>0</v>
      </c>
      <c r="D514" s="4" t="str">
        <f t="shared" si="51"/>
        <v>0</v>
      </c>
      <c r="E514" s="8">
        <f>'Balance N-1'!B515</f>
        <v>0</v>
      </c>
      <c r="F514" s="9">
        <f>'Balance N-1'!C515</f>
        <v>0</v>
      </c>
      <c r="G514" s="9">
        <f>'Balance N-1'!D515</f>
        <v>0</v>
      </c>
      <c r="H514" s="9">
        <f>'Balance N-1'!E515</f>
        <v>0</v>
      </c>
      <c r="I514" s="9">
        <f>'Balance N-1'!F515</f>
        <v>0</v>
      </c>
      <c r="J514" s="11">
        <f>'Balance N-1'!G515</f>
        <v>0</v>
      </c>
      <c r="K514" s="11">
        <f>'Balance N-1'!H515</f>
        <v>0</v>
      </c>
      <c r="L514" s="12" t="str">
        <f t="shared" si="52"/>
        <v>0</v>
      </c>
      <c r="M514" s="5" t="str">
        <f t="shared" si="53"/>
        <v>0</v>
      </c>
      <c r="N514" s="4" t="str">
        <f t="shared" si="54"/>
        <v>0</v>
      </c>
      <c r="O514" s="6" t="str">
        <f t="shared" si="55"/>
        <v>Pas de niveau 7</v>
      </c>
    </row>
    <row r="515" spans="1:15">
      <c r="A515" s="15">
        <f>'Balance N-1'!A516</f>
        <v>0</v>
      </c>
      <c r="B515" s="4" t="str">
        <f t="shared" si="49"/>
        <v>0</v>
      </c>
      <c r="C515" s="4" t="str">
        <f t="shared" si="50"/>
        <v>0</v>
      </c>
      <c r="D515" s="4" t="str">
        <f t="shared" si="51"/>
        <v>0</v>
      </c>
      <c r="E515" s="8">
        <f>'Balance N-1'!B516</f>
        <v>0</v>
      </c>
      <c r="F515" s="9">
        <f>'Balance N-1'!C516</f>
        <v>0</v>
      </c>
      <c r="G515" s="9">
        <f>'Balance N-1'!D516</f>
        <v>0</v>
      </c>
      <c r="H515" s="9">
        <f>'Balance N-1'!E516</f>
        <v>0</v>
      </c>
      <c r="I515" s="9">
        <f>'Balance N-1'!F516</f>
        <v>0</v>
      </c>
      <c r="J515" s="11">
        <f>'Balance N-1'!G516</f>
        <v>0</v>
      </c>
      <c r="K515" s="11">
        <f>'Balance N-1'!H516</f>
        <v>0</v>
      </c>
      <c r="L515" s="12" t="str">
        <f t="shared" si="52"/>
        <v>0</v>
      </c>
      <c r="M515" s="5" t="str">
        <f t="shared" si="53"/>
        <v>0</v>
      </c>
      <c r="N515" s="4" t="str">
        <f t="shared" si="54"/>
        <v>0</v>
      </c>
      <c r="O515" s="6" t="str">
        <f t="shared" si="55"/>
        <v>Pas de niveau 7</v>
      </c>
    </row>
    <row r="516" spans="1:15">
      <c r="A516" s="15">
        <f>'Balance N-1'!A517</f>
        <v>0</v>
      </c>
      <c r="B516" s="4" t="str">
        <f t="shared" ref="B516:B579" si="56">LEFT(A516,$W$1)</f>
        <v>0</v>
      </c>
      <c r="C516" s="4" t="str">
        <f t="shared" ref="C516:C579" si="57">LEFT(A516,$X$1)</f>
        <v>0</v>
      </c>
      <c r="D516" s="4" t="str">
        <f t="shared" ref="D516:D579" si="58">LEFT(A516,$Y$1)</f>
        <v>0</v>
      </c>
      <c r="E516" s="8">
        <f>'Balance N-1'!B517</f>
        <v>0</v>
      </c>
      <c r="F516" s="9">
        <f>'Balance N-1'!C517</f>
        <v>0</v>
      </c>
      <c r="G516" s="9">
        <f>'Balance N-1'!D517</f>
        <v>0</v>
      </c>
      <c r="H516" s="9">
        <f>'Balance N-1'!E517</f>
        <v>0</v>
      </c>
      <c r="I516" s="9">
        <f>'Balance N-1'!F517</f>
        <v>0</v>
      </c>
      <c r="J516" s="11">
        <f>'Balance N-1'!G517</f>
        <v>0</v>
      </c>
      <c r="K516" s="11">
        <f>'Balance N-1'!H517</f>
        <v>0</v>
      </c>
      <c r="L516" s="12" t="str">
        <f t="shared" ref="L516:L579" si="59">LEFT(A516,1)</f>
        <v>0</v>
      </c>
      <c r="M516" s="5" t="str">
        <f t="shared" ref="M516:M579" si="60">IF(MID(A516,5,1)&lt;&gt;"0",LEFT(A516,5),"Pas de niveau 5")</f>
        <v>0</v>
      </c>
      <c r="N516" s="4" t="str">
        <f t="shared" ref="N516:N579" si="61">IF(MID(A516,6,1)&lt;&gt;"0",LEFT(A516,6),"Pas de niveau 6")</f>
        <v>0</v>
      </c>
      <c r="O516" s="6" t="str">
        <f t="shared" ref="O516:O579" si="62">IF(MID(A516,7,1)&lt;&gt;"",LEFT(A516,7),"Pas de niveau 7")</f>
        <v>Pas de niveau 7</v>
      </c>
    </row>
    <row r="517" spans="1:15">
      <c r="A517" s="15">
        <f>'Balance N-1'!A518</f>
        <v>0</v>
      </c>
      <c r="B517" s="4" t="str">
        <f t="shared" si="56"/>
        <v>0</v>
      </c>
      <c r="C517" s="4" t="str">
        <f t="shared" si="57"/>
        <v>0</v>
      </c>
      <c r="D517" s="4" t="str">
        <f t="shared" si="58"/>
        <v>0</v>
      </c>
      <c r="E517" s="8">
        <f>'Balance N-1'!B518</f>
        <v>0</v>
      </c>
      <c r="F517" s="9">
        <f>'Balance N-1'!C518</f>
        <v>0</v>
      </c>
      <c r="G517" s="9">
        <f>'Balance N-1'!D518</f>
        <v>0</v>
      </c>
      <c r="H517" s="9">
        <f>'Balance N-1'!E518</f>
        <v>0</v>
      </c>
      <c r="I517" s="9">
        <f>'Balance N-1'!F518</f>
        <v>0</v>
      </c>
      <c r="J517" s="11">
        <f>'Balance N-1'!G518</f>
        <v>0</v>
      </c>
      <c r="K517" s="11">
        <f>'Balance N-1'!H518</f>
        <v>0</v>
      </c>
      <c r="L517" s="12" t="str">
        <f t="shared" si="59"/>
        <v>0</v>
      </c>
      <c r="M517" s="5" t="str">
        <f t="shared" si="60"/>
        <v>0</v>
      </c>
      <c r="N517" s="4" t="str">
        <f t="shared" si="61"/>
        <v>0</v>
      </c>
      <c r="O517" s="6" t="str">
        <f t="shared" si="62"/>
        <v>Pas de niveau 7</v>
      </c>
    </row>
    <row r="518" spans="1:15">
      <c r="A518" s="15">
        <f>'Balance N-1'!A519</f>
        <v>0</v>
      </c>
      <c r="B518" s="4" t="str">
        <f t="shared" si="56"/>
        <v>0</v>
      </c>
      <c r="C518" s="4" t="str">
        <f t="shared" si="57"/>
        <v>0</v>
      </c>
      <c r="D518" s="4" t="str">
        <f t="shared" si="58"/>
        <v>0</v>
      </c>
      <c r="E518" s="8">
        <f>'Balance N-1'!B519</f>
        <v>0</v>
      </c>
      <c r="F518" s="9">
        <f>'Balance N-1'!C519</f>
        <v>0</v>
      </c>
      <c r="G518" s="9">
        <f>'Balance N-1'!D519</f>
        <v>0</v>
      </c>
      <c r="H518" s="9">
        <f>'Balance N-1'!E519</f>
        <v>0</v>
      </c>
      <c r="I518" s="9">
        <f>'Balance N-1'!F519</f>
        <v>0</v>
      </c>
      <c r="J518" s="11">
        <f>'Balance N-1'!G519</f>
        <v>0</v>
      </c>
      <c r="K518" s="11">
        <f>'Balance N-1'!H519</f>
        <v>0</v>
      </c>
      <c r="L518" s="12" t="str">
        <f t="shared" si="59"/>
        <v>0</v>
      </c>
      <c r="M518" s="5" t="str">
        <f t="shared" si="60"/>
        <v>0</v>
      </c>
      <c r="N518" s="4" t="str">
        <f t="shared" si="61"/>
        <v>0</v>
      </c>
      <c r="O518" s="6" t="str">
        <f t="shared" si="62"/>
        <v>Pas de niveau 7</v>
      </c>
    </row>
    <row r="519" spans="1:15">
      <c r="A519" s="15">
        <f>'Balance N-1'!A520</f>
        <v>0</v>
      </c>
      <c r="B519" s="4" t="str">
        <f t="shared" si="56"/>
        <v>0</v>
      </c>
      <c r="C519" s="4" t="str">
        <f t="shared" si="57"/>
        <v>0</v>
      </c>
      <c r="D519" s="4" t="str">
        <f t="shared" si="58"/>
        <v>0</v>
      </c>
      <c r="E519" s="8">
        <f>'Balance N-1'!B520</f>
        <v>0</v>
      </c>
      <c r="F519" s="9">
        <f>'Balance N-1'!C520</f>
        <v>0</v>
      </c>
      <c r="G519" s="9">
        <f>'Balance N-1'!D520</f>
        <v>0</v>
      </c>
      <c r="H519" s="9">
        <f>'Balance N-1'!E520</f>
        <v>0</v>
      </c>
      <c r="I519" s="9">
        <f>'Balance N-1'!F520</f>
        <v>0</v>
      </c>
      <c r="J519" s="11">
        <f>'Balance N-1'!G520</f>
        <v>0</v>
      </c>
      <c r="K519" s="11">
        <f>'Balance N-1'!H520</f>
        <v>0</v>
      </c>
      <c r="L519" s="12" t="str">
        <f t="shared" si="59"/>
        <v>0</v>
      </c>
      <c r="M519" s="5" t="str">
        <f t="shared" si="60"/>
        <v>0</v>
      </c>
      <c r="N519" s="4" t="str">
        <f t="shared" si="61"/>
        <v>0</v>
      </c>
      <c r="O519" s="6" t="str">
        <f t="shared" si="62"/>
        <v>Pas de niveau 7</v>
      </c>
    </row>
    <row r="520" spans="1:15">
      <c r="A520" s="15">
        <f>'Balance N-1'!A521</f>
        <v>0</v>
      </c>
      <c r="B520" s="4" t="str">
        <f t="shared" si="56"/>
        <v>0</v>
      </c>
      <c r="C520" s="4" t="str">
        <f t="shared" si="57"/>
        <v>0</v>
      </c>
      <c r="D520" s="4" t="str">
        <f t="shared" si="58"/>
        <v>0</v>
      </c>
      <c r="E520" s="8">
        <f>'Balance N-1'!B521</f>
        <v>0</v>
      </c>
      <c r="F520" s="9">
        <f>'Balance N-1'!C521</f>
        <v>0</v>
      </c>
      <c r="G520" s="9">
        <f>'Balance N-1'!D521</f>
        <v>0</v>
      </c>
      <c r="H520" s="9">
        <f>'Balance N-1'!E521</f>
        <v>0</v>
      </c>
      <c r="I520" s="9">
        <f>'Balance N-1'!F521</f>
        <v>0</v>
      </c>
      <c r="J520" s="11">
        <f>'Balance N-1'!G521</f>
        <v>0</v>
      </c>
      <c r="K520" s="11">
        <f>'Balance N-1'!H521</f>
        <v>0</v>
      </c>
      <c r="L520" s="12" t="str">
        <f t="shared" si="59"/>
        <v>0</v>
      </c>
      <c r="M520" s="5" t="str">
        <f t="shared" si="60"/>
        <v>0</v>
      </c>
      <c r="N520" s="4" t="str">
        <f t="shared" si="61"/>
        <v>0</v>
      </c>
      <c r="O520" s="6" t="str">
        <f t="shared" si="62"/>
        <v>Pas de niveau 7</v>
      </c>
    </row>
    <row r="521" spans="1:15">
      <c r="A521" s="15">
        <f>'Balance N-1'!A522</f>
        <v>0</v>
      </c>
      <c r="B521" s="4" t="str">
        <f t="shared" si="56"/>
        <v>0</v>
      </c>
      <c r="C521" s="4" t="str">
        <f t="shared" si="57"/>
        <v>0</v>
      </c>
      <c r="D521" s="4" t="str">
        <f t="shared" si="58"/>
        <v>0</v>
      </c>
      <c r="E521" s="8">
        <f>'Balance N-1'!B522</f>
        <v>0</v>
      </c>
      <c r="F521" s="9">
        <f>'Balance N-1'!C522</f>
        <v>0</v>
      </c>
      <c r="G521" s="9">
        <f>'Balance N-1'!D522</f>
        <v>0</v>
      </c>
      <c r="H521" s="9">
        <f>'Balance N-1'!E522</f>
        <v>0</v>
      </c>
      <c r="I521" s="9">
        <f>'Balance N-1'!F522</f>
        <v>0</v>
      </c>
      <c r="J521" s="11">
        <f>'Balance N-1'!G522</f>
        <v>0</v>
      </c>
      <c r="K521" s="11">
        <f>'Balance N-1'!H522</f>
        <v>0</v>
      </c>
      <c r="L521" s="12" t="str">
        <f t="shared" si="59"/>
        <v>0</v>
      </c>
      <c r="M521" s="5" t="str">
        <f t="shared" si="60"/>
        <v>0</v>
      </c>
      <c r="N521" s="4" t="str">
        <f t="shared" si="61"/>
        <v>0</v>
      </c>
      <c r="O521" s="6" t="str">
        <f t="shared" si="62"/>
        <v>Pas de niveau 7</v>
      </c>
    </row>
    <row r="522" spans="1:15">
      <c r="A522" s="15">
        <f>'Balance N-1'!A523</f>
        <v>0</v>
      </c>
      <c r="B522" s="4" t="str">
        <f t="shared" si="56"/>
        <v>0</v>
      </c>
      <c r="C522" s="4" t="str">
        <f t="shared" si="57"/>
        <v>0</v>
      </c>
      <c r="D522" s="4" t="str">
        <f t="shared" si="58"/>
        <v>0</v>
      </c>
      <c r="E522" s="8">
        <f>'Balance N-1'!B523</f>
        <v>0</v>
      </c>
      <c r="F522" s="9">
        <f>'Balance N-1'!C523</f>
        <v>0</v>
      </c>
      <c r="G522" s="9">
        <f>'Balance N-1'!D523</f>
        <v>0</v>
      </c>
      <c r="H522" s="9">
        <f>'Balance N-1'!E523</f>
        <v>0</v>
      </c>
      <c r="I522" s="9">
        <f>'Balance N-1'!F523</f>
        <v>0</v>
      </c>
      <c r="J522" s="11">
        <f>'Balance N-1'!G523</f>
        <v>0</v>
      </c>
      <c r="K522" s="11">
        <f>'Balance N-1'!H523</f>
        <v>0</v>
      </c>
      <c r="L522" s="12" t="str">
        <f t="shared" si="59"/>
        <v>0</v>
      </c>
      <c r="M522" s="5" t="str">
        <f t="shared" si="60"/>
        <v>0</v>
      </c>
      <c r="N522" s="4" t="str">
        <f t="shared" si="61"/>
        <v>0</v>
      </c>
      <c r="O522" s="6" t="str">
        <f t="shared" si="62"/>
        <v>Pas de niveau 7</v>
      </c>
    </row>
    <row r="523" spans="1:15">
      <c r="A523" s="15">
        <f>'Balance N-1'!A524</f>
        <v>0</v>
      </c>
      <c r="B523" s="4" t="str">
        <f t="shared" si="56"/>
        <v>0</v>
      </c>
      <c r="C523" s="4" t="str">
        <f t="shared" si="57"/>
        <v>0</v>
      </c>
      <c r="D523" s="4" t="str">
        <f t="shared" si="58"/>
        <v>0</v>
      </c>
      <c r="E523" s="8">
        <f>'Balance N-1'!B524</f>
        <v>0</v>
      </c>
      <c r="F523" s="9">
        <f>'Balance N-1'!C524</f>
        <v>0</v>
      </c>
      <c r="G523" s="9">
        <f>'Balance N-1'!D524</f>
        <v>0</v>
      </c>
      <c r="H523" s="9">
        <f>'Balance N-1'!E524</f>
        <v>0</v>
      </c>
      <c r="I523" s="9">
        <f>'Balance N-1'!F524</f>
        <v>0</v>
      </c>
      <c r="J523" s="11">
        <f>'Balance N-1'!G524</f>
        <v>0</v>
      </c>
      <c r="K523" s="11">
        <f>'Balance N-1'!H524</f>
        <v>0</v>
      </c>
      <c r="L523" s="12" t="str">
        <f t="shared" si="59"/>
        <v>0</v>
      </c>
      <c r="M523" s="5" t="str">
        <f t="shared" si="60"/>
        <v>0</v>
      </c>
      <c r="N523" s="4" t="str">
        <f t="shared" si="61"/>
        <v>0</v>
      </c>
      <c r="O523" s="6" t="str">
        <f t="shared" si="62"/>
        <v>Pas de niveau 7</v>
      </c>
    </row>
    <row r="524" spans="1:15">
      <c r="A524" s="15">
        <f>'Balance N-1'!A525</f>
        <v>0</v>
      </c>
      <c r="B524" s="4" t="str">
        <f t="shared" si="56"/>
        <v>0</v>
      </c>
      <c r="C524" s="4" t="str">
        <f t="shared" si="57"/>
        <v>0</v>
      </c>
      <c r="D524" s="4" t="str">
        <f t="shared" si="58"/>
        <v>0</v>
      </c>
      <c r="E524" s="8">
        <f>'Balance N-1'!B525</f>
        <v>0</v>
      </c>
      <c r="F524" s="9">
        <f>'Balance N-1'!C525</f>
        <v>0</v>
      </c>
      <c r="G524" s="9">
        <f>'Balance N-1'!D525</f>
        <v>0</v>
      </c>
      <c r="H524" s="9">
        <f>'Balance N-1'!E525</f>
        <v>0</v>
      </c>
      <c r="I524" s="9">
        <f>'Balance N-1'!F525</f>
        <v>0</v>
      </c>
      <c r="J524" s="11">
        <f>'Balance N-1'!G525</f>
        <v>0</v>
      </c>
      <c r="K524" s="11">
        <f>'Balance N-1'!H525</f>
        <v>0</v>
      </c>
      <c r="L524" s="12" t="str">
        <f t="shared" si="59"/>
        <v>0</v>
      </c>
      <c r="M524" s="5" t="str">
        <f t="shared" si="60"/>
        <v>0</v>
      </c>
      <c r="N524" s="4" t="str">
        <f t="shared" si="61"/>
        <v>0</v>
      </c>
      <c r="O524" s="6" t="str">
        <f t="shared" si="62"/>
        <v>Pas de niveau 7</v>
      </c>
    </row>
    <row r="525" spans="1:15">
      <c r="A525" s="15">
        <f>'Balance N-1'!A526</f>
        <v>0</v>
      </c>
      <c r="B525" s="4" t="str">
        <f t="shared" si="56"/>
        <v>0</v>
      </c>
      <c r="C525" s="4" t="str">
        <f t="shared" si="57"/>
        <v>0</v>
      </c>
      <c r="D525" s="4" t="str">
        <f t="shared" si="58"/>
        <v>0</v>
      </c>
      <c r="E525" s="8">
        <f>'Balance N-1'!B526</f>
        <v>0</v>
      </c>
      <c r="F525" s="9">
        <f>'Balance N-1'!C526</f>
        <v>0</v>
      </c>
      <c r="G525" s="9">
        <f>'Balance N-1'!D526</f>
        <v>0</v>
      </c>
      <c r="H525" s="9">
        <f>'Balance N-1'!E526</f>
        <v>0</v>
      </c>
      <c r="I525" s="9">
        <f>'Balance N-1'!F526</f>
        <v>0</v>
      </c>
      <c r="J525" s="11">
        <f>'Balance N-1'!G526</f>
        <v>0</v>
      </c>
      <c r="K525" s="11">
        <f>'Balance N-1'!H526</f>
        <v>0</v>
      </c>
      <c r="L525" s="12" t="str">
        <f t="shared" si="59"/>
        <v>0</v>
      </c>
      <c r="M525" s="5" t="str">
        <f t="shared" si="60"/>
        <v>0</v>
      </c>
      <c r="N525" s="4" t="str">
        <f t="shared" si="61"/>
        <v>0</v>
      </c>
      <c r="O525" s="6" t="str">
        <f t="shared" si="62"/>
        <v>Pas de niveau 7</v>
      </c>
    </row>
    <row r="526" spans="1:15">
      <c r="A526" s="15">
        <f>'Balance N-1'!A527</f>
        <v>0</v>
      </c>
      <c r="B526" s="4" t="str">
        <f t="shared" si="56"/>
        <v>0</v>
      </c>
      <c r="C526" s="4" t="str">
        <f t="shared" si="57"/>
        <v>0</v>
      </c>
      <c r="D526" s="4" t="str">
        <f t="shared" si="58"/>
        <v>0</v>
      </c>
      <c r="E526" s="8">
        <f>'Balance N-1'!B527</f>
        <v>0</v>
      </c>
      <c r="F526" s="9">
        <f>'Balance N-1'!C527</f>
        <v>0</v>
      </c>
      <c r="G526" s="9">
        <f>'Balance N-1'!D527</f>
        <v>0</v>
      </c>
      <c r="H526" s="9">
        <f>'Balance N-1'!E527</f>
        <v>0</v>
      </c>
      <c r="I526" s="9">
        <f>'Balance N-1'!F527</f>
        <v>0</v>
      </c>
      <c r="J526" s="11">
        <f>'Balance N-1'!G527</f>
        <v>0</v>
      </c>
      <c r="K526" s="11">
        <f>'Balance N-1'!H527</f>
        <v>0</v>
      </c>
      <c r="L526" s="12" t="str">
        <f t="shared" si="59"/>
        <v>0</v>
      </c>
      <c r="M526" s="5" t="str">
        <f t="shared" si="60"/>
        <v>0</v>
      </c>
      <c r="N526" s="4" t="str">
        <f t="shared" si="61"/>
        <v>0</v>
      </c>
      <c r="O526" s="6" t="str">
        <f t="shared" si="62"/>
        <v>Pas de niveau 7</v>
      </c>
    </row>
    <row r="527" spans="1:15">
      <c r="A527" s="15">
        <f>'Balance N-1'!A528</f>
        <v>0</v>
      </c>
      <c r="B527" s="4" t="str">
        <f t="shared" si="56"/>
        <v>0</v>
      </c>
      <c r="C527" s="4" t="str">
        <f t="shared" si="57"/>
        <v>0</v>
      </c>
      <c r="D527" s="4" t="str">
        <f t="shared" si="58"/>
        <v>0</v>
      </c>
      <c r="E527" s="8">
        <f>'Balance N-1'!B528</f>
        <v>0</v>
      </c>
      <c r="F527" s="9">
        <f>'Balance N-1'!C528</f>
        <v>0</v>
      </c>
      <c r="G527" s="9">
        <f>'Balance N-1'!D528</f>
        <v>0</v>
      </c>
      <c r="H527" s="9">
        <f>'Balance N-1'!E528</f>
        <v>0</v>
      </c>
      <c r="I527" s="9">
        <f>'Balance N-1'!F528</f>
        <v>0</v>
      </c>
      <c r="J527" s="11">
        <f>'Balance N-1'!G528</f>
        <v>0</v>
      </c>
      <c r="K527" s="11">
        <f>'Balance N-1'!H528</f>
        <v>0</v>
      </c>
      <c r="L527" s="12" t="str">
        <f t="shared" si="59"/>
        <v>0</v>
      </c>
      <c r="M527" s="5" t="str">
        <f t="shared" si="60"/>
        <v>0</v>
      </c>
      <c r="N527" s="4" t="str">
        <f t="shared" si="61"/>
        <v>0</v>
      </c>
      <c r="O527" s="6" t="str">
        <f t="shared" si="62"/>
        <v>Pas de niveau 7</v>
      </c>
    </row>
    <row r="528" spans="1:15">
      <c r="A528" s="15">
        <f>'Balance N-1'!A529</f>
        <v>0</v>
      </c>
      <c r="B528" s="4" t="str">
        <f t="shared" si="56"/>
        <v>0</v>
      </c>
      <c r="C528" s="4" t="str">
        <f t="shared" si="57"/>
        <v>0</v>
      </c>
      <c r="D528" s="4" t="str">
        <f t="shared" si="58"/>
        <v>0</v>
      </c>
      <c r="E528" s="8">
        <f>'Balance N-1'!B529</f>
        <v>0</v>
      </c>
      <c r="F528" s="9">
        <f>'Balance N-1'!C529</f>
        <v>0</v>
      </c>
      <c r="G528" s="9">
        <f>'Balance N-1'!D529</f>
        <v>0</v>
      </c>
      <c r="H528" s="9">
        <f>'Balance N-1'!E529</f>
        <v>0</v>
      </c>
      <c r="I528" s="9">
        <f>'Balance N-1'!F529</f>
        <v>0</v>
      </c>
      <c r="J528" s="11">
        <f>'Balance N-1'!G529</f>
        <v>0</v>
      </c>
      <c r="K528" s="11">
        <f>'Balance N-1'!H529</f>
        <v>0</v>
      </c>
      <c r="L528" s="12" t="str">
        <f t="shared" si="59"/>
        <v>0</v>
      </c>
      <c r="M528" s="5" t="str">
        <f t="shared" si="60"/>
        <v>0</v>
      </c>
      <c r="N528" s="4" t="str">
        <f t="shared" si="61"/>
        <v>0</v>
      </c>
      <c r="O528" s="6" t="str">
        <f t="shared" si="62"/>
        <v>Pas de niveau 7</v>
      </c>
    </row>
    <row r="529" spans="1:15">
      <c r="A529" s="15">
        <f>'Balance N-1'!A530</f>
        <v>0</v>
      </c>
      <c r="B529" s="4" t="str">
        <f t="shared" si="56"/>
        <v>0</v>
      </c>
      <c r="C529" s="4" t="str">
        <f t="shared" si="57"/>
        <v>0</v>
      </c>
      <c r="D529" s="4" t="str">
        <f t="shared" si="58"/>
        <v>0</v>
      </c>
      <c r="E529" s="8">
        <f>'Balance N-1'!B530</f>
        <v>0</v>
      </c>
      <c r="F529" s="9">
        <f>'Balance N-1'!C530</f>
        <v>0</v>
      </c>
      <c r="G529" s="9">
        <f>'Balance N-1'!D530</f>
        <v>0</v>
      </c>
      <c r="H529" s="9">
        <f>'Balance N-1'!E530</f>
        <v>0</v>
      </c>
      <c r="I529" s="9">
        <f>'Balance N-1'!F530</f>
        <v>0</v>
      </c>
      <c r="J529" s="11">
        <f>'Balance N-1'!G530</f>
        <v>0</v>
      </c>
      <c r="K529" s="11">
        <f>'Balance N-1'!H530</f>
        <v>0</v>
      </c>
      <c r="L529" s="12" t="str">
        <f t="shared" si="59"/>
        <v>0</v>
      </c>
      <c r="M529" s="5" t="str">
        <f t="shared" si="60"/>
        <v>0</v>
      </c>
      <c r="N529" s="4" t="str">
        <f t="shared" si="61"/>
        <v>0</v>
      </c>
      <c r="O529" s="6" t="str">
        <f t="shared" si="62"/>
        <v>Pas de niveau 7</v>
      </c>
    </row>
    <row r="530" spans="1:15">
      <c r="A530" s="15">
        <f>'Balance N-1'!A531</f>
        <v>0</v>
      </c>
      <c r="B530" s="4" t="str">
        <f t="shared" si="56"/>
        <v>0</v>
      </c>
      <c r="C530" s="4" t="str">
        <f t="shared" si="57"/>
        <v>0</v>
      </c>
      <c r="D530" s="4" t="str">
        <f t="shared" si="58"/>
        <v>0</v>
      </c>
      <c r="E530" s="8">
        <f>'Balance N-1'!B531</f>
        <v>0</v>
      </c>
      <c r="F530" s="9">
        <f>'Balance N-1'!C531</f>
        <v>0</v>
      </c>
      <c r="G530" s="9">
        <f>'Balance N-1'!D531</f>
        <v>0</v>
      </c>
      <c r="H530" s="9">
        <f>'Balance N-1'!E531</f>
        <v>0</v>
      </c>
      <c r="I530" s="9">
        <f>'Balance N-1'!F531</f>
        <v>0</v>
      </c>
      <c r="J530" s="11">
        <f>'Balance N-1'!G531</f>
        <v>0</v>
      </c>
      <c r="K530" s="11">
        <f>'Balance N-1'!H531</f>
        <v>0</v>
      </c>
      <c r="L530" s="12" t="str">
        <f t="shared" si="59"/>
        <v>0</v>
      </c>
      <c r="M530" s="5" t="str">
        <f t="shared" si="60"/>
        <v>0</v>
      </c>
      <c r="N530" s="4" t="str">
        <f t="shared" si="61"/>
        <v>0</v>
      </c>
      <c r="O530" s="6" t="str">
        <f t="shared" si="62"/>
        <v>Pas de niveau 7</v>
      </c>
    </row>
    <row r="531" spans="1:15">
      <c r="A531" s="15">
        <f>'Balance N-1'!A532</f>
        <v>0</v>
      </c>
      <c r="B531" s="4" t="str">
        <f t="shared" si="56"/>
        <v>0</v>
      </c>
      <c r="C531" s="4" t="str">
        <f t="shared" si="57"/>
        <v>0</v>
      </c>
      <c r="D531" s="4" t="str">
        <f t="shared" si="58"/>
        <v>0</v>
      </c>
      <c r="E531" s="8">
        <f>'Balance N-1'!B532</f>
        <v>0</v>
      </c>
      <c r="F531" s="9">
        <f>'Balance N-1'!C532</f>
        <v>0</v>
      </c>
      <c r="G531" s="9">
        <f>'Balance N-1'!D532</f>
        <v>0</v>
      </c>
      <c r="H531" s="9">
        <f>'Balance N-1'!E532</f>
        <v>0</v>
      </c>
      <c r="I531" s="9">
        <f>'Balance N-1'!F532</f>
        <v>0</v>
      </c>
      <c r="J531" s="11">
        <f>'Balance N-1'!G532</f>
        <v>0</v>
      </c>
      <c r="K531" s="11">
        <f>'Balance N-1'!H532</f>
        <v>0</v>
      </c>
      <c r="L531" s="12" t="str">
        <f t="shared" si="59"/>
        <v>0</v>
      </c>
      <c r="M531" s="5" t="str">
        <f t="shared" si="60"/>
        <v>0</v>
      </c>
      <c r="N531" s="4" t="str">
        <f t="shared" si="61"/>
        <v>0</v>
      </c>
      <c r="O531" s="6" t="str">
        <f t="shared" si="62"/>
        <v>Pas de niveau 7</v>
      </c>
    </row>
    <row r="532" spans="1:15">
      <c r="A532" s="15">
        <f>'Balance N-1'!A533</f>
        <v>0</v>
      </c>
      <c r="B532" s="4" t="str">
        <f t="shared" si="56"/>
        <v>0</v>
      </c>
      <c r="C532" s="4" t="str">
        <f t="shared" si="57"/>
        <v>0</v>
      </c>
      <c r="D532" s="4" t="str">
        <f t="shared" si="58"/>
        <v>0</v>
      </c>
      <c r="E532" s="8">
        <f>'Balance N-1'!B533</f>
        <v>0</v>
      </c>
      <c r="F532" s="9">
        <f>'Balance N-1'!C533</f>
        <v>0</v>
      </c>
      <c r="G532" s="9">
        <f>'Balance N-1'!D533</f>
        <v>0</v>
      </c>
      <c r="H532" s="9">
        <f>'Balance N-1'!E533</f>
        <v>0</v>
      </c>
      <c r="I532" s="9">
        <f>'Balance N-1'!F533</f>
        <v>0</v>
      </c>
      <c r="J532" s="11">
        <f>'Balance N-1'!G533</f>
        <v>0</v>
      </c>
      <c r="K532" s="11">
        <f>'Balance N-1'!H533</f>
        <v>0</v>
      </c>
      <c r="L532" s="12" t="str">
        <f t="shared" si="59"/>
        <v>0</v>
      </c>
      <c r="M532" s="5" t="str">
        <f t="shared" si="60"/>
        <v>0</v>
      </c>
      <c r="N532" s="4" t="str">
        <f t="shared" si="61"/>
        <v>0</v>
      </c>
      <c r="O532" s="6" t="str">
        <f t="shared" si="62"/>
        <v>Pas de niveau 7</v>
      </c>
    </row>
    <row r="533" spans="1:15">
      <c r="A533" s="15">
        <f>'Balance N-1'!A534</f>
        <v>0</v>
      </c>
      <c r="B533" s="4" t="str">
        <f t="shared" si="56"/>
        <v>0</v>
      </c>
      <c r="C533" s="4" t="str">
        <f t="shared" si="57"/>
        <v>0</v>
      </c>
      <c r="D533" s="4" t="str">
        <f t="shared" si="58"/>
        <v>0</v>
      </c>
      <c r="E533" s="8">
        <f>'Balance N-1'!B534</f>
        <v>0</v>
      </c>
      <c r="F533" s="9">
        <f>'Balance N-1'!C534</f>
        <v>0</v>
      </c>
      <c r="G533" s="9">
        <f>'Balance N-1'!D534</f>
        <v>0</v>
      </c>
      <c r="H533" s="9">
        <f>'Balance N-1'!E534</f>
        <v>0</v>
      </c>
      <c r="I533" s="9">
        <f>'Balance N-1'!F534</f>
        <v>0</v>
      </c>
      <c r="J533" s="11">
        <f>'Balance N-1'!G534</f>
        <v>0</v>
      </c>
      <c r="K533" s="11">
        <f>'Balance N-1'!H534</f>
        <v>0</v>
      </c>
      <c r="L533" s="12" t="str">
        <f t="shared" si="59"/>
        <v>0</v>
      </c>
      <c r="M533" s="5" t="str">
        <f t="shared" si="60"/>
        <v>0</v>
      </c>
      <c r="N533" s="4" t="str">
        <f t="shared" si="61"/>
        <v>0</v>
      </c>
      <c r="O533" s="6" t="str">
        <f t="shared" si="62"/>
        <v>Pas de niveau 7</v>
      </c>
    </row>
    <row r="534" spans="1:15">
      <c r="A534" s="15">
        <f>'Balance N-1'!A535</f>
        <v>0</v>
      </c>
      <c r="B534" s="4" t="str">
        <f t="shared" si="56"/>
        <v>0</v>
      </c>
      <c r="C534" s="4" t="str">
        <f t="shared" si="57"/>
        <v>0</v>
      </c>
      <c r="D534" s="4" t="str">
        <f t="shared" si="58"/>
        <v>0</v>
      </c>
      <c r="E534" s="8">
        <f>'Balance N-1'!B535</f>
        <v>0</v>
      </c>
      <c r="F534" s="9">
        <f>'Balance N-1'!C535</f>
        <v>0</v>
      </c>
      <c r="G534" s="9">
        <f>'Balance N-1'!D535</f>
        <v>0</v>
      </c>
      <c r="H534" s="9">
        <f>'Balance N-1'!E535</f>
        <v>0</v>
      </c>
      <c r="I534" s="9">
        <f>'Balance N-1'!F535</f>
        <v>0</v>
      </c>
      <c r="J534" s="11">
        <f>'Balance N-1'!G535</f>
        <v>0</v>
      </c>
      <c r="K534" s="11">
        <f>'Balance N-1'!H535</f>
        <v>0</v>
      </c>
      <c r="L534" s="12" t="str">
        <f t="shared" si="59"/>
        <v>0</v>
      </c>
      <c r="M534" s="5" t="str">
        <f t="shared" si="60"/>
        <v>0</v>
      </c>
      <c r="N534" s="4" t="str">
        <f t="shared" si="61"/>
        <v>0</v>
      </c>
      <c r="O534" s="6" t="str">
        <f t="shared" si="62"/>
        <v>Pas de niveau 7</v>
      </c>
    </row>
    <row r="535" spans="1:15">
      <c r="A535" s="15">
        <f>'Balance N-1'!A536</f>
        <v>0</v>
      </c>
      <c r="B535" s="4" t="str">
        <f t="shared" si="56"/>
        <v>0</v>
      </c>
      <c r="C535" s="4" t="str">
        <f t="shared" si="57"/>
        <v>0</v>
      </c>
      <c r="D535" s="4" t="str">
        <f t="shared" si="58"/>
        <v>0</v>
      </c>
      <c r="E535" s="8">
        <f>'Balance N-1'!B536</f>
        <v>0</v>
      </c>
      <c r="F535" s="9">
        <f>'Balance N-1'!C536</f>
        <v>0</v>
      </c>
      <c r="G535" s="9">
        <f>'Balance N-1'!D536</f>
        <v>0</v>
      </c>
      <c r="H535" s="9">
        <f>'Balance N-1'!E536</f>
        <v>0</v>
      </c>
      <c r="I535" s="9">
        <f>'Balance N-1'!F536</f>
        <v>0</v>
      </c>
      <c r="J535" s="11">
        <f>'Balance N-1'!G536</f>
        <v>0</v>
      </c>
      <c r="K535" s="11">
        <f>'Balance N-1'!H536</f>
        <v>0</v>
      </c>
      <c r="L535" s="12" t="str">
        <f t="shared" si="59"/>
        <v>0</v>
      </c>
      <c r="M535" s="5" t="str">
        <f t="shared" si="60"/>
        <v>0</v>
      </c>
      <c r="N535" s="4" t="str">
        <f t="shared" si="61"/>
        <v>0</v>
      </c>
      <c r="O535" s="6" t="str">
        <f t="shared" si="62"/>
        <v>Pas de niveau 7</v>
      </c>
    </row>
    <row r="536" spans="1:15">
      <c r="A536" s="15">
        <f>'Balance N-1'!A537</f>
        <v>0</v>
      </c>
      <c r="B536" s="4" t="str">
        <f t="shared" si="56"/>
        <v>0</v>
      </c>
      <c r="C536" s="4" t="str">
        <f t="shared" si="57"/>
        <v>0</v>
      </c>
      <c r="D536" s="4" t="str">
        <f t="shared" si="58"/>
        <v>0</v>
      </c>
      <c r="E536" s="8">
        <f>'Balance N-1'!B537</f>
        <v>0</v>
      </c>
      <c r="F536" s="9">
        <f>'Balance N-1'!C537</f>
        <v>0</v>
      </c>
      <c r="G536" s="9">
        <f>'Balance N-1'!D537</f>
        <v>0</v>
      </c>
      <c r="H536" s="9">
        <f>'Balance N-1'!E537</f>
        <v>0</v>
      </c>
      <c r="I536" s="9">
        <f>'Balance N-1'!F537</f>
        <v>0</v>
      </c>
      <c r="J536" s="11">
        <f>'Balance N-1'!G537</f>
        <v>0</v>
      </c>
      <c r="K536" s="11">
        <f>'Balance N-1'!H537</f>
        <v>0</v>
      </c>
      <c r="L536" s="12" t="str">
        <f t="shared" si="59"/>
        <v>0</v>
      </c>
      <c r="M536" s="5" t="str">
        <f t="shared" si="60"/>
        <v>0</v>
      </c>
      <c r="N536" s="4" t="str">
        <f t="shared" si="61"/>
        <v>0</v>
      </c>
      <c r="O536" s="6" t="str">
        <f t="shared" si="62"/>
        <v>Pas de niveau 7</v>
      </c>
    </row>
    <row r="537" spans="1:15">
      <c r="A537" s="15">
        <f>'Balance N-1'!A538</f>
        <v>0</v>
      </c>
      <c r="B537" s="4" t="str">
        <f t="shared" si="56"/>
        <v>0</v>
      </c>
      <c r="C537" s="4" t="str">
        <f t="shared" si="57"/>
        <v>0</v>
      </c>
      <c r="D537" s="4" t="str">
        <f t="shared" si="58"/>
        <v>0</v>
      </c>
      <c r="E537" s="8">
        <f>'Balance N-1'!B538</f>
        <v>0</v>
      </c>
      <c r="F537" s="9">
        <f>'Balance N-1'!C538</f>
        <v>0</v>
      </c>
      <c r="G537" s="9">
        <f>'Balance N-1'!D538</f>
        <v>0</v>
      </c>
      <c r="H537" s="9">
        <f>'Balance N-1'!E538</f>
        <v>0</v>
      </c>
      <c r="I537" s="9">
        <f>'Balance N-1'!F538</f>
        <v>0</v>
      </c>
      <c r="J537" s="11">
        <f>'Balance N-1'!G538</f>
        <v>0</v>
      </c>
      <c r="K537" s="11">
        <f>'Balance N-1'!H538</f>
        <v>0</v>
      </c>
      <c r="L537" s="12" t="str">
        <f t="shared" si="59"/>
        <v>0</v>
      </c>
      <c r="M537" s="5" t="str">
        <f t="shared" si="60"/>
        <v>0</v>
      </c>
      <c r="N537" s="4" t="str">
        <f t="shared" si="61"/>
        <v>0</v>
      </c>
      <c r="O537" s="6" t="str">
        <f t="shared" si="62"/>
        <v>Pas de niveau 7</v>
      </c>
    </row>
    <row r="538" spans="1:15">
      <c r="A538" s="15">
        <f>'Balance N-1'!A539</f>
        <v>0</v>
      </c>
      <c r="B538" s="4" t="str">
        <f t="shared" si="56"/>
        <v>0</v>
      </c>
      <c r="C538" s="4" t="str">
        <f t="shared" si="57"/>
        <v>0</v>
      </c>
      <c r="D538" s="4" t="str">
        <f t="shared" si="58"/>
        <v>0</v>
      </c>
      <c r="E538" s="8">
        <f>'Balance N-1'!B539</f>
        <v>0</v>
      </c>
      <c r="F538" s="9">
        <f>'Balance N-1'!C539</f>
        <v>0</v>
      </c>
      <c r="G538" s="9">
        <f>'Balance N-1'!D539</f>
        <v>0</v>
      </c>
      <c r="H538" s="9">
        <f>'Balance N-1'!E539</f>
        <v>0</v>
      </c>
      <c r="I538" s="9">
        <f>'Balance N-1'!F539</f>
        <v>0</v>
      </c>
      <c r="J538" s="11">
        <f>'Balance N-1'!G539</f>
        <v>0</v>
      </c>
      <c r="K538" s="11">
        <f>'Balance N-1'!H539</f>
        <v>0</v>
      </c>
      <c r="L538" s="12" t="str">
        <f t="shared" si="59"/>
        <v>0</v>
      </c>
      <c r="M538" s="5" t="str">
        <f t="shared" si="60"/>
        <v>0</v>
      </c>
      <c r="N538" s="4" t="str">
        <f t="shared" si="61"/>
        <v>0</v>
      </c>
      <c r="O538" s="6" t="str">
        <f t="shared" si="62"/>
        <v>Pas de niveau 7</v>
      </c>
    </row>
    <row r="539" spans="1:15">
      <c r="A539" s="15">
        <f>'Balance N-1'!A540</f>
        <v>0</v>
      </c>
      <c r="B539" s="4" t="str">
        <f t="shared" si="56"/>
        <v>0</v>
      </c>
      <c r="C539" s="4" t="str">
        <f t="shared" si="57"/>
        <v>0</v>
      </c>
      <c r="D539" s="4" t="str">
        <f t="shared" si="58"/>
        <v>0</v>
      </c>
      <c r="E539" s="8">
        <f>'Balance N-1'!B540</f>
        <v>0</v>
      </c>
      <c r="F539" s="9">
        <f>'Balance N-1'!C540</f>
        <v>0</v>
      </c>
      <c r="G539" s="9">
        <f>'Balance N-1'!D540</f>
        <v>0</v>
      </c>
      <c r="H539" s="9">
        <f>'Balance N-1'!E540</f>
        <v>0</v>
      </c>
      <c r="I539" s="9">
        <f>'Balance N-1'!F540</f>
        <v>0</v>
      </c>
      <c r="J539" s="11">
        <f>'Balance N-1'!G540</f>
        <v>0</v>
      </c>
      <c r="K539" s="11">
        <f>'Balance N-1'!H540</f>
        <v>0</v>
      </c>
      <c r="L539" s="12" t="str">
        <f t="shared" si="59"/>
        <v>0</v>
      </c>
      <c r="M539" s="5" t="str">
        <f t="shared" si="60"/>
        <v>0</v>
      </c>
      <c r="N539" s="4" t="str">
        <f t="shared" si="61"/>
        <v>0</v>
      </c>
      <c r="O539" s="6" t="str">
        <f t="shared" si="62"/>
        <v>Pas de niveau 7</v>
      </c>
    </row>
    <row r="540" spans="1:15">
      <c r="A540" s="15">
        <f>'Balance N-1'!A541</f>
        <v>0</v>
      </c>
      <c r="B540" s="4" t="str">
        <f t="shared" si="56"/>
        <v>0</v>
      </c>
      <c r="C540" s="4" t="str">
        <f t="shared" si="57"/>
        <v>0</v>
      </c>
      <c r="D540" s="4" t="str">
        <f t="shared" si="58"/>
        <v>0</v>
      </c>
      <c r="E540" s="8">
        <f>'Balance N-1'!B541</f>
        <v>0</v>
      </c>
      <c r="F540" s="9">
        <f>'Balance N-1'!C541</f>
        <v>0</v>
      </c>
      <c r="G540" s="9">
        <f>'Balance N-1'!D541</f>
        <v>0</v>
      </c>
      <c r="H540" s="9">
        <f>'Balance N-1'!E541</f>
        <v>0</v>
      </c>
      <c r="I540" s="9">
        <f>'Balance N-1'!F541</f>
        <v>0</v>
      </c>
      <c r="J540" s="11">
        <f>'Balance N-1'!G541</f>
        <v>0</v>
      </c>
      <c r="K540" s="11">
        <f>'Balance N-1'!H541</f>
        <v>0</v>
      </c>
      <c r="L540" s="12" t="str">
        <f t="shared" si="59"/>
        <v>0</v>
      </c>
      <c r="M540" s="5" t="str">
        <f t="shared" si="60"/>
        <v>0</v>
      </c>
      <c r="N540" s="4" t="str">
        <f t="shared" si="61"/>
        <v>0</v>
      </c>
      <c r="O540" s="6" t="str">
        <f t="shared" si="62"/>
        <v>Pas de niveau 7</v>
      </c>
    </row>
    <row r="541" spans="1:15">
      <c r="A541" s="15">
        <f>'Balance N-1'!A542</f>
        <v>0</v>
      </c>
      <c r="B541" s="4" t="str">
        <f t="shared" si="56"/>
        <v>0</v>
      </c>
      <c r="C541" s="4" t="str">
        <f t="shared" si="57"/>
        <v>0</v>
      </c>
      <c r="D541" s="4" t="str">
        <f t="shared" si="58"/>
        <v>0</v>
      </c>
      <c r="E541" s="8">
        <f>'Balance N-1'!B542</f>
        <v>0</v>
      </c>
      <c r="F541" s="9">
        <f>'Balance N-1'!C542</f>
        <v>0</v>
      </c>
      <c r="G541" s="9">
        <f>'Balance N-1'!D542</f>
        <v>0</v>
      </c>
      <c r="H541" s="9">
        <f>'Balance N-1'!E542</f>
        <v>0</v>
      </c>
      <c r="I541" s="9">
        <f>'Balance N-1'!F542</f>
        <v>0</v>
      </c>
      <c r="J541" s="11">
        <f>'Balance N-1'!G542</f>
        <v>0</v>
      </c>
      <c r="K541" s="11">
        <f>'Balance N-1'!H542</f>
        <v>0</v>
      </c>
      <c r="L541" s="12" t="str">
        <f t="shared" si="59"/>
        <v>0</v>
      </c>
      <c r="M541" s="5" t="str">
        <f t="shared" si="60"/>
        <v>0</v>
      </c>
      <c r="N541" s="4" t="str">
        <f t="shared" si="61"/>
        <v>0</v>
      </c>
      <c r="O541" s="6" t="str">
        <f t="shared" si="62"/>
        <v>Pas de niveau 7</v>
      </c>
    </row>
    <row r="542" spans="1:15">
      <c r="A542" s="15">
        <f>'Balance N-1'!A543</f>
        <v>0</v>
      </c>
      <c r="B542" s="4" t="str">
        <f t="shared" si="56"/>
        <v>0</v>
      </c>
      <c r="C542" s="4" t="str">
        <f t="shared" si="57"/>
        <v>0</v>
      </c>
      <c r="D542" s="4" t="str">
        <f t="shared" si="58"/>
        <v>0</v>
      </c>
      <c r="E542" s="8">
        <f>'Balance N-1'!B543</f>
        <v>0</v>
      </c>
      <c r="F542" s="9">
        <f>'Balance N-1'!C543</f>
        <v>0</v>
      </c>
      <c r="G542" s="9">
        <f>'Balance N-1'!D543</f>
        <v>0</v>
      </c>
      <c r="H542" s="9">
        <f>'Balance N-1'!E543</f>
        <v>0</v>
      </c>
      <c r="I542" s="9">
        <f>'Balance N-1'!F543</f>
        <v>0</v>
      </c>
      <c r="J542" s="11">
        <f>'Balance N-1'!G543</f>
        <v>0</v>
      </c>
      <c r="K542" s="11">
        <f>'Balance N-1'!H543</f>
        <v>0</v>
      </c>
      <c r="L542" s="12" t="str">
        <f t="shared" si="59"/>
        <v>0</v>
      </c>
      <c r="M542" s="5" t="str">
        <f t="shared" si="60"/>
        <v>0</v>
      </c>
      <c r="N542" s="4" t="str">
        <f t="shared" si="61"/>
        <v>0</v>
      </c>
      <c r="O542" s="6" t="str">
        <f t="shared" si="62"/>
        <v>Pas de niveau 7</v>
      </c>
    </row>
    <row r="543" spans="1:15">
      <c r="A543" s="15">
        <f>'Balance N-1'!A544</f>
        <v>0</v>
      </c>
      <c r="B543" s="4" t="str">
        <f t="shared" si="56"/>
        <v>0</v>
      </c>
      <c r="C543" s="4" t="str">
        <f t="shared" si="57"/>
        <v>0</v>
      </c>
      <c r="D543" s="4" t="str">
        <f t="shared" si="58"/>
        <v>0</v>
      </c>
      <c r="E543" s="8">
        <f>'Balance N-1'!B544</f>
        <v>0</v>
      </c>
      <c r="F543" s="9">
        <f>'Balance N-1'!C544</f>
        <v>0</v>
      </c>
      <c r="G543" s="9">
        <f>'Balance N-1'!D544</f>
        <v>0</v>
      </c>
      <c r="H543" s="9">
        <f>'Balance N-1'!E544</f>
        <v>0</v>
      </c>
      <c r="I543" s="9">
        <f>'Balance N-1'!F544</f>
        <v>0</v>
      </c>
      <c r="J543" s="11">
        <f>'Balance N-1'!G544</f>
        <v>0</v>
      </c>
      <c r="K543" s="11">
        <f>'Balance N-1'!H544</f>
        <v>0</v>
      </c>
      <c r="L543" s="12" t="str">
        <f t="shared" si="59"/>
        <v>0</v>
      </c>
      <c r="M543" s="5" t="str">
        <f t="shared" si="60"/>
        <v>0</v>
      </c>
      <c r="N543" s="4" t="str">
        <f t="shared" si="61"/>
        <v>0</v>
      </c>
      <c r="O543" s="6" t="str">
        <f t="shared" si="62"/>
        <v>Pas de niveau 7</v>
      </c>
    </row>
    <row r="544" spans="1:15">
      <c r="A544" s="15">
        <f>'Balance N-1'!A545</f>
        <v>0</v>
      </c>
      <c r="B544" s="4" t="str">
        <f t="shared" si="56"/>
        <v>0</v>
      </c>
      <c r="C544" s="4" t="str">
        <f t="shared" si="57"/>
        <v>0</v>
      </c>
      <c r="D544" s="4" t="str">
        <f t="shared" si="58"/>
        <v>0</v>
      </c>
      <c r="E544" s="8">
        <f>'Balance N-1'!B545</f>
        <v>0</v>
      </c>
      <c r="F544" s="9">
        <f>'Balance N-1'!C545</f>
        <v>0</v>
      </c>
      <c r="G544" s="9">
        <f>'Balance N-1'!D545</f>
        <v>0</v>
      </c>
      <c r="H544" s="9">
        <f>'Balance N-1'!E545</f>
        <v>0</v>
      </c>
      <c r="I544" s="9">
        <f>'Balance N-1'!F545</f>
        <v>0</v>
      </c>
      <c r="J544" s="11">
        <f>'Balance N-1'!G545</f>
        <v>0</v>
      </c>
      <c r="K544" s="11">
        <f>'Balance N-1'!H545</f>
        <v>0</v>
      </c>
      <c r="L544" s="12" t="str">
        <f t="shared" si="59"/>
        <v>0</v>
      </c>
      <c r="M544" s="5" t="str">
        <f t="shared" si="60"/>
        <v>0</v>
      </c>
      <c r="N544" s="4" t="str">
        <f t="shared" si="61"/>
        <v>0</v>
      </c>
      <c r="O544" s="6" t="str">
        <f t="shared" si="62"/>
        <v>Pas de niveau 7</v>
      </c>
    </row>
    <row r="545" spans="1:15">
      <c r="A545" s="15">
        <f>'Balance N-1'!A546</f>
        <v>0</v>
      </c>
      <c r="B545" s="4" t="str">
        <f t="shared" si="56"/>
        <v>0</v>
      </c>
      <c r="C545" s="4" t="str">
        <f t="shared" si="57"/>
        <v>0</v>
      </c>
      <c r="D545" s="4" t="str">
        <f t="shared" si="58"/>
        <v>0</v>
      </c>
      <c r="E545" s="8">
        <f>'Balance N-1'!B546</f>
        <v>0</v>
      </c>
      <c r="F545" s="9">
        <f>'Balance N-1'!C546</f>
        <v>0</v>
      </c>
      <c r="G545" s="9">
        <f>'Balance N-1'!D546</f>
        <v>0</v>
      </c>
      <c r="H545" s="9">
        <f>'Balance N-1'!E546</f>
        <v>0</v>
      </c>
      <c r="I545" s="9">
        <f>'Balance N-1'!F546</f>
        <v>0</v>
      </c>
      <c r="J545" s="11">
        <f>'Balance N-1'!G546</f>
        <v>0</v>
      </c>
      <c r="K545" s="11">
        <f>'Balance N-1'!H546</f>
        <v>0</v>
      </c>
      <c r="L545" s="12" t="str">
        <f t="shared" si="59"/>
        <v>0</v>
      </c>
      <c r="M545" s="5" t="str">
        <f t="shared" si="60"/>
        <v>0</v>
      </c>
      <c r="N545" s="4" t="str">
        <f t="shared" si="61"/>
        <v>0</v>
      </c>
      <c r="O545" s="6" t="str">
        <f t="shared" si="62"/>
        <v>Pas de niveau 7</v>
      </c>
    </row>
    <row r="546" spans="1:15">
      <c r="A546" s="15">
        <f>'Balance N-1'!A547</f>
        <v>0</v>
      </c>
      <c r="B546" s="4" t="str">
        <f t="shared" si="56"/>
        <v>0</v>
      </c>
      <c r="C546" s="4" t="str">
        <f t="shared" si="57"/>
        <v>0</v>
      </c>
      <c r="D546" s="4" t="str">
        <f t="shared" si="58"/>
        <v>0</v>
      </c>
      <c r="E546" s="8">
        <f>'Balance N-1'!B547</f>
        <v>0</v>
      </c>
      <c r="F546" s="9">
        <f>'Balance N-1'!C547</f>
        <v>0</v>
      </c>
      <c r="G546" s="9">
        <f>'Balance N-1'!D547</f>
        <v>0</v>
      </c>
      <c r="H546" s="9">
        <f>'Balance N-1'!E547</f>
        <v>0</v>
      </c>
      <c r="I546" s="9">
        <f>'Balance N-1'!F547</f>
        <v>0</v>
      </c>
      <c r="J546" s="11">
        <f>'Balance N-1'!G547</f>
        <v>0</v>
      </c>
      <c r="K546" s="11">
        <f>'Balance N-1'!H547</f>
        <v>0</v>
      </c>
      <c r="L546" s="12" t="str">
        <f t="shared" si="59"/>
        <v>0</v>
      </c>
      <c r="M546" s="5" t="str">
        <f t="shared" si="60"/>
        <v>0</v>
      </c>
      <c r="N546" s="4" t="str">
        <f t="shared" si="61"/>
        <v>0</v>
      </c>
      <c r="O546" s="6" t="str">
        <f t="shared" si="62"/>
        <v>Pas de niveau 7</v>
      </c>
    </row>
    <row r="547" spans="1:15">
      <c r="A547" s="15">
        <f>'Balance N-1'!A548</f>
        <v>0</v>
      </c>
      <c r="B547" s="4" t="str">
        <f t="shared" si="56"/>
        <v>0</v>
      </c>
      <c r="C547" s="4" t="str">
        <f t="shared" si="57"/>
        <v>0</v>
      </c>
      <c r="D547" s="4" t="str">
        <f t="shared" si="58"/>
        <v>0</v>
      </c>
      <c r="E547" s="8">
        <f>'Balance N-1'!B548</f>
        <v>0</v>
      </c>
      <c r="F547" s="9">
        <f>'Balance N-1'!C548</f>
        <v>0</v>
      </c>
      <c r="G547" s="9">
        <f>'Balance N-1'!D548</f>
        <v>0</v>
      </c>
      <c r="H547" s="9">
        <f>'Balance N-1'!E548</f>
        <v>0</v>
      </c>
      <c r="I547" s="9">
        <f>'Balance N-1'!F548</f>
        <v>0</v>
      </c>
      <c r="J547" s="11">
        <f>'Balance N-1'!G548</f>
        <v>0</v>
      </c>
      <c r="K547" s="11">
        <f>'Balance N-1'!H548</f>
        <v>0</v>
      </c>
      <c r="L547" s="12" t="str">
        <f t="shared" si="59"/>
        <v>0</v>
      </c>
      <c r="M547" s="5" t="str">
        <f t="shared" si="60"/>
        <v>0</v>
      </c>
      <c r="N547" s="4" t="str">
        <f t="shared" si="61"/>
        <v>0</v>
      </c>
      <c r="O547" s="6" t="str">
        <f t="shared" si="62"/>
        <v>Pas de niveau 7</v>
      </c>
    </row>
    <row r="548" spans="1:15">
      <c r="A548" s="15">
        <f>'Balance N-1'!A549</f>
        <v>0</v>
      </c>
      <c r="B548" s="4" t="str">
        <f t="shared" si="56"/>
        <v>0</v>
      </c>
      <c r="C548" s="4" t="str">
        <f t="shared" si="57"/>
        <v>0</v>
      </c>
      <c r="D548" s="4" t="str">
        <f t="shared" si="58"/>
        <v>0</v>
      </c>
      <c r="E548" s="8">
        <f>'Balance N-1'!B549</f>
        <v>0</v>
      </c>
      <c r="F548" s="9">
        <f>'Balance N-1'!C549</f>
        <v>0</v>
      </c>
      <c r="G548" s="9">
        <f>'Balance N-1'!D549</f>
        <v>0</v>
      </c>
      <c r="H548" s="9">
        <f>'Balance N-1'!E549</f>
        <v>0</v>
      </c>
      <c r="I548" s="9">
        <f>'Balance N-1'!F549</f>
        <v>0</v>
      </c>
      <c r="J548" s="11">
        <f>'Balance N-1'!G549</f>
        <v>0</v>
      </c>
      <c r="K548" s="11">
        <f>'Balance N-1'!H549</f>
        <v>0</v>
      </c>
      <c r="L548" s="12" t="str">
        <f t="shared" si="59"/>
        <v>0</v>
      </c>
      <c r="M548" s="5" t="str">
        <f t="shared" si="60"/>
        <v>0</v>
      </c>
      <c r="N548" s="4" t="str">
        <f t="shared" si="61"/>
        <v>0</v>
      </c>
      <c r="O548" s="6" t="str">
        <f t="shared" si="62"/>
        <v>Pas de niveau 7</v>
      </c>
    </row>
    <row r="549" spans="1:15">
      <c r="A549" s="15">
        <f>'Balance N-1'!A550</f>
        <v>0</v>
      </c>
      <c r="B549" s="4" t="str">
        <f t="shared" si="56"/>
        <v>0</v>
      </c>
      <c r="C549" s="4" t="str">
        <f t="shared" si="57"/>
        <v>0</v>
      </c>
      <c r="D549" s="4" t="str">
        <f t="shared" si="58"/>
        <v>0</v>
      </c>
      <c r="E549" s="8">
        <f>'Balance N-1'!B550</f>
        <v>0</v>
      </c>
      <c r="F549" s="9">
        <f>'Balance N-1'!C550</f>
        <v>0</v>
      </c>
      <c r="G549" s="9">
        <f>'Balance N-1'!D550</f>
        <v>0</v>
      </c>
      <c r="H549" s="9">
        <f>'Balance N-1'!E550</f>
        <v>0</v>
      </c>
      <c r="I549" s="9">
        <f>'Balance N-1'!F550</f>
        <v>0</v>
      </c>
      <c r="J549" s="11">
        <f>'Balance N-1'!G550</f>
        <v>0</v>
      </c>
      <c r="K549" s="11">
        <f>'Balance N-1'!H550</f>
        <v>0</v>
      </c>
      <c r="L549" s="12" t="str">
        <f t="shared" si="59"/>
        <v>0</v>
      </c>
      <c r="M549" s="5" t="str">
        <f t="shared" si="60"/>
        <v>0</v>
      </c>
      <c r="N549" s="4" t="str">
        <f t="shared" si="61"/>
        <v>0</v>
      </c>
      <c r="O549" s="6" t="str">
        <f t="shared" si="62"/>
        <v>Pas de niveau 7</v>
      </c>
    </row>
    <row r="550" spans="1:15">
      <c r="A550" s="15">
        <f>'Balance N-1'!A551</f>
        <v>0</v>
      </c>
      <c r="B550" s="4" t="str">
        <f t="shared" si="56"/>
        <v>0</v>
      </c>
      <c r="C550" s="4" t="str">
        <f t="shared" si="57"/>
        <v>0</v>
      </c>
      <c r="D550" s="4" t="str">
        <f t="shared" si="58"/>
        <v>0</v>
      </c>
      <c r="E550" s="8">
        <f>'Balance N-1'!B551</f>
        <v>0</v>
      </c>
      <c r="F550" s="9">
        <f>'Balance N-1'!C551</f>
        <v>0</v>
      </c>
      <c r="G550" s="9">
        <f>'Balance N-1'!D551</f>
        <v>0</v>
      </c>
      <c r="H550" s="9">
        <f>'Balance N-1'!E551</f>
        <v>0</v>
      </c>
      <c r="I550" s="9">
        <f>'Balance N-1'!F551</f>
        <v>0</v>
      </c>
      <c r="J550" s="11">
        <f>'Balance N-1'!G551</f>
        <v>0</v>
      </c>
      <c r="K550" s="11">
        <f>'Balance N-1'!H551</f>
        <v>0</v>
      </c>
      <c r="L550" s="12" t="str">
        <f t="shared" si="59"/>
        <v>0</v>
      </c>
      <c r="M550" s="5" t="str">
        <f t="shared" si="60"/>
        <v>0</v>
      </c>
      <c r="N550" s="4" t="str">
        <f t="shared" si="61"/>
        <v>0</v>
      </c>
      <c r="O550" s="6" t="str">
        <f t="shared" si="62"/>
        <v>Pas de niveau 7</v>
      </c>
    </row>
    <row r="551" spans="1:15">
      <c r="A551" s="15">
        <f>'Balance N-1'!A552</f>
        <v>0</v>
      </c>
      <c r="B551" s="4" t="str">
        <f t="shared" si="56"/>
        <v>0</v>
      </c>
      <c r="C551" s="4" t="str">
        <f t="shared" si="57"/>
        <v>0</v>
      </c>
      <c r="D551" s="4" t="str">
        <f t="shared" si="58"/>
        <v>0</v>
      </c>
      <c r="E551" s="8">
        <f>'Balance N-1'!B552</f>
        <v>0</v>
      </c>
      <c r="F551" s="9">
        <f>'Balance N-1'!C552</f>
        <v>0</v>
      </c>
      <c r="G551" s="9">
        <f>'Balance N-1'!D552</f>
        <v>0</v>
      </c>
      <c r="H551" s="9">
        <f>'Balance N-1'!E552</f>
        <v>0</v>
      </c>
      <c r="I551" s="9">
        <f>'Balance N-1'!F552</f>
        <v>0</v>
      </c>
      <c r="J551" s="11">
        <f>'Balance N-1'!G552</f>
        <v>0</v>
      </c>
      <c r="K551" s="11">
        <f>'Balance N-1'!H552</f>
        <v>0</v>
      </c>
      <c r="L551" s="12" t="str">
        <f t="shared" si="59"/>
        <v>0</v>
      </c>
      <c r="M551" s="5" t="str">
        <f t="shared" si="60"/>
        <v>0</v>
      </c>
      <c r="N551" s="4" t="str">
        <f t="shared" si="61"/>
        <v>0</v>
      </c>
      <c r="O551" s="6" t="str">
        <f t="shared" si="62"/>
        <v>Pas de niveau 7</v>
      </c>
    </row>
    <row r="552" spans="1:15">
      <c r="A552" s="15">
        <f>'Balance N-1'!A553</f>
        <v>0</v>
      </c>
      <c r="B552" s="4" t="str">
        <f t="shared" si="56"/>
        <v>0</v>
      </c>
      <c r="C552" s="4" t="str">
        <f t="shared" si="57"/>
        <v>0</v>
      </c>
      <c r="D552" s="4" t="str">
        <f t="shared" si="58"/>
        <v>0</v>
      </c>
      <c r="E552" s="8">
        <f>'Balance N-1'!B553</f>
        <v>0</v>
      </c>
      <c r="F552" s="9">
        <f>'Balance N-1'!C553</f>
        <v>0</v>
      </c>
      <c r="G552" s="9">
        <f>'Balance N-1'!D553</f>
        <v>0</v>
      </c>
      <c r="H552" s="9">
        <f>'Balance N-1'!E553</f>
        <v>0</v>
      </c>
      <c r="I552" s="9">
        <f>'Balance N-1'!F553</f>
        <v>0</v>
      </c>
      <c r="J552" s="11">
        <f>'Balance N-1'!G553</f>
        <v>0</v>
      </c>
      <c r="K552" s="11">
        <f>'Balance N-1'!H553</f>
        <v>0</v>
      </c>
      <c r="L552" s="12" t="str">
        <f t="shared" si="59"/>
        <v>0</v>
      </c>
      <c r="M552" s="5" t="str">
        <f t="shared" si="60"/>
        <v>0</v>
      </c>
      <c r="N552" s="4" t="str">
        <f t="shared" si="61"/>
        <v>0</v>
      </c>
      <c r="O552" s="6" t="str">
        <f t="shared" si="62"/>
        <v>Pas de niveau 7</v>
      </c>
    </row>
    <row r="553" spans="1:15">
      <c r="A553" s="15">
        <f>'Balance N-1'!A554</f>
        <v>0</v>
      </c>
      <c r="B553" s="4" t="str">
        <f t="shared" si="56"/>
        <v>0</v>
      </c>
      <c r="C553" s="4" t="str">
        <f t="shared" si="57"/>
        <v>0</v>
      </c>
      <c r="D553" s="4" t="str">
        <f t="shared" si="58"/>
        <v>0</v>
      </c>
      <c r="E553" s="8">
        <f>'Balance N-1'!B554</f>
        <v>0</v>
      </c>
      <c r="F553" s="9">
        <f>'Balance N-1'!C554</f>
        <v>0</v>
      </c>
      <c r="G553" s="9">
        <f>'Balance N-1'!D554</f>
        <v>0</v>
      </c>
      <c r="H553" s="9">
        <f>'Balance N-1'!E554</f>
        <v>0</v>
      </c>
      <c r="I553" s="9">
        <f>'Balance N-1'!F554</f>
        <v>0</v>
      </c>
      <c r="J553" s="11">
        <f>'Balance N-1'!G554</f>
        <v>0</v>
      </c>
      <c r="K553" s="11">
        <f>'Balance N-1'!H554</f>
        <v>0</v>
      </c>
      <c r="L553" s="12" t="str">
        <f t="shared" si="59"/>
        <v>0</v>
      </c>
      <c r="M553" s="5" t="str">
        <f t="shared" si="60"/>
        <v>0</v>
      </c>
      <c r="N553" s="4" t="str">
        <f t="shared" si="61"/>
        <v>0</v>
      </c>
      <c r="O553" s="6" t="str">
        <f t="shared" si="62"/>
        <v>Pas de niveau 7</v>
      </c>
    </row>
    <row r="554" spans="1:15">
      <c r="A554" s="15">
        <f>'Balance N-1'!A555</f>
        <v>0</v>
      </c>
      <c r="B554" s="4" t="str">
        <f t="shared" si="56"/>
        <v>0</v>
      </c>
      <c r="C554" s="4" t="str">
        <f t="shared" si="57"/>
        <v>0</v>
      </c>
      <c r="D554" s="4" t="str">
        <f t="shared" si="58"/>
        <v>0</v>
      </c>
      <c r="E554" s="8">
        <f>'Balance N-1'!B555</f>
        <v>0</v>
      </c>
      <c r="F554" s="9">
        <f>'Balance N-1'!C555</f>
        <v>0</v>
      </c>
      <c r="G554" s="9">
        <f>'Balance N-1'!D555</f>
        <v>0</v>
      </c>
      <c r="H554" s="9">
        <f>'Balance N-1'!E555</f>
        <v>0</v>
      </c>
      <c r="I554" s="9">
        <f>'Balance N-1'!F555</f>
        <v>0</v>
      </c>
      <c r="J554" s="11">
        <f>'Balance N-1'!G555</f>
        <v>0</v>
      </c>
      <c r="K554" s="11">
        <f>'Balance N-1'!H555</f>
        <v>0</v>
      </c>
      <c r="L554" s="12" t="str">
        <f t="shared" si="59"/>
        <v>0</v>
      </c>
      <c r="M554" s="5" t="str">
        <f t="shared" si="60"/>
        <v>0</v>
      </c>
      <c r="N554" s="4" t="str">
        <f t="shared" si="61"/>
        <v>0</v>
      </c>
      <c r="O554" s="6" t="str">
        <f t="shared" si="62"/>
        <v>Pas de niveau 7</v>
      </c>
    </row>
    <row r="555" spans="1:15">
      <c r="A555" s="15">
        <f>'Balance N-1'!A556</f>
        <v>0</v>
      </c>
      <c r="B555" s="4" t="str">
        <f t="shared" si="56"/>
        <v>0</v>
      </c>
      <c r="C555" s="4" t="str">
        <f t="shared" si="57"/>
        <v>0</v>
      </c>
      <c r="D555" s="4" t="str">
        <f t="shared" si="58"/>
        <v>0</v>
      </c>
      <c r="E555" s="8">
        <f>'Balance N-1'!B556</f>
        <v>0</v>
      </c>
      <c r="F555" s="9">
        <f>'Balance N-1'!C556</f>
        <v>0</v>
      </c>
      <c r="G555" s="9">
        <f>'Balance N-1'!D556</f>
        <v>0</v>
      </c>
      <c r="H555" s="9">
        <f>'Balance N-1'!E556</f>
        <v>0</v>
      </c>
      <c r="I555" s="9">
        <f>'Balance N-1'!F556</f>
        <v>0</v>
      </c>
      <c r="J555" s="11">
        <f>'Balance N-1'!G556</f>
        <v>0</v>
      </c>
      <c r="K555" s="11">
        <f>'Balance N-1'!H556</f>
        <v>0</v>
      </c>
      <c r="L555" s="12" t="str">
        <f t="shared" si="59"/>
        <v>0</v>
      </c>
      <c r="M555" s="5" t="str">
        <f t="shared" si="60"/>
        <v>0</v>
      </c>
      <c r="N555" s="4" t="str">
        <f t="shared" si="61"/>
        <v>0</v>
      </c>
      <c r="O555" s="6" t="str">
        <f t="shared" si="62"/>
        <v>Pas de niveau 7</v>
      </c>
    </row>
    <row r="556" spans="1:15">
      <c r="A556" s="15">
        <f>'Balance N-1'!A557</f>
        <v>0</v>
      </c>
      <c r="B556" s="4" t="str">
        <f t="shared" si="56"/>
        <v>0</v>
      </c>
      <c r="C556" s="4" t="str">
        <f t="shared" si="57"/>
        <v>0</v>
      </c>
      <c r="D556" s="4" t="str">
        <f t="shared" si="58"/>
        <v>0</v>
      </c>
      <c r="E556" s="8">
        <f>'Balance N-1'!B557</f>
        <v>0</v>
      </c>
      <c r="F556" s="9">
        <f>'Balance N-1'!C557</f>
        <v>0</v>
      </c>
      <c r="G556" s="9">
        <f>'Balance N-1'!D557</f>
        <v>0</v>
      </c>
      <c r="H556" s="9">
        <f>'Balance N-1'!E557</f>
        <v>0</v>
      </c>
      <c r="I556" s="9">
        <f>'Balance N-1'!F557</f>
        <v>0</v>
      </c>
      <c r="J556" s="11">
        <f>'Balance N-1'!G557</f>
        <v>0</v>
      </c>
      <c r="K556" s="11">
        <f>'Balance N-1'!H557</f>
        <v>0</v>
      </c>
      <c r="L556" s="12" t="str">
        <f t="shared" si="59"/>
        <v>0</v>
      </c>
      <c r="M556" s="5" t="str">
        <f t="shared" si="60"/>
        <v>0</v>
      </c>
      <c r="N556" s="4" t="str">
        <f t="shared" si="61"/>
        <v>0</v>
      </c>
      <c r="O556" s="6" t="str">
        <f t="shared" si="62"/>
        <v>Pas de niveau 7</v>
      </c>
    </row>
    <row r="557" spans="1:15">
      <c r="A557" s="15">
        <f>'Balance N-1'!A558</f>
        <v>0</v>
      </c>
      <c r="B557" s="4" t="str">
        <f t="shared" si="56"/>
        <v>0</v>
      </c>
      <c r="C557" s="4" t="str">
        <f t="shared" si="57"/>
        <v>0</v>
      </c>
      <c r="D557" s="4" t="str">
        <f t="shared" si="58"/>
        <v>0</v>
      </c>
      <c r="E557" s="8">
        <f>'Balance N-1'!B558</f>
        <v>0</v>
      </c>
      <c r="F557" s="9">
        <f>'Balance N-1'!C558</f>
        <v>0</v>
      </c>
      <c r="G557" s="9">
        <f>'Balance N-1'!D558</f>
        <v>0</v>
      </c>
      <c r="H557" s="9">
        <f>'Balance N-1'!E558</f>
        <v>0</v>
      </c>
      <c r="I557" s="9">
        <f>'Balance N-1'!F558</f>
        <v>0</v>
      </c>
      <c r="J557" s="11">
        <f>'Balance N-1'!G558</f>
        <v>0</v>
      </c>
      <c r="K557" s="11">
        <f>'Balance N-1'!H558</f>
        <v>0</v>
      </c>
      <c r="L557" s="12" t="str">
        <f t="shared" si="59"/>
        <v>0</v>
      </c>
      <c r="M557" s="5" t="str">
        <f t="shared" si="60"/>
        <v>0</v>
      </c>
      <c r="N557" s="4" t="str">
        <f t="shared" si="61"/>
        <v>0</v>
      </c>
      <c r="O557" s="6" t="str">
        <f t="shared" si="62"/>
        <v>Pas de niveau 7</v>
      </c>
    </row>
    <row r="558" spans="1:15">
      <c r="A558" s="15">
        <f>'Balance N-1'!A559</f>
        <v>0</v>
      </c>
      <c r="B558" s="4" t="str">
        <f t="shared" si="56"/>
        <v>0</v>
      </c>
      <c r="C558" s="4" t="str">
        <f t="shared" si="57"/>
        <v>0</v>
      </c>
      <c r="D558" s="4" t="str">
        <f t="shared" si="58"/>
        <v>0</v>
      </c>
      <c r="E558" s="8">
        <f>'Balance N-1'!B559</f>
        <v>0</v>
      </c>
      <c r="F558" s="9">
        <f>'Balance N-1'!C559</f>
        <v>0</v>
      </c>
      <c r="G558" s="9">
        <f>'Balance N-1'!D559</f>
        <v>0</v>
      </c>
      <c r="H558" s="9">
        <f>'Balance N-1'!E559</f>
        <v>0</v>
      </c>
      <c r="I558" s="9">
        <f>'Balance N-1'!F559</f>
        <v>0</v>
      </c>
      <c r="J558" s="11">
        <f>'Balance N-1'!G559</f>
        <v>0</v>
      </c>
      <c r="K558" s="11">
        <f>'Balance N-1'!H559</f>
        <v>0</v>
      </c>
      <c r="L558" s="12" t="str">
        <f t="shared" si="59"/>
        <v>0</v>
      </c>
      <c r="M558" s="5" t="str">
        <f t="shared" si="60"/>
        <v>0</v>
      </c>
      <c r="N558" s="4" t="str">
        <f t="shared" si="61"/>
        <v>0</v>
      </c>
      <c r="O558" s="6" t="str">
        <f t="shared" si="62"/>
        <v>Pas de niveau 7</v>
      </c>
    </row>
    <row r="559" spans="1:15">
      <c r="A559" s="15">
        <f>'Balance N-1'!A560</f>
        <v>0</v>
      </c>
      <c r="B559" s="4" t="str">
        <f t="shared" si="56"/>
        <v>0</v>
      </c>
      <c r="C559" s="4" t="str">
        <f t="shared" si="57"/>
        <v>0</v>
      </c>
      <c r="D559" s="4" t="str">
        <f t="shared" si="58"/>
        <v>0</v>
      </c>
      <c r="E559" s="8">
        <f>'Balance N-1'!B560</f>
        <v>0</v>
      </c>
      <c r="F559" s="9">
        <f>'Balance N-1'!C560</f>
        <v>0</v>
      </c>
      <c r="G559" s="9">
        <f>'Balance N-1'!D560</f>
        <v>0</v>
      </c>
      <c r="H559" s="9">
        <f>'Balance N-1'!E560</f>
        <v>0</v>
      </c>
      <c r="I559" s="9">
        <f>'Balance N-1'!F560</f>
        <v>0</v>
      </c>
      <c r="J559" s="11">
        <f>'Balance N-1'!G560</f>
        <v>0</v>
      </c>
      <c r="K559" s="11">
        <f>'Balance N-1'!H560</f>
        <v>0</v>
      </c>
      <c r="L559" s="12" t="str">
        <f t="shared" si="59"/>
        <v>0</v>
      </c>
      <c r="M559" s="5" t="str">
        <f t="shared" si="60"/>
        <v>0</v>
      </c>
      <c r="N559" s="4" t="str">
        <f t="shared" si="61"/>
        <v>0</v>
      </c>
      <c r="O559" s="6" t="str">
        <f t="shared" si="62"/>
        <v>Pas de niveau 7</v>
      </c>
    </row>
    <row r="560" spans="1:15">
      <c r="A560" s="15">
        <f>'Balance N-1'!A561</f>
        <v>0</v>
      </c>
      <c r="B560" s="4" t="str">
        <f t="shared" si="56"/>
        <v>0</v>
      </c>
      <c r="C560" s="4" t="str">
        <f t="shared" si="57"/>
        <v>0</v>
      </c>
      <c r="D560" s="4" t="str">
        <f t="shared" si="58"/>
        <v>0</v>
      </c>
      <c r="E560" s="8">
        <f>'Balance N-1'!B561</f>
        <v>0</v>
      </c>
      <c r="F560" s="9">
        <f>'Balance N-1'!C561</f>
        <v>0</v>
      </c>
      <c r="G560" s="9">
        <f>'Balance N-1'!D561</f>
        <v>0</v>
      </c>
      <c r="H560" s="9">
        <f>'Balance N-1'!E561</f>
        <v>0</v>
      </c>
      <c r="I560" s="9">
        <f>'Balance N-1'!F561</f>
        <v>0</v>
      </c>
      <c r="J560" s="11">
        <f>'Balance N-1'!G561</f>
        <v>0</v>
      </c>
      <c r="K560" s="11">
        <f>'Balance N-1'!H561</f>
        <v>0</v>
      </c>
      <c r="L560" s="12" t="str">
        <f t="shared" si="59"/>
        <v>0</v>
      </c>
      <c r="M560" s="5" t="str">
        <f t="shared" si="60"/>
        <v>0</v>
      </c>
      <c r="N560" s="4" t="str">
        <f t="shared" si="61"/>
        <v>0</v>
      </c>
      <c r="O560" s="6" t="str">
        <f t="shared" si="62"/>
        <v>Pas de niveau 7</v>
      </c>
    </row>
    <row r="561" spans="1:15">
      <c r="A561" s="15">
        <f>'Balance N-1'!A562</f>
        <v>0</v>
      </c>
      <c r="B561" s="4" t="str">
        <f t="shared" si="56"/>
        <v>0</v>
      </c>
      <c r="C561" s="4" t="str">
        <f t="shared" si="57"/>
        <v>0</v>
      </c>
      <c r="D561" s="4" t="str">
        <f t="shared" si="58"/>
        <v>0</v>
      </c>
      <c r="E561" s="8">
        <f>'Balance N-1'!B562</f>
        <v>0</v>
      </c>
      <c r="F561" s="9">
        <f>'Balance N-1'!C562</f>
        <v>0</v>
      </c>
      <c r="G561" s="9">
        <f>'Balance N-1'!D562</f>
        <v>0</v>
      </c>
      <c r="H561" s="9">
        <f>'Balance N-1'!E562</f>
        <v>0</v>
      </c>
      <c r="I561" s="9">
        <f>'Balance N-1'!F562</f>
        <v>0</v>
      </c>
      <c r="J561" s="11">
        <f>'Balance N-1'!G562</f>
        <v>0</v>
      </c>
      <c r="K561" s="11">
        <f>'Balance N-1'!H562</f>
        <v>0</v>
      </c>
      <c r="L561" s="12" t="str">
        <f t="shared" si="59"/>
        <v>0</v>
      </c>
      <c r="M561" s="5" t="str">
        <f t="shared" si="60"/>
        <v>0</v>
      </c>
      <c r="N561" s="4" t="str">
        <f t="shared" si="61"/>
        <v>0</v>
      </c>
      <c r="O561" s="6" t="str">
        <f t="shared" si="62"/>
        <v>Pas de niveau 7</v>
      </c>
    </row>
    <row r="562" spans="1:15">
      <c r="A562" s="15">
        <f>'Balance N-1'!A563</f>
        <v>0</v>
      </c>
      <c r="B562" s="4" t="str">
        <f t="shared" si="56"/>
        <v>0</v>
      </c>
      <c r="C562" s="4" t="str">
        <f t="shared" si="57"/>
        <v>0</v>
      </c>
      <c r="D562" s="4" t="str">
        <f t="shared" si="58"/>
        <v>0</v>
      </c>
      <c r="E562" s="8">
        <f>'Balance N-1'!B563</f>
        <v>0</v>
      </c>
      <c r="F562" s="9">
        <f>'Balance N-1'!C563</f>
        <v>0</v>
      </c>
      <c r="G562" s="9">
        <f>'Balance N-1'!D563</f>
        <v>0</v>
      </c>
      <c r="H562" s="9">
        <f>'Balance N-1'!E563</f>
        <v>0</v>
      </c>
      <c r="I562" s="9">
        <f>'Balance N-1'!F563</f>
        <v>0</v>
      </c>
      <c r="J562" s="11">
        <f>'Balance N-1'!G563</f>
        <v>0</v>
      </c>
      <c r="K562" s="11">
        <f>'Balance N-1'!H563</f>
        <v>0</v>
      </c>
      <c r="L562" s="12" t="str">
        <f t="shared" si="59"/>
        <v>0</v>
      </c>
      <c r="M562" s="5" t="str">
        <f t="shared" si="60"/>
        <v>0</v>
      </c>
      <c r="N562" s="4" t="str">
        <f t="shared" si="61"/>
        <v>0</v>
      </c>
      <c r="O562" s="6" t="str">
        <f t="shared" si="62"/>
        <v>Pas de niveau 7</v>
      </c>
    </row>
    <row r="563" spans="1:15">
      <c r="A563" s="15">
        <f>'Balance N-1'!A564</f>
        <v>0</v>
      </c>
      <c r="B563" s="4" t="str">
        <f t="shared" si="56"/>
        <v>0</v>
      </c>
      <c r="C563" s="4" t="str">
        <f t="shared" si="57"/>
        <v>0</v>
      </c>
      <c r="D563" s="4" t="str">
        <f t="shared" si="58"/>
        <v>0</v>
      </c>
      <c r="E563" s="8">
        <f>'Balance N-1'!B564</f>
        <v>0</v>
      </c>
      <c r="F563" s="9">
        <f>'Balance N-1'!C564</f>
        <v>0</v>
      </c>
      <c r="G563" s="9">
        <f>'Balance N-1'!D564</f>
        <v>0</v>
      </c>
      <c r="H563" s="9">
        <f>'Balance N-1'!E564</f>
        <v>0</v>
      </c>
      <c r="I563" s="9">
        <f>'Balance N-1'!F564</f>
        <v>0</v>
      </c>
      <c r="J563" s="11">
        <f>'Balance N-1'!G564</f>
        <v>0</v>
      </c>
      <c r="K563" s="11">
        <f>'Balance N-1'!H564</f>
        <v>0</v>
      </c>
      <c r="L563" s="12" t="str">
        <f t="shared" si="59"/>
        <v>0</v>
      </c>
      <c r="M563" s="5" t="str">
        <f t="shared" si="60"/>
        <v>0</v>
      </c>
      <c r="N563" s="4" t="str">
        <f t="shared" si="61"/>
        <v>0</v>
      </c>
      <c r="O563" s="6" t="str">
        <f t="shared" si="62"/>
        <v>Pas de niveau 7</v>
      </c>
    </row>
    <row r="564" spans="1:15">
      <c r="A564" s="15">
        <f>'Balance N-1'!A565</f>
        <v>0</v>
      </c>
      <c r="B564" s="4" t="str">
        <f t="shared" si="56"/>
        <v>0</v>
      </c>
      <c r="C564" s="4" t="str">
        <f t="shared" si="57"/>
        <v>0</v>
      </c>
      <c r="D564" s="4" t="str">
        <f t="shared" si="58"/>
        <v>0</v>
      </c>
      <c r="E564" s="8">
        <f>'Balance N-1'!B565</f>
        <v>0</v>
      </c>
      <c r="F564" s="9">
        <f>'Balance N-1'!C565</f>
        <v>0</v>
      </c>
      <c r="G564" s="9">
        <f>'Balance N-1'!D565</f>
        <v>0</v>
      </c>
      <c r="H564" s="9">
        <f>'Balance N-1'!E565</f>
        <v>0</v>
      </c>
      <c r="I564" s="9">
        <f>'Balance N-1'!F565</f>
        <v>0</v>
      </c>
      <c r="J564" s="11">
        <f>'Balance N-1'!G565</f>
        <v>0</v>
      </c>
      <c r="K564" s="11">
        <f>'Balance N-1'!H565</f>
        <v>0</v>
      </c>
      <c r="L564" s="12" t="str">
        <f t="shared" si="59"/>
        <v>0</v>
      </c>
      <c r="M564" s="5" t="str">
        <f t="shared" si="60"/>
        <v>0</v>
      </c>
      <c r="N564" s="4" t="str">
        <f t="shared" si="61"/>
        <v>0</v>
      </c>
      <c r="O564" s="6" t="str">
        <f t="shared" si="62"/>
        <v>Pas de niveau 7</v>
      </c>
    </row>
    <row r="565" spans="1:15">
      <c r="A565" s="15">
        <f>'Balance N-1'!A566</f>
        <v>0</v>
      </c>
      <c r="B565" s="4" t="str">
        <f t="shared" si="56"/>
        <v>0</v>
      </c>
      <c r="C565" s="4" t="str">
        <f t="shared" si="57"/>
        <v>0</v>
      </c>
      <c r="D565" s="4" t="str">
        <f t="shared" si="58"/>
        <v>0</v>
      </c>
      <c r="E565" s="8">
        <f>'Balance N-1'!B566</f>
        <v>0</v>
      </c>
      <c r="F565" s="9">
        <f>'Balance N-1'!C566</f>
        <v>0</v>
      </c>
      <c r="G565" s="9">
        <f>'Balance N-1'!D566</f>
        <v>0</v>
      </c>
      <c r="H565" s="9">
        <f>'Balance N-1'!E566</f>
        <v>0</v>
      </c>
      <c r="I565" s="9">
        <f>'Balance N-1'!F566</f>
        <v>0</v>
      </c>
      <c r="J565" s="11">
        <f>'Balance N-1'!G566</f>
        <v>0</v>
      </c>
      <c r="K565" s="11">
        <f>'Balance N-1'!H566</f>
        <v>0</v>
      </c>
      <c r="L565" s="12" t="str">
        <f t="shared" si="59"/>
        <v>0</v>
      </c>
      <c r="M565" s="5" t="str">
        <f t="shared" si="60"/>
        <v>0</v>
      </c>
      <c r="N565" s="4" t="str">
        <f t="shared" si="61"/>
        <v>0</v>
      </c>
      <c r="O565" s="6" t="str">
        <f t="shared" si="62"/>
        <v>Pas de niveau 7</v>
      </c>
    </row>
    <row r="566" spans="1:15">
      <c r="A566" s="15">
        <f>'Balance N-1'!A567</f>
        <v>0</v>
      </c>
      <c r="B566" s="4" t="str">
        <f t="shared" si="56"/>
        <v>0</v>
      </c>
      <c r="C566" s="4" t="str">
        <f t="shared" si="57"/>
        <v>0</v>
      </c>
      <c r="D566" s="4" t="str">
        <f t="shared" si="58"/>
        <v>0</v>
      </c>
      <c r="E566" s="8">
        <f>'Balance N-1'!B567</f>
        <v>0</v>
      </c>
      <c r="F566" s="9">
        <f>'Balance N-1'!C567</f>
        <v>0</v>
      </c>
      <c r="G566" s="9">
        <f>'Balance N-1'!D567</f>
        <v>0</v>
      </c>
      <c r="H566" s="9">
        <f>'Balance N-1'!E567</f>
        <v>0</v>
      </c>
      <c r="I566" s="9">
        <f>'Balance N-1'!F567</f>
        <v>0</v>
      </c>
      <c r="J566" s="11">
        <f>'Balance N-1'!G567</f>
        <v>0</v>
      </c>
      <c r="K566" s="11">
        <f>'Balance N-1'!H567</f>
        <v>0</v>
      </c>
      <c r="L566" s="12" t="str">
        <f t="shared" si="59"/>
        <v>0</v>
      </c>
      <c r="M566" s="5" t="str">
        <f t="shared" si="60"/>
        <v>0</v>
      </c>
      <c r="N566" s="4" t="str">
        <f t="shared" si="61"/>
        <v>0</v>
      </c>
      <c r="O566" s="6" t="str">
        <f t="shared" si="62"/>
        <v>Pas de niveau 7</v>
      </c>
    </row>
    <row r="567" spans="1:15">
      <c r="A567" s="15">
        <f>'Balance N-1'!A568</f>
        <v>0</v>
      </c>
      <c r="B567" s="4" t="str">
        <f t="shared" si="56"/>
        <v>0</v>
      </c>
      <c r="C567" s="4" t="str">
        <f t="shared" si="57"/>
        <v>0</v>
      </c>
      <c r="D567" s="4" t="str">
        <f t="shared" si="58"/>
        <v>0</v>
      </c>
      <c r="E567" s="8">
        <f>'Balance N-1'!B568</f>
        <v>0</v>
      </c>
      <c r="F567" s="9">
        <f>'Balance N-1'!C568</f>
        <v>0</v>
      </c>
      <c r="G567" s="9">
        <f>'Balance N-1'!D568</f>
        <v>0</v>
      </c>
      <c r="H567" s="9">
        <f>'Balance N-1'!E568</f>
        <v>0</v>
      </c>
      <c r="I567" s="9">
        <f>'Balance N-1'!F568</f>
        <v>0</v>
      </c>
      <c r="J567" s="11">
        <f>'Balance N-1'!G568</f>
        <v>0</v>
      </c>
      <c r="K567" s="11">
        <f>'Balance N-1'!H568</f>
        <v>0</v>
      </c>
      <c r="L567" s="12" t="str">
        <f t="shared" si="59"/>
        <v>0</v>
      </c>
      <c r="M567" s="5" t="str">
        <f t="shared" si="60"/>
        <v>0</v>
      </c>
      <c r="N567" s="4" t="str">
        <f t="shared" si="61"/>
        <v>0</v>
      </c>
      <c r="O567" s="6" t="str">
        <f t="shared" si="62"/>
        <v>Pas de niveau 7</v>
      </c>
    </row>
    <row r="568" spans="1:15">
      <c r="A568" s="15">
        <f>'Balance N-1'!A569</f>
        <v>0</v>
      </c>
      <c r="B568" s="4" t="str">
        <f t="shared" si="56"/>
        <v>0</v>
      </c>
      <c r="C568" s="4" t="str">
        <f t="shared" si="57"/>
        <v>0</v>
      </c>
      <c r="D568" s="4" t="str">
        <f t="shared" si="58"/>
        <v>0</v>
      </c>
      <c r="E568" s="8">
        <f>'Balance N-1'!B569</f>
        <v>0</v>
      </c>
      <c r="F568" s="9">
        <f>'Balance N-1'!C569</f>
        <v>0</v>
      </c>
      <c r="G568" s="9">
        <f>'Balance N-1'!D569</f>
        <v>0</v>
      </c>
      <c r="H568" s="9">
        <f>'Balance N-1'!E569</f>
        <v>0</v>
      </c>
      <c r="I568" s="9">
        <f>'Balance N-1'!F569</f>
        <v>0</v>
      </c>
      <c r="J568" s="11">
        <f>'Balance N-1'!G569</f>
        <v>0</v>
      </c>
      <c r="K568" s="11">
        <f>'Balance N-1'!H569</f>
        <v>0</v>
      </c>
      <c r="L568" s="12" t="str">
        <f t="shared" si="59"/>
        <v>0</v>
      </c>
      <c r="M568" s="5" t="str">
        <f t="shared" si="60"/>
        <v>0</v>
      </c>
      <c r="N568" s="4" t="str">
        <f t="shared" si="61"/>
        <v>0</v>
      </c>
      <c r="O568" s="6" t="str">
        <f t="shared" si="62"/>
        <v>Pas de niveau 7</v>
      </c>
    </row>
    <row r="569" spans="1:15">
      <c r="A569" s="15">
        <f>'Balance N-1'!A570</f>
        <v>0</v>
      </c>
      <c r="B569" s="4" t="str">
        <f t="shared" si="56"/>
        <v>0</v>
      </c>
      <c r="C569" s="4" t="str">
        <f t="shared" si="57"/>
        <v>0</v>
      </c>
      <c r="D569" s="4" t="str">
        <f t="shared" si="58"/>
        <v>0</v>
      </c>
      <c r="E569" s="8">
        <f>'Balance N-1'!B570</f>
        <v>0</v>
      </c>
      <c r="F569" s="9">
        <f>'Balance N-1'!C570</f>
        <v>0</v>
      </c>
      <c r="G569" s="9">
        <f>'Balance N-1'!D570</f>
        <v>0</v>
      </c>
      <c r="H569" s="9">
        <f>'Balance N-1'!E570</f>
        <v>0</v>
      </c>
      <c r="I569" s="9">
        <f>'Balance N-1'!F570</f>
        <v>0</v>
      </c>
      <c r="J569" s="11">
        <f>'Balance N-1'!G570</f>
        <v>0</v>
      </c>
      <c r="K569" s="11">
        <f>'Balance N-1'!H570</f>
        <v>0</v>
      </c>
      <c r="L569" s="12" t="str">
        <f t="shared" si="59"/>
        <v>0</v>
      </c>
      <c r="M569" s="5" t="str">
        <f t="shared" si="60"/>
        <v>0</v>
      </c>
      <c r="N569" s="4" t="str">
        <f t="shared" si="61"/>
        <v>0</v>
      </c>
      <c r="O569" s="6" t="str">
        <f t="shared" si="62"/>
        <v>Pas de niveau 7</v>
      </c>
    </row>
    <row r="570" spans="1:15">
      <c r="A570" s="15">
        <f>'Balance N-1'!A571</f>
        <v>0</v>
      </c>
      <c r="B570" s="4" t="str">
        <f t="shared" si="56"/>
        <v>0</v>
      </c>
      <c r="C570" s="4" t="str">
        <f t="shared" si="57"/>
        <v>0</v>
      </c>
      <c r="D570" s="4" t="str">
        <f t="shared" si="58"/>
        <v>0</v>
      </c>
      <c r="E570" s="8">
        <f>'Balance N-1'!B571</f>
        <v>0</v>
      </c>
      <c r="F570" s="9">
        <f>'Balance N-1'!C571</f>
        <v>0</v>
      </c>
      <c r="G570" s="9">
        <f>'Balance N-1'!D571</f>
        <v>0</v>
      </c>
      <c r="H570" s="9">
        <f>'Balance N-1'!E571</f>
        <v>0</v>
      </c>
      <c r="I570" s="9">
        <f>'Balance N-1'!F571</f>
        <v>0</v>
      </c>
      <c r="J570" s="11">
        <f>'Balance N-1'!G571</f>
        <v>0</v>
      </c>
      <c r="K570" s="11">
        <f>'Balance N-1'!H571</f>
        <v>0</v>
      </c>
      <c r="L570" s="12" t="str">
        <f t="shared" si="59"/>
        <v>0</v>
      </c>
      <c r="M570" s="5" t="str">
        <f t="shared" si="60"/>
        <v>0</v>
      </c>
      <c r="N570" s="4" t="str">
        <f t="shared" si="61"/>
        <v>0</v>
      </c>
      <c r="O570" s="6" t="str">
        <f t="shared" si="62"/>
        <v>Pas de niveau 7</v>
      </c>
    </row>
    <row r="571" spans="1:15">
      <c r="A571" s="15">
        <f>'Balance N-1'!A572</f>
        <v>0</v>
      </c>
      <c r="B571" s="4" t="str">
        <f t="shared" si="56"/>
        <v>0</v>
      </c>
      <c r="C571" s="4" t="str">
        <f t="shared" si="57"/>
        <v>0</v>
      </c>
      <c r="D571" s="4" t="str">
        <f t="shared" si="58"/>
        <v>0</v>
      </c>
      <c r="E571" s="8">
        <f>'Balance N-1'!B572</f>
        <v>0</v>
      </c>
      <c r="F571" s="9">
        <f>'Balance N-1'!C572</f>
        <v>0</v>
      </c>
      <c r="G571" s="9">
        <f>'Balance N-1'!D572</f>
        <v>0</v>
      </c>
      <c r="H571" s="9">
        <f>'Balance N-1'!E572</f>
        <v>0</v>
      </c>
      <c r="I571" s="9">
        <f>'Balance N-1'!F572</f>
        <v>0</v>
      </c>
      <c r="J571" s="11">
        <f>'Balance N-1'!G572</f>
        <v>0</v>
      </c>
      <c r="K571" s="11">
        <f>'Balance N-1'!H572</f>
        <v>0</v>
      </c>
      <c r="L571" s="12" t="str">
        <f t="shared" si="59"/>
        <v>0</v>
      </c>
      <c r="M571" s="5" t="str">
        <f t="shared" si="60"/>
        <v>0</v>
      </c>
      <c r="N571" s="4" t="str">
        <f t="shared" si="61"/>
        <v>0</v>
      </c>
      <c r="O571" s="6" t="str">
        <f t="shared" si="62"/>
        <v>Pas de niveau 7</v>
      </c>
    </row>
    <row r="572" spans="1:15">
      <c r="A572" s="15">
        <f>'Balance N-1'!A573</f>
        <v>0</v>
      </c>
      <c r="B572" s="4" t="str">
        <f t="shared" si="56"/>
        <v>0</v>
      </c>
      <c r="C572" s="4" t="str">
        <f t="shared" si="57"/>
        <v>0</v>
      </c>
      <c r="D572" s="4" t="str">
        <f t="shared" si="58"/>
        <v>0</v>
      </c>
      <c r="E572" s="8">
        <f>'Balance N-1'!B573</f>
        <v>0</v>
      </c>
      <c r="F572" s="9">
        <f>'Balance N-1'!C573</f>
        <v>0</v>
      </c>
      <c r="G572" s="9">
        <f>'Balance N-1'!D573</f>
        <v>0</v>
      </c>
      <c r="H572" s="9">
        <f>'Balance N-1'!E573</f>
        <v>0</v>
      </c>
      <c r="I572" s="9">
        <f>'Balance N-1'!F573</f>
        <v>0</v>
      </c>
      <c r="J572" s="11">
        <f>'Balance N-1'!G573</f>
        <v>0</v>
      </c>
      <c r="K572" s="11">
        <f>'Balance N-1'!H573</f>
        <v>0</v>
      </c>
      <c r="L572" s="12" t="str">
        <f t="shared" si="59"/>
        <v>0</v>
      </c>
      <c r="M572" s="5" t="str">
        <f t="shared" si="60"/>
        <v>0</v>
      </c>
      <c r="N572" s="4" t="str">
        <f t="shared" si="61"/>
        <v>0</v>
      </c>
      <c r="O572" s="6" t="str">
        <f t="shared" si="62"/>
        <v>Pas de niveau 7</v>
      </c>
    </row>
    <row r="573" spans="1:15">
      <c r="A573" s="15">
        <f>'Balance N-1'!A574</f>
        <v>0</v>
      </c>
      <c r="B573" s="4" t="str">
        <f t="shared" si="56"/>
        <v>0</v>
      </c>
      <c r="C573" s="4" t="str">
        <f t="shared" si="57"/>
        <v>0</v>
      </c>
      <c r="D573" s="4" t="str">
        <f t="shared" si="58"/>
        <v>0</v>
      </c>
      <c r="E573" s="8">
        <f>'Balance N-1'!B574</f>
        <v>0</v>
      </c>
      <c r="F573" s="9">
        <f>'Balance N-1'!C574</f>
        <v>0</v>
      </c>
      <c r="G573" s="9">
        <f>'Balance N-1'!D574</f>
        <v>0</v>
      </c>
      <c r="H573" s="9">
        <f>'Balance N-1'!E574</f>
        <v>0</v>
      </c>
      <c r="I573" s="9">
        <f>'Balance N-1'!F574</f>
        <v>0</v>
      </c>
      <c r="J573" s="11">
        <f>'Balance N-1'!G574</f>
        <v>0</v>
      </c>
      <c r="K573" s="11">
        <f>'Balance N-1'!H574</f>
        <v>0</v>
      </c>
      <c r="L573" s="12" t="str">
        <f t="shared" si="59"/>
        <v>0</v>
      </c>
      <c r="M573" s="5" t="str">
        <f t="shared" si="60"/>
        <v>0</v>
      </c>
      <c r="N573" s="4" t="str">
        <f t="shared" si="61"/>
        <v>0</v>
      </c>
      <c r="O573" s="6" t="str">
        <f t="shared" si="62"/>
        <v>Pas de niveau 7</v>
      </c>
    </row>
    <row r="574" spans="1:15">
      <c r="A574" s="15">
        <f>'Balance N-1'!A575</f>
        <v>0</v>
      </c>
      <c r="B574" s="4" t="str">
        <f t="shared" si="56"/>
        <v>0</v>
      </c>
      <c r="C574" s="4" t="str">
        <f t="shared" si="57"/>
        <v>0</v>
      </c>
      <c r="D574" s="4" t="str">
        <f t="shared" si="58"/>
        <v>0</v>
      </c>
      <c r="E574" s="8">
        <f>'Balance N-1'!B575</f>
        <v>0</v>
      </c>
      <c r="F574" s="9">
        <f>'Balance N-1'!C575</f>
        <v>0</v>
      </c>
      <c r="G574" s="9">
        <f>'Balance N-1'!D575</f>
        <v>0</v>
      </c>
      <c r="H574" s="9">
        <f>'Balance N-1'!E575</f>
        <v>0</v>
      </c>
      <c r="I574" s="9">
        <f>'Balance N-1'!F575</f>
        <v>0</v>
      </c>
      <c r="J574" s="11">
        <f>'Balance N-1'!G575</f>
        <v>0</v>
      </c>
      <c r="K574" s="11">
        <f>'Balance N-1'!H575</f>
        <v>0</v>
      </c>
      <c r="L574" s="12" t="str">
        <f t="shared" si="59"/>
        <v>0</v>
      </c>
      <c r="M574" s="5" t="str">
        <f t="shared" si="60"/>
        <v>0</v>
      </c>
      <c r="N574" s="4" t="str">
        <f t="shared" si="61"/>
        <v>0</v>
      </c>
      <c r="O574" s="6" t="str">
        <f t="shared" si="62"/>
        <v>Pas de niveau 7</v>
      </c>
    </row>
    <row r="575" spans="1:15">
      <c r="A575" s="15">
        <f>'Balance N-1'!A576</f>
        <v>0</v>
      </c>
      <c r="B575" s="4" t="str">
        <f t="shared" si="56"/>
        <v>0</v>
      </c>
      <c r="C575" s="4" t="str">
        <f t="shared" si="57"/>
        <v>0</v>
      </c>
      <c r="D575" s="4" t="str">
        <f t="shared" si="58"/>
        <v>0</v>
      </c>
      <c r="E575" s="8">
        <f>'Balance N-1'!B576</f>
        <v>0</v>
      </c>
      <c r="F575" s="9">
        <f>'Balance N-1'!C576</f>
        <v>0</v>
      </c>
      <c r="G575" s="9">
        <f>'Balance N-1'!D576</f>
        <v>0</v>
      </c>
      <c r="H575" s="9">
        <f>'Balance N-1'!E576</f>
        <v>0</v>
      </c>
      <c r="I575" s="9">
        <f>'Balance N-1'!F576</f>
        <v>0</v>
      </c>
      <c r="J575" s="11">
        <f>'Balance N-1'!G576</f>
        <v>0</v>
      </c>
      <c r="K575" s="11">
        <f>'Balance N-1'!H576</f>
        <v>0</v>
      </c>
      <c r="L575" s="12" t="str">
        <f t="shared" si="59"/>
        <v>0</v>
      </c>
      <c r="M575" s="5" t="str">
        <f t="shared" si="60"/>
        <v>0</v>
      </c>
      <c r="N575" s="4" t="str">
        <f t="shared" si="61"/>
        <v>0</v>
      </c>
      <c r="O575" s="6" t="str">
        <f t="shared" si="62"/>
        <v>Pas de niveau 7</v>
      </c>
    </row>
    <row r="576" spans="1:15">
      <c r="A576" s="15">
        <f>'Balance N-1'!A577</f>
        <v>0</v>
      </c>
      <c r="B576" s="4" t="str">
        <f t="shared" si="56"/>
        <v>0</v>
      </c>
      <c r="C576" s="4" t="str">
        <f t="shared" si="57"/>
        <v>0</v>
      </c>
      <c r="D576" s="4" t="str">
        <f t="shared" si="58"/>
        <v>0</v>
      </c>
      <c r="E576" s="8">
        <f>'Balance N-1'!B577</f>
        <v>0</v>
      </c>
      <c r="F576" s="9">
        <f>'Balance N-1'!C577</f>
        <v>0</v>
      </c>
      <c r="G576" s="9">
        <f>'Balance N-1'!D577</f>
        <v>0</v>
      </c>
      <c r="H576" s="9">
        <f>'Balance N-1'!E577</f>
        <v>0</v>
      </c>
      <c r="I576" s="9">
        <f>'Balance N-1'!F577</f>
        <v>0</v>
      </c>
      <c r="J576" s="11">
        <f>'Balance N-1'!G577</f>
        <v>0</v>
      </c>
      <c r="K576" s="11">
        <f>'Balance N-1'!H577</f>
        <v>0</v>
      </c>
      <c r="L576" s="12" t="str">
        <f t="shared" si="59"/>
        <v>0</v>
      </c>
      <c r="M576" s="5" t="str">
        <f t="shared" si="60"/>
        <v>0</v>
      </c>
      <c r="N576" s="4" t="str">
        <f t="shared" si="61"/>
        <v>0</v>
      </c>
      <c r="O576" s="6" t="str">
        <f t="shared" si="62"/>
        <v>Pas de niveau 7</v>
      </c>
    </row>
    <row r="577" spans="1:15">
      <c r="A577" s="15">
        <f>'Balance N-1'!A578</f>
        <v>0</v>
      </c>
      <c r="B577" s="4" t="str">
        <f t="shared" si="56"/>
        <v>0</v>
      </c>
      <c r="C577" s="4" t="str">
        <f t="shared" si="57"/>
        <v>0</v>
      </c>
      <c r="D577" s="4" t="str">
        <f t="shared" si="58"/>
        <v>0</v>
      </c>
      <c r="E577" s="8">
        <f>'Balance N-1'!B578</f>
        <v>0</v>
      </c>
      <c r="F577" s="9">
        <f>'Balance N-1'!C578</f>
        <v>0</v>
      </c>
      <c r="G577" s="9">
        <f>'Balance N-1'!D578</f>
        <v>0</v>
      </c>
      <c r="H577" s="9">
        <f>'Balance N-1'!E578</f>
        <v>0</v>
      </c>
      <c r="I577" s="9">
        <f>'Balance N-1'!F578</f>
        <v>0</v>
      </c>
      <c r="J577" s="11">
        <f>'Balance N-1'!G578</f>
        <v>0</v>
      </c>
      <c r="K577" s="11">
        <f>'Balance N-1'!H578</f>
        <v>0</v>
      </c>
      <c r="L577" s="12" t="str">
        <f t="shared" si="59"/>
        <v>0</v>
      </c>
      <c r="M577" s="5" t="str">
        <f t="shared" si="60"/>
        <v>0</v>
      </c>
      <c r="N577" s="4" t="str">
        <f t="shared" si="61"/>
        <v>0</v>
      </c>
      <c r="O577" s="6" t="str">
        <f t="shared" si="62"/>
        <v>Pas de niveau 7</v>
      </c>
    </row>
    <row r="578" spans="1:15">
      <c r="A578" s="15">
        <f>'Balance N-1'!A579</f>
        <v>0</v>
      </c>
      <c r="B578" s="4" t="str">
        <f t="shared" si="56"/>
        <v>0</v>
      </c>
      <c r="C578" s="4" t="str">
        <f t="shared" si="57"/>
        <v>0</v>
      </c>
      <c r="D578" s="4" t="str">
        <f t="shared" si="58"/>
        <v>0</v>
      </c>
      <c r="E578" s="8">
        <f>'Balance N-1'!B579</f>
        <v>0</v>
      </c>
      <c r="F578" s="9">
        <f>'Balance N-1'!C579</f>
        <v>0</v>
      </c>
      <c r="G578" s="9">
        <f>'Balance N-1'!D579</f>
        <v>0</v>
      </c>
      <c r="H578" s="9">
        <f>'Balance N-1'!E579</f>
        <v>0</v>
      </c>
      <c r="I578" s="9">
        <f>'Balance N-1'!F579</f>
        <v>0</v>
      </c>
      <c r="J578" s="11">
        <f>'Balance N-1'!G579</f>
        <v>0</v>
      </c>
      <c r="K578" s="11">
        <f>'Balance N-1'!H579</f>
        <v>0</v>
      </c>
      <c r="L578" s="12" t="str">
        <f t="shared" si="59"/>
        <v>0</v>
      </c>
      <c r="M578" s="5" t="str">
        <f t="shared" si="60"/>
        <v>0</v>
      </c>
      <c r="N578" s="4" t="str">
        <f t="shared" si="61"/>
        <v>0</v>
      </c>
      <c r="O578" s="6" t="str">
        <f t="shared" si="62"/>
        <v>Pas de niveau 7</v>
      </c>
    </row>
    <row r="579" spans="1:15">
      <c r="A579" s="15">
        <f>'Balance N-1'!A580</f>
        <v>0</v>
      </c>
      <c r="B579" s="4" t="str">
        <f t="shared" si="56"/>
        <v>0</v>
      </c>
      <c r="C579" s="4" t="str">
        <f t="shared" si="57"/>
        <v>0</v>
      </c>
      <c r="D579" s="4" t="str">
        <f t="shared" si="58"/>
        <v>0</v>
      </c>
      <c r="E579" s="8">
        <f>'Balance N-1'!B580</f>
        <v>0</v>
      </c>
      <c r="F579" s="9">
        <f>'Balance N-1'!C580</f>
        <v>0</v>
      </c>
      <c r="G579" s="9">
        <f>'Balance N-1'!D580</f>
        <v>0</v>
      </c>
      <c r="H579" s="9">
        <f>'Balance N-1'!E580</f>
        <v>0</v>
      </c>
      <c r="I579" s="9">
        <f>'Balance N-1'!F580</f>
        <v>0</v>
      </c>
      <c r="J579" s="11">
        <f>'Balance N-1'!G580</f>
        <v>0</v>
      </c>
      <c r="K579" s="11">
        <f>'Balance N-1'!H580</f>
        <v>0</v>
      </c>
      <c r="L579" s="12" t="str">
        <f t="shared" si="59"/>
        <v>0</v>
      </c>
      <c r="M579" s="5" t="str">
        <f t="shared" si="60"/>
        <v>0</v>
      </c>
      <c r="N579" s="4" t="str">
        <f t="shared" si="61"/>
        <v>0</v>
      </c>
      <c r="O579" s="6" t="str">
        <f t="shared" si="62"/>
        <v>Pas de niveau 7</v>
      </c>
    </row>
    <row r="580" spans="1:15">
      <c r="A580" s="15">
        <f>'Balance N-1'!A581</f>
        <v>0</v>
      </c>
      <c r="B580" s="4" t="str">
        <f t="shared" ref="B580:B643" si="63">LEFT(A580,$W$1)</f>
        <v>0</v>
      </c>
      <c r="C580" s="4" t="str">
        <f t="shared" ref="C580:C643" si="64">LEFT(A580,$X$1)</f>
        <v>0</v>
      </c>
      <c r="D580" s="4" t="str">
        <f t="shared" ref="D580:D643" si="65">LEFT(A580,$Y$1)</f>
        <v>0</v>
      </c>
      <c r="E580" s="8">
        <f>'Balance N-1'!B581</f>
        <v>0</v>
      </c>
      <c r="F580" s="9">
        <f>'Balance N-1'!C581</f>
        <v>0</v>
      </c>
      <c r="G580" s="9">
        <f>'Balance N-1'!D581</f>
        <v>0</v>
      </c>
      <c r="H580" s="9">
        <f>'Balance N-1'!E581</f>
        <v>0</v>
      </c>
      <c r="I580" s="9">
        <f>'Balance N-1'!F581</f>
        <v>0</v>
      </c>
      <c r="J580" s="11">
        <f>'Balance N-1'!G581</f>
        <v>0</v>
      </c>
      <c r="K580" s="11">
        <f>'Balance N-1'!H581</f>
        <v>0</v>
      </c>
      <c r="L580" s="12" t="str">
        <f t="shared" ref="L580:L643" si="66">LEFT(A580,1)</f>
        <v>0</v>
      </c>
      <c r="M580" s="5" t="str">
        <f t="shared" ref="M580:M643" si="67">IF(MID(A580,5,1)&lt;&gt;"0",LEFT(A580,5),"Pas de niveau 5")</f>
        <v>0</v>
      </c>
      <c r="N580" s="4" t="str">
        <f t="shared" ref="N580:N643" si="68">IF(MID(A580,6,1)&lt;&gt;"0",LEFT(A580,6),"Pas de niveau 6")</f>
        <v>0</v>
      </c>
      <c r="O580" s="6" t="str">
        <f t="shared" ref="O580:O643" si="69">IF(MID(A580,7,1)&lt;&gt;"",LEFT(A580,7),"Pas de niveau 7")</f>
        <v>Pas de niveau 7</v>
      </c>
    </row>
    <row r="581" spans="1:15">
      <c r="A581" s="15">
        <f>'Balance N-1'!A582</f>
        <v>0</v>
      </c>
      <c r="B581" s="4" t="str">
        <f t="shared" si="63"/>
        <v>0</v>
      </c>
      <c r="C581" s="4" t="str">
        <f t="shared" si="64"/>
        <v>0</v>
      </c>
      <c r="D581" s="4" t="str">
        <f t="shared" si="65"/>
        <v>0</v>
      </c>
      <c r="E581" s="8">
        <f>'Balance N-1'!B582</f>
        <v>0</v>
      </c>
      <c r="F581" s="9">
        <f>'Balance N-1'!C582</f>
        <v>0</v>
      </c>
      <c r="G581" s="9">
        <f>'Balance N-1'!D582</f>
        <v>0</v>
      </c>
      <c r="H581" s="9">
        <f>'Balance N-1'!E582</f>
        <v>0</v>
      </c>
      <c r="I581" s="9">
        <f>'Balance N-1'!F582</f>
        <v>0</v>
      </c>
      <c r="J581" s="11">
        <f>'Balance N-1'!G582</f>
        <v>0</v>
      </c>
      <c r="K581" s="11">
        <f>'Balance N-1'!H582</f>
        <v>0</v>
      </c>
      <c r="L581" s="12" t="str">
        <f t="shared" si="66"/>
        <v>0</v>
      </c>
      <c r="M581" s="5" t="str">
        <f t="shared" si="67"/>
        <v>0</v>
      </c>
      <c r="N581" s="4" t="str">
        <f t="shared" si="68"/>
        <v>0</v>
      </c>
      <c r="O581" s="6" t="str">
        <f t="shared" si="69"/>
        <v>Pas de niveau 7</v>
      </c>
    </row>
    <row r="582" spans="1:15">
      <c r="A582" s="15">
        <f>'Balance N-1'!A583</f>
        <v>0</v>
      </c>
      <c r="B582" s="4" t="str">
        <f t="shared" si="63"/>
        <v>0</v>
      </c>
      <c r="C582" s="4" t="str">
        <f t="shared" si="64"/>
        <v>0</v>
      </c>
      <c r="D582" s="4" t="str">
        <f t="shared" si="65"/>
        <v>0</v>
      </c>
      <c r="E582" s="8">
        <f>'Balance N-1'!B583</f>
        <v>0</v>
      </c>
      <c r="F582" s="9">
        <f>'Balance N-1'!C583</f>
        <v>0</v>
      </c>
      <c r="G582" s="9">
        <f>'Balance N-1'!D583</f>
        <v>0</v>
      </c>
      <c r="H582" s="9">
        <f>'Balance N-1'!E583</f>
        <v>0</v>
      </c>
      <c r="I582" s="9">
        <f>'Balance N-1'!F583</f>
        <v>0</v>
      </c>
      <c r="J582" s="11">
        <f>'Balance N-1'!G583</f>
        <v>0</v>
      </c>
      <c r="K582" s="11">
        <f>'Balance N-1'!H583</f>
        <v>0</v>
      </c>
      <c r="L582" s="12" t="str">
        <f t="shared" si="66"/>
        <v>0</v>
      </c>
      <c r="M582" s="5" t="str">
        <f t="shared" si="67"/>
        <v>0</v>
      </c>
      <c r="N582" s="4" t="str">
        <f t="shared" si="68"/>
        <v>0</v>
      </c>
      <c r="O582" s="6" t="str">
        <f t="shared" si="69"/>
        <v>Pas de niveau 7</v>
      </c>
    </row>
    <row r="583" spans="1:15">
      <c r="A583" s="15">
        <f>'Balance N-1'!A584</f>
        <v>0</v>
      </c>
      <c r="B583" s="4" t="str">
        <f t="shared" si="63"/>
        <v>0</v>
      </c>
      <c r="C583" s="4" t="str">
        <f t="shared" si="64"/>
        <v>0</v>
      </c>
      <c r="D583" s="4" t="str">
        <f t="shared" si="65"/>
        <v>0</v>
      </c>
      <c r="E583" s="8">
        <f>'Balance N-1'!B584</f>
        <v>0</v>
      </c>
      <c r="F583" s="9">
        <f>'Balance N-1'!C584</f>
        <v>0</v>
      </c>
      <c r="G583" s="9">
        <f>'Balance N-1'!D584</f>
        <v>0</v>
      </c>
      <c r="H583" s="9">
        <f>'Balance N-1'!E584</f>
        <v>0</v>
      </c>
      <c r="I583" s="9">
        <f>'Balance N-1'!F584</f>
        <v>0</v>
      </c>
      <c r="J583" s="11">
        <f>'Balance N-1'!G584</f>
        <v>0</v>
      </c>
      <c r="K583" s="11">
        <f>'Balance N-1'!H584</f>
        <v>0</v>
      </c>
      <c r="L583" s="12" t="str">
        <f t="shared" si="66"/>
        <v>0</v>
      </c>
      <c r="M583" s="5" t="str">
        <f t="shared" si="67"/>
        <v>0</v>
      </c>
      <c r="N583" s="4" t="str">
        <f t="shared" si="68"/>
        <v>0</v>
      </c>
      <c r="O583" s="6" t="str">
        <f t="shared" si="69"/>
        <v>Pas de niveau 7</v>
      </c>
    </row>
    <row r="584" spans="1:15">
      <c r="A584" s="15">
        <f>'Balance N-1'!A585</f>
        <v>0</v>
      </c>
      <c r="B584" s="4" t="str">
        <f t="shared" si="63"/>
        <v>0</v>
      </c>
      <c r="C584" s="4" t="str">
        <f t="shared" si="64"/>
        <v>0</v>
      </c>
      <c r="D584" s="4" t="str">
        <f t="shared" si="65"/>
        <v>0</v>
      </c>
      <c r="E584" s="8">
        <f>'Balance N-1'!B585</f>
        <v>0</v>
      </c>
      <c r="F584" s="9">
        <f>'Balance N-1'!C585</f>
        <v>0</v>
      </c>
      <c r="G584" s="9">
        <f>'Balance N-1'!D585</f>
        <v>0</v>
      </c>
      <c r="H584" s="9">
        <f>'Balance N-1'!E585</f>
        <v>0</v>
      </c>
      <c r="I584" s="9">
        <f>'Balance N-1'!F585</f>
        <v>0</v>
      </c>
      <c r="J584" s="11">
        <f>'Balance N-1'!G585</f>
        <v>0</v>
      </c>
      <c r="K584" s="11">
        <f>'Balance N-1'!H585</f>
        <v>0</v>
      </c>
      <c r="L584" s="12" t="str">
        <f t="shared" si="66"/>
        <v>0</v>
      </c>
      <c r="M584" s="5" t="str">
        <f t="shared" si="67"/>
        <v>0</v>
      </c>
      <c r="N584" s="4" t="str">
        <f t="shared" si="68"/>
        <v>0</v>
      </c>
      <c r="O584" s="6" t="str">
        <f t="shared" si="69"/>
        <v>Pas de niveau 7</v>
      </c>
    </row>
    <row r="585" spans="1:15">
      <c r="A585" s="15">
        <f>'Balance N-1'!A586</f>
        <v>0</v>
      </c>
      <c r="B585" s="4" t="str">
        <f t="shared" si="63"/>
        <v>0</v>
      </c>
      <c r="C585" s="4" t="str">
        <f t="shared" si="64"/>
        <v>0</v>
      </c>
      <c r="D585" s="4" t="str">
        <f t="shared" si="65"/>
        <v>0</v>
      </c>
      <c r="E585" s="8">
        <f>'Balance N-1'!B586</f>
        <v>0</v>
      </c>
      <c r="F585" s="9">
        <f>'Balance N-1'!C586</f>
        <v>0</v>
      </c>
      <c r="G585" s="9">
        <f>'Balance N-1'!D586</f>
        <v>0</v>
      </c>
      <c r="H585" s="9">
        <f>'Balance N-1'!E586</f>
        <v>0</v>
      </c>
      <c r="I585" s="9">
        <f>'Balance N-1'!F586</f>
        <v>0</v>
      </c>
      <c r="J585" s="11">
        <f>'Balance N-1'!G586</f>
        <v>0</v>
      </c>
      <c r="K585" s="11">
        <f>'Balance N-1'!H586</f>
        <v>0</v>
      </c>
      <c r="L585" s="12" t="str">
        <f t="shared" si="66"/>
        <v>0</v>
      </c>
      <c r="M585" s="5" t="str">
        <f t="shared" si="67"/>
        <v>0</v>
      </c>
      <c r="N585" s="4" t="str">
        <f t="shared" si="68"/>
        <v>0</v>
      </c>
      <c r="O585" s="6" t="str">
        <f t="shared" si="69"/>
        <v>Pas de niveau 7</v>
      </c>
    </row>
    <row r="586" spans="1:15">
      <c r="A586" s="15">
        <f>'Balance N-1'!A587</f>
        <v>0</v>
      </c>
      <c r="B586" s="4" t="str">
        <f t="shared" si="63"/>
        <v>0</v>
      </c>
      <c r="C586" s="4" t="str">
        <f t="shared" si="64"/>
        <v>0</v>
      </c>
      <c r="D586" s="4" t="str">
        <f t="shared" si="65"/>
        <v>0</v>
      </c>
      <c r="E586" s="8">
        <f>'Balance N-1'!B587</f>
        <v>0</v>
      </c>
      <c r="F586" s="9">
        <f>'Balance N-1'!C587</f>
        <v>0</v>
      </c>
      <c r="G586" s="9">
        <f>'Balance N-1'!D587</f>
        <v>0</v>
      </c>
      <c r="H586" s="9">
        <f>'Balance N-1'!E587</f>
        <v>0</v>
      </c>
      <c r="I586" s="9">
        <f>'Balance N-1'!F587</f>
        <v>0</v>
      </c>
      <c r="J586" s="11">
        <f>'Balance N-1'!G587</f>
        <v>0</v>
      </c>
      <c r="K586" s="11">
        <f>'Balance N-1'!H587</f>
        <v>0</v>
      </c>
      <c r="L586" s="12" t="str">
        <f t="shared" si="66"/>
        <v>0</v>
      </c>
      <c r="M586" s="5" t="str">
        <f t="shared" si="67"/>
        <v>0</v>
      </c>
      <c r="N586" s="4" t="str">
        <f t="shared" si="68"/>
        <v>0</v>
      </c>
      <c r="O586" s="6" t="str">
        <f t="shared" si="69"/>
        <v>Pas de niveau 7</v>
      </c>
    </row>
    <row r="587" spans="1:15">
      <c r="A587" s="15">
        <f>'Balance N-1'!A588</f>
        <v>0</v>
      </c>
      <c r="B587" s="4" t="str">
        <f t="shared" si="63"/>
        <v>0</v>
      </c>
      <c r="C587" s="4" t="str">
        <f t="shared" si="64"/>
        <v>0</v>
      </c>
      <c r="D587" s="4" t="str">
        <f t="shared" si="65"/>
        <v>0</v>
      </c>
      <c r="E587" s="8">
        <f>'Balance N-1'!B588</f>
        <v>0</v>
      </c>
      <c r="F587" s="9">
        <f>'Balance N-1'!C588</f>
        <v>0</v>
      </c>
      <c r="G587" s="9">
        <f>'Balance N-1'!D588</f>
        <v>0</v>
      </c>
      <c r="H587" s="9">
        <f>'Balance N-1'!E588</f>
        <v>0</v>
      </c>
      <c r="I587" s="9">
        <f>'Balance N-1'!F588</f>
        <v>0</v>
      </c>
      <c r="J587" s="11">
        <f>'Balance N-1'!G588</f>
        <v>0</v>
      </c>
      <c r="K587" s="11">
        <f>'Balance N-1'!H588</f>
        <v>0</v>
      </c>
      <c r="L587" s="12" t="str">
        <f t="shared" si="66"/>
        <v>0</v>
      </c>
      <c r="M587" s="5" t="str">
        <f t="shared" si="67"/>
        <v>0</v>
      </c>
      <c r="N587" s="4" t="str">
        <f t="shared" si="68"/>
        <v>0</v>
      </c>
      <c r="O587" s="6" t="str">
        <f t="shared" si="69"/>
        <v>Pas de niveau 7</v>
      </c>
    </row>
    <row r="588" spans="1:15">
      <c r="A588" s="15">
        <f>'Balance N-1'!A589</f>
        <v>0</v>
      </c>
      <c r="B588" s="4" t="str">
        <f t="shared" si="63"/>
        <v>0</v>
      </c>
      <c r="C588" s="4" t="str">
        <f t="shared" si="64"/>
        <v>0</v>
      </c>
      <c r="D588" s="4" t="str">
        <f t="shared" si="65"/>
        <v>0</v>
      </c>
      <c r="E588" s="8">
        <f>'Balance N-1'!B589</f>
        <v>0</v>
      </c>
      <c r="F588" s="9">
        <f>'Balance N-1'!C589</f>
        <v>0</v>
      </c>
      <c r="G588" s="9">
        <f>'Balance N-1'!D589</f>
        <v>0</v>
      </c>
      <c r="H588" s="9">
        <f>'Balance N-1'!E589</f>
        <v>0</v>
      </c>
      <c r="I588" s="9">
        <f>'Balance N-1'!F589</f>
        <v>0</v>
      </c>
      <c r="J588" s="11">
        <f>'Balance N-1'!G589</f>
        <v>0</v>
      </c>
      <c r="K588" s="11">
        <f>'Balance N-1'!H589</f>
        <v>0</v>
      </c>
      <c r="L588" s="12" t="str">
        <f t="shared" si="66"/>
        <v>0</v>
      </c>
      <c r="M588" s="5" t="str">
        <f t="shared" si="67"/>
        <v>0</v>
      </c>
      <c r="N588" s="4" t="str">
        <f t="shared" si="68"/>
        <v>0</v>
      </c>
      <c r="O588" s="6" t="str">
        <f t="shared" si="69"/>
        <v>Pas de niveau 7</v>
      </c>
    </row>
    <row r="589" spans="1:15">
      <c r="A589" s="15">
        <f>'Balance N-1'!A590</f>
        <v>0</v>
      </c>
      <c r="B589" s="4" t="str">
        <f t="shared" si="63"/>
        <v>0</v>
      </c>
      <c r="C589" s="4" t="str">
        <f t="shared" si="64"/>
        <v>0</v>
      </c>
      <c r="D589" s="4" t="str">
        <f t="shared" si="65"/>
        <v>0</v>
      </c>
      <c r="E589" s="8">
        <f>'Balance N-1'!B590</f>
        <v>0</v>
      </c>
      <c r="F589" s="9">
        <f>'Balance N-1'!C590</f>
        <v>0</v>
      </c>
      <c r="G589" s="9">
        <f>'Balance N-1'!D590</f>
        <v>0</v>
      </c>
      <c r="H589" s="9">
        <f>'Balance N-1'!E590</f>
        <v>0</v>
      </c>
      <c r="I589" s="9">
        <f>'Balance N-1'!F590</f>
        <v>0</v>
      </c>
      <c r="J589" s="11">
        <f>'Balance N-1'!G590</f>
        <v>0</v>
      </c>
      <c r="K589" s="11">
        <f>'Balance N-1'!H590</f>
        <v>0</v>
      </c>
      <c r="L589" s="12" t="str">
        <f t="shared" si="66"/>
        <v>0</v>
      </c>
      <c r="M589" s="5" t="str">
        <f t="shared" si="67"/>
        <v>0</v>
      </c>
      <c r="N589" s="4" t="str">
        <f t="shared" si="68"/>
        <v>0</v>
      </c>
      <c r="O589" s="6" t="str">
        <f t="shared" si="69"/>
        <v>Pas de niveau 7</v>
      </c>
    </row>
    <row r="590" spans="1:15">
      <c r="A590" s="15">
        <f>'Balance N-1'!A591</f>
        <v>0</v>
      </c>
      <c r="B590" s="4" t="str">
        <f t="shared" si="63"/>
        <v>0</v>
      </c>
      <c r="C590" s="4" t="str">
        <f t="shared" si="64"/>
        <v>0</v>
      </c>
      <c r="D590" s="4" t="str">
        <f t="shared" si="65"/>
        <v>0</v>
      </c>
      <c r="E590" s="8">
        <f>'Balance N-1'!B591</f>
        <v>0</v>
      </c>
      <c r="F590" s="9">
        <f>'Balance N-1'!C591</f>
        <v>0</v>
      </c>
      <c r="G590" s="9">
        <f>'Balance N-1'!D591</f>
        <v>0</v>
      </c>
      <c r="H590" s="9">
        <f>'Balance N-1'!E591</f>
        <v>0</v>
      </c>
      <c r="I590" s="9">
        <f>'Balance N-1'!F591</f>
        <v>0</v>
      </c>
      <c r="J590" s="11">
        <f>'Balance N-1'!G591</f>
        <v>0</v>
      </c>
      <c r="K590" s="11">
        <f>'Balance N-1'!H591</f>
        <v>0</v>
      </c>
      <c r="L590" s="12" t="str">
        <f t="shared" si="66"/>
        <v>0</v>
      </c>
      <c r="M590" s="5" t="str">
        <f t="shared" si="67"/>
        <v>0</v>
      </c>
      <c r="N590" s="4" t="str">
        <f t="shared" si="68"/>
        <v>0</v>
      </c>
      <c r="O590" s="6" t="str">
        <f t="shared" si="69"/>
        <v>Pas de niveau 7</v>
      </c>
    </row>
    <row r="591" spans="1:15">
      <c r="A591" s="15">
        <f>'Balance N-1'!A592</f>
        <v>0</v>
      </c>
      <c r="B591" s="4" t="str">
        <f t="shared" si="63"/>
        <v>0</v>
      </c>
      <c r="C591" s="4" t="str">
        <f t="shared" si="64"/>
        <v>0</v>
      </c>
      <c r="D591" s="4" t="str">
        <f t="shared" si="65"/>
        <v>0</v>
      </c>
      <c r="E591" s="8">
        <f>'Balance N-1'!B592</f>
        <v>0</v>
      </c>
      <c r="F591" s="9">
        <f>'Balance N-1'!C592</f>
        <v>0</v>
      </c>
      <c r="G591" s="9">
        <f>'Balance N-1'!D592</f>
        <v>0</v>
      </c>
      <c r="H591" s="9">
        <f>'Balance N-1'!E592</f>
        <v>0</v>
      </c>
      <c r="I591" s="9">
        <f>'Balance N-1'!F592</f>
        <v>0</v>
      </c>
      <c r="J591" s="11">
        <f>'Balance N-1'!G592</f>
        <v>0</v>
      </c>
      <c r="K591" s="11">
        <f>'Balance N-1'!H592</f>
        <v>0</v>
      </c>
      <c r="L591" s="12" t="str">
        <f t="shared" si="66"/>
        <v>0</v>
      </c>
      <c r="M591" s="5" t="str">
        <f t="shared" si="67"/>
        <v>0</v>
      </c>
      <c r="N591" s="4" t="str">
        <f t="shared" si="68"/>
        <v>0</v>
      </c>
      <c r="O591" s="6" t="str">
        <f t="shared" si="69"/>
        <v>Pas de niveau 7</v>
      </c>
    </row>
    <row r="592" spans="1:15">
      <c r="A592" s="15">
        <f>'Balance N-1'!A593</f>
        <v>0</v>
      </c>
      <c r="B592" s="4" t="str">
        <f t="shared" si="63"/>
        <v>0</v>
      </c>
      <c r="C592" s="4" t="str">
        <f t="shared" si="64"/>
        <v>0</v>
      </c>
      <c r="D592" s="4" t="str">
        <f t="shared" si="65"/>
        <v>0</v>
      </c>
      <c r="E592" s="8">
        <f>'Balance N-1'!B593</f>
        <v>0</v>
      </c>
      <c r="F592" s="9">
        <f>'Balance N-1'!C593</f>
        <v>0</v>
      </c>
      <c r="G592" s="9">
        <f>'Balance N-1'!D593</f>
        <v>0</v>
      </c>
      <c r="H592" s="9">
        <f>'Balance N-1'!E593</f>
        <v>0</v>
      </c>
      <c r="I592" s="9">
        <f>'Balance N-1'!F593</f>
        <v>0</v>
      </c>
      <c r="J592" s="11">
        <f>'Balance N-1'!G593</f>
        <v>0</v>
      </c>
      <c r="K592" s="11">
        <f>'Balance N-1'!H593</f>
        <v>0</v>
      </c>
      <c r="L592" s="12" t="str">
        <f t="shared" si="66"/>
        <v>0</v>
      </c>
      <c r="M592" s="5" t="str">
        <f t="shared" si="67"/>
        <v>0</v>
      </c>
      <c r="N592" s="4" t="str">
        <f t="shared" si="68"/>
        <v>0</v>
      </c>
      <c r="O592" s="6" t="str">
        <f t="shared" si="69"/>
        <v>Pas de niveau 7</v>
      </c>
    </row>
    <row r="593" spans="1:15">
      <c r="A593" s="15">
        <f>'Balance N-1'!A594</f>
        <v>0</v>
      </c>
      <c r="B593" s="4" t="str">
        <f t="shared" si="63"/>
        <v>0</v>
      </c>
      <c r="C593" s="4" t="str">
        <f t="shared" si="64"/>
        <v>0</v>
      </c>
      <c r="D593" s="4" t="str">
        <f t="shared" si="65"/>
        <v>0</v>
      </c>
      <c r="E593" s="8">
        <f>'Balance N-1'!B594</f>
        <v>0</v>
      </c>
      <c r="F593" s="9">
        <f>'Balance N-1'!C594</f>
        <v>0</v>
      </c>
      <c r="G593" s="9">
        <f>'Balance N-1'!D594</f>
        <v>0</v>
      </c>
      <c r="H593" s="9">
        <f>'Balance N-1'!E594</f>
        <v>0</v>
      </c>
      <c r="I593" s="9">
        <f>'Balance N-1'!F594</f>
        <v>0</v>
      </c>
      <c r="J593" s="11">
        <f>'Balance N-1'!G594</f>
        <v>0</v>
      </c>
      <c r="K593" s="11">
        <f>'Balance N-1'!H594</f>
        <v>0</v>
      </c>
      <c r="L593" s="12" t="str">
        <f t="shared" si="66"/>
        <v>0</v>
      </c>
      <c r="M593" s="5" t="str">
        <f t="shared" si="67"/>
        <v>0</v>
      </c>
      <c r="N593" s="4" t="str">
        <f t="shared" si="68"/>
        <v>0</v>
      </c>
      <c r="O593" s="6" t="str">
        <f t="shared" si="69"/>
        <v>Pas de niveau 7</v>
      </c>
    </row>
    <row r="594" spans="1:15">
      <c r="A594" s="15">
        <f>'Balance N-1'!A595</f>
        <v>0</v>
      </c>
      <c r="B594" s="4" t="str">
        <f t="shared" si="63"/>
        <v>0</v>
      </c>
      <c r="C594" s="4" t="str">
        <f t="shared" si="64"/>
        <v>0</v>
      </c>
      <c r="D594" s="4" t="str">
        <f t="shared" si="65"/>
        <v>0</v>
      </c>
      <c r="E594" s="8">
        <f>'Balance N-1'!B595</f>
        <v>0</v>
      </c>
      <c r="F594" s="9">
        <f>'Balance N-1'!C595</f>
        <v>0</v>
      </c>
      <c r="G594" s="9">
        <f>'Balance N-1'!D595</f>
        <v>0</v>
      </c>
      <c r="H594" s="9">
        <f>'Balance N-1'!E595</f>
        <v>0</v>
      </c>
      <c r="I594" s="9">
        <f>'Balance N-1'!F595</f>
        <v>0</v>
      </c>
      <c r="J594" s="11">
        <f>'Balance N-1'!G595</f>
        <v>0</v>
      </c>
      <c r="K594" s="11">
        <f>'Balance N-1'!H595</f>
        <v>0</v>
      </c>
      <c r="L594" s="12" t="str">
        <f t="shared" si="66"/>
        <v>0</v>
      </c>
      <c r="M594" s="5" t="str">
        <f t="shared" si="67"/>
        <v>0</v>
      </c>
      <c r="N594" s="4" t="str">
        <f t="shared" si="68"/>
        <v>0</v>
      </c>
      <c r="O594" s="6" t="str">
        <f t="shared" si="69"/>
        <v>Pas de niveau 7</v>
      </c>
    </row>
    <row r="595" spans="1:15">
      <c r="A595" s="15">
        <f>'Balance N-1'!A596</f>
        <v>0</v>
      </c>
      <c r="B595" s="4" t="str">
        <f t="shared" si="63"/>
        <v>0</v>
      </c>
      <c r="C595" s="4" t="str">
        <f t="shared" si="64"/>
        <v>0</v>
      </c>
      <c r="D595" s="4" t="str">
        <f t="shared" si="65"/>
        <v>0</v>
      </c>
      <c r="E595" s="8">
        <f>'Balance N-1'!B596</f>
        <v>0</v>
      </c>
      <c r="F595" s="9">
        <f>'Balance N-1'!C596</f>
        <v>0</v>
      </c>
      <c r="G595" s="9">
        <f>'Balance N-1'!D596</f>
        <v>0</v>
      </c>
      <c r="H595" s="9">
        <f>'Balance N-1'!E596</f>
        <v>0</v>
      </c>
      <c r="I595" s="9">
        <f>'Balance N-1'!F596</f>
        <v>0</v>
      </c>
      <c r="J595" s="11">
        <f>'Balance N-1'!G596</f>
        <v>0</v>
      </c>
      <c r="K595" s="11">
        <f>'Balance N-1'!H596</f>
        <v>0</v>
      </c>
      <c r="L595" s="12" t="str">
        <f t="shared" si="66"/>
        <v>0</v>
      </c>
      <c r="M595" s="5" t="str">
        <f t="shared" si="67"/>
        <v>0</v>
      </c>
      <c r="N595" s="4" t="str">
        <f t="shared" si="68"/>
        <v>0</v>
      </c>
      <c r="O595" s="6" t="str">
        <f t="shared" si="69"/>
        <v>Pas de niveau 7</v>
      </c>
    </row>
    <row r="596" spans="1:15">
      <c r="A596" s="15">
        <f>'Balance N-1'!A597</f>
        <v>0</v>
      </c>
      <c r="B596" s="4" t="str">
        <f t="shared" si="63"/>
        <v>0</v>
      </c>
      <c r="C596" s="4" t="str">
        <f t="shared" si="64"/>
        <v>0</v>
      </c>
      <c r="D596" s="4" t="str">
        <f t="shared" si="65"/>
        <v>0</v>
      </c>
      <c r="E596" s="8">
        <f>'Balance N-1'!B597</f>
        <v>0</v>
      </c>
      <c r="F596" s="9">
        <f>'Balance N-1'!C597</f>
        <v>0</v>
      </c>
      <c r="G596" s="9">
        <f>'Balance N-1'!D597</f>
        <v>0</v>
      </c>
      <c r="H596" s="9">
        <f>'Balance N-1'!E597</f>
        <v>0</v>
      </c>
      <c r="I596" s="9">
        <f>'Balance N-1'!F597</f>
        <v>0</v>
      </c>
      <c r="J596" s="11">
        <f>'Balance N-1'!G597</f>
        <v>0</v>
      </c>
      <c r="K596" s="11">
        <f>'Balance N-1'!H597</f>
        <v>0</v>
      </c>
      <c r="L596" s="12" t="str">
        <f t="shared" si="66"/>
        <v>0</v>
      </c>
      <c r="M596" s="5" t="str">
        <f t="shared" si="67"/>
        <v>0</v>
      </c>
      <c r="N596" s="4" t="str">
        <f t="shared" si="68"/>
        <v>0</v>
      </c>
      <c r="O596" s="6" t="str">
        <f t="shared" si="69"/>
        <v>Pas de niveau 7</v>
      </c>
    </row>
    <row r="597" spans="1:15">
      <c r="A597" s="15">
        <f>'Balance N-1'!A598</f>
        <v>0</v>
      </c>
      <c r="B597" s="4" t="str">
        <f t="shared" si="63"/>
        <v>0</v>
      </c>
      <c r="C597" s="4" t="str">
        <f t="shared" si="64"/>
        <v>0</v>
      </c>
      <c r="D597" s="4" t="str">
        <f t="shared" si="65"/>
        <v>0</v>
      </c>
      <c r="E597" s="8">
        <f>'Balance N-1'!B598</f>
        <v>0</v>
      </c>
      <c r="F597" s="9">
        <f>'Balance N-1'!C598</f>
        <v>0</v>
      </c>
      <c r="G597" s="9">
        <f>'Balance N-1'!D598</f>
        <v>0</v>
      </c>
      <c r="H597" s="9">
        <f>'Balance N-1'!E598</f>
        <v>0</v>
      </c>
      <c r="I597" s="9">
        <f>'Balance N-1'!F598</f>
        <v>0</v>
      </c>
      <c r="J597" s="11">
        <f>'Balance N-1'!G598</f>
        <v>0</v>
      </c>
      <c r="K597" s="11">
        <f>'Balance N-1'!H598</f>
        <v>0</v>
      </c>
      <c r="L597" s="12" t="str">
        <f t="shared" si="66"/>
        <v>0</v>
      </c>
      <c r="M597" s="5" t="str">
        <f t="shared" si="67"/>
        <v>0</v>
      </c>
      <c r="N597" s="4" t="str">
        <f t="shared" si="68"/>
        <v>0</v>
      </c>
      <c r="O597" s="6" t="str">
        <f t="shared" si="69"/>
        <v>Pas de niveau 7</v>
      </c>
    </row>
    <row r="598" spans="1:15">
      <c r="A598" s="15">
        <f>'Balance N-1'!A599</f>
        <v>0</v>
      </c>
      <c r="B598" s="4" t="str">
        <f t="shared" si="63"/>
        <v>0</v>
      </c>
      <c r="C598" s="4" t="str">
        <f t="shared" si="64"/>
        <v>0</v>
      </c>
      <c r="D598" s="4" t="str">
        <f t="shared" si="65"/>
        <v>0</v>
      </c>
      <c r="E598" s="8">
        <f>'Balance N-1'!B599</f>
        <v>0</v>
      </c>
      <c r="F598" s="9">
        <f>'Balance N-1'!C599</f>
        <v>0</v>
      </c>
      <c r="G598" s="9">
        <f>'Balance N-1'!D599</f>
        <v>0</v>
      </c>
      <c r="H598" s="9">
        <f>'Balance N-1'!E599</f>
        <v>0</v>
      </c>
      <c r="I598" s="9">
        <f>'Balance N-1'!F599</f>
        <v>0</v>
      </c>
      <c r="J598" s="11">
        <f>'Balance N-1'!G599</f>
        <v>0</v>
      </c>
      <c r="K598" s="11">
        <f>'Balance N-1'!H599</f>
        <v>0</v>
      </c>
      <c r="L598" s="12" t="str">
        <f t="shared" si="66"/>
        <v>0</v>
      </c>
      <c r="M598" s="5" t="str">
        <f t="shared" si="67"/>
        <v>0</v>
      </c>
      <c r="N598" s="4" t="str">
        <f t="shared" si="68"/>
        <v>0</v>
      </c>
      <c r="O598" s="6" t="str">
        <f t="shared" si="69"/>
        <v>Pas de niveau 7</v>
      </c>
    </row>
    <row r="599" spans="1:15">
      <c r="A599" s="15">
        <f>'Balance N-1'!A600</f>
        <v>0</v>
      </c>
      <c r="B599" s="4" t="str">
        <f t="shared" si="63"/>
        <v>0</v>
      </c>
      <c r="C599" s="4" t="str">
        <f t="shared" si="64"/>
        <v>0</v>
      </c>
      <c r="D599" s="4" t="str">
        <f t="shared" si="65"/>
        <v>0</v>
      </c>
      <c r="E599" s="8">
        <f>'Balance N-1'!B600</f>
        <v>0</v>
      </c>
      <c r="F599" s="9">
        <f>'Balance N-1'!C600</f>
        <v>0</v>
      </c>
      <c r="G599" s="9">
        <f>'Balance N-1'!D600</f>
        <v>0</v>
      </c>
      <c r="H599" s="9">
        <f>'Balance N-1'!E600</f>
        <v>0</v>
      </c>
      <c r="I599" s="9">
        <f>'Balance N-1'!F600</f>
        <v>0</v>
      </c>
      <c r="J599" s="11">
        <f>'Balance N-1'!G600</f>
        <v>0</v>
      </c>
      <c r="K599" s="11">
        <f>'Balance N-1'!H600</f>
        <v>0</v>
      </c>
      <c r="L599" s="12" t="str">
        <f t="shared" si="66"/>
        <v>0</v>
      </c>
      <c r="M599" s="5" t="str">
        <f t="shared" si="67"/>
        <v>0</v>
      </c>
      <c r="N599" s="4" t="str">
        <f t="shared" si="68"/>
        <v>0</v>
      </c>
      <c r="O599" s="6" t="str">
        <f t="shared" si="69"/>
        <v>Pas de niveau 7</v>
      </c>
    </row>
    <row r="600" spans="1:15">
      <c r="A600" s="15">
        <f>'Balance N-1'!A601</f>
        <v>0</v>
      </c>
      <c r="B600" s="4" t="str">
        <f t="shared" si="63"/>
        <v>0</v>
      </c>
      <c r="C600" s="4" t="str">
        <f t="shared" si="64"/>
        <v>0</v>
      </c>
      <c r="D600" s="4" t="str">
        <f t="shared" si="65"/>
        <v>0</v>
      </c>
      <c r="E600" s="8">
        <f>'Balance N-1'!B601</f>
        <v>0</v>
      </c>
      <c r="F600" s="9">
        <f>'Balance N-1'!C601</f>
        <v>0</v>
      </c>
      <c r="G600" s="9">
        <f>'Balance N-1'!D601</f>
        <v>0</v>
      </c>
      <c r="H600" s="9">
        <f>'Balance N-1'!E601</f>
        <v>0</v>
      </c>
      <c r="I600" s="9">
        <f>'Balance N-1'!F601</f>
        <v>0</v>
      </c>
      <c r="J600" s="11">
        <f>'Balance N-1'!G601</f>
        <v>0</v>
      </c>
      <c r="K600" s="11">
        <f>'Balance N-1'!H601</f>
        <v>0</v>
      </c>
      <c r="L600" s="12" t="str">
        <f t="shared" si="66"/>
        <v>0</v>
      </c>
      <c r="M600" s="5" t="str">
        <f t="shared" si="67"/>
        <v>0</v>
      </c>
      <c r="N600" s="4" t="str">
        <f t="shared" si="68"/>
        <v>0</v>
      </c>
      <c r="O600" s="6" t="str">
        <f t="shared" si="69"/>
        <v>Pas de niveau 7</v>
      </c>
    </row>
    <row r="601" spans="1:15">
      <c r="A601" s="15">
        <f>'Balance N-1'!A602</f>
        <v>0</v>
      </c>
      <c r="B601" s="4" t="str">
        <f t="shared" si="63"/>
        <v>0</v>
      </c>
      <c r="C601" s="4" t="str">
        <f t="shared" si="64"/>
        <v>0</v>
      </c>
      <c r="D601" s="4" t="str">
        <f t="shared" si="65"/>
        <v>0</v>
      </c>
      <c r="E601" s="8">
        <f>'Balance N-1'!B602</f>
        <v>0</v>
      </c>
      <c r="F601" s="9">
        <f>'Balance N-1'!C602</f>
        <v>0</v>
      </c>
      <c r="G601" s="9">
        <f>'Balance N-1'!D602</f>
        <v>0</v>
      </c>
      <c r="H601" s="9">
        <f>'Balance N-1'!E602</f>
        <v>0</v>
      </c>
      <c r="I601" s="9">
        <f>'Balance N-1'!F602</f>
        <v>0</v>
      </c>
      <c r="J601" s="11">
        <f>'Balance N-1'!G602</f>
        <v>0</v>
      </c>
      <c r="K601" s="11">
        <f>'Balance N-1'!H602</f>
        <v>0</v>
      </c>
      <c r="L601" s="12" t="str">
        <f t="shared" si="66"/>
        <v>0</v>
      </c>
      <c r="M601" s="5" t="str">
        <f t="shared" si="67"/>
        <v>0</v>
      </c>
      <c r="N601" s="4" t="str">
        <f t="shared" si="68"/>
        <v>0</v>
      </c>
      <c r="O601" s="6" t="str">
        <f t="shared" si="69"/>
        <v>Pas de niveau 7</v>
      </c>
    </row>
    <row r="602" spans="1:15">
      <c r="A602" s="15">
        <f>'Balance N-1'!A603</f>
        <v>0</v>
      </c>
      <c r="B602" s="4" t="str">
        <f t="shared" si="63"/>
        <v>0</v>
      </c>
      <c r="C602" s="4" t="str">
        <f t="shared" si="64"/>
        <v>0</v>
      </c>
      <c r="D602" s="4" t="str">
        <f t="shared" si="65"/>
        <v>0</v>
      </c>
      <c r="E602" s="8">
        <f>'Balance N-1'!B603</f>
        <v>0</v>
      </c>
      <c r="F602" s="9">
        <f>'Balance N-1'!C603</f>
        <v>0</v>
      </c>
      <c r="G602" s="9">
        <f>'Balance N-1'!D603</f>
        <v>0</v>
      </c>
      <c r="H602" s="9">
        <f>'Balance N-1'!E603</f>
        <v>0</v>
      </c>
      <c r="I602" s="9">
        <f>'Balance N-1'!F603</f>
        <v>0</v>
      </c>
      <c r="J602" s="11">
        <f>'Balance N-1'!G603</f>
        <v>0</v>
      </c>
      <c r="K602" s="11">
        <f>'Balance N-1'!H603</f>
        <v>0</v>
      </c>
      <c r="L602" s="12" t="str">
        <f t="shared" si="66"/>
        <v>0</v>
      </c>
      <c r="M602" s="5" t="str">
        <f t="shared" si="67"/>
        <v>0</v>
      </c>
      <c r="N602" s="4" t="str">
        <f t="shared" si="68"/>
        <v>0</v>
      </c>
      <c r="O602" s="6" t="str">
        <f t="shared" si="69"/>
        <v>Pas de niveau 7</v>
      </c>
    </row>
    <row r="603" spans="1:15">
      <c r="A603" s="15">
        <f>'Balance N-1'!A604</f>
        <v>0</v>
      </c>
      <c r="B603" s="4" t="str">
        <f t="shared" si="63"/>
        <v>0</v>
      </c>
      <c r="C603" s="4" t="str">
        <f t="shared" si="64"/>
        <v>0</v>
      </c>
      <c r="D603" s="4" t="str">
        <f t="shared" si="65"/>
        <v>0</v>
      </c>
      <c r="E603" s="8">
        <f>'Balance N-1'!B604</f>
        <v>0</v>
      </c>
      <c r="F603" s="9">
        <f>'Balance N-1'!C604</f>
        <v>0</v>
      </c>
      <c r="G603" s="9">
        <f>'Balance N-1'!D604</f>
        <v>0</v>
      </c>
      <c r="H603" s="9">
        <f>'Balance N-1'!E604</f>
        <v>0</v>
      </c>
      <c r="I603" s="9">
        <f>'Balance N-1'!F604</f>
        <v>0</v>
      </c>
      <c r="J603" s="11">
        <f>'Balance N-1'!G604</f>
        <v>0</v>
      </c>
      <c r="K603" s="11">
        <f>'Balance N-1'!H604</f>
        <v>0</v>
      </c>
      <c r="L603" s="12" t="str">
        <f t="shared" si="66"/>
        <v>0</v>
      </c>
      <c r="M603" s="5" t="str">
        <f t="shared" si="67"/>
        <v>0</v>
      </c>
      <c r="N603" s="4" t="str">
        <f t="shared" si="68"/>
        <v>0</v>
      </c>
      <c r="O603" s="6" t="str">
        <f t="shared" si="69"/>
        <v>Pas de niveau 7</v>
      </c>
    </row>
    <row r="604" spans="1:15">
      <c r="A604" s="15">
        <f>'Balance N-1'!A605</f>
        <v>0</v>
      </c>
      <c r="B604" s="4" t="str">
        <f t="shared" si="63"/>
        <v>0</v>
      </c>
      <c r="C604" s="4" t="str">
        <f t="shared" si="64"/>
        <v>0</v>
      </c>
      <c r="D604" s="4" t="str">
        <f t="shared" si="65"/>
        <v>0</v>
      </c>
      <c r="E604" s="8">
        <f>'Balance N-1'!B605</f>
        <v>0</v>
      </c>
      <c r="F604" s="9">
        <f>'Balance N-1'!C605</f>
        <v>0</v>
      </c>
      <c r="G604" s="9">
        <f>'Balance N-1'!D605</f>
        <v>0</v>
      </c>
      <c r="H604" s="9">
        <f>'Balance N-1'!E605</f>
        <v>0</v>
      </c>
      <c r="I604" s="9">
        <f>'Balance N-1'!F605</f>
        <v>0</v>
      </c>
      <c r="J604" s="11">
        <f>'Balance N-1'!G605</f>
        <v>0</v>
      </c>
      <c r="K604" s="11">
        <f>'Balance N-1'!H605</f>
        <v>0</v>
      </c>
      <c r="L604" s="12" t="str">
        <f t="shared" si="66"/>
        <v>0</v>
      </c>
      <c r="M604" s="5" t="str">
        <f t="shared" si="67"/>
        <v>0</v>
      </c>
      <c r="N604" s="4" t="str">
        <f t="shared" si="68"/>
        <v>0</v>
      </c>
      <c r="O604" s="6" t="str">
        <f t="shared" si="69"/>
        <v>Pas de niveau 7</v>
      </c>
    </row>
    <row r="605" spans="1:15">
      <c r="A605" s="15">
        <f>'Balance N-1'!A606</f>
        <v>0</v>
      </c>
      <c r="B605" s="4" t="str">
        <f t="shared" si="63"/>
        <v>0</v>
      </c>
      <c r="C605" s="4" t="str">
        <f t="shared" si="64"/>
        <v>0</v>
      </c>
      <c r="D605" s="4" t="str">
        <f t="shared" si="65"/>
        <v>0</v>
      </c>
      <c r="E605" s="8">
        <f>'Balance N-1'!B606</f>
        <v>0</v>
      </c>
      <c r="F605" s="9">
        <f>'Balance N-1'!C606</f>
        <v>0</v>
      </c>
      <c r="G605" s="9">
        <f>'Balance N-1'!D606</f>
        <v>0</v>
      </c>
      <c r="H605" s="9">
        <f>'Balance N-1'!E606</f>
        <v>0</v>
      </c>
      <c r="I605" s="9">
        <f>'Balance N-1'!F606</f>
        <v>0</v>
      </c>
      <c r="J605" s="11">
        <f>'Balance N-1'!G606</f>
        <v>0</v>
      </c>
      <c r="K605" s="11">
        <f>'Balance N-1'!H606</f>
        <v>0</v>
      </c>
      <c r="L605" s="12" t="str">
        <f t="shared" si="66"/>
        <v>0</v>
      </c>
      <c r="M605" s="5" t="str">
        <f t="shared" si="67"/>
        <v>0</v>
      </c>
      <c r="N605" s="4" t="str">
        <f t="shared" si="68"/>
        <v>0</v>
      </c>
      <c r="O605" s="6" t="str">
        <f t="shared" si="69"/>
        <v>Pas de niveau 7</v>
      </c>
    </row>
    <row r="606" spans="1:15">
      <c r="A606" s="15">
        <f>'Balance N-1'!A607</f>
        <v>0</v>
      </c>
      <c r="B606" s="4" t="str">
        <f t="shared" si="63"/>
        <v>0</v>
      </c>
      <c r="C606" s="4" t="str">
        <f t="shared" si="64"/>
        <v>0</v>
      </c>
      <c r="D606" s="4" t="str">
        <f t="shared" si="65"/>
        <v>0</v>
      </c>
      <c r="E606" s="8">
        <f>'Balance N-1'!B607</f>
        <v>0</v>
      </c>
      <c r="F606" s="9">
        <f>'Balance N-1'!C607</f>
        <v>0</v>
      </c>
      <c r="G606" s="9">
        <f>'Balance N-1'!D607</f>
        <v>0</v>
      </c>
      <c r="H606" s="9">
        <f>'Balance N-1'!E607</f>
        <v>0</v>
      </c>
      <c r="I606" s="9">
        <f>'Balance N-1'!F607</f>
        <v>0</v>
      </c>
      <c r="J606" s="11">
        <f>'Balance N-1'!G607</f>
        <v>0</v>
      </c>
      <c r="K606" s="11">
        <f>'Balance N-1'!H607</f>
        <v>0</v>
      </c>
      <c r="L606" s="12" t="str">
        <f t="shared" si="66"/>
        <v>0</v>
      </c>
      <c r="M606" s="5" t="str">
        <f t="shared" si="67"/>
        <v>0</v>
      </c>
      <c r="N606" s="4" t="str">
        <f t="shared" si="68"/>
        <v>0</v>
      </c>
      <c r="O606" s="6" t="str">
        <f t="shared" si="69"/>
        <v>Pas de niveau 7</v>
      </c>
    </row>
    <row r="607" spans="1:15">
      <c r="A607" s="15">
        <f>'Balance N-1'!A608</f>
        <v>0</v>
      </c>
      <c r="B607" s="4" t="str">
        <f t="shared" si="63"/>
        <v>0</v>
      </c>
      <c r="C607" s="4" t="str">
        <f t="shared" si="64"/>
        <v>0</v>
      </c>
      <c r="D607" s="4" t="str">
        <f t="shared" si="65"/>
        <v>0</v>
      </c>
      <c r="E607" s="8">
        <f>'Balance N-1'!B608</f>
        <v>0</v>
      </c>
      <c r="F607" s="9">
        <f>'Balance N-1'!C608</f>
        <v>0</v>
      </c>
      <c r="G607" s="9">
        <f>'Balance N-1'!D608</f>
        <v>0</v>
      </c>
      <c r="H607" s="9">
        <f>'Balance N-1'!E608</f>
        <v>0</v>
      </c>
      <c r="I607" s="9">
        <f>'Balance N-1'!F608</f>
        <v>0</v>
      </c>
      <c r="J607" s="11">
        <f>'Balance N-1'!G608</f>
        <v>0</v>
      </c>
      <c r="K607" s="11">
        <f>'Balance N-1'!H608</f>
        <v>0</v>
      </c>
      <c r="L607" s="12" t="str">
        <f t="shared" si="66"/>
        <v>0</v>
      </c>
      <c r="M607" s="5" t="str">
        <f t="shared" si="67"/>
        <v>0</v>
      </c>
      <c r="N607" s="4" t="str">
        <f t="shared" si="68"/>
        <v>0</v>
      </c>
      <c r="O607" s="6" t="str">
        <f t="shared" si="69"/>
        <v>Pas de niveau 7</v>
      </c>
    </row>
    <row r="608" spans="1:15">
      <c r="A608" s="15">
        <f>'Balance N-1'!A609</f>
        <v>0</v>
      </c>
      <c r="B608" s="4" t="str">
        <f t="shared" si="63"/>
        <v>0</v>
      </c>
      <c r="C608" s="4" t="str">
        <f t="shared" si="64"/>
        <v>0</v>
      </c>
      <c r="D608" s="4" t="str">
        <f t="shared" si="65"/>
        <v>0</v>
      </c>
      <c r="E608" s="8">
        <f>'Balance N-1'!B609</f>
        <v>0</v>
      </c>
      <c r="F608" s="9">
        <f>'Balance N-1'!C609</f>
        <v>0</v>
      </c>
      <c r="G608" s="9">
        <f>'Balance N-1'!D609</f>
        <v>0</v>
      </c>
      <c r="H608" s="9">
        <f>'Balance N-1'!E609</f>
        <v>0</v>
      </c>
      <c r="I608" s="9">
        <f>'Balance N-1'!F609</f>
        <v>0</v>
      </c>
      <c r="J608" s="11">
        <f>'Balance N-1'!G609</f>
        <v>0</v>
      </c>
      <c r="K608" s="11">
        <f>'Balance N-1'!H609</f>
        <v>0</v>
      </c>
      <c r="L608" s="12" t="str">
        <f t="shared" si="66"/>
        <v>0</v>
      </c>
      <c r="M608" s="5" t="str">
        <f t="shared" si="67"/>
        <v>0</v>
      </c>
      <c r="N608" s="4" t="str">
        <f t="shared" si="68"/>
        <v>0</v>
      </c>
      <c r="O608" s="6" t="str">
        <f t="shared" si="69"/>
        <v>Pas de niveau 7</v>
      </c>
    </row>
    <row r="609" spans="1:15">
      <c r="A609" s="15">
        <f>'Balance N-1'!A610</f>
        <v>0</v>
      </c>
      <c r="B609" s="4" t="str">
        <f t="shared" si="63"/>
        <v>0</v>
      </c>
      <c r="C609" s="4" t="str">
        <f t="shared" si="64"/>
        <v>0</v>
      </c>
      <c r="D609" s="4" t="str">
        <f t="shared" si="65"/>
        <v>0</v>
      </c>
      <c r="E609" s="8">
        <f>'Balance N-1'!B610</f>
        <v>0</v>
      </c>
      <c r="F609" s="9">
        <f>'Balance N-1'!C610</f>
        <v>0</v>
      </c>
      <c r="G609" s="9">
        <f>'Balance N-1'!D610</f>
        <v>0</v>
      </c>
      <c r="H609" s="9">
        <f>'Balance N-1'!E610</f>
        <v>0</v>
      </c>
      <c r="I609" s="9">
        <f>'Balance N-1'!F610</f>
        <v>0</v>
      </c>
      <c r="J609" s="11">
        <f>'Balance N-1'!G610</f>
        <v>0</v>
      </c>
      <c r="K609" s="11">
        <f>'Balance N-1'!H610</f>
        <v>0</v>
      </c>
      <c r="L609" s="12" t="str">
        <f t="shared" si="66"/>
        <v>0</v>
      </c>
      <c r="M609" s="5" t="str">
        <f t="shared" si="67"/>
        <v>0</v>
      </c>
      <c r="N609" s="4" t="str">
        <f t="shared" si="68"/>
        <v>0</v>
      </c>
      <c r="O609" s="6" t="str">
        <f t="shared" si="69"/>
        <v>Pas de niveau 7</v>
      </c>
    </row>
    <row r="610" spans="1:15">
      <c r="A610" s="15">
        <f>'Balance N-1'!A611</f>
        <v>0</v>
      </c>
      <c r="B610" s="4" t="str">
        <f t="shared" si="63"/>
        <v>0</v>
      </c>
      <c r="C610" s="4" t="str">
        <f t="shared" si="64"/>
        <v>0</v>
      </c>
      <c r="D610" s="4" t="str">
        <f t="shared" si="65"/>
        <v>0</v>
      </c>
      <c r="E610" s="8">
        <f>'Balance N-1'!B611</f>
        <v>0</v>
      </c>
      <c r="F610" s="9">
        <f>'Balance N-1'!C611</f>
        <v>0</v>
      </c>
      <c r="G610" s="9">
        <f>'Balance N-1'!D611</f>
        <v>0</v>
      </c>
      <c r="H610" s="9">
        <f>'Balance N-1'!E611</f>
        <v>0</v>
      </c>
      <c r="I610" s="9">
        <f>'Balance N-1'!F611</f>
        <v>0</v>
      </c>
      <c r="J610" s="11">
        <f>'Balance N-1'!G611</f>
        <v>0</v>
      </c>
      <c r="K610" s="11">
        <f>'Balance N-1'!H611</f>
        <v>0</v>
      </c>
      <c r="L610" s="12" t="str">
        <f t="shared" si="66"/>
        <v>0</v>
      </c>
      <c r="M610" s="5" t="str">
        <f t="shared" si="67"/>
        <v>0</v>
      </c>
      <c r="N610" s="4" t="str">
        <f t="shared" si="68"/>
        <v>0</v>
      </c>
      <c r="O610" s="6" t="str">
        <f t="shared" si="69"/>
        <v>Pas de niveau 7</v>
      </c>
    </row>
    <row r="611" spans="1:15">
      <c r="A611" s="15">
        <f>'Balance N-1'!A612</f>
        <v>0</v>
      </c>
      <c r="B611" s="4" t="str">
        <f t="shared" si="63"/>
        <v>0</v>
      </c>
      <c r="C611" s="4" t="str">
        <f t="shared" si="64"/>
        <v>0</v>
      </c>
      <c r="D611" s="4" t="str">
        <f t="shared" si="65"/>
        <v>0</v>
      </c>
      <c r="E611" s="8">
        <f>'Balance N-1'!B612</f>
        <v>0</v>
      </c>
      <c r="F611" s="9">
        <f>'Balance N-1'!C612</f>
        <v>0</v>
      </c>
      <c r="G611" s="9">
        <f>'Balance N-1'!D612</f>
        <v>0</v>
      </c>
      <c r="H611" s="9">
        <f>'Balance N-1'!E612</f>
        <v>0</v>
      </c>
      <c r="I611" s="9">
        <f>'Balance N-1'!F612</f>
        <v>0</v>
      </c>
      <c r="J611" s="11">
        <f>'Balance N-1'!G612</f>
        <v>0</v>
      </c>
      <c r="K611" s="11">
        <f>'Balance N-1'!H612</f>
        <v>0</v>
      </c>
      <c r="L611" s="12" t="str">
        <f t="shared" si="66"/>
        <v>0</v>
      </c>
      <c r="M611" s="5" t="str">
        <f t="shared" si="67"/>
        <v>0</v>
      </c>
      <c r="N611" s="4" t="str">
        <f t="shared" si="68"/>
        <v>0</v>
      </c>
      <c r="O611" s="6" t="str">
        <f t="shared" si="69"/>
        <v>Pas de niveau 7</v>
      </c>
    </row>
    <row r="612" spans="1:15">
      <c r="A612" s="15">
        <f>'Balance N-1'!A613</f>
        <v>0</v>
      </c>
      <c r="B612" s="4" t="str">
        <f t="shared" si="63"/>
        <v>0</v>
      </c>
      <c r="C612" s="4" t="str">
        <f t="shared" si="64"/>
        <v>0</v>
      </c>
      <c r="D612" s="4" t="str">
        <f t="shared" si="65"/>
        <v>0</v>
      </c>
      <c r="E612" s="8">
        <f>'Balance N-1'!B613</f>
        <v>0</v>
      </c>
      <c r="F612" s="9">
        <f>'Balance N-1'!C613</f>
        <v>0</v>
      </c>
      <c r="G612" s="9">
        <f>'Balance N-1'!D613</f>
        <v>0</v>
      </c>
      <c r="H612" s="9">
        <f>'Balance N-1'!E613</f>
        <v>0</v>
      </c>
      <c r="I612" s="9">
        <f>'Balance N-1'!F613</f>
        <v>0</v>
      </c>
      <c r="J612" s="11">
        <f>'Balance N-1'!G613</f>
        <v>0</v>
      </c>
      <c r="K612" s="11">
        <f>'Balance N-1'!H613</f>
        <v>0</v>
      </c>
      <c r="L612" s="12" t="str">
        <f t="shared" si="66"/>
        <v>0</v>
      </c>
      <c r="M612" s="5" t="str">
        <f t="shared" si="67"/>
        <v>0</v>
      </c>
      <c r="N612" s="4" t="str">
        <f t="shared" si="68"/>
        <v>0</v>
      </c>
      <c r="O612" s="6" t="str">
        <f t="shared" si="69"/>
        <v>Pas de niveau 7</v>
      </c>
    </row>
    <row r="613" spans="1:15">
      <c r="A613" s="15">
        <f>'Balance N-1'!A614</f>
        <v>0</v>
      </c>
      <c r="B613" s="4" t="str">
        <f t="shared" si="63"/>
        <v>0</v>
      </c>
      <c r="C613" s="4" t="str">
        <f t="shared" si="64"/>
        <v>0</v>
      </c>
      <c r="D613" s="4" t="str">
        <f t="shared" si="65"/>
        <v>0</v>
      </c>
      <c r="E613" s="8">
        <f>'Balance N-1'!B614</f>
        <v>0</v>
      </c>
      <c r="F613" s="9">
        <f>'Balance N-1'!C614</f>
        <v>0</v>
      </c>
      <c r="G613" s="9">
        <f>'Balance N-1'!D614</f>
        <v>0</v>
      </c>
      <c r="H613" s="9">
        <f>'Balance N-1'!E614</f>
        <v>0</v>
      </c>
      <c r="I613" s="9">
        <f>'Balance N-1'!F614</f>
        <v>0</v>
      </c>
      <c r="J613" s="11">
        <f>'Balance N-1'!G614</f>
        <v>0</v>
      </c>
      <c r="K613" s="11">
        <f>'Balance N-1'!H614</f>
        <v>0</v>
      </c>
      <c r="L613" s="12" t="str">
        <f t="shared" si="66"/>
        <v>0</v>
      </c>
      <c r="M613" s="5" t="str">
        <f t="shared" si="67"/>
        <v>0</v>
      </c>
      <c r="N613" s="4" t="str">
        <f t="shared" si="68"/>
        <v>0</v>
      </c>
      <c r="O613" s="6" t="str">
        <f t="shared" si="69"/>
        <v>Pas de niveau 7</v>
      </c>
    </row>
    <row r="614" spans="1:15">
      <c r="A614" s="15">
        <f>'Balance N-1'!A615</f>
        <v>0</v>
      </c>
      <c r="B614" s="4" t="str">
        <f t="shared" si="63"/>
        <v>0</v>
      </c>
      <c r="C614" s="4" t="str">
        <f t="shared" si="64"/>
        <v>0</v>
      </c>
      <c r="D614" s="4" t="str">
        <f t="shared" si="65"/>
        <v>0</v>
      </c>
      <c r="E614" s="8">
        <f>'Balance N-1'!B615</f>
        <v>0</v>
      </c>
      <c r="F614" s="9">
        <f>'Balance N-1'!C615</f>
        <v>0</v>
      </c>
      <c r="G614" s="9">
        <f>'Balance N-1'!D615</f>
        <v>0</v>
      </c>
      <c r="H614" s="9">
        <f>'Balance N-1'!E615</f>
        <v>0</v>
      </c>
      <c r="I614" s="9">
        <f>'Balance N-1'!F615</f>
        <v>0</v>
      </c>
      <c r="J614" s="11">
        <f>'Balance N-1'!G615</f>
        <v>0</v>
      </c>
      <c r="K614" s="11">
        <f>'Balance N-1'!H615</f>
        <v>0</v>
      </c>
      <c r="L614" s="12" t="str">
        <f t="shared" si="66"/>
        <v>0</v>
      </c>
      <c r="M614" s="5" t="str">
        <f t="shared" si="67"/>
        <v>0</v>
      </c>
      <c r="N614" s="4" t="str">
        <f t="shared" si="68"/>
        <v>0</v>
      </c>
      <c r="O614" s="6" t="str">
        <f t="shared" si="69"/>
        <v>Pas de niveau 7</v>
      </c>
    </row>
    <row r="615" spans="1:15">
      <c r="A615" s="15">
        <f>'Balance N-1'!A616</f>
        <v>0</v>
      </c>
      <c r="B615" s="4" t="str">
        <f t="shared" si="63"/>
        <v>0</v>
      </c>
      <c r="C615" s="4" t="str">
        <f t="shared" si="64"/>
        <v>0</v>
      </c>
      <c r="D615" s="4" t="str">
        <f t="shared" si="65"/>
        <v>0</v>
      </c>
      <c r="E615" s="8">
        <f>'Balance N-1'!B616</f>
        <v>0</v>
      </c>
      <c r="F615" s="9">
        <f>'Balance N-1'!C616</f>
        <v>0</v>
      </c>
      <c r="G615" s="9">
        <f>'Balance N-1'!D616</f>
        <v>0</v>
      </c>
      <c r="H615" s="9">
        <f>'Balance N-1'!E616</f>
        <v>0</v>
      </c>
      <c r="I615" s="9">
        <f>'Balance N-1'!F616</f>
        <v>0</v>
      </c>
      <c r="J615" s="11">
        <f>'Balance N-1'!G616</f>
        <v>0</v>
      </c>
      <c r="K615" s="11">
        <f>'Balance N-1'!H616</f>
        <v>0</v>
      </c>
      <c r="L615" s="12" t="str">
        <f t="shared" si="66"/>
        <v>0</v>
      </c>
      <c r="M615" s="5" t="str">
        <f t="shared" si="67"/>
        <v>0</v>
      </c>
      <c r="N615" s="4" t="str">
        <f t="shared" si="68"/>
        <v>0</v>
      </c>
      <c r="O615" s="6" t="str">
        <f t="shared" si="69"/>
        <v>Pas de niveau 7</v>
      </c>
    </row>
    <row r="616" spans="1:15">
      <c r="A616" s="15">
        <f>'Balance N-1'!A617</f>
        <v>0</v>
      </c>
      <c r="B616" s="4" t="str">
        <f t="shared" si="63"/>
        <v>0</v>
      </c>
      <c r="C616" s="4" t="str">
        <f t="shared" si="64"/>
        <v>0</v>
      </c>
      <c r="D616" s="4" t="str">
        <f t="shared" si="65"/>
        <v>0</v>
      </c>
      <c r="E616" s="8">
        <f>'Balance N-1'!B617</f>
        <v>0</v>
      </c>
      <c r="F616" s="9">
        <f>'Balance N-1'!C617</f>
        <v>0</v>
      </c>
      <c r="G616" s="9">
        <f>'Balance N-1'!D617</f>
        <v>0</v>
      </c>
      <c r="H616" s="9">
        <f>'Balance N-1'!E617</f>
        <v>0</v>
      </c>
      <c r="I616" s="9">
        <f>'Balance N-1'!F617</f>
        <v>0</v>
      </c>
      <c r="J616" s="11">
        <f>'Balance N-1'!G617</f>
        <v>0</v>
      </c>
      <c r="K616" s="11">
        <f>'Balance N-1'!H617</f>
        <v>0</v>
      </c>
      <c r="L616" s="12" t="str">
        <f t="shared" si="66"/>
        <v>0</v>
      </c>
      <c r="M616" s="5" t="str">
        <f t="shared" si="67"/>
        <v>0</v>
      </c>
      <c r="N616" s="4" t="str">
        <f t="shared" si="68"/>
        <v>0</v>
      </c>
      <c r="O616" s="6" t="str">
        <f t="shared" si="69"/>
        <v>Pas de niveau 7</v>
      </c>
    </row>
    <row r="617" spans="1:15">
      <c r="A617" s="15">
        <f>'Balance N-1'!A618</f>
        <v>0</v>
      </c>
      <c r="B617" s="4" t="str">
        <f t="shared" si="63"/>
        <v>0</v>
      </c>
      <c r="C617" s="4" t="str">
        <f t="shared" si="64"/>
        <v>0</v>
      </c>
      <c r="D617" s="4" t="str">
        <f t="shared" si="65"/>
        <v>0</v>
      </c>
      <c r="E617" s="8">
        <f>'Balance N-1'!B618</f>
        <v>0</v>
      </c>
      <c r="F617" s="9">
        <f>'Balance N-1'!C618</f>
        <v>0</v>
      </c>
      <c r="G617" s="9">
        <f>'Balance N-1'!D618</f>
        <v>0</v>
      </c>
      <c r="H617" s="9">
        <f>'Balance N-1'!E618</f>
        <v>0</v>
      </c>
      <c r="I617" s="9">
        <f>'Balance N-1'!F618</f>
        <v>0</v>
      </c>
      <c r="J617" s="11">
        <f>'Balance N-1'!G618</f>
        <v>0</v>
      </c>
      <c r="K617" s="11">
        <f>'Balance N-1'!H618</f>
        <v>0</v>
      </c>
      <c r="L617" s="12" t="str">
        <f t="shared" si="66"/>
        <v>0</v>
      </c>
      <c r="M617" s="5" t="str">
        <f t="shared" si="67"/>
        <v>0</v>
      </c>
      <c r="N617" s="4" t="str">
        <f t="shared" si="68"/>
        <v>0</v>
      </c>
      <c r="O617" s="6" t="str">
        <f t="shared" si="69"/>
        <v>Pas de niveau 7</v>
      </c>
    </row>
    <row r="618" spans="1:15">
      <c r="A618" s="15">
        <f>'Balance N-1'!A619</f>
        <v>0</v>
      </c>
      <c r="B618" s="4" t="str">
        <f t="shared" si="63"/>
        <v>0</v>
      </c>
      <c r="C618" s="4" t="str">
        <f t="shared" si="64"/>
        <v>0</v>
      </c>
      <c r="D618" s="4" t="str">
        <f t="shared" si="65"/>
        <v>0</v>
      </c>
      <c r="E618" s="8">
        <f>'Balance N-1'!B619</f>
        <v>0</v>
      </c>
      <c r="F618" s="9">
        <f>'Balance N-1'!C619</f>
        <v>0</v>
      </c>
      <c r="G618" s="9">
        <f>'Balance N-1'!D619</f>
        <v>0</v>
      </c>
      <c r="H618" s="9">
        <f>'Balance N-1'!E619</f>
        <v>0</v>
      </c>
      <c r="I618" s="9">
        <f>'Balance N-1'!F619</f>
        <v>0</v>
      </c>
      <c r="J618" s="11">
        <f>'Balance N-1'!G619</f>
        <v>0</v>
      </c>
      <c r="K618" s="11">
        <f>'Balance N-1'!H619</f>
        <v>0</v>
      </c>
      <c r="L618" s="12" t="str">
        <f t="shared" si="66"/>
        <v>0</v>
      </c>
      <c r="M618" s="5" t="str">
        <f t="shared" si="67"/>
        <v>0</v>
      </c>
      <c r="N618" s="4" t="str">
        <f t="shared" si="68"/>
        <v>0</v>
      </c>
      <c r="O618" s="6" t="str">
        <f t="shared" si="69"/>
        <v>Pas de niveau 7</v>
      </c>
    </row>
    <row r="619" spans="1:15">
      <c r="A619" s="15">
        <f>'Balance N-1'!A620</f>
        <v>0</v>
      </c>
      <c r="B619" s="4" t="str">
        <f t="shared" si="63"/>
        <v>0</v>
      </c>
      <c r="C619" s="4" t="str">
        <f t="shared" si="64"/>
        <v>0</v>
      </c>
      <c r="D619" s="4" t="str">
        <f t="shared" si="65"/>
        <v>0</v>
      </c>
      <c r="E619" s="8">
        <f>'Balance N-1'!B620</f>
        <v>0</v>
      </c>
      <c r="F619" s="9">
        <f>'Balance N-1'!C620</f>
        <v>0</v>
      </c>
      <c r="G619" s="9">
        <f>'Balance N-1'!D620</f>
        <v>0</v>
      </c>
      <c r="H619" s="9">
        <f>'Balance N-1'!E620</f>
        <v>0</v>
      </c>
      <c r="I619" s="9">
        <f>'Balance N-1'!F620</f>
        <v>0</v>
      </c>
      <c r="J619" s="11">
        <f>'Balance N-1'!G620</f>
        <v>0</v>
      </c>
      <c r="K619" s="11">
        <f>'Balance N-1'!H620</f>
        <v>0</v>
      </c>
      <c r="L619" s="12" t="str">
        <f t="shared" si="66"/>
        <v>0</v>
      </c>
      <c r="M619" s="5" t="str">
        <f t="shared" si="67"/>
        <v>0</v>
      </c>
      <c r="N619" s="4" t="str">
        <f t="shared" si="68"/>
        <v>0</v>
      </c>
      <c r="O619" s="6" t="str">
        <f t="shared" si="69"/>
        <v>Pas de niveau 7</v>
      </c>
    </row>
    <row r="620" spans="1:15">
      <c r="A620" s="15">
        <f>'Balance N-1'!A621</f>
        <v>0</v>
      </c>
      <c r="B620" s="4" t="str">
        <f t="shared" si="63"/>
        <v>0</v>
      </c>
      <c r="C620" s="4" t="str">
        <f t="shared" si="64"/>
        <v>0</v>
      </c>
      <c r="D620" s="4" t="str">
        <f t="shared" si="65"/>
        <v>0</v>
      </c>
      <c r="E620" s="8">
        <f>'Balance N-1'!B621</f>
        <v>0</v>
      </c>
      <c r="F620" s="9">
        <f>'Balance N-1'!C621</f>
        <v>0</v>
      </c>
      <c r="G620" s="9">
        <f>'Balance N-1'!D621</f>
        <v>0</v>
      </c>
      <c r="H620" s="9">
        <f>'Balance N-1'!E621</f>
        <v>0</v>
      </c>
      <c r="I620" s="9">
        <f>'Balance N-1'!F621</f>
        <v>0</v>
      </c>
      <c r="J620" s="11">
        <f>'Balance N-1'!G621</f>
        <v>0</v>
      </c>
      <c r="K620" s="11">
        <f>'Balance N-1'!H621</f>
        <v>0</v>
      </c>
      <c r="L620" s="12" t="str">
        <f t="shared" si="66"/>
        <v>0</v>
      </c>
      <c r="M620" s="5" t="str">
        <f t="shared" si="67"/>
        <v>0</v>
      </c>
      <c r="N620" s="4" t="str">
        <f t="shared" si="68"/>
        <v>0</v>
      </c>
      <c r="O620" s="6" t="str">
        <f t="shared" si="69"/>
        <v>Pas de niveau 7</v>
      </c>
    </row>
    <row r="621" spans="1:15">
      <c r="A621" s="15">
        <f>'Balance N-1'!A622</f>
        <v>0</v>
      </c>
      <c r="B621" s="4" t="str">
        <f t="shared" si="63"/>
        <v>0</v>
      </c>
      <c r="C621" s="4" t="str">
        <f t="shared" si="64"/>
        <v>0</v>
      </c>
      <c r="D621" s="4" t="str">
        <f t="shared" si="65"/>
        <v>0</v>
      </c>
      <c r="E621" s="8">
        <f>'Balance N-1'!B622</f>
        <v>0</v>
      </c>
      <c r="F621" s="9">
        <f>'Balance N-1'!C622</f>
        <v>0</v>
      </c>
      <c r="G621" s="9">
        <f>'Balance N-1'!D622</f>
        <v>0</v>
      </c>
      <c r="H621" s="9">
        <f>'Balance N-1'!E622</f>
        <v>0</v>
      </c>
      <c r="I621" s="9">
        <f>'Balance N-1'!F622</f>
        <v>0</v>
      </c>
      <c r="J621" s="11">
        <f>'Balance N-1'!G622</f>
        <v>0</v>
      </c>
      <c r="K621" s="11">
        <f>'Balance N-1'!H622</f>
        <v>0</v>
      </c>
      <c r="L621" s="12" t="str">
        <f t="shared" si="66"/>
        <v>0</v>
      </c>
      <c r="M621" s="5" t="str">
        <f t="shared" si="67"/>
        <v>0</v>
      </c>
      <c r="N621" s="4" t="str">
        <f t="shared" si="68"/>
        <v>0</v>
      </c>
      <c r="O621" s="6" t="str">
        <f t="shared" si="69"/>
        <v>Pas de niveau 7</v>
      </c>
    </row>
    <row r="622" spans="1:15">
      <c r="A622" s="15">
        <f>'Balance N-1'!A623</f>
        <v>0</v>
      </c>
      <c r="B622" s="4" t="str">
        <f t="shared" si="63"/>
        <v>0</v>
      </c>
      <c r="C622" s="4" t="str">
        <f t="shared" si="64"/>
        <v>0</v>
      </c>
      <c r="D622" s="4" t="str">
        <f t="shared" si="65"/>
        <v>0</v>
      </c>
      <c r="E622" s="8">
        <f>'Balance N-1'!B623</f>
        <v>0</v>
      </c>
      <c r="F622" s="9">
        <f>'Balance N-1'!C623</f>
        <v>0</v>
      </c>
      <c r="G622" s="9">
        <f>'Balance N-1'!D623</f>
        <v>0</v>
      </c>
      <c r="H622" s="9">
        <f>'Balance N-1'!E623</f>
        <v>0</v>
      </c>
      <c r="I622" s="9">
        <f>'Balance N-1'!F623</f>
        <v>0</v>
      </c>
      <c r="J622" s="11">
        <f>'Balance N-1'!G623</f>
        <v>0</v>
      </c>
      <c r="K622" s="11">
        <f>'Balance N-1'!H623</f>
        <v>0</v>
      </c>
      <c r="L622" s="12" t="str">
        <f t="shared" si="66"/>
        <v>0</v>
      </c>
      <c r="M622" s="5" t="str">
        <f t="shared" si="67"/>
        <v>0</v>
      </c>
      <c r="N622" s="4" t="str">
        <f t="shared" si="68"/>
        <v>0</v>
      </c>
      <c r="O622" s="6" t="str">
        <f t="shared" si="69"/>
        <v>Pas de niveau 7</v>
      </c>
    </row>
    <row r="623" spans="1:15">
      <c r="A623" s="15">
        <f>'Balance N-1'!A624</f>
        <v>0</v>
      </c>
      <c r="B623" s="4" t="str">
        <f t="shared" si="63"/>
        <v>0</v>
      </c>
      <c r="C623" s="4" t="str">
        <f t="shared" si="64"/>
        <v>0</v>
      </c>
      <c r="D623" s="4" t="str">
        <f t="shared" si="65"/>
        <v>0</v>
      </c>
      <c r="E623" s="8">
        <f>'Balance N-1'!B624</f>
        <v>0</v>
      </c>
      <c r="F623" s="9">
        <f>'Balance N-1'!C624</f>
        <v>0</v>
      </c>
      <c r="G623" s="9">
        <f>'Balance N-1'!D624</f>
        <v>0</v>
      </c>
      <c r="H623" s="9">
        <f>'Balance N-1'!E624</f>
        <v>0</v>
      </c>
      <c r="I623" s="9">
        <f>'Balance N-1'!F624</f>
        <v>0</v>
      </c>
      <c r="J623" s="11">
        <f>'Balance N-1'!G624</f>
        <v>0</v>
      </c>
      <c r="K623" s="11">
        <f>'Balance N-1'!H624</f>
        <v>0</v>
      </c>
      <c r="L623" s="12" t="str">
        <f t="shared" si="66"/>
        <v>0</v>
      </c>
      <c r="M623" s="5" t="str">
        <f t="shared" si="67"/>
        <v>0</v>
      </c>
      <c r="N623" s="4" t="str">
        <f t="shared" si="68"/>
        <v>0</v>
      </c>
      <c r="O623" s="6" t="str">
        <f t="shared" si="69"/>
        <v>Pas de niveau 7</v>
      </c>
    </row>
    <row r="624" spans="1:15">
      <c r="A624" s="15">
        <f>'Balance N-1'!A625</f>
        <v>0</v>
      </c>
      <c r="B624" s="4" t="str">
        <f t="shared" si="63"/>
        <v>0</v>
      </c>
      <c r="C624" s="4" t="str">
        <f t="shared" si="64"/>
        <v>0</v>
      </c>
      <c r="D624" s="4" t="str">
        <f t="shared" si="65"/>
        <v>0</v>
      </c>
      <c r="E624" s="8">
        <f>'Balance N-1'!B625</f>
        <v>0</v>
      </c>
      <c r="F624" s="9">
        <f>'Balance N-1'!C625</f>
        <v>0</v>
      </c>
      <c r="G624" s="9">
        <f>'Balance N-1'!D625</f>
        <v>0</v>
      </c>
      <c r="H624" s="9">
        <f>'Balance N-1'!E625</f>
        <v>0</v>
      </c>
      <c r="I624" s="9">
        <f>'Balance N-1'!F625</f>
        <v>0</v>
      </c>
      <c r="J624" s="11">
        <f>'Balance N-1'!G625</f>
        <v>0</v>
      </c>
      <c r="K624" s="11">
        <f>'Balance N-1'!H625</f>
        <v>0</v>
      </c>
      <c r="L624" s="12" t="str">
        <f t="shared" si="66"/>
        <v>0</v>
      </c>
      <c r="M624" s="5" t="str">
        <f t="shared" si="67"/>
        <v>0</v>
      </c>
      <c r="N624" s="4" t="str">
        <f t="shared" si="68"/>
        <v>0</v>
      </c>
      <c r="O624" s="6" t="str">
        <f t="shared" si="69"/>
        <v>Pas de niveau 7</v>
      </c>
    </row>
    <row r="625" spans="1:15">
      <c r="A625" s="15">
        <f>'Balance N-1'!A626</f>
        <v>0</v>
      </c>
      <c r="B625" s="4" t="str">
        <f t="shared" si="63"/>
        <v>0</v>
      </c>
      <c r="C625" s="4" t="str">
        <f t="shared" si="64"/>
        <v>0</v>
      </c>
      <c r="D625" s="4" t="str">
        <f t="shared" si="65"/>
        <v>0</v>
      </c>
      <c r="E625" s="8">
        <f>'Balance N-1'!B626</f>
        <v>0</v>
      </c>
      <c r="F625" s="9">
        <f>'Balance N-1'!C626</f>
        <v>0</v>
      </c>
      <c r="G625" s="9">
        <f>'Balance N-1'!D626</f>
        <v>0</v>
      </c>
      <c r="H625" s="9">
        <f>'Balance N-1'!E626</f>
        <v>0</v>
      </c>
      <c r="I625" s="9">
        <f>'Balance N-1'!F626</f>
        <v>0</v>
      </c>
      <c r="J625" s="11">
        <f>'Balance N-1'!G626</f>
        <v>0</v>
      </c>
      <c r="K625" s="11">
        <f>'Balance N-1'!H626</f>
        <v>0</v>
      </c>
      <c r="L625" s="12" t="str">
        <f t="shared" si="66"/>
        <v>0</v>
      </c>
      <c r="M625" s="5" t="str">
        <f t="shared" si="67"/>
        <v>0</v>
      </c>
      <c r="N625" s="4" t="str">
        <f t="shared" si="68"/>
        <v>0</v>
      </c>
      <c r="O625" s="6" t="str">
        <f t="shared" si="69"/>
        <v>Pas de niveau 7</v>
      </c>
    </row>
    <row r="626" spans="1:15">
      <c r="A626" s="15">
        <f>'Balance N-1'!A627</f>
        <v>0</v>
      </c>
      <c r="B626" s="4" t="str">
        <f t="shared" si="63"/>
        <v>0</v>
      </c>
      <c r="C626" s="4" t="str">
        <f t="shared" si="64"/>
        <v>0</v>
      </c>
      <c r="D626" s="4" t="str">
        <f t="shared" si="65"/>
        <v>0</v>
      </c>
      <c r="E626" s="8">
        <f>'Balance N-1'!B627</f>
        <v>0</v>
      </c>
      <c r="F626" s="9">
        <f>'Balance N-1'!C627</f>
        <v>0</v>
      </c>
      <c r="G626" s="9">
        <f>'Balance N-1'!D627</f>
        <v>0</v>
      </c>
      <c r="H626" s="9">
        <f>'Balance N-1'!E627</f>
        <v>0</v>
      </c>
      <c r="I626" s="9">
        <f>'Balance N-1'!F627</f>
        <v>0</v>
      </c>
      <c r="J626" s="11">
        <f>'Balance N-1'!G627</f>
        <v>0</v>
      </c>
      <c r="K626" s="11">
        <f>'Balance N-1'!H627</f>
        <v>0</v>
      </c>
      <c r="L626" s="12" t="str">
        <f t="shared" si="66"/>
        <v>0</v>
      </c>
      <c r="M626" s="5" t="str">
        <f t="shared" si="67"/>
        <v>0</v>
      </c>
      <c r="N626" s="4" t="str">
        <f t="shared" si="68"/>
        <v>0</v>
      </c>
      <c r="O626" s="6" t="str">
        <f t="shared" si="69"/>
        <v>Pas de niveau 7</v>
      </c>
    </row>
    <row r="627" spans="1:15">
      <c r="A627" s="15">
        <f>'Balance N-1'!A628</f>
        <v>0</v>
      </c>
      <c r="B627" s="4" t="str">
        <f t="shared" si="63"/>
        <v>0</v>
      </c>
      <c r="C627" s="4" t="str">
        <f t="shared" si="64"/>
        <v>0</v>
      </c>
      <c r="D627" s="4" t="str">
        <f t="shared" si="65"/>
        <v>0</v>
      </c>
      <c r="E627" s="8">
        <f>'Balance N-1'!B628</f>
        <v>0</v>
      </c>
      <c r="F627" s="9">
        <f>'Balance N-1'!C628</f>
        <v>0</v>
      </c>
      <c r="G627" s="9">
        <f>'Balance N-1'!D628</f>
        <v>0</v>
      </c>
      <c r="H627" s="9">
        <f>'Balance N-1'!E628</f>
        <v>0</v>
      </c>
      <c r="I627" s="9">
        <f>'Balance N-1'!F628</f>
        <v>0</v>
      </c>
      <c r="J627" s="11">
        <f>'Balance N-1'!G628</f>
        <v>0</v>
      </c>
      <c r="K627" s="11">
        <f>'Balance N-1'!H628</f>
        <v>0</v>
      </c>
      <c r="L627" s="12" t="str">
        <f t="shared" si="66"/>
        <v>0</v>
      </c>
      <c r="M627" s="5" t="str">
        <f t="shared" si="67"/>
        <v>0</v>
      </c>
      <c r="N627" s="4" t="str">
        <f t="shared" si="68"/>
        <v>0</v>
      </c>
      <c r="O627" s="6" t="str">
        <f t="shared" si="69"/>
        <v>Pas de niveau 7</v>
      </c>
    </row>
    <row r="628" spans="1:15">
      <c r="A628" s="15">
        <f>'Balance N-1'!A629</f>
        <v>0</v>
      </c>
      <c r="B628" s="4" t="str">
        <f t="shared" si="63"/>
        <v>0</v>
      </c>
      <c r="C628" s="4" t="str">
        <f t="shared" si="64"/>
        <v>0</v>
      </c>
      <c r="D628" s="4" t="str">
        <f t="shared" si="65"/>
        <v>0</v>
      </c>
      <c r="E628" s="8">
        <f>'Balance N-1'!B629</f>
        <v>0</v>
      </c>
      <c r="F628" s="9">
        <f>'Balance N-1'!C629</f>
        <v>0</v>
      </c>
      <c r="G628" s="9">
        <f>'Balance N-1'!D629</f>
        <v>0</v>
      </c>
      <c r="H628" s="9">
        <f>'Balance N-1'!E629</f>
        <v>0</v>
      </c>
      <c r="I628" s="9">
        <f>'Balance N-1'!F629</f>
        <v>0</v>
      </c>
      <c r="J628" s="11">
        <f>'Balance N-1'!G629</f>
        <v>0</v>
      </c>
      <c r="K628" s="11">
        <f>'Balance N-1'!H629</f>
        <v>0</v>
      </c>
      <c r="L628" s="12" t="str">
        <f t="shared" si="66"/>
        <v>0</v>
      </c>
      <c r="M628" s="5" t="str">
        <f t="shared" si="67"/>
        <v>0</v>
      </c>
      <c r="N628" s="4" t="str">
        <f t="shared" si="68"/>
        <v>0</v>
      </c>
      <c r="O628" s="6" t="str">
        <f t="shared" si="69"/>
        <v>Pas de niveau 7</v>
      </c>
    </row>
    <row r="629" spans="1:15">
      <c r="A629" s="15">
        <f>'Balance N-1'!A630</f>
        <v>0</v>
      </c>
      <c r="B629" s="4" t="str">
        <f t="shared" si="63"/>
        <v>0</v>
      </c>
      <c r="C629" s="4" t="str">
        <f t="shared" si="64"/>
        <v>0</v>
      </c>
      <c r="D629" s="4" t="str">
        <f t="shared" si="65"/>
        <v>0</v>
      </c>
      <c r="E629" s="8">
        <f>'Balance N-1'!B630</f>
        <v>0</v>
      </c>
      <c r="F629" s="9">
        <f>'Balance N-1'!C630</f>
        <v>0</v>
      </c>
      <c r="G629" s="9">
        <f>'Balance N-1'!D630</f>
        <v>0</v>
      </c>
      <c r="H629" s="9">
        <f>'Balance N-1'!E630</f>
        <v>0</v>
      </c>
      <c r="I629" s="9">
        <f>'Balance N-1'!F630</f>
        <v>0</v>
      </c>
      <c r="J629" s="11">
        <f>'Balance N-1'!G630</f>
        <v>0</v>
      </c>
      <c r="K629" s="11">
        <f>'Balance N-1'!H630</f>
        <v>0</v>
      </c>
      <c r="L629" s="12" t="str">
        <f t="shared" si="66"/>
        <v>0</v>
      </c>
      <c r="M629" s="5" t="str">
        <f t="shared" si="67"/>
        <v>0</v>
      </c>
      <c r="N629" s="4" t="str">
        <f t="shared" si="68"/>
        <v>0</v>
      </c>
      <c r="O629" s="6" t="str">
        <f t="shared" si="69"/>
        <v>Pas de niveau 7</v>
      </c>
    </row>
    <row r="630" spans="1:15">
      <c r="A630" s="15">
        <f>'Balance N-1'!A631</f>
        <v>0</v>
      </c>
      <c r="B630" s="4" t="str">
        <f t="shared" si="63"/>
        <v>0</v>
      </c>
      <c r="C630" s="4" t="str">
        <f t="shared" si="64"/>
        <v>0</v>
      </c>
      <c r="D630" s="4" t="str">
        <f t="shared" si="65"/>
        <v>0</v>
      </c>
      <c r="E630" s="8">
        <f>'Balance N-1'!B631</f>
        <v>0</v>
      </c>
      <c r="F630" s="9">
        <f>'Balance N-1'!C631</f>
        <v>0</v>
      </c>
      <c r="G630" s="9">
        <f>'Balance N-1'!D631</f>
        <v>0</v>
      </c>
      <c r="H630" s="9">
        <f>'Balance N-1'!E631</f>
        <v>0</v>
      </c>
      <c r="I630" s="9">
        <f>'Balance N-1'!F631</f>
        <v>0</v>
      </c>
      <c r="J630" s="11">
        <f>'Balance N-1'!G631</f>
        <v>0</v>
      </c>
      <c r="K630" s="11">
        <f>'Balance N-1'!H631</f>
        <v>0</v>
      </c>
      <c r="L630" s="12" t="str">
        <f t="shared" si="66"/>
        <v>0</v>
      </c>
      <c r="M630" s="5" t="str">
        <f t="shared" si="67"/>
        <v>0</v>
      </c>
      <c r="N630" s="4" t="str">
        <f t="shared" si="68"/>
        <v>0</v>
      </c>
      <c r="O630" s="6" t="str">
        <f t="shared" si="69"/>
        <v>Pas de niveau 7</v>
      </c>
    </row>
    <row r="631" spans="1:15">
      <c r="A631" s="15">
        <f>'Balance N-1'!A632</f>
        <v>0</v>
      </c>
      <c r="B631" s="4" t="str">
        <f t="shared" si="63"/>
        <v>0</v>
      </c>
      <c r="C631" s="4" t="str">
        <f t="shared" si="64"/>
        <v>0</v>
      </c>
      <c r="D631" s="4" t="str">
        <f t="shared" si="65"/>
        <v>0</v>
      </c>
      <c r="E631" s="8">
        <f>'Balance N-1'!B632</f>
        <v>0</v>
      </c>
      <c r="F631" s="9">
        <f>'Balance N-1'!C632</f>
        <v>0</v>
      </c>
      <c r="G631" s="9">
        <f>'Balance N-1'!D632</f>
        <v>0</v>
      </c>
      <c r="H631" s="9">
        <f>'Balance N-1'!E632</f>
        <v>0</v>
      </c>
      <c r="I631" s="9">
        <f>'Balance N-1'!F632</f>
        <v>0</v>
      </c>
      <c r="J631" s="11">
        <f>'Balance N-1'!G632</f>
        <v>0</v>
      </c>
      <c r="K631" s="11">
        <f>'Balance N-1'!H632</f>
        <v>0</v>
      </c>
      <c r="L631" s="12" t="str">
        <f t="shared" si="66"/>
        <v>0</v>
      </c>
      <c r="M631" s="5" t="str">
        <f t="shared" si="67"/>
        <v>0</v>
      </c>
      <c r="N631" s="4" t="str">
        <f t="shared" si="68"/>
        <v>0</v>
      </c>
      <c r="O631" s="6" t="str">
        <f t="shared" si="69"/>
        <v>Pas de niveau 7</v>
      </c>
    </row>
    <row r="632" spans="1:15">
      <c r="A632" s="15">
        <f>'Balance N-1'!A633</f>
        <v>0</v>
      </c>
      <c r="B632" s="4" t="str">
        <f t="shared" si="63"/>
        <v>0</v>
      </c>
      <c r="C632" s="4" t="str">
        <f t="shared" si="64"/>
        <v>0</v>
      </c>
      <c r="D632" s="4" t="str">
        <f t="shared" si="65"/>
        <v>0</v>
      </c>
      <c r="E632" s="8">
        <f>'Balance N-1'!B633</f>
        <v>0</v>
      </c>
      <c r="F632" s="9">
        <f>'Balance N-1'!C633</f>
        <v>0</v>
      </c>
      <c r="G632" s="9">
        <f>'Balance N-1'!D633</f>
        <v>0</v>
      </c>
      <c r="H632" s="9">
        <f>'Balance N-1'!E633</f>
        <v>0</v>
      </c>
      <c r="I632" s="9">
        <f>'Balance N-1'!F633</f>
        <v>0</v>
      </c>
      <c r="J632" s="11">
        <f>'Balance N-1'!G633</f>
        <v>0</v>
      </c>
      <c r="K632" s="11">
        <f>'Balance N-1'!H633</f>
        <v>0</v>
      </c>
      <c r="L632" s="12" t="str">
        <f t="shared" si="66"/>
        <v>0</v>
      </c>
      <c r="M632" s="5" t="str">
        <f t="shared" si="67"/>
        <v>0</v>
      </c>
      <c r="N632" s="4" t="str">
        <f t="shared" si="68"/>
        <v>0</v>
      </c>
      <c r="O632" s="6" t="str">
        <f t="shared" si="69"/>
        <v>Pas de niveau 7</v>
      </c>
    </row>
    <row r="633" spans="1:15">
      <c r="A633" s="15">
        <f>'Balance N-1'!A634</f>
        <v>0</v>
      </c>
      <c r="B633" s="4" t="str">
        <f t="shared" si="63"/>
        <v>0</v>
      </c>
      <c r="C633" s="4" t="str">
        <f t="shared" si="64"/>
        <v>0</v>
      </c>
      <c r="D633" s="4" t="str">
        <f t="shared" si="65"/>
        <v>0</v>
      </c>
      <c r="E633" s="8">
        <f>'Balance N-1'!B634</f>
        <v>0</v>
      </c>
      <c r="F633" s="9">
        <f>'Balance N-1'!C634</f>
        <v>0</v>
      </c>
      <c r="G633" s="9">
        <f>'Balance N-1'!D634</f>
        <v>0</v>
      </c>
      <c r="H633" s="9">
        <f>'Balance N-1'!E634</f>
        <v>0</v>
      </c>
      <c r="I633" s="9">
        <f>'Balance N-1'!F634</f>
        <v>0</v>
      </c>
      <c r="J633" s="11">
        <f>'Balance N-1'!G634</f>
        <v>0</v>
      </c>
      <c r="K633" s="11">
        <f>'Balance N-1'!H634</f>
        <v>0</v>
      </c>
      <c r="L633" s="12" t="str">
        <f t="shared" si="66"/>
        <v>0</v>
      </c>
      <c r="M633" s="5" t="str">
        <f t="shared" si="67"/>
        <v>0</v>
      </c>
      <c r="N633" s="4" t="str">
        <f t="shared" si="68"/>
        <v>0</v>
      </c>
      <c r="O633" s="6" t="str">
        <f t="shared" si="69"/>
        <v>Pas de niveau 7</v>
      </c>
    </row>
    <row r="634" spans="1:15">
      <c r="A634" s="15">
        <f>'Balance N-1'!A635</f>
        <v>0</v>
      </c>
      <c r="B634" s="4" t="str">
        <f t="shared" si="63"/>
        <v>0</v>
      </c>
      <c r="C634" s="4" t="str">
        <f t="shared" si="64"/>
        <v>0</v>
      </c>
      <c r="D634" s="4" t="str">
        <f t="shared" si="65"/>
        <v>0</v>
      </c>
      <c r="E634" s="8">
        <f>'Balance N-1'!B635</f>
        <v>0</v>
      </c>
      <c r="F634" s="9">
        <f>'Balance N-1'!C635</f>
        <v>0</v>
      </c>
      <c r="G634" s="9">
        <f>'Balance N-1'!D635</f>
        <v>0</v>
      </c>
      <c r="H634" s="9">
        <f>'Balance N-1'!E635</f>
        <v>0</v>
      </c>
      <c r="I634" s="9">
        <f>'Balance N-1'!F635</f>
        <v>0</v>
      </c>
      <c r="J634" s="11">
        <f>'Balance N-1'!G635</f>
        <v>0</v>
      </c>
      <c r="K634" s="11">
        <f>'Balance N-1'!H635</f>
        <v>0</v>
      </c>
      <c r="L634" s="12" t="str">
        <f t="shared" si="66"/>
        <v>0</v>
      </c>
      <c r="M634" s="5" t="str">
        <f t="shared" si="67"/>
        <v>0</v>
      </c>
      <c r="N634" s="4" t="str">
        <f t="shared" si="68"/>
        <v>0</v>
      </c>
      <c r="O634" s="6" t="str">
        <f t="shared" si="69"/>
        <v>Pas de niveau 7</v>
      </c>
    </row>
    <row r="635" spans="1:15">
      <c r="A635" s="15">
        <f>'Balance N-1'!A636</f>
        <v>0</v>
      </c>
      <c r="B635" s="4" t="str">
        <f t="shared" si="63"/>
        <v>0</v>
      </c>
      <c r="C635" s="4" t="str">
        <f t="shared" si="64"/>
        <v>0</v>
      </c>
      <c r="D635" s="4" t="str">
        <f t="shared" si="65"/>
        <v>0</v>
      </c>
      <c r="E635" s="8">
        <f>'Balance N-1'!B636</f>
        <v>0</v>
      </c>
      <c r="F635" s="9">
        <f>'Balance N-1'!C636</f>
        <v>0</v>
      </c>
      <c r="G635" s="9">
        <f>'Balance N-1'!D636</f>
        <v>0</v>
      </c>
      <c r="H635" s="9">
        <f>'Balance N-1'!E636</f>
        <v>0</v>
      </c>
      <c r="I635" s="9">
        <f>'Balance N-1'!F636</f>
        <v>0</v>
      </c>
      <c r="J635" s="11">
        <f>'Balance N-1'!G636</f>
        <v>0</v>
      </c>
      <c r="K635" s="11">
        <f>'Balance N-1'!H636</f>
        <v>0</v>
      </c>
      <c r="L635" s="12" t="str">
        <f t="shared" si="66"/>
        <v>0</v>
      </c>
      <c r="M635" s="5" t="str">
        <f t="shared" si="67"/>
        <v>0</v>
      </c>
      <c r="N635" s="4" t="str">
        <f t="shared" si="68"/>
        <v>0</v>
      </c>
      <c r="O635" s="6" t="str">
        <f t="shared" si="69"/>
        <v>Pas de niveau 7</v>
      </c>
    </row>
    <row r="636" spans="1:15">
      <c r="A636" s="15">
        <f>'Balance N-1'!A637</f>
        <v>0</v>
      </c>
      <c r="B636" s="4" t="str">
        <f t="shared" si="63"/>
        <v>0</v>
      </c>
      <c r="C636" s="4" t="str">
        <f t="shared" si="64"/>
        <v>0</v>
      </c>
      <c r="D636" s="4" t="str">
        <f t="shared" si="65"/>
        <v>0</v>
      </c>
      <c r="E636" s="8">
        <f>'Balance N-1'!B637</f>
        <v>0</v>
      </c>
      <c r="F636" s="9">
        <f>'Balance N-1'!C637</f>
        <v>0</v>
      </c>
      <c r="G636" s="9">
        <f>'Balance N-1'!D637</f>
        <v>0</v>
      </c>
      <c r="H636" s="9">
        <f>'Balance N-1'!E637</f>
        <v>0</v>
      </c>
      <c r="I636" s="9">
        <f>'Balance N-1'!F637</f>
        <v>0</v>
      </c>
      <c r="J636" s="11">
        <f>'Balance N-1'!G637</f>
        <v>0</v>
      </c>
      <c r="K636" s="11">
        <f>'Balance N-1'!H637</f>
        <v>0</v>
      </c>
      <c r="L636" s="12" t="str">
        <f t="shared" si="66"/>
        <v>0</v>
      </c>
      <c r="M636" s="5" t="str">
        <f t="shared" si="67"/>
        <v>0</v>
      </c>
      <c r="N636" s="4" t="str">
        <f t="shared" si="68"/>
        <v>0</v>
      </c>
      <c r="O636" s="6" t="str">
        <f t="shared" si="69"/>
        <v>Pas de niveau 7</v>
      </c>
    </row>
    <row r="637" spans="1:15">
      <c r="A637" s="15">
        <f>'Balance N-1'!A638</f>
        <v>0</v>
      </c>
      <c r="B637" s="4" t="str">
        <f t="shared" si="63"/>
        <v>0</v>
      </c>
      <c r="C637" s="4" t="str">
        <f t="shared" si="64"/>
        <v>0</v>
      </c>
      <c r="D637" s="4" t="str">
        <f t="shared" si="65"/>
        <v>0</v>
      </c>
      <c r="E637" s="8">
        <f>'Balance N-1'!B638</f>
        <v>0</v>
      </c>
      <c r="F637" s="9">
        <f>'Balance N-1'!C638</f>
        <v>0</v>
      </c>
      <c r="G637" s="9">
        <f>'Balance N-1'!D638</f>
        <v>0</v>
      </c>
      <c r="H637" s="9">
        <f>'Balance N-1'!E638</f>
        <v>0</v>
      </c>
      <c r="I637" s="9">
        <f>'Balance N-1'!F638</f>
        <v>0</v>
      </c>
      <c r="J637" s="11">
        <f>'Balance N-1'!G638</f>
        <v>0</v>
      </c>
      <c r="K637" s="11">
        <f>'Balance N-1'!H638</f>
        <v>0</v>
      </c>
      <c r="L637" s="12" t="str">
        <f t="shared" si="66"/>
        <v>0</v>
      </c>
      <c r="M637" s="5" t="str">
        <f t="shared" si="67"/>
        <v>0</v>
      </c>
      <c r="N637" s="4" t="str">
        <f t="shared" si="68"/>
        <v>0</v>
      </c>
      <c r="O637" s="6" t="str">
        <f t="shared" si="69"/>
        <v>Pas de niveau 7</v>
      </c>
    </row>
    <row r="638" spans="1:15">
      <c r="A638" s="15">
        <f>'Balance N-1'!A639</f>
        <v>0</v>
      </c>
      <c r="B638" s="4" t="str">
        <f t="shared" si="63"/>
        <v>0</v>
      </c>
      <c r="C638" s="4" t="str">
        <f t="shared" si="64"/>
        <v>0</v>
      </c>
      <c r="D638" s="4" t="str">
        <f t="shared" si="65"/>
        <v>0</v>
      </c>
      <c r="E638" s="8">
        <f>'Balance N-1'!B639</f>
        <v>0</v>
      </c>
      <c r="F638" s="9">
        <f>'Balance N-1'!C639</f>
        <v>0</v>
      </c>
      <c r="G638" s="9">
        <f>'Balance N-1'!D639</f>
        <v>0</v>
      </c>
      <c r="H638" s="9">
        <f>'Balance N-1'!E639</f>
        <v>0</v>
      </c>
      <c r="I638" s="9">
        <f>'Balance N-1'!F639</f>
        <v>0</v>
      </c>
      <c r="J638" s="11">
        <f>'Balance N-1'!G639</f>
        <v>0</v>
      </c>
      <c r="K638" s="11">
        <f>'Balance N-1'!H639</f>
        <v>0</v>
      </c>
      <c r="L638" s="12" t="str">
        <f t="shared" si="66"/>
        <v>0</v>
      </c>
      <c r="M638" s="5" t="str">
        <f t="shared" si="67"/>
        <v>0</v>
      </c>
      <c r="N638" s="4" t="str">
        <f t="shared" si="68"/>
        <v>0</v>
      </c>
      <c r="O638" s="6" t="str">
        <f t="shared" si="69"/>
        <v>Pas de niveau 7</v>
      </c>
    </row>
    <row r="639" spans="1:15">
      <c r="A639" s="15">
        <f>'Balance N-1'!A640</f>
        <v>0</v>
      </c>
      <c r="B639" s="4" t="str">
        <f t="shared" si="63"/>
        <v>0</v>
      </c>
      <c r="C639" s="4" t="str">
        <f t="shared" si="64"/>
        <v>0</v>
      </c>
      <c r="D639" s="4" t="str">
        <f t="shared" si="65"/>
        <v>0</v>
      </c>
      <c r="E639" s="8">
        <f>'Balance N-1'!B640</f>
        <v>0</v>
      </c>
      <c r="F639" s="9">
        <f>'Balance N-1'!C640</f>
        <v>0</v>
      </c>
      <c r="G639" s="9">
        <f>'Balance N-1'!D640</f>
        <v>0</v>
      </c>
      <c r="H639" s="9">
        <f>'Balance N-1'!E640</f>
        <v>0</v>
      </c>
      <c r="I639" s="9">
        <f>'Balance N-1'!F640</f>
        <v>0</v>
      </c>
      <c r="J639" s="11">
        <f>'Balance N-1'!G640</f>
        <v>0</v>
      </c>
      <c r="K639" s="11">
        <f>'Balance N-1'!H640</f>
        <v>0</v>
      </c>
      <c r="L639" s="12" t="str">
        <f t="shared" si="66"/>
        <v>0</v>
      </c>
      <c r="M639" s="5" t="str">
        <f t="shared" si="67"/>
        <v>0</v>
      </c>
      <c r="N639" s="4" t="str">
        <f t="shared" si="68"/>
        <v>0</v>
      </c>
      <c r="O639" s="6" t="str">
        <f t="shared" si="69"/>
        <v>Pas de niveau 7</v>
      </c>
    </row>
    <row r="640" spans="1:15">
      <c r="A640" s="15">
        <f>'Balance N-1'!A641</f>
        <v>0</v>
      </c>
      <c r="B640" s="4" t="str">
        <f t="shared" si="63"/>
        <v>0</v>
      </c>
      <c r="C640" s="4" t="str">
        <f t="shared" si="64"/>
        <v>0</v>
      </c>
      <c r="D640" s="4" t="str">
        <f t="shared" si="65"/>
        <v>0</v>
      </c>
      <c r="E640" s="8">
        <f>'Balance N-1'!B641</f>
        <v>0</v>
      </c>
      <c r="F640" s="9">
        <f>'Balance N-1'!C641</f>
        <v>0</v>
      </c>
      <c r="G640" s="9">
        <f>'Balance N-1'!D641</f>
        <v>0</v>
      </c>
      <c r="H640" s="9">
        <f>'Balance N-1'!E641</f>
        <v>0</v>
      </c>
      <c r="I640" s="9">
        <f>'Balance N-1'!F641</f>
        <v>0</v>
      </c>
      <c r="J640" s="11">
        <f>'Balance N-1'!G641</f>
        <v>0</v>
      </c>
      <c r="K640" s="11">
        <f>'Balance N-1'!H641</f>
        <v>0</v>
      </c>
      <c r="L640" s="12" t="str">
        <f t="shared" si="66"/>
        <v>0</v>
      </c>
      <c r="M640" s="5" t="str">
        <f t="shared" si="67"/>
        <v>0</v>
      </c>
      <c r="N640" s="4" t="str">
        <f t="shared" si="68"/>
        <v>0</v>
      </c>
      <c r="O640" s="6" t="str">
        <f t="shared" si="69"/>
        <v>Pas de niveau 7</v>
      </c>
    </row>
    <row r="641" spans="1:15">
      <c r="A641" s="15">
        <f>'Balance N-1'!A642</f>
        <v>0</v>
      </c>
      <c r="B641" s="4" t="str">
        <f t="shared" si="63"/>
        <v>0</v>
      </c>
      <c r="C641" s="4" t="str">
        <f t="shared" si="64"/>
        <v>0</v>
      </c>
      <c r="D641" s="4" t="str">
        <f t="shared" si="65"/>
        <v>0</v>
      </c>
      <c r="E641" s="8">
        <f>'Balance N-1'!B642</f>
        <v>0</v>
      </c>
      <c r="F641" s="9">
        <f>'Balance N-1'!C642</f>
        <v>0</v>
      </c>
      <c r="G641" s="9">
        <f>'Balance N-1'!D642</f>
        <v>0</v>
      </c>
      <c r="H641" s="9">
        <f>'Balance N-1'!E642</f>
        <v>0</v>
      </c>
      <c r="I641" s="9">
        <f>'Balance N-1'!F642</f>
        <v>0</v>
      </c>
      <c r="J641" s="11">
        <f>'Balance N-1'!G642</f>
        <v>0</v>
      </c>
      <c r="K641" s="11">
        <f>'Balance N-1'!H642</f>
        <v>0</v>
      </c>
      <c r="L641" s="12" t="str">
        <f t="shared" si="66"/>
        <v>0</v>
      </c>
      <c r="M641" s="5" t="str">
        <f t="shared" si="67"/>
        <v>0</v>
      </c>
      <c r="N641" s="4" t="str">
        <f t="shared" si="68"/>
        <v>0</v>
      </c>
      <c r="O641" s="6" t="str">
        <f t="shared" si="69"/>
        <v>Pas de niveau 7</v>
      </c>
    </row>
    <row r="642" spans="1:15">
      <c r="A642" s="15">
        <f>'Balance N-1'!A643</f>
        <v>0</v>
      </c>
      <c r="B642" s="4" t="str">
        <f t="shared" si="63"/>
        <v>0</v>
      </c>
      <c r="C642" s="4" t="str">
        <f t="shared" si="64"/>
        <v>0</v>
      </c>
      <c r="D642" s="4" t="str">
        <f t="shared" si="65"/>
        <v>0</v>
      </c>
      <c r="E642" s="8">
        <f>'Balance N-1'!B643</f>
        <v>0</v>
      </c>
      <c r="F642" s="9">
        <f>'Balance N-1'!C643</f>
        <v>0</v>
      </c>
      <c r="G642" s="9">
        <f>'Balance N-1'!D643</f>
        <v>0</v>
      </c>
      <c r="H642" s="9">
        <f>'Balance N-1'!E643</f>
        <v>0</v>
      </c>
      <c r="I642" s="9">
        <f>'Balance N-1'!F643</f>
        <v>0</v>
      </c>
      <c r="J642" s="11">
        <f>'Balance N-1'!G643</f>
        <v>0</v>
      </c>
      <c r="K642" s="11">
        <f>'Balance N-1'!H643</f>
        <v>0</v>
      </c>
      <c r="L642" s="12" t="str">
        <f t="shared" si="66"/>
        <v>0</v>
      </c>
      <c r="M642" s="5" t="str">
        <f t="shared" si="67"/>
        <v>0</v>
      </c>
      <c r="N642" s="4" t="str">
        <f t="shared" si="68"/>
        <v>0</v>
      </c>
      <c r="O642" s="6" t="str">
        <f t="shared" si="69"/>
        <v>Pas de niveau 7</v>
      </c>
    </row>
    <row r="643" spans="1:15">
      <c r="A643" s="15">
        <f>'Balance N-1'!A644</f>
        <v>0</v>
      </c>
      <c r="B643" s="4" t="str">
        <f t="shared" si="63"/>
        <v>0</v>
      </c>
      <c r="C643" s="4" t="str">
        <f t="shared" si="64"/>
        <v>0</v>
      </c>
      <c r="D643" s="4" t="str">
        <f t="shared" si="65"/>
        <v>0</v>
      </c>
      <c r="E643" s="8">
        <f>'Balance N-1'!B644</f>
        <v>0</v>
      </c>
      <c r="F643" s="9">
        <f>'Balance N-1'!C644</f>
        <v>0</v>
      </c>
      <c r="G643" s="9">
        <f>'Balance N-1'!D644</f>
        <v>0</v>
      </c>
      <c r="H643" s="9">
        <f>'Balance N-1'!E644</f>
        <v>0</v>
      </c>
      <c r="I643" s="9">
        <f>'Balance N-1'!F644</f>
        <v>0</v>
      </c>
      <c r="J643" s="11">
        <f>'Balance N-1'!G644</f>
        <v>0</v>
      </c>
      <c r="K643" s="11">
        <f>'Balance N-1'!H644</f>
        <v>0</v>
      </c>
      <c r="L643" s="12" t="str">
        <f t="shared" si="66"/>
        <v>0</v>
      </c>
      <c r="M643" s="5" t="str">
        <f t="shared" si="67"/>
        <v>0</v>
      </c>
      <c r="N643" s="4" t="str">
        <f t="shared" si="68"/>
        <v>0</v>
      </c>
      <c r="O643" s="6" t="str">
        <f t="shared" si="69"/>
        <v>Pas de niveau 7</v>
      </c>
    </row>
    <row r="644" spans="1:15">
      <c r="A644" s="15">
        <f>'Balance N-1'!A645</f>
        <v>0</v>
      </c>
      <c r="B644" s="4" t="str">
        <f t="shared" ref="B644:B707" si="70">LEFT(A644,$W$1)</f>
        <v>0</v>
      </c>
      <c r="C644" s="4" t="str">
        <f t="shared" ref="C644:C707" si="71">LEFT(A644,$X$1)</f>
        <v>0</v>
      </c>
      <c r="D644" s="4" t="str">
        <f t="shared" ref="D644:D707" si="72">LEFT(A644,$Y$1)</f>
        <v>0</v>
      </c>
      <c r="E644" s="8">
        <f>'Balance N-1'!B645</f>
        <v>0</v>
      </c>
      <c r="F644" s="9">
        <f>'Balance N-1'!C645</f>
        <v>0</v>
      </c>
      <c r="G644" s="9">
        <f>'Balance N-1'!D645</f>
        <v>0</v>
      </c>
      <c r="H644" s="9">
        <f>'Balance N-1'!E645</f>
        <v>0</v>
      </c>
      <c r="I644" s="9">
        <f>'Balance N-1'!F645</f>
        <v>0</v>
      </c>
      <c r="J644" s="11">
        <f>'Balance N-1'!G645</f>
        <v>0</v>
      </c>
      <c r="K644" s="11">
        <f>'Balance N-1'!H645</f>
        <v>0</v>
      </c>
      <c r="L644" s="12" t="str">
        <f t="shared" ref="L644:L707" si="73">LEFT(A644,1)</f>
        <v>0</v>
      </c>
      <c r="M644" s="5" t="str">
        <f t="shared" ref="M644:M707" si="74">IF(MID(A644,5,1)&lt;&gt;"0",LEFT(A644,5),"Pas de niveau 5")</f>
        <v>0</v>
      </c>
      <c r="N644" s="4" t="str">
        <f t="shared" ref="N644:N707" si="75">IF(MID(A644,6,1)&lt;&gt;"0",LEFT(A644,6),"Pas de niveau 6")</f>
        <v>0</v>
      </c>
      <c r="O644" s="6" t="str">
        <f t="shared" ref="O644:O707" si="76">IF(MID(A644,7,1)&lt;&gt;"",LEFT(A644,7),"Pas de niveau 7")</f>
        <v>Pas de niveau 7</v>
      </c>
    </row>
    <row r="645" spans="1:15">
      <c r="A645" s="15">
        <f>'Balance N-1'!A646</f>
        <v>0</v>
      </c>
      <c r="B645" s="4" t="str">
        <f t="shared" si="70"/>
        <v>0</v>
      </c>
      <c r="C645" s="4" t="str">
        <f t="shared" si="71"/>
        <v>0</v>
      </c>
      <c r="D645" s="4" t="str">
        <f t="shared" si="72"/>
        <v>0</v>
      </c>
      <c r="E645" s="8">
        <f>'Balance N-1'!B646</f>
        <v>0</v>
      </c>
      <c r="F645" s="9">
        <f>'Balance N-1'!C646</f>
        <v>0</v>
      </c>
      <c r="G645" s="9">
        <f>'Balance N-1'!D646</f>
        <v>0</v>
      </c>
      <c r="H645" s="9">
        <f>'Balance N-1'!E646</f>
        <v>0</v>
      </c>
      <c r="I645" s="9">
        <f>'Balance N-1'!F646</f>
        <v>0</v>
      </c>
      <c r="J645" s="11">
        <f>'Balance N-1'!G646</f>
        <v>0</v>
      </c>
      <c r="K645" s="11">
        <f>'Balance N-1'!H646</f>
        <v>0</v>
      </c>
      <c r="L645" s="12" t="str">
        <f t="shared" si="73"/>
        <v>0</v>
      </c>
      <c r="M645" s="5" t="str">
        <f t="shared" si="74"/>
        <v>0</v>
      </c>
      <c r="N645" s="4" t="str">
        <f t="shared" si="75"/>
        <v>0</v>
      </c>
      <c r="O645" s="6" t="str">
        <f t="shared" si="76"/>
        <v>Pas de niveau 7</v>
      </c>
    </row>
    <row r="646" spans="1:15">
      <c r="A646" s="15">
        <f>'Balance N-1'!A647</f>
        <v>0</v>
      </c>
      <c r="B646" s="4" t="str">
        <f t="shared" si="70"/>
        <v>0</v>
      </c>
      <c r="C646" s="4" t="str">
        <f t="shared" si="71"/>
        <v>0</v>
      </c>
      <c r="D646" s="4" t="str">
        <f t="shared" si="72"/>
        <v>0</v>
      </c>
      <c r="E646" s="8">
        <f>'Balance N-1'!B647</f>
        <v>0</v>
      </c>
      <c r="F646" s="9">
        <f>'Balance N-1'!C647</f>
        <v>0</v>
      </c>
      <c r="G646" s="9">
        <f>'Balance N-1'!D647</f>
        <v>0</v>
      </c>
      <c r="H646" s="9">
        <f>'Balance N-1'!E647</f>
        <v>0</v>
      </c>
      <c r="I646" s="9">
        <f>'Balance N-1'!F647</f>
        <v>0</v>
      </c>
      <c r="J646" s="11">
        <f>'Balance N-1'!G647</f>
        <v>0</v>
      </c>
      <c r="K646" s="11">
        <f>'Balance N-1'!H647</f>
        <v>0</v>
      </c>
      <c r="L646" s="12" t="str">
        <f t="shared" si="73"/>
        <v>0</v>
      </c>
      <c r="M646" s="5" t="str">
        <f t="shared" si="74"/>
        <v>0</v>
      </c>
      <c r="N646" s="4" t="str">
        <f t="shared" si="75"/>
        <v>0</v>
      </c>
      <c r="O646" s="6" t="str">
        <f t="shared" si="76"/>
        <v>Pas de niveau 7</v>
      </c>
    </row>
    <row r="647" spans="1:15">
      <c r="A647" s="15">
        <f>'Balance N-1'!A648</f>
        <v>0</v>
      </c>
      <c r="B647" s="4" t="str">
        <f t="shared" si="70"/>
        <v>0</v>
      </c>
      <c r="C647" s="4" t="str">
        <f t="shared" si="71"/>
        <v>0</v>
      </c>
      <c r="D647" s="4" t="str">
        <f t="shared" si="72"/>
        <v>0</v>
      </c>
      <c r="E647" s="8">
        <f>'Balance N-1'!B648</f>
        <v>0</v>
      </c>
      <c r="F647" s="9">
        <f>'Balance N-1'!C648</f>
        <v>0</v>
      </c>
      <c r="G647" s="9">
        <f>'Balance N-1'!D648</f>
        <v>0</v>
      </c>
      <c r="H647" s="9">
        <f>'Balance N-1'!E648</f>
        <v>0</v>
      </c>
      <c r="I647" s="9">
        <f>'Balance N-1'!F648</f>
        <v>0</v>
      </c>
      <c r="J647" s="11">
        <f>'Balance N-1'!G648</f>
        <v>0</v>
      </c>
      <c r="K647" s="11">
        <f>'Balance N-1'!H648</f>
        <v>0</v>
      </c>
      <c r="L647" s="12" t="str">
        <f t="shared" si="73"/>
        <v>0</v>
      </c>
      <c r="M647" s="5" t="str">
        <f t="shared" si="74"/>
        <v>0</v>
      </c>
      <c r="N647" s="4" t="str">
        <f t="shared" si="75"/>
        <v>0</v>
      </c>
      <c r="O647" s="6" t="str">
        <f t="shared" si="76"/>
        <v>Pas de niveau 7</v>
      </c>
    </row>
    <row r="648" spans="1:15">
      <c r="A648" s="15">
        <f>'Balance N-1'!A649</f>
        <v>0</v>
      </c>
      <c r="B648" s="4" t="str">
        <f t="shared" si="70"/>
        <v>0</v>
      </c>
      <c r="C648" s="4" t="str">
        <f t="shared" si="71"/>
        <v>0</v>
      </c>
      <c r="D648" s="4" t="str">
        <f t="shared" si="72"/>
        <v>0</v>
      </c>
      <c r="E648" s="8">
        <f>'Balance N-1'!B649</f>
        <v>0</v>
      </c>
      <c r="F648" s="9">
        <f>'Balance N-1'!C649</f>
        <v>0</v>
      </c>
      <c r="G648" s="9">
        <f>'Balance N-1'!D649</f>
        <v>0</v>
      </c>
      <c r="H648" s="9">
        <f>'Balance N-1'!E649</f>
        <v>0</v>
      </c>
      <c r="I648" s="9">
        <f>'Balance N-1'!F649</f>
        <v>0</v>
      </c>
      <c r="J648" s="11">
        <f>'Balance N-1'!G649</f>
        <v>0</v>
      </c>
      <c r="K648" s="11">
        <f>'Balance N-1'!H649</f>
        <v>0</v>
      </c>
      <c r="L648" s="12" t="str">
        <f t="shared" si="73"/>
        <v>0</v>
      </c>
      <c r="M648" s="5" t="str">
        <f t="shared" si="74"/>
        <v>0</v>
      </c>
      <c r="N648" s="4" t="str">
        <f t="shared" si="75"/>
        <v>0</v>
      </c>
      <c r="O648" s="6" t="str">
        <f t="shared" si="76"/>
        <v>Pas de niveau 7</v>
      </c>
    </row>
    <row r="649" spans="1:15">
      <c r="A649" s="15">
        <f>'Balance N-1'!A650</f>
        <v>0</v>
      </c>
      <c r="B649" s="4" t="str">
        <f t="shared" si="70"/>
        <v>0</v>
      </c>
      <c r="C649" s="4" t="str">
        <f t="shared" si="71"/>
        <v>0</v>
      </c>
      <c r="D649" s="4" t="str">
        <f t="shared" si="72"/>
        <v>0</v>
      </c>
      <c r="E649" s="8">
        <f>'Balance N-1'!B650</f>
        <v>0</v>
      </c>
      <c r="F649" s="9">
        <f>'Balance N-1'!C650</f>
        <v>0</v>
      </c>
      <c r="G649" s="9">
        <f>'Balance N-1'!D650</f>
        <v>0</v>
      </c>
      <c r="H649" s="9">
        <f>'Balance N-1'!E650</f>
        <v>0</v>
      </c>
      <c r="I649" s="9">
        <f>'Balance N-1'!F650</f>
        <v>0</v>
      </c>
      <c r="J649" s="11">
        <f>'Balance N-1'!G650</f>
        <v>0</v>
      </c>
      <c r="K649" s="11">
        <f>'Balance N-1'!H650</f>
        <v>0</v>
      </c>
      <c r="L649" s="12" t="str">
        <f t="shared" si="73"/>
        <v>0</v>
      </c>
      <c r="M649" s="5" t="str">
        <f t="shared" si="74"/>
        <v>0</v>
      </c>
      <c r="N649" s="4" t="str">
        <f t="shared" si="75"/>
        <v>0</v>
      </c>
      <c r="O649" s="6" t="str">
        <f t="shared" si="76"/>
        <v>Pas de niveau 7</v>
      </c>
    </row>
    <row r="650" spans="1:15">
      <c r="A650" s="15">
        <f>'Balance N-1'!A651</f>
        <v>0</v>
      </c>
      <c r="B650" s="4" t="str">
        <f t="shared" si="70"/>
        <v>0</v>
      </c>
      <c r="C650" s="4" t="str">
        <f t="shared" si="71"/>
        <v>0</v>
      </c>
      <c r="D650" s="4" t="str">
        <f t="shared" si="72"/>
        <v>0</v>
      </c>
      <c r="E650" s="8">
        <f>'Balance N-1'!B651</f>
        <v>0</v>
      </c>
      <c r="F650" s="9">
        <f>'Balance N-1'!C651</f>
        <v>0</v>
      </c>
      <c r="G650" s="9">
        <f>'Balance N-1'!D651</f>
        <v>0</v>
      </c>
      <c r="H650" s="9">
        <f>'Balance N-1'!E651</f>
        <v>0</v>
      </c>
      <c r="I650" s="9">
        <f>'Balance N-1'!F651</f>
        <v>0</v>
      </c>
      <c r="J650" s="11">
        <f>'Balance N-1'!G651</f>
        <v>0</v>
      </c>
      <c r="K650" s="11">
        <f>'Balance N-1'!H651</f>
        <v>0</v>
      </c>
      <c r="L650" s="12" t="str">
        <f t="shared" si="73"/>
        <v>0</v>
      </c>
      <c r="M650" s="5" t="str">
        <f t="shared" si="74"/>
        <v>0</v>
      </c>
      <c r="N650" s="4" t="str">
        <f t="shared" si="75"/>
        <v>0</v>
      </c>
      <c r="O650" s="6" t="str">
        <f t="shared" si="76"/>
        <v>Pas de niveau 7</v>
      </c>
    </row>
    <row r="651" spans="1:15">
      <c r="A651" s="15">
        <f>'Balance N-1'!A652</f>
        <v>0</v>
      </c>
      <c r="B651" s="4" t="str">
        <f t="shared" si="70"/>
        <v>0</v>
      </c>
      <c r="C651" s="4" t="str">
        <f t="shared" si="71"/>
        <v>0</v>
      </c>
      <c r="D651" s="4" t="str">
        <f t="shared" si="72"/>
        <v>0</v>
      </c>
      <c r="E651" s="8">
        <f>'Balance N-1'!B652</f>
        <v>0</v>
      </c>
      <c r="F651" s="9">
        <f>'Balance N-1'!C652</f>
        <v>0</v>
      </c>
      <c r="G651" s="9">
        <f>'Balance N-1'!D652</f>
        <v>0</v>
      </c>
      <c r="H651" s="9">
        <f>'Balance N-1'!E652</f>
        <v>0</v>
      </c>
      <c r="I651" s="9">
        <f>'Balance N-1'!F652</f>
        <v>0</v>
      </c>
      <c r="J651" s="11">
        <f>'Balance N-1'!G652</f>
        <v>0</v>
      </c>
      <c r="K651" s="11">
        <f>'Balance N-1'!H652</f>
        <v>0</v>
      </c>
      <c r="L651" s="12" t="str">
        <f t="shared" si="73"/>
        <v>0</v>
      </c>
      <c r="M651" s="5" t="str">
        <f t="shared" si="74"/>
        <v>0</v>
      </c>
      <c r="N651" s="4" t="str">
        <f t="shared" si="75"/>
        <v>0</v>
      </c>
      <c r="O651" s="6" t="str">
        <f t="shared" si="76"/>
        <v>Pas de niveau 7</v>
      </c>
    </row>
    <row r="652" spans="1:15">
      <c r="A652" s="15">
        <f>'Balance N-1'!A653</f>
        <v>0</v>
      </c>
      <c r="B652" s="4" t="str">
        <f t="shared" si="70"/>
        <v>0</v>
      </c>
      <c r="C652" s="4" t="str">
        <f t="shared" si="71"/>
        <v>0</v>
      </c>
      <c r="D652" s="4" t="str">
        <f t="shared" si="72"/>
        <v>0</v>
      </c>
      <c r="E652" s="8">
        <f>'Balance N-1'!B653</f>
        <v>0</v>
      </c>
      <c r="F652" s="9">
        <f>'Balance N-1'!C653</f>
        <v>0</v>
      </c>
      <c r="G652" s="9">
        <f>'Balance N-1'!D653</f>
        <v>0</v>
      </c>
      <c r="H652" s="9">
        <f>'Balance N-1'!E653</f>
        <v>0</v>
      </c>
      <c r="I652" s="9">
        <f>'Balance N-1'!F653</f>
        <v>0</v>
      </c>
      <c r="J652" s="11">
        <f>'Balance N-1'!G653</f>
        <v>0</v>
      </c>
      <c r="K652" s="11">
        <f>'Balance N-1'!H653</f>
        <v>0</v>
      </c>
      <c r="L652" s="12" t="str">
        <f t="shared" si="73"/>
        <v>0</v>
      </c>
      <c r="M652" s="5" t="str">
        <f t="shared" si="74"/>
        <v>0</v>
      </c>
      <c r="N652" s="4" t="str">
        <f t="shared" si="75"/>
        <v>0</v>
      </c>
      <c r="O652" s="6" t="str">
        <f t="shared" si="76"/>
        <v>Pas de niveau 7</v>
      </c>
    </row>
    <row r="653" spans="1:15">
      <c r="A653" s="15">
        <f>'Balance N-1'!A654</f>
        <v>0</v>
      </c>
      <c r="B653" s="4" t="str">
        <f t="shared" si="70"/>
        <v>0</v>
      </c>
      <c r="C653" s="4" t="str">
        <f t="shared" si="71"/>
        <v>0</v>
      </c>
      <c r="D653" s="4" t="str">
        <f t="shared" si="72"/>
        <v>0</v>
      </c>
      <c r="E653" s="8">
        <f>'Balance N-1'!B654</f>
        <v>0</v>
      </c>
      <c r="F653" s="9">
        <f>'Balance N-1'!C654</f>
        <v>0</v>
      </c>
      <c r="G653" s="9">
        <f>'Balance N-1'!D654</f>
        <v>0</v>
      </c>
      <c r="H653" s="9">
        <f>'Balance N-1'!E654</f>
        <v>0</v>
      </c>
      <c r="I653" s="9">
        <f>'Balance N-1'!F654</f>
        <v>0</v>
      </c>
      <c r="J653" s="11">
        <f>'Balance N-1'!G654</f>
        <v>0</v>
      </c>
      <c r="K653" s="11">
        <f>'Balance N-1'!H654</f>
        <v>0</v>
      </c>
      <c r="L653" s="12" t="str">
        <f t="shared" si="73"/>
        <v>0</v>
      </c>
      <c r="M653" s="5" t="str">
        <f t="shared" si="74"/>
        <v>0</v>
      </c>
      <c r="N653" s="4" t="str">
        <f t="shared" si="75"/>
        <v>0</v>
      </c>
      <c r="O653" s="6" t="str">
        <f t="shared" si="76"/>
        <v>Pas de niveau 7</v>
      </c>
    </row>
    <row r="654" spans="1:15">
      <c r="A654" s="15">
        <f>'Balance N-1'!A655</f>
        <v>0</v>
      </c>
      <c r="B654" s="4" t="str">
        <f t="shared" si="70"/>
        <v>0</v>
      </c>
      <c r="C654" s="4" t="str">
        <f t="shared" si="71"/>
        <v>0</v>
      </c>
      <c r="D654" s="4" t="str">
        <f t="shared" si="72"/>
        <v>0</v>
      </c>
      <c r="E654" s="8">
        <f>'Balance N-1'!B655</f>
        <v>0</v>
      </c>
      <c r="F654" s="9">
        <f>'Balance N-1'!C655</f>
        <v>0</v>
      </c>
      <c r="G654" s="9">
        <f>'Balance N-1'!D655</f>
        <v>0</v>
      </c>
      <c r="H654" s="9">
        <f>'Balance N-1'!E655</f>
        <v>0</v>
      </c>
      <c r="I654" s="9">
        <f>'Balance N-1'!F655</f>
        <v>0</v>
      </c>
      <c r="J654" s="11">
        <f>'Balance N-1'!G655</f>
        <v>0</v>
      </c>
      <c r="K654" s="11">
        <f>'Balance N-1'!H655</f>
        <v>0</v>
      </c>
      <c r="L654" s="12" t="str">
        <f t="shared" si="73"/>
        <v>0</v>
      </c>
      <c r="M654" s="5" t="str">
        <f t="shared" si="74"/>
        <v>0</v>
      </c>
      <c r="N654" s="4" t="str">
        <f t="shared" si="75"/>
        <v>0</v>
      </c>
      <c r="O654" s="6" t="str">
        <f t="shared" si="76"/>
        <v>Pas de niveau 7</v>
      </c>
    </row>
    <row r="655" spans="1:15">
      <c r="A655" s="15">
        <f>'Balance N-1'!A656</f>
        <v>0</v>
      </c>
      <c r="B655" s="4" t="str">
        <f t="shared" si="70"/>
        <v>0</v>
      </c>
      <c r="C655" s="4" t="str">
        <f t="shared" si="71"/>
        <v>0</v>
      </c>
      <c r="D655" s="4" t="str">
        <f t="shared" si="72"/>
        <v>0</v>
      </c>
      <c r="E655" s="8">
        <f>'Balance N-1'!B656</f>
        <v>0</v>
      </c>
      <c r="F655" s="9">
        <f>'Balance N-1'!C656</f>
        <v>0</v>
      </c>
      <c r="G655" s="9">
        <f>'Balance N-1'!D656</f>
        <v>0</v>
      </c>
      <c r="H655" s="9">
        <f>'Balance N-1'!E656</f>
        <v>0</v>
      </c>
      <c r="I655" s="9">
        <f>'Balance N-1'!F656</f>
        <v>0</v>
      </c>
      <c r="J655" s="11">
        <f>'Balance N-1'!G656</f>
        <v>0</v>
      </c>
      <c r="K655" s="11">
        <f>'Balance N-1'!H656</f>
        <v>0</v>
      </c>
      <c r="L655" s="12" t="str">
        <f t="shared" si="73"/>
        <v>0</v>
      </c>
      <c r="M655" s="5" t="str">
        <f t="shared" si="74"/>
        <v>0</v>
      </c>
      <c r="N655" s="4" t="str">
        <f t="shared" si="75"/>
        <v>0</v>
      </c>
      <c r="O655" s="6" t="str">
        <f t="shared" si="76"/>
        <v>Pas de niveau 7</v>
      </c>
    </row>
    <row r="656" spans="1:15">
      <c r="A656" s="15">
        <f>'Balance N-1'!A657</f>
        <v>0</v>
      </c>
      <c r="B656" s="4" t="str">
        <f t="shared" si="70"/>
        <v>0</v>
      </c>
      <c r="C656" s="4" t="str">
        <f t="shared" si="71"/>
        <v>0</v>
      </c>
      <c r="D656" s="4" t="str">
        <f t="shared" si="72"/>
        <v>0</v>
      </c>
      <c r="E656" s="8">
        <f>'Balance N-1'!B657</f>
        <v>0</v>
      </c>
      <c r="F656" s="9">
        <f>'Balance N-1'!C657</f>
        <v>0</v>
      </c>
      <c r="G656" s="9">
        <f>'Balance N-1'!D657</f>
        <v>0</v>
      </c>
      <c r="H656" s="9">
        <f>'Balance N-1'!E657</f>
        <v>0</v>
      </c>
      <c r="I656" s="9">
        <f>'Balance N-1'!F657</f>
        <v>0</v>
      </c>
      <c r="J656" s="11">
        <f>'Balance N-1'!G657</f>
        <v>0</v>
      </c>
      <c r="K656" s="11">
        <f>'Balance N-1'!H657</f>
        <v>0</v>
      </c>
      <c r="L656" s="12" t="str">
        <f t="shared" si="73"/>
        <v>0</v>
      </c>
      <c r="M656" s="5" t="str">
        <f t="shared" si="74"/>
        <v>0</v>
      </c>
      <c r="N656" s="4" t="str">
        <f t="shared" si="75"/>
        <v>0</v>
      </c>
      <c r="O656" s="6" t="str">
        <f t="shared" si="76"/>
        <v>Pas de niveau 7</v>
      </c>
    </row>
    <row r="657" spans="1:15">
      <c r="A657" s="15">
        <f>'Balance N-1'!A658</f>
        <v>0</v>
      </c>
      <c r="B657" s="4" t="str">
        <f t="shared" si="70"/>
        <v>0</v>
      </c>
      <c r="C657" s="4" t="str">
        <f t="shared" si="71"/>
        <v>0</v>
      </c>
      <c r="D657" s="4" t="str">
        <f t="shared" si="72"/>
        <v>0</v>
      </c>
      <c r="E657" s="8">
        <f>'Balance N-1'!B658</f>
        <v>0</v>
      </c>
      <c r="F657" s="9">
        <f>'Balance N-1'!C658</f>
        <v>0</v>
      </c>
      <c r="G657" s="9">
        <f>'Balance N-1'!D658</f>
        <v>0</v>
      </c>
      <c r="H657" s="9">
        <f>'Balance N-1'!E658</f>
        <v>0</v>
      </c>
      <c r="I657" s="9">
        <f>'Balance N-1'!F658</f>
        <v>0</v>
      </c>
      <c r="J657" s="11">
        <f>'Balance N-1'!G658</f>
        <v>0</v>
      </c>
      <c r="K657" s="11">
        <f>'Balance N-1'!H658</f>
        <v>0</v>
      </c>
      <c r="L657" s="12" t="str">
        <f t="shared" si="73"/>
        <v>0</v>
      </c>
      <c r="M657" s="5" t="str">
        <f t="shared" si="74"/>
        <v>0</v>
      </c>
      <c r="N657" s="4" t="str">
        <f t="shared" si="75"/>
        <v>0</v>
      </c>
      <c r="O657" s="6" t="str">
        <f t="shared" si="76"/>
        <v>Pas de niveau 7</v>
      </c>
    </row>
    <row r="658" spans="1:15">
      <c r="A658" s="15">
        <f>'Balance N-1'!A659</f>
        <v>0</v>
      </c>
      <c r="B658" s="4" t="str">
        <f t="shared" si="70"/>
        <v>0</v>
      </c>
      <c r="C658" s="4" t="str">
        <f t="shared" si="71"/>
        <v>0</v>
      </c>
      <c r="D658" s="4" t="str">
        <f t="shared" si="72"/>
        <v>0</v>
      </c>
      <c r="E658" s="8">
        <f>'Balance N-1'!B659</f>
        <v>0</v>
      </c>
      <c r="F658" s="9">
        <f>'Balance N-1'!C659</f>
        <v>0</v>
      </c>
      <c r="G658" s="9">
        <f>'Balance N-1'!D659</f>
        <v>0</v>
      </c>
      <c r="H658" s="9">
        <f>'Balance N-1'!E659</f>
        <v>0</v>
      </c>
      <c r="I658" s="9">
        <f>'Balance N-1'!F659</f>
        <v>0</v>
      </c>
      <c r="J658" s="11">
        <f>'Balance N-1'!G659</f>
        <v>0</v>
      </c>
      <c r="K658" s="11">
        <f>'Balance N-1'!H659</f>
        <v>0</v>
      </c>
      <c r="L658" s="12" t="str">
        <f t="shared" si="73"/>
        <v>0</v>
      </c>
      <c r="M658" s="5" t="str">
        <f t="shared" si="74"/>
        <v>0</v>
      </c>
      <c r="N658" s="4" t="str">
        <f t="shared" si="75"/>
        <v>0</v>
      </c>
      <c r="O658" s="6" t="str">
        <f t="shared" si="76"/>
        <v>Pas de niveau 7</v>
      </c>
    </row>
    <row r="659" spans="1:15">
      <c r="A659" s="15">
        <f>'Balance N-1'!A660</f>
        <v>0</v>
      </c>
      <c r="B659" s="4" t="str">
        <f t="shared" si="70"/>
        <v>0</v>
      </c>
      <c r="C659" s="4" t="str">
        <f t="shared" si="71"/>
        <v>0</v>
      </c>
      <c r="D659" s="4" t="str">
        <f t="shared" si="72"/>
        <v>0</v>
      </c>
      <c r="E659" s="8">
        <f>'Balance N-1'!B660</f>
        <v>0</v>
      </c>
      <c r="F659" s="9">
        <f>'Balance N-1'!C660</f>
        <v>0</v>
      </c>
      <c r="G659" s="9">
        <f>'Balance N-1'!D660</f>
        <v>0</v>
      </c>
      <c r="H659" s="9">
        <f>'Balance N-1'!E660</f>
        <v>0</v>
      </c>
      <c r="I659" s="9">
        <f>'Balance N-1'!F660</f>
        <v>0</v>
      </c>
      <c r="J659" s="11">
        <f>'Balance N-1'!G660</f>
        <v>0</v>
      </c>
      <c r="K659" s="11">
        <f>'Balance N-1'!H660</f>
        <v>0</v>
      </c>
      <c r="L659" s="12" t="str">
        <f t="shared" si="73"/>
        <v>0</v>
      </c>
      <c r="M659" s="5" t="str">
        <f t="shared" si="74"/>
        <v>0</v>
      </c>
      <c r="N659" s="4" t="str">
        <f t="shared" si="75"/>
        <v>0</v>
      </c>
      <c r="O659" s="6" t="str">
        <f t="shared" si="76"/>
        <v>Pas de niveau 7</v>
      </c>
    </row>
    <row r="660" spans="1:15">
      <c r="A660" s="15">
        <f>'Balance N-1'!A661</f>
        <v>0</v>
      </c>
      <c r="B660" s="4" t="str">
        <f t="shared" si="70"/>
        <v>0</v>
      </c>
      <c r="C660" s="4" t="str">
        <f t="shared" si="71"/>
        <v>0</v>
      </c>
      <c r="D660" s="4" t="str">
        <f t="shared" si="72"/>
        <v>0</v>
      </c>
      <c r="E660" s="8">
        <f>'Balance N-1'!B661</f>
        <v>0</v>
      </c>
      <c r="F660" s="9">
        <f>'Balance N-1'!C661</f>
        <v>0</v>
      </c>
      <c r="G660" s="9">
        <f>'Balance N-1'!D661</f>
        <v>0</v>
      </c>
      <c r="H660" s="9">
        <f>'Balance N-1'!E661</f>
        <v>0</v>
      </c>
      <c r="I660" s="9">
        <f>'Balance N-1'!F661</f>
        <v>0</v>
      </c>
      <c r="J660" s="11">
        <f>'Balance N-1'!G661</f>
        <v>0</v>
      </c>
      <c r="K660" s="11">
        <f>'Balance N-1'!H661</f>
        <v>0</v>
      </c>
      <c r="L660" s="12" t="str">
        <f t="shared" si="73"/>
        <v>0</v>
      </c>
      <c r="M660" s="5" t="str">
        <f t="shared" si="74"/>
        <v>0</v>
      </c>
      <c r="N660" s="4" t="str">
        <f t="shared" si="75"/>
        <v>0</v>
      </c>
      <c r="O660" s="6" t="str">
        <f t="shared" si="76"/>
        <v>Pas de niveau 7</v>
      </c>
    </row>
    <row r="661" spans="1:15">
      <c r="A661" s="15">
        <f>'Balance N-1'!A662</f>
        <v>0</v>
      </c>
      <c r="B661" s="4" t="str">
        <f t="shared" si="70"/>
        <v>0</v>
      </c>
      <c r="C661" s="4" t="str">
        <f t="shared" si="71"/>
        <v>0</v>
      </c>
      <c r="D661" s="4" t="str">
        <f t="shared" si="72"/>
        <v>0</v>
      </c>
      <c r="E661" s="8">
        <f>'Balance N-1'!B662</f>
        <v>0</v>
      </c>
      <c r="F661" s="9">
        <f>'Balance N-1'!C662</f>
        <v>0</v>
      </c>
      <c r="G661" s="9">
        <f>'Balance N-1'!D662</f>
        <v>0</v>
      </c>
      <c r="H661" s="9">
        <f>'Balance N-1'!E662</f>
        <v>0</v>
      </c>
      <c r="I661" s="9">
        <f>'Balance N-1'!F662</f>
        <v>0</v>
      </c>
      <c r="J661" s="11">
        <f>'Balance N-1'!G662</f>
        <v>0</v>
      </c>
      <c r="K661" s="11">
        <f>'Balance N-1'!H662</f>
        <v>0</v>
      </c>
      <c r="L661" s="12" t="str">
        <f t="shared" si="73"/>
        <v>0</v>
      </c>
      <c r="M661" s="5" t="str">
        <f t="shared" si="74"/>
        <v>0</v>
      </c>
      <c r="N661" s="4" t="str">
        <f t="shared" si="75"/>
        <v>0</v>
      </c>
      <c r="O661" s="6" t="str">
        <f t="shared" si="76"/>
        <v>Pas de niveau 7</v>
      </c>
    </row>
    <row r="662" spans="1:15">
      <c r="A662" s="15">
        <f>'Balance N-1'!A663</f>
        <v>0</v>
      </c>
      <c r="B662" s="4" t="str">
        <f t="shared" si="70"/>
        <v>0</v>
      </c>
      <c r="C662" s="4" t="str">
        <f t="shared" si="71"/>
        <v>0</v>
      </c>
      <c r="D662" s="4" t="str">
        <f t="shared" si="72"/>
        <v>0</v>
      </c>
      <c r="E662" s="8">
        <f>'Balance N-1'!B663</f>
        <v>0</v>
      </c>
      <c r="F662" s="9">
        <f>'Balance N-1'!C663</f>
        <v>0</v>
      </c>
      <c r="G662" s="9">
        <f>'Balance N-1'!D663</f>
        <v>0</v>
      </c>
      <c r="H662" s="9">
        <f>'Balance N-1'!E663</f>
        <v>0</v>
      </c>
      <c r="I662" s="9">
        <f>'Balance N-1'!F663</f>
        <v>0</v>
      </c>
      <c r="J662" s="11">
        <f>'Balance N-1'!G663</f>
        <v>0</v>
      </c>
      <c r="K662" s="11">
        <f>'Balance N-1'!H663</f>
        <v>0</v>
      </c>
      <c r="L662" s="12" t="str">
        <f t="shared" si="73"/>
        <v>0</v>
      </c>
      <c r="M662" s="5" t="str">
        <f t="shared" si="74"/>
        <v>0</v>
      </c>
      <c r="N662" s="4" t="str">
        <f t="shared" si="75"/>
        <v>0</v>
      </c>
      <c r="O662" s="6" t="str">
        <f t="shared" si="76"/>
        <v>Pas de niveau 7</v>
      </c>
    </row>
    <row r="663" spans="1:15">
      <c r="A663" s="15">
        <f>'Balance N-1'!A664</f>
        <v>0</v>
      </c>
      <c r="B663" s="4" t="str">
        <f t="shared" si="70"/>
        <v>0</v>
      </c>
      <c r="C663" s="4" t="str">
        <f t="shared" si="71"/>
        <v>0</v>
      </c>
      <c r="D663" s="4" t="str">
        <f t="shared" si="72"/>
        <v>0</v>
      </c>
      <c r="E663" s="8">
        <f>'Balance N-1'!B664</f>
        <v>0</v>
      </c>
      <c r="F663" s="9">
        <f>'Balance N-1'!C664</f>
        <v>0</v>
      </c>
      <c r="G663" s="9">
        <f>'Balance N-1'!D664</f>
        <v>0</v>
      </c>
      <c r="H663" s="9">
        <f>'Balance N-1'!E664</f>
        <v>0</v>
      </c>
      <c r="I663" s="9">
        <f>'Balance N-1'!F664</f>
        <v>0</v>
      </c>
      <c r="J663" s="11">
        <f>'Balance N-1'!G664</f>
        <v>0</v>
      </c>
      <c r="K663" s="11">
        <f>'Balance N-1'!H664</f>
        <v>0</v>
      </c>
      <c r="L663" s="12" t="str">
        <f t="shared" si="73"/>
        <v>0</v>
      </c>
      <c r="M663" s="5" t="str">
        <f t="shared" si="74"/>
        <v>0</v>
      </c>
      <c r="N663" s="4" t="str">
        <f t="shared" si="75"/>
        <v>0</v>
      </c>
      <c r="O663" s="6" t="str">
        <f t="shared" si="76"/>
        <v>Pas de niveau 7</v>
      </c>
    </row>
    <row r="664" spans="1:15">
      <c r="A664" s="15">
        <f>'Balance N-1'!A665</f>
        <v>0</v>
      </c>
      <c r="B664" s="4" t="str">
        <f t="shared" si="70"/>
        <v>0</v>
      </c>
      <c r="C664" s="4" t="str">
        <f t="shared" si="71"/>
        <v>0</v>
      </c>
      <c r="D664" s="4" t="str">
        <f t="shared" si="72"/>
        <v>0</v>
      </c>
      <c r="E664" s="8">
        <f>'Balance N-1'!B665</f>
        <v>0</v>
      </c>
      <c r="F664" s="9">
        <f>'Balance N-1'!C665</f>
        <v>0</v>
      </c>
      <c r="G664" s="9">
        <f>'Balance N-1'!D665</f>
        <v>0</v>
      </c>
      <c r="H664" s="9">
        <f>'Balance N-1'!E665</f>
        <v>0</v>
      </c>
      <c r="I664" s="9">
        <f>'Balance N-1'!F665</f>
        <v>0</v>
      </c>
      <c r="J664" s="11">
        <f>'Balance N-1'!G665</f>
        <v>0</v>
      </c>
      <c r="K664" s="11">
        <f>'Balance N-1'!H665</f>
        <v>0</v>
      </c>
      <c r="L664" s="12" t="str">
        <f t="shared" si="73"/>
        <v>0</v>
      </c>
      <c r="M664" s="5" t="str">
        <f t="shared" si="74"/>
        <v>0</v>
      </c>
      <c r="N664" s="4" t="str">
        <f t="shared" si="75"/>
        <v>0</v>
      </c>
      <c r="O664" s="6" t="str">
        <f t="shared" si="76"/>
        <v>Pas de niveau 7</v>
      </c>
    </row>
    <row r="665" spans="1:15">
      <c r="A665" s="15">
        <f>'Balance N-1'!A666</f>
        <v>0</v>
      </c>
      <c r="B665" s="4" t="str">
        <f t="shared" si="70"/>
        <v>0</v>
      </c>
      <c r="C665" s="4" t="str">
        <f t="shared" si="71"/>
        <v>0</v>
      </c>
      <c r="D665" s="4" t="str">
        <f t="shared" si="72"/>
        <v>0</v>
      </c>
      <c r="E665" s="8">
        <f>'Balance N-1'!B666</f>
        <v>0</v>
      </c>
      <c r="F665" s="9">
        <f>'Balance N-1'!C666</f>
        <v>0</v>
      </c>
      <c r="G665" s="9">
        <f>'Balance N-1'!D666</f>
        <v>0</v>
      </c>
      <c r="H665" s="9">
        <f>'Balance N-1'!E666</f>
        <v>0</v>
      </c>
      <c r="I665" s="9">
        <f>'Balance N-1'!F666</f>
        <v>0</v>
      </c>
      <c r="J665" s="11">
        <f>'Balance N-1'!G666</f>
        <v>0</v>
      </c>
      <c r="K665" s="11">
        <f>'Balance N-1'!H666</f>
        <v>0</v>
      </c>
      <c r="L665" s="12" t="str">
        <f t="shared" si="73"/>
        <v>0</v>
      </c>
      <c r="M665" s="5" t="str">
        <f t="shared" si="74"/>
        <v>0</v>
      </c>
      <c r="N665" s="4" t="str">
        <f t="shared" si="75"/>
        <v>0</v>
      </c>
      <c r="O665" s="6" t="str">
        <f t="shared" si="76"/>
        <v>Pas de niveau 7</v>
      </c>
    </row>
    <row r="666" spans="1:15">
      <c r="A666" s="15">
        <f>'Balance N-1'!A667</f>
        <v>0</v>
      </c>
      <c r="B666" s="4" t="str">
        <f t="shared" si="70"/>
        <v>0</v>
      </c>
      <c r="C666" s="4" t="str">
        <f t="shared" si="71"/>
        <v>0</v>
      </c>
      <c r="D666" s="4" t="str">
        <f t="shared" si="72"/>
        <v>0</v>
      </c>
      <c r="E666" s="8">
        <f>'Balance N-1'!B667</f>
        <v>0</v>
      </c>
      <c r="F666" s="9">
        <f>'Balance N-1'!C667</f>
        <v>0</v>
      </c>
      <c r="G666" s="9">
        <f>'Balance N-1'!D667</f>
        <v>0</v>
      </c>
      <c r="H666" s="9">
        <f>'Balance N-1'!E667</f>
        <v>0</v>
      </c>
      <c r="I666" s="9">
        <f>'Balance N-1'!F667</f>
        <v>0</v>
      </c>
      <c r="J666" s="11">
        <f>'Balance N-1'!G667</f>
        <v>0</v>
      </c>
      <c r="K666" s="11">
        <f>'Balance N-1'!H667</f>
        <v>0</v>
      </c>
      <c r="L666" s="12" t="str">
        <f t="shared" si="73"/>
        <v>0</v>
      </c>
      <c r="M666" s="5" t="str">
        <f t="shared" si="74"/>
        <v>0</v>
      </c>
      <c r="N666" s="4" t="str">
        <f t="shared" si="75"/>
        <v>0</v>
      </c>
      <c r="O666" s="6" t="str">
        <f t="shared" si="76"/>
        <v>Pas de niveau 7</v>
      </c>
    </row>
    <row r="667" spans="1:15">
      <c r="A667" s="15">
        <f>'Balance N-1'!A668</f>
        <v>0</v>
      </c>
      <c r="B667" s="4" t="str">
        <f t="shared" si="70"/>
        <v>0</v>
      </c>
      <c r="C667" s="4" t="str">
        <f t="shared" si="71"/>
        <v>0</v>
      </c>
      <c r="D667" s="4" t="str">
        <f t="shared" si="72"/>
        <v>0</v>
      </c>
      <c r="E667" s="8">
        <f>'Balance N-1'!B668</f>
        <v>0</v>
      </c>
      <c r="F667" s="9">
        <f>'Balance N-1'!C668</f>
        <v>0</v>
      </c>
      <c r="G667" s="9">
        <f>'Balance N-1'!D668</f>
        <v>0</v>
      </c>
      <c r="H667" s="9">
        <f>'Balance N-1'!E668</f>
        <v>0</v>
      </c>
      <c r="I667" s="9">
        <f>'Balance N-1'!F668</f>
        <v>0</v>
      </c>
      <c r="J667" s="11">
        <f>'Balance N-1'!G668</f>
        <v>0</v>
      </c>
      <c r="K667" s="11">
        <f>'Balance N-1'!H668</f>
        <v>0</v>
      </c>
      <c r="L667" s="12" t="str">
        <f t="shared" si="73"/>
        <v>0</v>
      </c>
      <c r="M667" s="5" t="str">
        <f t="shared" si="74"/>
        <v>0</v>
      </c>
      <c r="N667" s="4" t="str">
        <f t="shared" si="75"/>
        <v>0</v>
      </c>
      <c r="O667" s="6" t="str">
        <f t="shared" si="76"/>
        <v>Pas de niveau 7</v>
      </c>
    </row>
    <row r="668" spans="1:15">
      <c r="A668" s="15">
        <f>'Balance N-1'!A669</f>
        <v>0</v>
      </c>
      <c r="B668" s="4" t="str">
        <f t="shared" si="70"/>
        <v>0</v>
      </c>
      <c r="C668" s="4" t="str">
        <f t="shared" si="71"/>
        <v>0</v>
      </c>
      <c r="D668" s="4" t="str">
        <f t="shared" si="72"/>
        <v>0</v>
      </c>
      <c r="E668" s="8">
        <f>'Balance N-1'!B669</f>
        <v>0</v>
      </c>
      <c r="F668" s="9">
        <f>'Balance N-1'!C669</f>
        <v>0</v>
      </c>
      <c r="G668" s="9">
        <f>'Balance N-1'!D669</f>
        <v>0</v>
      </c>
      <c r="H668" s="9">
        <f>'Balance N-1'!E669</f>
        <v>0</v>
      </c>
      <c r="I668" s="9">
        <f>'Balance N-1'!F669</f>
        <v>0</v>
      </c>
      <c r="J668" s="11">
        <f>'Balance N-1'!G669</f>
        <v>0</v>
      </c>
      <c r="K668" s="11">
        <f>'Balance N-1'!H669</f>
        <v>0</v>
      </c>
      <c r="L668" s="12" t="str">
        <f t="shared" si="73"/>
        <v>0</v>
      </c>
      <c r="M668" s="5" t="str">
        <f t="shared" si="74"/>
        <v>0</v>
      </c>
      <c r="N668" s="4" t="str">
        <f t="shared" si="75"/>
        <v>0</v>
      </c>
      <c r="O668" s="6" t="str">
        <f t="shared" si="76"/>
        <v>Pas de niveau 7</v>
      </c>
    </row>
    <row r="669" spans="1:15">
      <c r="A669" s="15">
        <f>'Balance N-1'!A670</f>
        <v>0</v>
      </c>
      <c r="B669" s="4" t="str">
        <f t="shared" si="70"/>
        <v>0</v>
      </c>
      <c r="C669" s="4" t="str">
        <f t="shared" si="71"/>
        <v>0</v>
      </c>
      <c r="D669" s="4" t="str">
        <f t="shared" si="72"/>
        <v>0</v>
      </c>
      <c r="E669" s="8">
        <f>'Balance N-1'!B670</f>
        <v>0</v>
      </c>
      <c r="F669" s="9">
        <f>'Balance N-1'!C670</f>
        <v>0</v>
      </c>
      <c r="G669" s="9">
        <f>'Balance N-1'!D670</f>
        <v>0</v>
      </c>
      <c r="H669" s="9">
        <f>'Balance N-1'!E670</f>
        <v>0</v>
      </c>
      <c r="I669" s="9">
        <f>'Balance N-1'!F670</f>
        <v>0</v>
      </c>
      <c r="J669" s="11">
        <f>'Balance N-1'!G670</f>
        <v>0</v>
      </c>
      <c r="K669" s="11">
        <f>'Balance N-1'!H670</f>
        <v>0</v>
      </c>
      <c r="L669" s="12" t="str">
        <f t="shared" si="73"/>
        <v>0</v>
      </c>
      <c r="M669" s="5" t="str">
        <f t="shared" si="74"/>
        <v>0</v>
      </c>
      <c r="N669" s="4" t="str">
        <f t="shared" si="75"/>
        <v>0</v>
      </c>
      <c r="O669" s="6" t="str">
        <f t="shared" si="76"/>
        <v>Pas de niveau 7</v>
      </c>
    </row>
    <row r="670" spans="1:15">
      <c r="A670" s="15">
        <f>'Balance N-1'!A671</f>
        <v>0</v>
      </c>
      <c r="B670" s="4" t="str">
        <f t="shared" si="70"/>
        <v>0</v>
      </c>
      <c r="C670" s="4" t="str">
        <f t="shared" si="71"/>
        <v>0</v>
      </c>
      <c r="D670" s="4" t="str">
        <f t="shared" si="72"/>
        <v>0</v>
      </c>
      <c r="E670" s="8">
        <f>'Balance N-1'!B671</f>
        <v>0</v>
      </c>
      <c r="F670" s="9">
        <f>'Balance N-1'!C671</f>
        <v>0</v>
      </c>
      <c r="G670" s="9">
        <f>'Balance N-1'!D671</f>
        <v>0</v>
      </c>
      <c r="H670" s="9">
        <f>'Balance N-1'!E671</f>
        <v>0</v>
      </c>
      <c r="I670" s="9">
        <f>'Balance N-1'!F671</f>
        <v>0</v>
      </c>
      <c r="J670" s="11">
        <f>'Balance N-1'!G671</f>
        <v>0</v>
      </c>
      <c r="K670" s="11">
        <f>'Balance N-1'!H671</f>
        <v>0</v>
      </c>
      <c r="L670" s="12" t="str">
        <f t="shared" si="73"/>
        <v>0</v>
      </c>
      <c r="M670" s="5" t="str">
        <f t="shared" si="74"/>
        <v>0</v>
      </c>
      <c r="N670" s="4" t="str">
        <f t="shared" si="75"/>
        <v>0</v>
      </c>
      <c r="O670" s="6" t="str">
        <f t="shared" si="76"/>
        <v>Pas de niveau 7</v>
      </c>
    </row>
    <row r="671" spans="1:15">
      <c r="A671" s="15">
        <f>'Balance N-1'!A672</f>
        <v>0</v>
      </c>
      <c r="B671" s="4" t="str">
        <f t="shared" si="70"/>
        <v>0</v>
      </c>
      <c r="C671" s="4" t="str">
        <f t="shared" si="71"/>
        <v>0</v>
      </c>
      <c r="D671" s="4" t="str">
        <f t="shared" si="72"/>
        <v>0</v>
      </c>
      <c r="E671" s="8">
        <f>'Balance N-1'!B672</f>
        <v>0</v>
      </c>
      <c r="F671" s="9">
        <f>'Balance N-1'!C672</f>
        <v>0</v>
      </c>
      <c r="G671" s="9">
        <f>'Balance N-1'!D672</f>
        <v>0</v>
      </c>
      <c r="H671" s="9">
        <f>'Balance N-1'!E672</f>
        <v>0</v>
      </c>
      <c r="I671" s="9">
        <f>'Balance N-1'!F672</f>
        <v>0</v>
      </c>
      <c r="J671" s="11">
        <f>'Balance N-1'!G672</f>
        <v>0</v>
      </c>
      <c r="K671" s="11">
        <f>'Balance N-1'!H672</f>
        <v>0</v>
      </c>
      <c r="L671" s="12" t="str">
        <f t="shared" si="73"/>
        <v>0</v>
      </c>
      <c r="M671" s="5" t="str">
        <f t="shared" si="74"/>
        <v>0</v>
      </c>
      <c r="N671" s="4" t="str">
        <f t="shared" si="75"/>
        <v>0</v>
      </c>
      <c r="O671" s="6" t="str">
        <f t="shared" si="76"/>
        <v>Pas de niveau 7</v>
      </c>
    </row>
    <row r="672" spans="1:15">
      <c r="A672" s="15">
        <f>'Balance N-1'!A673</f>
        <v>0</v>
      </c>
      <c r="B672" s="4" t="str">
        <f t="shared" si="70"/>
        <v>0</v>
      </c>
      <c r="C672" s="4" t="str">
        <f t="shared" si="71"/>
        <v>0</v>
      </c>
      <c r="D672" s="4" t="str">
        <f t="shared" si="72"/>
        <v>0</v>
      </c>
      <c r="E672" s="8">
        <f>'Balance N-1'!B673</f>
        <v>0</v>
      </c>
      <c r="F672" s="9">
        <f>'Balance N-1'!C673</f>
        <v>0</v>
      </c>
      <c r="G672" s="9">
        <f>'Balance N-1'!D673</f>
        <v>0</v>
      </c>
      <c r="H672" s="9">
        <f>'Balance N-1'!E673</f>
        <v>0</v>
      </c>
      <c r="I672" s="9">
        <f>'Balance N-1'!F673</f>
        <v>0</v>
      </c>
      <c r="J672" s="11">
        <f>'Balance N-1'!G673</f>
        <v>0</v>
      </c>
      <c r="K672" s="11">
        <f>'Balance N-1'!H673</f>
        <v>0</v>
      </c>
      <c r="L672" s="12" t="str">
        <f t="shared" si="73"/>
        <v>0</v>
      </c>
      <c r="M672" s="5" t="str">
        <f t="shared" si="74"/>
        <v>0</v>
      </c>
      <c r="N672" s="4" t="str">
        <f t="shared" si="75"/>
        <v>0</v>
      </c>
      <c r="O672" s="6" t="str">
        <f t="shared" si="76"/>
        <v>Pas de niveau 7</v>
      </c>
    </row>
    <row r="673" spans="1:15">
      <c r="A673" s="15">
        <f>'Balance N-1'!A674</f>
        <v>0</v>
      </c>
      <c r="B673" s="4" t="str">
        <f t="shared" si="70"/>
        <v>0</v>
      </c>
      <c r="C673" s="4" t="str">
        <f t="shared" si="71"/>
        <v>0</v>
      </c>
      <c r="D673" s="4" t="str">
        <f t="shared" si="72"/>
        <v>0</v>
      </c>
      <c r="E673" s="8">
        <f>'Balance N-1'!B674</f>
        <v>0</v>
      </c>
      <c r="F673" s="9">
        <f>'Balance N-1'!C674</f>
        <v>0</v>
      </c>
      <c r="G673" s="9">
        <f>'Balance N-1'!D674</f>
        <v>0</v>
      </c>
      <c r="H673" s="9">
        <f>'Balance N-1'!E674</f>
        <v>0</v>
      </c>
      <c r="I673" s="9">
        <f>'Balance N-1'!F674</f>
        <v>0</v>
      </c>
      <c r="J673" s="11">
        <f>'Balance N-1'!G674</f>
        <v>0</v>
      </c>
      <c r="K673" s="11">
        <f>'Balance N-1'!H674</f>
        <v>0</v>
      </c>
      <c r="L673" s="12" t="str">
        <f t="shared" si="73"/>
        <v>0</v>
      </c>
      <c r="M673" s="5" t="str">
        <f t="shared" si="74"/>
        <v>0</v>
      </c>
      <c r="N673" s="4" t="str">
        <f t="shared" si="75"/>
        <v>0</v>
      </c>
      <c r="O673" s="6" t="str">
        <f t="shared" si="76"/>
        <v>Pas de niveau 7</v>
      </c>
    </row>
    <row r="674" spans="1:15">
      <c r="A674" s="15">
        <f>'Balance N-1'!A675</f>
        <v>0</v>
      </c>
      <c r="B674" s="4" t="str">
        <f t="shared" si="70"/>
        <v>0</v>
      </c>
      <c r="C674" s="4" t="str">
        <f t="shared" si="71"/>
        <v>0</v>
      </c>
      <c r="D674" s="4" t="str">
        <f t="shared" si="72"/>
        <v>0</v>
      </c>
      <c r="E674" s="8">
        <f>'Balance N-1'!B675</f>
        <v>0</v>
      </c>
      <c r="F674" s="9">
        <f>'Balance N-1'!C675</f>
        <v>0</v>
      </c>
      <c r="G674" s="9">
        <f>'Balance N-1'!D675</f>
        <v>0</v>
      </c>
      <c r="H674" s="9">
        <f>'Balance N-1'!E675</f>
        <v>0</v>
      </c>
      <c r="I674" s="9">
        <f>'Balance N-1'!F675</f>
        <v>0</v>
      </c>
      <c r="J674" s="11">
        <f>'Balance N-1'!G675</f>
        <v>0</v>
      </c>
      <c r="K674" s="11">
        <f>'Balance N-1'!H675</f>
        <v>0</v>
      </c>
      <c r="L674" s="12" t="str">
        <f t="shared" si="73"/>
        <v>0</v>
      </c>
      <c r="M674" s="5" t="str">
        <f t="shared" si="74"/>
        <v>0</v>
      </c>
      <c r="N674" s="4" t="str">
        <f t="shared" si="75"/>
        <v>0</v>
      </c>
      <c r="O674" s="6" t="str">
        <f t="shared" si="76"/>
        <v>Pas de niveau 7</v>
      </c>
    </row>
    <row r="675" spans="1:15">
      <c r="A675" s="15">
        <f>'Balance N-1'!A676</f>
        <v>0</v>
      </c>
      <c r="B675" s="4" t="str">
        <f t="shared" si="70"/>
        <v>0</v>
      </c>
      <c r="C675" s="4" t="str">
        <f t="shared" si="71"/>
        <v>0</v>
      </c>
      <c r="D675" s="4" t="str">
        <f t="shared" si="72"/>
        <v>0</v>
      </c>
      <c r="E675" s="8">
        <f>'Balance N-1'!B676</f>
        <v>0</v>
      </c>
      <c r="F675" s="9">
        <f>'Balance N-1'!C676</f>
        <v>0</v>
      </c>
      <c r="G675" s="9">
        <f>'Balance N-1'!D676</f>
        <v>0</v>
      </c>
      <c r="H675" s="9">
        <f>'Balance N-1'!E676</f>
        <v>0</v>
      </c>
      <c r="I675" s="9">
        <f>'Balance N-1'!F676</f>
        <v>0</v>
      </c>
      <c r="J675" s="11">
        <f>'Balance N-1'!G676</f>
        <v>0</v>
      </c>
      <c r="K675" s="11">
        <f>'Balance N-1'!H676</f>
        <v>0</v>
      </c>
      <c r="L675" s="12" t="str">
        <f t="shared" si="73"/>
        <v>0</v>
      </c>
      <c r="M675" s="5" t="str">
        <f t="shared" si="74"/>
        <v>0</v>
      </c>
      <c r="N675" s="4" t="str">
        <f t="shared" si="75"/>
        <v>0</v>
      </c>
      <c r="O675" s="6" t="str">
        <f t="shared" si="76"/>
        <v>Pas de niveau 7</v>
      </c>
    </row>
    <row r="676" spans="1:15">
      <c r="A676" s="15">
        <f>'Balance N-1'!A677</f>
        <v>0</v>
      </c>
      <c r="B676" s="4" t="str">
        <f t="shared" si="70"/>
        <v>0</v>
      </c>
      <c r="C676" s="4" t="str">
        <f t="shared" si="71"/>
        <v>0</v>
      </c>
      <c r="D676" s="4" t="str">
        <f t="shared" si="72"/>
        <v>0</v>
      </c>
      <c r="E676" s="8">
        <f>'Balance N-1'!B677</f>
        <v>0</v>
      </c>
      <c r="F676" s="9">
        <f>'Balance N-1'!C677</f>
        <v>0</v>
      </c>
      <c r="G676" s="9">
        <f>'Balance N-1'!D677</f>
        <v>0</v>
      </c>
      <c r="H676" s="9">
        <f>'Balance N-1'!E677</f>
        <v>0</v>
      </c>
      <c r="I676" s="9">
        <f>'Balance N-1'!F677</f>
        <v>0</v>
      </c>
      <c r="J676" s="11">
        <f>'Balance N-1'!G677</f>
        <v>0</v>
      </c>
      <c r="K676" s="11">
        <f>'Balance N-1'!H677</f>
        <v>0</v>
      </c>
      <c r="L676" s="12" t="str">
        <f t="shared" si="73"/>
        <v>0</v>
      </c>
      <c r="M676" s="5" t="str">
        <f t="shared" si="74"/>
        <v>0</v>
      </c>
      <c r="N676" s="4" t="str">
        <f t="shared" si="75"/>
        <v>0</v>
      </c>
      <c r="O676" s="6" t="str">
        <f t="shared" si="76"/>
        <v>Pas de niveau 7</v>
      </c>
    </row>
    <row r="677" spans="1:15">
      <c r="A677" s="15">
        <f>'Balance N-1'!A678</f>
        <v>0</v>
      </c>
      <c r="B677" s="4" t="str">
        <f t="shared" si="70"/>
        <v>0</v>
      </c>
      <c r="C677" s="4" t="str">
        <f t="shared" si="71"/>
        <v>0</v>
      </c>
      <c r="D677" s="4" t="str">
        <f t="shared" si="72"/>
        <v>0</v>
      </c>
      <c r="E677" s="8">
        <f>'Balance N-1'!B678</f>
        <v>0</v>
      </c>
      <c r="F677" s="9">
        <f>'Balance N-1'!C678</f>
        <v>0</v>
      </c>
      <c r="G677" s="9">
        <f>'Balance N-1'!D678</f>
        <v>0</v>
      </c>
      <c r="H677" s="9">
        <f>'Balance N-1'!E678</f>
        <v>0</v>
      </c>
      <c r="I677" s="9">
        <f>'Balance N-1'!F678</f>
        <v>0</v>
      </c>
      <c r="J677" s="11">
        <f>'Balance N-1'!G678</f>
        <v>0</v>
      </c>
      <c r="K677" s="11">
        <f>'Balance N-1'!H678</f>
        <v>0</v>
      </c>
      <c r="L677" s="12" t="str">
        <f t="shared" si="73"/>
        <v>0</v>
      </c>
      <c r="M677" s="5" t="str">
        <f t="shared" si="74"/>
        <v>0</v>
      </c>
      <c r="N677" s="4" t="str">
        <f t="shared" si="75"/>
        <v>0</v>
      </c>
      <c r="O677" s="6" t="str">
        <f t="shared" si="76"/>
        <v>Pas de niveau 7</v>
      </c>
    </row>
    <row r="678" spans="1:15">
      <c r="A678" s="15">
        <f>'Balance N-1'!A679</f>
        <v>0</v>
      </c>
      <c r="B678" s="4" t="str">
        <f t="shared" si="70"/>
        <v>0</v>
      </c>
      <c r="C678" s="4" t="str">
        <f t="shared" si="71"/>
        <v>0</v>
      </c>
      <c r="D678" s="4" t="str">
        <f t="shared" si="72"/>
        <v>0</v>
      </c>
      <c r="E678" s="8">
        <f>'Balance N-1'!B679</f>
        <v>0</v>
      </c>
      <c r="F678" s="9">
        <f>'Balance N-1'!C679</f>
        <v>0</v>
      </c>
      <c r="G678" s="9">
        <f>'Balance N-1'!D679</f>
        <v>0</v>
      </c>
      <c r="H678" s="9">
        <f>'Balance N-1'!E679</f>
        <v>0</v>
      </c>
      <c r="I678" s="9">
        <f>'Balance N-1'!F679</f>
        <v>0</v>
      </c>
      <c r="J678" s="11">
        <f>'Balance N-1'!G679</f>
        <v>0</v>
      </c>
      <c r="K678" s="11">
        <f>'Balance N-1'!H679</f>
        <v>0</v>
      </c>
      <c r="L678" s="12" t="str">
        <f t="shared" si="73"/>
        <v>0</v>
      </c>
      <c r="M678" s="5" t="str">
        <f t="shared" si="74"/>
        <v>0</v>
      </c>
      <c r="N678" s="4" t="str">
        <f t="shared" si="75"/>
        <v>0</v>
      </c>
      <c r="O678" s="6" t="str">
        <f t="shared" si="76"/>
        <v>Pas de niveau 7</v>
      </c>
    </row>
    <row r="679" spans="1:15">
      <c r="A679" s="15">
        <f>'Balance N-1'!A680</f>
        <v>0</v>
      </c>
      <c r="B679" s="4" t="str">
        <f t="shared" si="70"/>
        <v>0</v>
      </c>
      <c r="C679" s="4" t="str">
        <f t="shared" si="71"/>
        <v>0</v>
      </c>
      <c r="D679" s="4" t="str">
        <f t="shared" si="72"/>
        <v>0</v>
      </c>
      <c r="E679" s="8">
        <f>'Balance N-1'!B680</f>
        <v>0</v>
      </c>
      <c r="F679" s="9">
        <f>'Balance N-1'!C680</f>
        <v>0</v>
      </c>
      <c r="G679" s="9">
        <f>'Balance N-1'!D680</f>
        <v>0</v>
      </c>
      <c r="H679" s="9">
        <f>'Balance N-1'!E680</f>
        <v>0</v>
      </c>
      <c r="I679" s="9">
        <f>'Balance N-1'!F680</f>
        <v>0</v>
      </c>
      <c r="J679" s="11">
        <f>'Balance N-1'!G680</f>
        <v>0</v>
      </c>
      <c r="K679" s="11">
        <f>'Balance N-1'!H680</f>
        <v>0</v>
      </c>
      <c r="L679" s="12" t="str">
        <f t="shared" si="73"/>
        <v>0</v>
      </c>
      <c r="M679" s="5" t="str">
        <f t="shared" si="74"/>
        <v>0</v>
      </c>
      <c r="N679" s="4" t="str">
        <f t="shared" si="75"/>
        <v>0</v>
      </c>
      <c r="O679" s="6" t="str">
        <f t="shared" si="76"/>
        <v>Pas de niveau 7</v>
      </c>
    </row>
    <row r="680" spans="1:15">
      <c r="A680" s="15">
        <f>'Balance N-1'!A681</f>
        <v>0</v>
      </c>
      <c r="B680" s="4" t="str">
        <f t="shared" si="70"/>
        <v>0</v>
      </c>
      <c r="C680" s="4" t="str">
        <f t="shared" si="71"/>
        <v>0</v>
      </c>
      <c r="D680" s="4" t="str">
        <f t="shared" si="72"/>
        <v>0</v>
      </c>
      <c r="E680" s="8">
        <f>'Balance N-1'!B681</f>
        <v>0</v>
      </c>
      <c r="F680" s="9">
        <f>'Balance N-1'!C681</f>
        <v>0</v>
      </c>
      <c r="G680" s="9">
        <f>'Balance N-1'!D681</f>
        <v>0</v>
      </c>
      <c r="H680" s="9">
        <f>'Balance N-1'!E681</f>
        <v>0</v>
      </c>
      <c r="I680" s="9">
        <f>'Balance N-1'!F681</f>
        <v>0</v>
      </c>
      <c r="J680" s="11">
        <f>'Balance N-1'!G681</f>
        <v>0</v>
      </c>
      <c r="K680" s="11">
        <f>'Balance N-1'!H681</f>
        <v>0</v>
      </c>
      <c r="L680" s="12" t="str">
        <f t="shared" si="73"/>
        <v>0</v>
      </c>
      <c r="M680" s="5" t="str">
        <f t="shared" si="74"/>
        <v>0</v>
      </c>
      <c r="N680" s="4" t="str">
        <f t="shared" si="75"/>
        <v>0</v>
      </c>
      <c r="O680" s="6" t="str">
        <f t="shared" si="76"/>
        <v>Pas de niveau 7</v>
      </c>
    </row>
    <row r="681" spans="1:15">
      <c r="A681" s="15">
        <f>'Balance N-1'!A682</f>
        <v>0</v>
      </c>
      <c r="B681" s="4" t="str">
        <f t="shared" si="70"/>
        <v>0</v>
      </c>
      <c r="C681" s="4" t="str">
        <f t="shared" si="71"/>
        <v>0</v>
      </c>
      <c r="D681" s="4" t="str">
        <f t="shared" si="72"/>
        <v>0</v>
      </c>
      <c r="E681" s="8">
        <f>'Balance N-1'!B682</f>
        <v>0</v>
      </c>
      <c r="F681" s="9">
        <f>'Balance N-1'!C682</f>
        <v>0</v>
      </c>
      <c r="G681" s="9">
        <f>'Balance N-1'!D682</f>
        <v>0</v>
      </c>
      <c r="H681" s="9">
        <f>'Balance N-1'!E682</f>
        <v>0</v>
      </c>
      <c r="I681" s="9">
        <f>'Balance N-1'!F682</f>
        <v>0</v>
      </c>
      <c r="J681" s="11">
        <f>'Balance N-1'!G682</f>
        <v>0</v>
      </c>
      <c r="K681" s="11">
        <f>'Balance N-1'!H682</f>
        <v>0</v>
      </c>
      <c r="L681" s="12" t="str">
        <f t="shared" si="73"/>
        <v>0</v>
      </c>
      <c r="M681" s="5" t="str">
        <f t="shared" si="74"/>
        <v>0</v>
      </c>
      <c r="N681" s="4" t="str">
        <f t="shared" si="75"/>
        <v>0</v>
      </c>
      <c r="O681" s="6" t="str">
        <f t="shared" si="76"/>
        <v>Pas de niveau 7</v>
      </c>
    </row>
    <row r="682" spans="1:15">
      <c r="A682" s="15">
        <f>'Balance N-1'!A683</f>
        <v>0</v>
      </c>
      <c r="B682" s="4" t="str">
        <f t="shared" si="70"/>
        <v>0</v>
      </c>
      <c r="C682" s="4" t="str">
        <f t="shared" si="71"/>
        <v>0</v>
      </c>
      <c r="D682" s="4" t="str">
        <f t="shared" si="72"/>
        <v>0</v>
      </c>
      <c r="E682" s="8">
        <f>'Balance N-1'!B683</f>
        <v>0</v>
      </c>
      <c r="F682" s="9">
        <f>'Balance N-1'!C683</f>
        <v>0</v>
      </c>
      <c r="G682" s="9">
        <f>'Balance N-1'!D683</f>
        <v>0</v>
      </c>
      <c r="H682" s="9">
        <f>'Balance N-1'!E683</f>
        <v>0</v>
      </c>
      <c r="I682" s="9">
        <f>'Balance N-1'!F683</f>
        <v>0</v>
      </c>
      <c r="J682" s="11">
        <f>'Balance N-1'!G683</f>
        <v>0</v>
      </c>
      <c r="K682" s="11">
        <f>'Balance N-1'!H683</f>
        <v>0</v>
      </c>
      <c r="L682" s="12" t="str">
        <f t="shared" si="73"/>
        <v>0</v>
      </c>
      <c r="M682" s="5" t="str">
        <f t="shared" si="74"/>
        <v>0</v>
      </c>
      <c r="N682" s="4" t="str">
        <f t="shared" si="75"/>
        <v>0</v>
      </c>
      <c r="O682" s="6" t="str">
        <f t="shared" si="76"/>
        <v>Pas de niveau 7</v>
      </c>
    </row>
    <row r="683" spans="1:15">
      <c r="A683" s="15">
        <f>'Balance N-1'!A684</f>
        <v>0</v>
      </c>
      <c r="B683" s="4" t="str">
        <f t="shared" si="70"/>
        <v>0</v>
      </c>
      <c r="C683" s="4" t="str">
        <f t="shared" si="71"/>
        <v>0</v>
      </c>
      <c r="D683" s="4" t="str">
        <f t="shared" si="72"/>
        <v>0</v>
      </c>
      <c r="E683" s="8">
        <f>'Balance N-1'!B684</f>
        <v>0</v>
      </c>
      <c r="F683" s="9">
        <f>'Balance N-1'!C684</f>
        <v>0</v>
      </c>
      <c r="G683" s="9">
        <f>'Balance N-1'!D684</f>
        <v>0</v>
      </c>
      <c r="H683" s="9">
        <f>'Balance N-1'!E684</f>
        <v>0</v>
      </c>
      <c r="I683" s="9">
        <f>'Balance N-1'!F684</f>
        <v>0</v>
      </c>
      <c r="J683" s="11">
        <f>'Balance N-1'!G684</f>
        <v>0</v>
      </c>
      <c r="K683" s="11">
        <f>'Balance N-1'!H684</f>
        <v>0</v>
      </c>
      <c r="L683" s="12" t="str">
        <f t="shared" si="73"/>
        <v>0</v>
      </c>
      <c r="M683" s="5" t="str">
        <f t="shared" si="74"/>
        <v>0</v>
      </c>
      <c r="N683" s="4" t="str">
        <f t="shared" si="75"/>
        <v>0</v>
      </c>
      <c r="O683" s="6" t="str">
        <f t="shared" si="76"/>
        <v>Pas de niveau 7</v>
      </c>
    </row>
    <row r="684" spans="1:15">
      <c r="A684" s="15">
        <f>'Balance N-1'!A685</f>
        <v>0</v>
      </c>
      <c r="B684" s="4" t="str">
        <f t="shared" si="70"/>
        <v>0</v>
      </c>
      <c r="C684" s="4" t="str">
        <f t="shared" si="71"/>
        <v>0</v>
      </c>
      <c r="D684" s="4" t="str">
        <f t="shared" si="72"/>
        <v>0</v>
      </c>
      <c r="E684" s="8">
        <f>'Balance N-1'!B685</f>
        <v>0</v>
      </c>
      <c r="F684" s="9">
        <f>'Balance N-1'!C685</f>
        <v>0</v>
      </c>
      <c r="G684" s="9">
        <f>'Balance N-1'!D685</f>
        <v>0</v>
      </c>
      <c r="H684" s="9">
        <f>'Balance N-1'!E685</f>
        <v>0</v>
      </c>
      <c r="I684" s="9">
        <f>'Balance N-1'!F685</f>
        <v>0</v>
      </c>
      <c r="J684" s="11">
        <f>'Balance N-1'!G685</f>
        <v>0</v>
      </c>
      <c r="K684" s="11">
        <f>'Balance N-1'!H685</f>
        <v>0</v>
      </c>
      <c r="L684" s="12" t="str">
        <f t="shared" si="73"/>
        <v>0</v>
      </c>
      <c r="M684" s="5" t="str">
        <f t="shared" si="74"/>
        <v>0</v>
      </c>
      <c r="N684" s="4" t="str">
        <f t="shared" si="75"/>
        <v>0</v>
      </c>
      <c r="O684" s="6" t="str">
        <f t="shared" si="76"/>
        <v>Pas de niveau 7</v>
      </c>
    </row>
    <row r="685" spans="1:15">
      <c r="A685" s="15">
        <f>'Balance N-1'!A686</f>
        <v>0</v>
      </c>
      <c r="B685" s="4" t="str">
        <f t="shared" si="70"/>
        <v>0</v>
      </c>
      <c r="C685" s="4" t="str">
        <f t="shared" si="71"/>
        <v>0</v>
      </c>
      <c r="D685" s="4" t="str">
        <f t="shared" si="72"/>
        <v>0</v>
      </c>
      <c r="E685" s="8">
        <f>'Balance N-1'!B686</f>
        <v>0</v>
      </c>
      <c r="F685" s="9">
        <f>'Balance N-1'!C686</f>
        <v>0</v>
      </c>
      <c r="G685" s="9">
        <f>'Balance N-1'!D686</f>
        <v>0</v>
      </c>
      <c r="H685" s="9">
        <f>'Balance N-1'!E686</f>
        <v>0</v>
      </c>
      <c r="I685" s="9">
        <f>'Balance N-1'!F686</f>
        <v>0</v>
      </c>
      <c r="J685" s="11">
        <f>'Balance N-1'!G686</f>
        <v>0</v>
      </c>
      <c r="K685" s="11">
        <f>'Balance N-1'!H686</f>
        <v>0</v>
      </c>
      <c r="L685" s="12" t="str">
        <f t="shared" si="73"/>
        <v>0</v>
      </c>
      <c r="M685" s="5" t="str">
        <f t="shared" si="74"/>
        <v>0</v>
      </c>
      <c r="N685" s="4" t="str">
        <f t="shared" si="75"/>
        <v>0</v>
      </c>
      <c r="O685" s="6" t="str">
        <f t="shared" si="76"/>
        <v>Pas de niveau 7</v>
      </c>
    </row>
    <row r="686" spans="1:15">
      <c r="A686" s="15">
        <f>'Balance N-1'!A687</f>
        <v>0</v>
      </c>
      <c r="B686" s="4" t="str">
        <f t="shared" si="70"/>
        <v>0</v>
      </c>
      <c r="C686" s="4" t="str">
        <f t="shared" si="71"/>
        <v>0</v>
      </c>
      <c r="D686" s="4" t="str">
        <f t="shared" si="72"/>
        <v>0</v>
      </c>
      <c r="E686" s="8">
        <f>'Balance N-1'!B687</f>
        <v>0</v>
      </c>
      <c r="F686" s="9">
        <f>'Balance N-1'!C687</f>
        <v>0</v>
      </c>
      <c r="G686" s="9">
        <f>'Balance N-1'!D687</f>
        <v>0</v>
      </c>
      <c r="H686" s="9">
        <f>'Balance N-1'!E687</f>
        <v>0</v>
      </c>
      <c r="I686" s="9">
        <f>'Balance N-1'!F687</f>
        <v>0</v>
      </c>
      <c r="J686" s="11">
        <f>'Balance N-1'!G687</f>
        <v>0</v>
      </c>
      <c r="K686" s="11">
        <f>'Balance N-1'!H687</f>
        <v>0</v>
      </c>
      <c r="L686" s="12" t="str">
        <f t="shared" si="73"/>
        <v>0</v>
      </c>
      <c r="M686" s="5" t="str">
        <f t="shared" si="74"/>
        <v>0</v>
      </c>
      <c r="N686" s="4" t="str">
        <f t="shared" si="75"/>
        <v>0</v>
      </c>
      <c r="O686" s="6" t="str">
        <f t="shared" si="76"/>
        <v>Pas de niveau 7</v>
      </c>
    </row>
    <row r="687" spans="1:15">
      <c r="A687" s="15">
        <f>'Balance N-1'!A688</f>
        <v>0</v>
      </c>
      <c r="B687" s="4" t="str">
        <f t="shared" si="70"/>
        <v>0</v>
      </c>
      <c r="C687" s="4" t="str">
        <f t="shared" si="71"/>
        <v>0</v>
      </c>
      <c r="D687" s="4" t="str">
        <f t="shared" si="72"/>
        <v>0</v>
      </c>
      <c r="E687" s="8">
        <f>'Balance N-1'!B688</f>
        <v>0</v>
      </c>
      <c r="F687" s="9">
        <f>'Balance N-1'!C688</f>
        <v>0</v>
      </c>
      <c r="G687" s="9">
        <f>'Balance N-1'!D688</f>
        <v>0</v>
      </c>
      <c r="H687" s="9">
        <f>'Balance N-1'!E688</f>
        <v>0</v>
      </c>
      <c r="I687" s="9">
        <f>'Balance N-1'!F688</f>
        <v>0</v>
      </c>
      <c r="J687" s="11">
        <f>'Balance N-1'!G688</f>
        <v>0</v>
      </c>
      <c r="K687" s="11">
        <f>'Balance N-1'!H688</f>
        <v>0</v>
      </c>
      <c r="L687" s="12" t="str">
        <f t="shared" si="73"/>
        <v>0</v>
      </c>
      <c r="M687" s="5" t="str">
        <f t="shared" si="74"/>
        <v>0</v>
      </c>
      <c r="N687" s="4" t="str">
        <f t="shared" si="75"/>
        <v>0</v>
      </c>
      <c r="O687" s="6" t="str">
        <f t="shared" si="76"/>
        <v>Pas de niveau 7</v>
      </c>
    </row>
    <row r="688" spans="1:15">
      <c r="A688" s="15">
        <f>'Balance N-1'!A689</f>
        <v>0</v>
      </c>
      <c r="B688" s="4" t="str">
        <f t="shared" si="70"/>
        <v>0</v>
      </c>
      <c r="C688" s="4" t="str">
        <f t="shared" si="71"/>
        <v>0</v>
      </c>
      <c r="D688" s="4" t="str">
        <f t="shared" si="72"/>
        <v>0</v>
      </c>
      <c r="E688" s="8">
        <f>'Balance N-1'!B689</f>
        <v>0</v>
      </c>
      <c r="F688" s="9">
        <f>'Balance N-1'!C689</f>
        <v>0</v>
      </c>
      <c r="G688" s="9">
        <f>'Balance N-1'!D689</f>
        <v>0</v>
      </c>
      <c r="H688" s="9">
        <f>'Balance N-1'!E689</f>
        <v>0</v>
      </c>
      <c r="I688" s="9">
        <f>'Balance N-1'!F689</f>
        <v>0</v>
      </c>
      <c r="J688" s="11">
        <f>'Balance N-1'!G689</f>
        <v>0</v>
      </c>
      <c r="K688" s="11">
        <f>'Balance N-1'!H689</f>
        <v>0</v>
      </c>
      <c r="L688" s="12" t="str">
        <f t="shared" si="73"/>
        <v>0</v>
      </c>
      <c r="M688" s="5" t="str">
        <f t="shared" si="74"/>
        <v>0</v>
      </c>
      <c r="N688" s="4" t="str">
        <f t="shared" si="75"/>
        <v>0</v>
      </c>
      <c r="O688" s="6" t="str">
        <f t="shared" si="76"/>
        <v>Pas de niveau 7</v>
      </c>
    </row>
    <row r="689" spans="1:15">
      <c r="A689" s="15">
        <f>'Balance N-1'!A690</f>
        <v>0</v>
      </c>
      <c r="B689" s="4" t="str">
        <f t="shared" si="70"/>
        <v>0</v>
      </c>
      <c r="C689" s="4" t="str">
        <f t="shared" si="71"/>
        <v>0</v>
      </c>
      <c r="D689" s="4" t="str">
        <f t="shared" si="72"/>
        <v>0</v>
      </c>
      <c r="E689" s="8">
        <f>'Balance N-1'!B690</f>
        <v>0</v>
      </c>
      <c r="F689" s="9">
        <f>'Balance N-1'!C690</f>
        <v>0</v>
      </c>
      <c r="G689" s="9">
        <f>'Balance N-1'!D690</f>
        <v>0</v>
      </c>
      <c r="H689" s="9">
        <f>'Balance N-1'!E690</f>
        <v>0</v>
      </c>
      <c r="I689" s="9">
        <f>'Balance N-1'!F690</f>
        <v>0</v>
      </c>
      <c r="J689" s="11">
        <f>'Balance N-1'!G690</f>
        <v>0</v>
      </c>
      <c r="K689" s="11">
        <f>'Balance N-1'!H690</f>
        <v>0</v>
      </c>
      <c r="L689" s="12" t="str">
        <f t="shared" si="73"/>
        <v>0</v>
      </c>
      <c r="M689" s="5" t="str">
        <f t="shared" si="74"/>
        <v>0</v>
      </c>
      <c r="N689" s="4" t="str">
        <f t="shared" si="75"/>
        <v>0</v>
      </c>
      <c r="O689" s="6" t="str">
        <f t="shared" si="76"/>
        <v>Pas de niveau 7</v>
      </c>
    </row>
    <row r="690" spans="1:15">
      <c r="A690" s="15">
        <f>'Balance N-1'!A691</f>
        <v>0</v>
      </c>
      <c r="B690" s="4" t="str">
        <f t="shared" si="70"/>
        <v>0</v>
      </c>
      <c r="C690" s="4" t="str">
        <f t="shared" si="71"/>
        <v>0</v>
      </c>
      <c r="D690" s="4" t="str">
        <f t="shared" si="72"/>
        <v>0</v>
      </c>
      <c r="E690" s="8">
        <f>'Balance N-1'!B691</f>
        <v>0</v>
      </c>
      <c r="F690" s="9">
        <f>'Balance N-1'!C691</f>
        <v>0</v>
      </c>
      <c r="G690" s="9">
        <f>'Balance N-1'!D691</f>
        <v>0</v>
      </c>
      <c r="H690" s="9">
        <f>'Balance N-1'!E691</f>
        <v>0</v>
      </c>
      <c r="I690" s="9">
        <f>'Balance N-1'!F691</f>
        <v>0</v>
      </c>
      <c r="J690" s="11">
        <f>'Balance N-1'!G691</f>
        <v>0</v>
      </c>
      <c r="K690" s="11">
        <f>'Balance N-1'!H691</f>
        <v>0</v>
      </c>
      <c r="L690" s="12" t="str">
        <f t="shared" si="73"/>
        <v>0</v>
      </c>
      <c r="M690" s="5" t="str">
        <f t="shared" si="74"/>
        <v>0</v>
      </c>
      <c r="N690" s="4" t="str">
        <f t="shared" si="75"/>
        <v>0</v>
      </c>
      <c r="O690" s="6" t="str">
        <f t="shared" si="76"/>
        <v>Pas de niveau 7</v>
      </c>
    </row>
    <row r="691" spans="1:15">
      <c r="A691" s="15">
        <f>'Balance N-1'!A692</f>
        <v>0</v>
      </c>
      <c r="B691" s="4" t="str">
        <f t="shared" si="70"/>
        <v>0</v>
      </c>
      <c r="C691" s="4" t="str">
        <f t="shared" si="71"/>
        <v>0</v>
      </c>
      <c r="D691" s="4" t="str">
        <f t="shared" si="72"/>
        <v>0</v>
      </c>
      <c r="E691" s="8">
        <f>'Balance N-1'!B692</f>
        <v>0</v>
      </c>
      <c r="F691" s="9">
        <f>'Balance N-1'!C692</f>
        <v>0</v>
      </c>
      <c r="G691" s="9">
        <f>'Balance N-1'!D692</f>
        <v>0</v>
      </c>
      <c r="H691" s="9">
        <f>'Balance N-1'!E692</f>
        <v>0</v>
      </c>
      <c r="I691" s="9">
        <f>'Balance N-1'!F692</f>
        <v>0</v>
      </c>
      <c r="J691" s="11">
        <f>'Balance N-1'!G692</f>
        <v>0</v>
      </c>
      <c r="K691" s="11">
        <f>'Balance N-1'!H692</f>
        <v>0</v>
      </c>
      <c r="L691" s="12" t="str">
        <f t="shared" si="73"/>
        <v>0</v>
      </c>
      <c r="M691" s="5" t="str">
        <f t="shared" si="74"/>
        <v>0</v>
      </c>
      <c r="N691" s="4" t="str">
        <f t="shared" si="75"/>
        <v>0</v>
      </c>
      <c r="O691" s="6" t="str">
        <f t="shared" si="76"/>
        <v>Pas de niveau 7</v>
      </c>
    </row>
    <row r="692" spans="1:15">
      <c r="A692" s="15">
        <f>'Balance N-1'!A693</f>
        <v>0</v>
      </c>
      <c r="B692" s="4" t="str">
        <f t="shared" si="70"/>
        <v>0</v>
      </c>
      <c r="C692" s="4" t="str">
        <f t="shared" si="71"/>
        <v>0</v>
      </c>
      <c r="D692" s="4" t="str">
        <f t="shared" si="72"/>
        <v>0</v>
      </c>
      <c r="E692" s="8">
        <f>'Balance N-1'!B693</f>
        <v>0</v>
      </c>
      <c r="F692" s="9">
        <f>'Balance N-1'!C693</f>
        <v>0</v>
      </c>
      <c r="G692" s="9">
        <f>'Balance N-1'!D693</f>
        <v>0</v>
      </c>
      <c r="H692" s="9">
        <f>'Balance N-1'!E693</f>
        <v>0</v>
      </c>
      <c r="I692" s="9">
        <f>'Balance N-1'!F693</f>
        <v>0</v>
      </c>
      <c r="J692" s="11">
        <f>'Balance N-1'!G693</f>
        <v>0</v>
      </c>
      <c r="K692" s="11">
        <f>'Balance N-1'!H693</f>
        <v>0</v>
      </c>
      <c r="L692" s="12" t="str">
        <f t="shared" si="73"/>
        <v>0</v>
      </c>
      <c r="M692" s="5" t="str">
        <f t="shared" si="74"/>
        <v>0</v>
      </c>
      <c r="N692" s="4" t="str">
        <f t="shared" si="75"/>
        <v>0</v>
      </c>
      <c r="O692" s="6" t="str">
        <f t="shared" si="76"/>
        <v>Pas de niveau 7</v>
      </c>
    </row>
    <row r="693" spans="1:15">
      <c r="A693" s="15">
        <f>'Balance N-1'!A694</f>
        <v>0</v>
      </c>
      <c r="B693" s="4" t="str">
        <f t="shared" si="70"/>
        <v>0</v>
      </c>
      <c r="C693" s="4" t="str">
        <f t="shared" si="71"/>
        <v>0</v>
      </c>
      <c r="D693" s="4" t="str">
        <f t="shared" si="72"/>
        <v>0</v>
      </c>
      <c r="E693" s="8">
        <f>'Balance N-1'!B694</f>
        <v>0</v>
      </c>
      <c r="F693" s="9">
        <f>'Balance N-1'!C694</f>
        <v>0</v>
      </c>
      <c r="G693" s="9">
        <f>'Balance N-1'!D694</f>
        <v>0</v>
      </c>
      <c r="H693" s="9">
        <f>'Balance N-1'!E694</f>
        <v>0</v>
      </c>
      <c r="I693" s="9">
        <f>'Balance N-1'!F694</f>
        <v>0</v>
      </c>
      <c r="J693" s="11">
        <f>'Balance N-1'!G694</f>
        <v>0</v>
      </c>
      <c r="K693" s="11">
        <f>'Balance N-1'!H694</f>
        <v>0</v>
      </c>
      <c r="L693" s="12" t="str">
        <f t="shared" si="73"/>
        <v>0</v>
      </c>
      <c r="M693" s="5" t="str">
        <f t="shared" si="74"/>
        <v>0</v>
      </c>
      <c r="N693" s="4" t="str">
        <f t="shared" si="75"/>
        <v>0</v>
      </c>
      <c r="O693" s="6" t="str">
        <f t="shared" si="76"/>
        <v>Pas de niveau 7</v>
      </c>
    </row>
    <row r="694" spans="1:15">
      <c r="A694" s="15">
        <f>'Balance N-1'!A695</f>
        <v>0</v>
      </c>
      <c r="B694" s="4" t="str">
        <f t="shared" si="70"/>
        <v>0</v>
      </c>
      <c r="C694" s="4" t="str">
        <f t="shared" si="71"/>
        <v>0</v>
      </c>
      <c r="D694" s="4" t="str">
        <f t="shared" si="72"/>
        <v>0</v>
      </c>
      <c r="E694" s="8">
        <f>'Balance N-1'!B695</f>
        <v>0</v>
      </c>
      <c r="F694" s="9">
        <f>'Balance N-1'!C695</f>
        <v>0</v>
      </c>
      <c r="G694" s="9">
        <f>'Balance N-1'!D695</f>
        <v>0</v>
      </c>
      <c r="H694" s="9">
        <f>'Balance N-1'!E695</f>
        <v>0</v>
      </c>
      <c r="I694" s="9">
        <f>'Balance N-1'!F695</f>
        <v>0</v>
      </c>
      <c r="J694" s="11">
        <f>'Balance N-1'!G695</f>
        <v>0</v>
      </c>
      <c r="K694" s="11">
        <f>'Balance N-1'!H695</f>
        <v>0</v>
      </c>
      <c r="L694" s="12" t="str">
        <f t="shared" si="73"/>
        <v>0</v>
      </c>
      <c r="M694" s="5" t="str">
        <f t="shared" si="74"/>
        <v>0</v>
      </c>
      <c r="N694" s="4" t="str">
        <f t="shared" si="75"/>
        <v>0</v>
      </c>
      <c r="O694" s="6" t="str">
        <f t="shared" si="76"/>
        <v>Pas de niveau 7</v>
      </c>
    </row>
    <row r="695" spans="1:15">
      <c r="A695" s="15">
        <f>'Balance N-1'!A696</f>
        <v>0</v>
      </c>
      <c r="B695" s="4" t="str">
        <f t="shared" si="70"/>
        <v>0</v>
      </c>
      <c r="C695" s="4" t="str">
        <f t="shared" si="71"/>
        <v>0</v>
      </c>
      <c r="D695" s="4" t="str">
        <f t="shared" si="72"/>
        <v>0</v>
      </c>
      <c r="E695" s="8">
        <f>'Balance N-1'!B696</f>
        <v>0</v>
      </c>
      <c r="F695" s="9">
        <f>'Balance N-1'!C696</f>
        <v>0</v>
      </c>
      <c r="G695" s="9">
        <f>'Balance N-1'!D696</f>
        <v>0</v>
      </c>
      <c r="H695" s="9">
        <f>'Balance N-1'!E696</f>
        <v>0</v>
      </c>
      <c r="I695" s="9">
        <f>'Balance N-1'!F696</f>
        <v>0</v>
      </c>
      <c r="J695" s="11">
        <f>'Balance N-1'!G696</f>
        <v>0</v>
      </c>
      <c r="K695" s="11">
        <f>'Balance N-1'!H696</f>
        <v>0</v>
      </c>
      <c r="L695" s="12" t="str">
        <f t="shared" si="73"/>
        <v>0</v>
      </c>
      <c r="M695" s="5" t="str">
        <f t="shared" si="74"/>
        <v>0</v>
      </c>
      <c r="N695" s="4" t="str">
        <f t="shared" si="75"/>
        <v>0</v>
      </c>
      <c r="O695" s="6" t="str">
        <f t="shared" si="76"/>
        <v>Pas de niveau 7</v>
      </c>
    </row>
    <row r="696" spans="1:15">
      <c r="A696" s="15">
        <f>'Balance N-1'!A697</f>
        <v>0</v>
      </c>
      <c r="B696" s="4" t="str">
        <f t="shared" si="70"/>
        <v>0</v>
      </c>
      <c r="C696" s="4" t="str">
        <f t="shared" si="71"/>
        <v>0</v>
      </c>
      <c r="D696" s="4" t="str">
        <f t="shared" si="72"/>
        <v>0</v>
      </c>
      <c r="E696" s="8">
        <f>'Balance N-1'!B697</f>
        <v>0</v>
      </c>
      <c r="F696" s="9">
        <f>'Balance N-1'!C697</f>
        <v>0</v>
      </c>
      <c r="G696" s="9">
        <f>'Balance N-1'!D697</f>
        <v>0</v>
      </c>
      <c r="H696" s="9">
        <f>'Balance N-1'!E697</f>
        <v>0</v>
      </c>
      <c r="I696" s="9">
        <f>'Balance N-1'!F697</f>
        <v>0</v>
      </c>
      <c r="J696" s="11">
        <f>'Balance N-1'!G697</f>
        <v>0</v>
      </c>
      <c r="K696" s="11">
        <f>'Balance N-1'!H697</f>
        <v>0</v>
      </c>
      <c r="L696" s="12" t="str">
        <f t="shared" si="73"/>
        <v>0</v>
      </c>
      <c r="M696" s="5" t="str">
        <f t="shared" si="74"/>
        <v>0</v>
      </c>
      <c r="N696" s="4" t="str">
        <f t="shared" si="75"/>
        <v>0</v>
      </c>
      <c r="O696" s="6" t="str">
        <f t="shared" si="76"/>
        <v>Pas de niveau 7</v>
      </c>
    </row>
    <row r="697" spans="1:15">
      <c r="A697" s="15">
        <f>'Balance N-1'!A698</f>
        <v>0</v>
      </c>
      <c r="B697" s="4" t="str">
        <f t="shared" si="70"/>
        <v>0</v>
      </c>
      <c r="C697" s="4" t="str">
        <f t="shared" si="71"/>
        <v>0</v>
      </c>
      <c r="D697" s="4" t="str">
        <f t="shared" si="72"/>
        <v>0</v>
      </c>
      <c r="E697" s="8">
        <f>'Balance N-1'!B698</f>
        <v>0</v>
      </c>
      <c r="F697" s="9">
        <f>'Balance N-1'!C698</f>
        <v>0</v>
      </c>
      <c r="G697" s="9">
        <f>'Balance N-1'!D698</f>
        <v>0</v>
      </c>
      <c r="H697" s="9">
        <f>'Balance N-1'!E698</f>
        <v>0</v>
      </c>
      <c r="I697" s="9">
        <f>'Balance N-1'!F698</f>
        <v>0</v>
      </c>
      <c r="J697" s="11">
        <f>'Balance N-1'!G698</f>
        <v>0</v>
      </c>
      <c r="K697" s="11">
        <f>'Balance N-1'!H698</f>
        <v>0</v>
      </c>
      <c r="L697" s="12" t="str">
        <f t="shared" si="73"/>
        <v>0</v>
      </c>
      <c r="M697" s="5" t="str">
        <f t="shared" si="74"/>
        <v>0</v>
      </c>
      <c r="N697" s="4" t="str">
        <f t="shared" si="75"/>
        <v>0</v>
      </c>
      <c r="O697" s="6" t="str">
        <f t="shared" si="76"/>
        <v>Pas de niveau 7</v>
      </c>
    </row>
    <row r="698" spans="1:15">
      <c r="A698" s="15">
        <f>'Balance N-1'!A699</f>
        <v>0</v>
      </c>
      <c r="B698" s="4" t="str">
        <f t="shared" si="70"/>
        <v>0</v>
      </c>
      <c r="C698" s="4" t="str">
        <f t="shared" si="71"/>
        <v>0</v>
      </c>
      <c r="D698" s="4" t="str">
        <f t="shared" si="72"/>
        <v>0</v>
      </c>
      <c r="E698" s="8">
        <f>'Balance N-1'!B699</f>
        <v>0</v>
      </c>
      <c r="F698" s="9">
        <f>'Balance N-1'!C699</f>
        <v>0</v>
      </c>
      <c r="G698" s="9">
        <f>'Balance N-1'!D699</f>
        <v>0</v>
      </c>
      <c r="H698" s="9">
        <f>'Balance N-1'!E699</f>
        <v>0</v>
      </c>
      <c r="I698" s="9">
        <f>'Balance N-1'!F699</f>
        <v>0</v>
      </c>
      <c r="J698" s="11">
        <f>'Balance N-1'!G699</f>
        <v>0</v>
      </c>
      <c r="K698" s="11">
        <f>'Balance N-1'!H699</f>
        <v>0</v>
      </c>
      <c r="L698" s="12" t="str">
        <f t="shared" si="73"/>
        <v>0</v>
      </c>
      <c r="M698" s="5" t="str">
        <f t="shared" si="74"/>
        <v>0</v>
      </c>
      <c r="N698" s="4" t="str">
        <f t="shared" si="75"/>
        <v>0</v>
      </c>
      <c r="O698" s="6" t="str">
        <f t="shared" si="76"/>
        <v>Pas de niveau 7</v>
      </c>
    </row>
    <row r="699" spans="1:15">
      <c r="A699" s="15">
        <f>'Balance N-1'!A700</f>
        <v>0</v>
      </c>
      <c r="B699" s="4" t="str">
        <f t="shared" si="70"/>
        <v>0</v>
      </c>
      <c r="C699" s="4" t="str">
        <f t="shared" si="71"/>
        <v>0</v>
      </c>
      <c r="D699" s="4" t="str">
        <f t="shared" si="72"/>
        <v>0</v>
      </c>
      <c r="E699" s="8">
        <f>'Balance N-1'!B700</f>
        <v>0</v>
      </c>
      <c r="F699" s="9">
        <f>'Balance N-1'!C700</f>
        <v>0</v>
      </c>
      <c r="G699" s="9">
        <f>'Balance N-1'!D700</f>
        <v>0</v>
      </c>
      <c r="H699" s="9">
        <f>'Balance N-1'!E700</f>
        <v>0</v>
      </c>
      <c r="I699" s="9">
        <f>'Balance N-1'!F700</f>
        <v>0</v>
      </c>
      <c r="J699" s="11">
        <f>'Balance N-1'!G700</f>
        <v>0</v>
      </c>
      <c r="K699" s="11">
        <f>'Balance N-1'!H700</f>
        <v>0</v>
      </c>
      <c r="L699" s="12" t="str">
        <f t="shared" si="73"/>
        <v>0</v>
      </c>
      <c r="M699" s="5" t="str">
        <f t="shared" si="74"/>
        <v>0</v>
      </c>
      <c r="N699" s="4" t="str">
        <f t="shared" si="75"/>
        <v>0</v>
      </c>
      <c r="O699" s="6" t="str">
        <f t="shared" si="76"/>
        <v>Pas de niveau 7</v>
      </c>
    </row>
    <row r="700" spans="1:15">
      <c r="A700" s="15">
        <f>'Balance N-1'!A701</f>
        <v>0</v>
      </c>
      <c r="B700" s="4" t="str">
        <f t="shared" si="70"/>
        <v>0</v>
      </c>
      <c r="C700" s="4" t="str">
        <f t="shared" si="71"/>
        <v>0</v>
      </c>
      <c r="D700" s="4" t="str">
        <f t="shared" si="72"/>
        <v>0</v>
      </c>
      <c r="E700" s="8">
        <f>'Balance N-1'!B701</f>
        <v>0</v>
      </c>
      <c r="F700" s="9">
        <f>'Balance N-1'!C701</f>
        <v>0</v>
      </c>
      <c r="G700" s="9">
        <f>'Balance N-1'!D701</f>
        <v>0</v>
      </c>
      <c r="H700" s="9">
        <f>'Balance N-1'!E701</f>
        <v>0</v>
      </c>
      <c r="I700" s="9">
        <f>'Balance N-1'!F701</f>
        <v>0</v>
      </c>
      <c r="J700" s="11">
        <f>'Balance N-1'!G701</f>
        <v>0</v>
      </c>
      <c r="K700" s="11">
        <f>'Balance N-1'!H701</f>
        <v>0</v>
      </c>
      <c r="L700" s="12" t="str">
        <f t="shared" si="73"/>
        <v>0</v>
      </c>
      <c r="M700" s="5" t="str">
        <f t="shared" si="74"/>
        <v>0</v>
      </c>
      <c r="N700" s="4" t="str">
        <f t="shared" si="75"/>
        <v>0</v>
      </c>
      <c r="O700" s="6" t="str">
        <f t="shared" si="76"/>
        <v>Pas de niveau 7</v>
      </c>
    </row>
    <row r="701" spans="1:15">
      <c r="A701" s="15">
        <f>'Balance N-1'!A702</f>
        <v>0</v>
      </c>
      <c r="B701" s="4" t="str">
        <f t="shared" si="70"/>
        <v>0</v>
      </c>
      <c r="C701" s="4" t="str">
        <f t="shared" si="71"/>
        <v>0</v>
      </c>
      <c r="D701" s="4" t="str">
        <f t="shared" si="72"/>
        <v>0</v>
      </c>
      <c r="E701" s="8">
        <f>'Balance N-1'!B702</f>
        <v>0</v>
      </c>
      <c r="F701" s="9">
        <f>'Balance N-1'!C702</f>
        <v>0</v>
      </c>
      <c r="G701" s="9">
        <f>'Balance N-1'!D702</f>
        <v>0</v>
      </c>
      <c r="H701" s="9">
        <f>'Balance N-1'!E702</f>
        <v>0</v>
      </c>
      <c r="I701" s="9">
        <f>'Balance N-1'!F702</f>
        <v>0</v>
      </c>
      <c r="J701" s="11">
        <f>'Balance N-1'!G702</f>
        <v>0</v>
      </c>
      <c r="K701" s="11">
        <f>'Balance N-1'!H702</f>
        <v>0</v>
      </c>
      <c r="L701" s="12" t="str">
        <f t="shared" si="73"/>
        <v>0</v>
      </c>
      <c r="M701" s="5" t="str">
        <f t="shared" si="74"/>
        <v>0</v>
      </c>
      <c r="N701" s="4" t="str">
        <f t="shared" si="75"/>
        <v>0</v>
      </c>
      <c r="O701" s="6" t="str">
        <f t="shared" si="76"/>
        <v>Pas de niveau 7</v>
      </c>
    </row>
    <row r="702" spans="1:15">
      <c r="A702" s="15">
        <f>'Balance N-1'!A703</f>
        <v>0</v>
      </c>
      <c r="B702" s="4" t="str">
        <f t="shared" si="70"/>
        <v>0</v>
      </c>
      <c r="C702" s="4" t="str">
        <f t="shared" si="71"/>
        <v>0</v>
      </c>
      <c r="D702" s="4" t="str">
        <f t="shared" si="72"/>
        <v>0</v>
      </c>
      <c r="E702" s="8">
        <f>'Balance N-1'!B703</f>
        <v>0</v>
      </c>
      <c r="F702" s="9">
        <f>'Balance N-1'!C703</f>
        <v>0</v>
      </c>
      <c r="G702" s="9">
        <f>'Balance N-1'!D703</f>
        <v>0</v>
      </c>
      <c r="H702" s="9">
        <f>'Balance N-1'!E703</f>
        <v>0</v>
      </c>
      <c r="I702" s="9">
        <f>'Balance N-1'!F703</f>
        <v>0</v>
      </c>
      <c r="J702" s="11">
        <f>'Balance N-1'!G703</f>
        <v>0</v>
      </c>
      <c r="K702" s="11">
        <f>'Balance N-1'!H703</f>
        <v>0</v>
      </c>
      <c r="L702" s="12" t="str">
        <f t="shared" si="73"/>
        <v>0</v>
      </c>
      <c r="M702" s="5" t="str">
        <f t="shared" si="74"/>
        <v>0</v>
      </c>
      <c r="N702" s="4" t="str">
        <f t="shared" si="75"/>
        <v>0</v>
      </c>
      <c r="O702" s="6" t="str">
        <f t="shared" si="76"/>
        <v>Pas de niveau 7</v>
      </c>
    </row>
    <row r="703" spans="1:15">
      <c r="A703" s="15">
        <f>'Balance N-1'!A704</f>
        <v>0</v>
      </c>
      <c r="B703" s="4" t="str">
        <f t="shared" si="70"/>
        <v>0</v>
      </c>
      <c r="C703" s="4" t="str">
        <f t="shared" si="71"/>
        <v>0</v>
      </c>
      <c r="D703" s="4" t="str">
        <f t="shared" si="72"/>
        <v>0</v>
      </c>
      <c r="E703" s="8">
        <f>'Balance N-1'!B704</f>
        <v>0</v>
      </c>
      <c r="F703" s="9">
        <f>'Balance N-1'!C704</f>
        <v>0</v>
      </c>
      <c r="G703" s="9">
        <f>'Balance N-1'!D704</f>
        <v>0</v>
      </c>
      <c r="H703" s="9">
        <f>'Balance N-1'!E704</f>
        <v>0</v>
      </c>
      <c r="I703" s="9">
        <f>'Balance N-1'!F704</f>
        <v>0</v>
      </c>
      <c r="J703" s="11">
        <f>'Balance N-1'!G704</f>
        <v>0</v>
      </c>
      <c r="K703" s="11">
        <f>'Balance N-1'!H704</f>
        <v>0</v>
      </c>
      <c r="L703" s="12" t="str">
        <f t="shared" si="73"/>
        <v>0</v>
      </c>
      <c r="M703" s="5" t="str">
        <f t="shared" si="74"/>
        <v>0</v>
      </c>
      <c r="N703" s="4" t="str">
        <f t="shared" si="75"/>
        <v>0</v>
      </c>
      <c r="O703" s="6" t="str">
        <f t="shared" si="76"/>
        <v>Pas de niveau 7</v>
      </c>
    </row>
    <row r="704" spans="1:15">
      <c r="A704" s="15">
        <f>'Balance N-1'!A705</f>
        <v>0</v>
      </c>
      <c r="B704" s="4" t="str">
        <f t="shared" si="70"/>
        <v>0</v>
      </c>
      <c r="C704" s="4" t="str">
        <f t="shared" si="71"/>
        <v>0</v>
      </c>
      <c r="D704" s="4" t="str">
        <f t="shared" si="72"/>
        <v>0</v>
      </c>
      <c r="E704" s="8">
        <f>'Balance N-1'!B705</f>
        <v>0</v>
      </c>
      <c r="F704" s="9">
        <f>'Balance N-1'!C705</f>
        <v>0</v>
      </c>
      <c r="G704" s="9">
        <f>'Balance N-1'!D705</f>
        <v>0</v>
      </c>
      <c r="H704" s="9">
        <f>'Balance N-1'!E705</f>
        <v>0</v>
      </c>
      <c r="I704" s="9">
        <f>'Balance N-1'!F705</f>
        <v>0</v>
      </c>
      <c r="J704" s="11">
        <f>'Balance N-1'!G705</f>
        <v>0</v>
      </c>
      <c r="K704" s="11">
        <f>'Balance N-1'!H705</f>
        <v>0</v>
      </c>
      <c r="L704" s="12" t="str">
        <f t="shared" si="73"/>
        <v>0</v>
      </c>
      <c r="M704" s="5" t="str">
        <f t="shared" si="74"/>
        <v>0</v>
      </c>
      <c r="N704" s="4" t="str">
        <f t="shared" si="75"/>
        <v>0</v>
      </c>
      <c r="O704" s="6" t="str">
        <f t="shared" si="76"/>
        <v>Pas de niveau 7</v>
      </c>
    </row>
    <row r="705" spans="1:15">
      <c r="A705" s="15">
        <f>'Balance N-1'!A706</f>
        <v>0</v>
      </c>
      <c r="B705" s="4" t="str">
        <f t="shared" si="70"/>
        <v>0</v>
      </c>
      <c r="C705" s="4" t="str">
        <f t="shared" si="71"/>
        <v>0</v>
      </c>
      <c r="D705" s="4" t="str">
        <f t="shared" si="72"/>
        <v>0</v>
      </c>
      <c r="E705" s="8">
        <f>'Balance N-1'!B706</f>
        <v>0</v>
      </c>
      <c r="F705" s="9">
        <f>'Balance N-1'!C706</f>
        <v>0</v>
      </c>
      <c r="G705" s="9">
        <f>'Balance N-1'!D706</f>
        <v>0</v>
      </c>
      <c r="H705" s="9">
        <f>'Balance N-1'!E706</f>
        <v>0</v>
      </c>
      <c r="I705" s="9">
        <f>'Balance N-1'!F706</f>
        <v>0</v>
      </c>
      <c r="J705" s="11">
        <f>'Balance N-1'!G706</f>
        <v>0</v>
      </c>
      <c r="K705" s="11">
        <f>'Balance N-1'!H706</f>
        <v>0</v>
      </c>
      <c r="L705" s="12" t="str">
        <f t="shared" si="73"/>
        <v>0</v>
      </c>
      <c r="M705" s="5" t="str">
        <f t="shared" si="74"/>
        <v>0</v>
      </c>
      <c r="N705" s="4" t="str">
        <f t="shared" si="75"/>
        <v>0</v>
      </c>
      <c r="O705" s="6" t="str">
        <f t="shared" si="76"/>
        <v>Pas de niveau 7</v>
      </c>
    </row>
    <row r="706" spans="1:15">
      <c r="A706" s="15">
        <f>'Balance N-1'!A707</f>
        <v>0</v>
      </c>
      <c r="B706" s="4" t="str">
        <f t="shared" si="70"/>
        <v>0</v>
      </c>
      <c r="C706" s="4" t="str">
        <f t="shared" si="71"/>
        <v>0</v>
      </c>
      <c r="D706" s="4" t="str">
        <f t="shared" si="72"/>
        <v>0</v>
      </c>
      <c r="E706" s="8">
        <f>'Balance N-1'!B707</f>
        <v>0</v>
      </c>
      <c r="F706" s="9">
        <f>'Balance N-1'!C707</f>
        <v>0</v>
      </c>
      <c r="G706" s="9">
        <f>'Balance N-1'!D707</f>
        <v>0</v>
      </c>
      <c r="H706" s="9">
        <f>'Balance N-1'!E707</f>
        <v>0</v>
      </c>
      <c r="I706" s="9">
        <f>'Balance N-1'!F707</f>
        <v>0</v>
      </c>
      <c r="J706" s="11">
        <f>'Balance N-1'!G707</f>
        <v>0</v>
      </c>
      <c r="K706" s="11">
        <f>'Balance N-1'!H707</f>
        <v>0</v>
      </c>
      <c r="L706" s="12" t="str">
        <f t="shared" si="73"/>
        <v>0</v>
      </c>
      <c r="M706" s="5" t="str">
        <f t="shared" si="74"/>
        <v>0</v>
      </c>
      <c r="N706" s="4" t="str">
        <f t="shared" si="75"/>
        <v>0</v>
      </c>
      <c r="O706" s="6" t="str">
        <f t="shared" si="76"/>
        <v>Pas de niveau 7</v>
      </c>
    </row>
    <row r="707" spans="1:15">
      <c r="A707" s="15">
        <f>'Balance N-1'!A708</f>
        <v>0</v>
      </c>
      <c r="B707" s="4" t="str">
        <f t="shared" si="70"/>
        <v>0</v>
      </c>
      <c r="C707" s="4" t="str">
        <f t="shared" si="71"/>
        <v>0</v>
      </c>
      <c r="D707" s="4" t="str">
        <f t="shared" si="72"/>
        <v>0</v>
      </c>
      <c r="E707" s="8">
        <f>'Balance N-1'!B708</f>
        <v>0</v>
      </c>
      <c r="F707" s="9">
        <f>'Balance N-1'!C708</f>
        <v>0</v>
      </c>
      <c r="G707" s="9">
        <f>'Balance N-1'!D708</f>
        <v>0</v>
      </c>
      <c r="H707" s="9">
        <f>'Balance N-1'!E708</f>
        <v>0</v>
      </c>
      <c r="I707" s="9">
        <f>'Balance N-1'!F708</f>
        <v>0</v>
      </c>
      <c r="J707" s="11">
        <f>'Balance N-1'!G708</f>
        <v>0</v>
      </c>
      <c r="K707" s="11">
        <f>'Balance N-1'!H708</f>
        <v>0</v>
      </c>
      <c r="L707" s="12" t="str">
        <f t="shared" si="73"/>
        <v>0</v>
      </c>
      <c r="M707" s="5" t="str">
        <f t="shared" si="74"/>
        <v>0</v>
      </c>
      <c r="N707" s="4" t="str">
        <f t="shared" si="75"/>
        <v>0</v>
      </c>
      <c r="O707" s="6" t="str">
        <f t="shared" si="76"/>
        <v>Pas de niveau 7</v>
      </c>
    </row>
    <row r="708" spans="1:15">
      <c r="A708" s="15">
        <f>'Balance N-1'!A709</f>
        <v>0</v>
      </c>
      <c r="B708" s="4" t="str">
        <f t="shared" ref="B708:B771" si="77">LEFT(A708,$W$1)</f>
        <v>0</v>
      </c>
      <c r="C708" s="4" t="str">
        <f t="shared" ref="C708:C771" si="78">LEFT(A708,$X$1)</f>
        <v>0</v>
      </c>
      <c r="D708" s="4" t="str">
        <f t="shared" ref="D708:D771" si="79">LEFT(A708,$Y$1)</f>
        <v>0</v>
      </c>
      <c r="E708" s="8">
        <f>'Balance N-1'!B709</f>
        <v>0</v>
      </c>
      <c r="F708" s="9">
        <f>'Balance N-1'!C709</f>
        <v>0</v>
      </c>
      <c r="G708" s="9">
        <f>'Balance N-1'!D709</f>
        <v>0</v>
      </c>
      <c r="H708" s="9">
        <f>'Balance N-1'!E709</f>
        <v>0</v>
      </c>
      <c r="I708" s="9">
        <f>'Balance N-1'!F709</f>
        <v>0</v>
      </c>
      <c r="J708" s="11">
        <f>'Balance N-1'!G709</f>
        <v>0</v>
      </c>
      <c r="K708" s="11">
        <f>'Balance N-1'!H709</f>
        <v>0</v>
      </c>
      <c r="L708" s="12" t="str">
        <f t="shared" ref="L708:L771" si="80">LEFT(A708,1)</f>
        <v>0</v>
      </c>
      <c r="M708" s="5" t="str">
        <f t="shared" ref="M708:M771" si="81">IF(MID(A708,5,1)&lt;&gt;"0",LEFT(A708,5),"Pas de niveau 5")</f>
        <v>0</v>
      </c>
      <c r="N708" s="4" t="str">
        <f t="shared" ref="N708:N771" si="82">IF(MID(A708,6,1)&lt;&gt;"0",LEFT(A708,6),"Pas de niveau 6")</f>
        <v>0</v>
      </c>
      <c r="O708" s="6" t="str">
        <f t="shared" ref="O708:O771" si="83">IF(MID(A708,7,1)&lt;&gt;"",LEFT(A708,7),"Pas de niveau 7")</f>
        <v>Pas de niveau 7</v>
      </c>
    </row>
    <row r="709" spans="1:15">
      <c r="A709" s="15">
        <f>'Balance N-1'!A710</f>
        <v>0</v>
      </c>
      <c r="B709" s="4" t="str">
        <f t="shared" si="77"/>
        <v>0</v>
      </c>
      <c r="C709" s="4" t="str">
        <f t="shared" si="78"/>
        <v>0</v>
      </c>
      <c r="D709" s="4" t="str">
        <f t="shared" si="79"/>
        <v>0</v>
      </c>
      <c r="E709" s="8">
        <f>'Balance N-1'!B710</f>
        <v>0</v>
      </c>
      <c r="F709" s="9">
        <f>'Balance N-1'!C710</f>
        <v>0</v>
      </c>
      <c r="G709" s="9">
        <f>'Balance N-1'!D710</f>
        <v>0</v>
      </c>
      <c r="H709" s="9">
        <f>'Balance N-1'!E710</f>
        <v>0</v>
      </c>
      <c r="I709" s="9">
        <f>'Balance N-1'!F710</f>
        <v>0</v>
      </c>
      <c r="J709" s="11">
        <f>'Balance N-1'!G710</f>
        <v>0</v>
      </c>
      <c r="K709" s="11">
        <f>'Balance N-1'!H710</f>
        <v>0</v>
      </c>
      <c r="L709" s="12" t="str">
        <f t="shared" si="80"/>
        <v>0</v>
      </c>
      <c r="M709" s="5" t="str">
        <f t="shared" si="81"/>
        <v>0</v>
      </c>
      <c r="N709" s="4" t="str">
        <f t="shared" si="82"/>
        <v>0</v>
      </c>
      <c r="O709" s="6" t="str">
        <f t="shared" si="83"/>
        <v>Pas de niveau 7</v>
      </c>
    </row>
    <row r="710" spans="1:15">
      <c r="A710" s="15">
        <f>'Balance N-1'!A711</f>
        <v>0</v>
      </c>
      <c r="B710" s="4" t="str">
        <f t="shared" si="77"/>
        <v>0</v>
      </c>
      <c r="C710" s="4" t="str">
        <f t="shared" si="78"/>
        <v>0</v>
      </c>
      <c r="D710" s="4" t="str">
        <f t="shared" si="79"/>
        <v>0</v>
      </c>
      <c r="E710" s="8">
        <f>'Balance N-1'!B711</f>
        <v>0</v>
      </c>
      <c r="F710" s="9">
        <f>'Balance N-1'!C711</f>
        <v>0</v>
      </c>
      <c r="G710" s="9">
        <f>'Balance N-1'!D711</f>
        <v>0</v>
      </c>
      <c r="H710" s="9">
        <f>'Balance N-1'!E711</f>
        <v>0</v>
      </c>
      <c r="I710" s="9">
        <f>'Balance N-1'!F711</f>
        <v>0</v>
      </c>
      <c r="J710" s="11">
        <f>'Balance N-1'!G711</f>
        <v>0</v>
      </c>
      <c r="K710" s="11">
        <f>'Balance N-1'!H711</f>
        <v>0</v>
      </c>
      <c r="L710" s="12" t="str">
        <f t="shared" si="80"/>
        <v>0</v>
      </c>
      <c r="M710" s="5" t="str">
        <f t="shared" si="81"/>
        <v>0</v>
      </c>
      <c r="N710" s="4" t="str">
        <f t="shared" si="82"/>
        <v>0</v>
      </c>
      <c r="O710" s="6" t="str">
        <f t="shared" si="83"/>
        <v>Pas de niveau 7</v>
      </c>
    </row>
    <row r="711" spans="1:15">
      <c r="A711" s="15">
        <f>'Balance N-1'!A712</f>
        <v>0</v>
      </c>
      <c r="B711" s="4" t="str">
        <f t="shared" si="77"/>
        <v>0</v>
      </c>
      <c r="C711" s="4" t="str">
        <f t="shared" si="78"/>
        <v>0</v>
      </c>
      <c r="D711" s="4" t="str">
        <f t="shared" si="79"/>
        <v>0</v>
      </c>
      <c r="E711" s="8">
        <f>'Balance N-1'!B712</f>
        <v>0</v>
      </c>
      <c r="F711" s="9">
        <f>'Balance N-1'!C712</f>
        <v>0</v>
      </c>
      <c r="G711" s="9">
        <f>'Balance N-1'!D712</f>
        <v>0</v>
      </c>
      <c r="H711" s="9">
        <f>'Balance N-1'!E712</f>
        <v>0</v>
      </c>
      <c r="I711" s="9">
        <f>'Balance N-1'!F712</f>
        <v>0</v>
      </c>
      <c r="J711" s="11">
        <f>'Balance N-1'!G712</f>
        <v>0</v>
      </c>
      <c r="K711" s="11">
        <f>'Balance N-1'!H712</f>
        <v>0</v>
      </c>
      <c r="L711" s="12" t="str">
        <f t="shared" si="80"/>
        <v>0</v>
      </c>
      <c r="M711" s="5" t="str">
        <f t="shared" si="81"/>
        <v>0</v>
      </c>
      <c r="N711" s="4" t="str">
        <f t="shared" si="82"/>
        <v>0</v>
      </c>
      <c r="O711" s="6" t="str">
        <f t="shared" si="83"/>
        <v>Pas de niveau 7</v>
      </c>
    </row>
    <row r="712" spans="1:15">
      <c r="A712" s="15">
        <f>'Balance N-1'!A713</f>
        <v>0</v>
      </c>
      <c r="B712" s="4" t="str">
        <f t="shared" si="77"/>
        <v>0</v>
      </c>
      <c r="C712" s="4" t="str">
        <f t="shared" si="78"/>
        <v>0</v>
      </c>
      <c r="D712" s="4" t="str">
        <f t="shared" si="79"/>
        <v>0</v>
      </c>
      <c r="E712" s="8">
        <f>'Balance N-1'!B713</f>
        <v>0</v>
      </c>
      <c r="F712" s="9">
        <f>'Balance N-1'!C713</f>
        <v>0</v>
      </c>
      <c r="G712" s="9">
        <f>'Balance N-1'!D713</f>
        <v>0</v>
      </c>
      <c r="H712" s="9">
        <f>'Balance N-1'!E713</f>
        <v>0</v>
      </c>
      <c r="I712" s="9">
        <f>'Balance N-1'!F713</f>
        <v>0</v>
      </c>
      <c r="J712" s="11">
        <f>'Balance N-1'!G713</f>
        <v>0</v>
      </c>
      <c r="K712" s="11">
        <f>'Balance N-1'!H713</f>
        <v>0</v>
      </c>
      <c r="L712" s="12" t="str">
        <f t="shared" si="80"/>
        <v>0</v>
      </c>
      <c r="M712" s="5" t="str">
        <f t="shared" si="81"/>
        <v>0</v>
      </c>
      <c r="N712" s="4" t="str">
        <f t="shared" si="82"/>
        <v>0</v>
      </c>
      <c r="O712" s="6" t="str">
        <f t="shared" si="83"/>
        <v>Pas de niveau 7</v>
      </c>
    </row>
    <row r="713" spans="1:15">
      <c r="A713" s="15">
        <f>'Balance N-1'!A714</f>
        <v>0</v>
      </c>
      <c r="B713" s="4" t="str">
        <f t="shared" si="77"/>
        <v>0</v>
      </c>
      <c r="C713" s="4" t="str">
        <f t="shared" si="78"/>
        <v>0</v>
      </c>
      <c r="D713" s="4" t="str">
        <f t="shared" si="79"/>
        <v>0</v>
      </c>
      <c r="E713" s="8">
        <f>'Balance N-1'!B714</f>
        <v>0</v>
      </c>
      <c r="F713" s="9">
        <f>'Balance N-1'!C714</f>
        <v>0</v>
      </c>
      <c r="G713" s="9">
        <f>'Balance N-1'!D714</f>
        <v>0</v>
      </c>
      <c r="H713" s="9">
        <f>'Balance N-1'!E714</f>
        <v>0</v>
      </c>
      <c r="I713" s="9">
        <f>'Balance N-1'!F714</f>
        <v>0</v>
      </c>
      <c r="J713" s="11">
        <f>'Balance N-1'!G714</f>
        <v>0</v>
      </c>
      <c r="K713" s="11">
        <f>'Balance N-1'!H714</f>
        <v>0</v>
      </c>
      <c r="L713" s="12" t="str">
        <f t="shared" si="80"/>
        <v>0</v>
      </c>
      <c r="M713" s="5" t="str">
        <f t="shared" si="81"/>
        <v>0</v>
      </c>
      <c r="N713" s="4" t="str">
        <f t="shared" si="82"/>
        <v>0</v>
      </c>
      <c r="O713" s="6" t="str">
        <f t="shared" si="83"/>
        <v>Pas de niveau 7</v>
      </c>
    </row>
    <row r="714" spans="1:15">
      <c r="A714" s="15">
        <f>'Balance N-1'!A715</f>
        <v>0</v>
      </c>
      <c r="B714" s="4" t="str">
        <f t="shared" si="77"/>
        <v>0</v>
      </c>
      <c r="C714" s="4" t="str">
        <f t="shared" si="78"/>
        <v>0</v>
      </c>
      <c r="D714" s="4" t="str">
        <f t="shared" si="79"/>
        <v>0</v>
      </c>
      <c r="E714" s="8">
        <f>'Balance N-1'!B715</f>
        <v>0</v>
      </c>
      <c r="F714" s="9">
        <f>'Balance N-1'!C715</f>
        <v>0</v>
      </c>
      <c r="G714" s="9">
        <f>'Balance N-1'!D715</f>
        <v>0</v>
      </c>
      <c r="H714" s="9">
        <f>'Balance N-1'!E715</f>
        <v>0</v>
      </c>
      <c r="I714" s="9">
        <f>'Balance N-1'!F715</f>
        <v>0</v>
      </c>
      <c r="J714" s="11">
        <f>'Balance N-1'!G715</f>
        <v>0</v>
      </c>
      <c r="K714" s="11">
        <f>'Balance N-1'!H715</f>
        <v>0</v>
      </c>
      <c r="L714" s="12" t="str">
        <f t="shared" si="80"/>
        <v>0</v>
      </c>
      <c r="M714" s="5" t="str">
        <f t="shared" si="81"/>
        <v>0</v>
      </c>
      <c r="N714" s="4" t="str">
        <f t="shared" si="82"/>
        <v>0</v>
      </c>
      <c r="O714" s="6" t="str">
        <f t="shared" si="83"/>
        <v>Pas de niveau 7</v>
      </c>
    </row>
    <row r="715" spans="1:15">
      <c r="A715" s="15">
        <f>'Balance N-1'!A716</f>
        <v>0</v>
      </c>
      <c r="B715" s="4" t="str">
        <f t="shared" si="77"/>
        <v>0</v>
      </c>
      <c r="C715" s="4" t="str">
        <f t="shared" si="78"/>
        <v>0</v>
      </c>
      <c r="D715" s="4" t="str">
        <f t="shared" si="79"/>
        <v>0</v>
      </c>
      <c r="E715" s="8">
        <f>'Balance N-1'!B716</f>
        <v>0</v>
      </c>
      <c r="F715" s="9">
        <f>'Balance N-1'!C716</f>
        <v>0</v>
      </c>
      <c r="G715" s="9">
        <f>'Balance N-1'!D716</f>
        <v>0</v>
      </c>
      <c r="H715" s="9">
        <f>'Balance N-1'!E716</f>
        <v>0</v>
      </c>
      <c r="I715" s="9">
        <f>'Balance N-1'!F716</f>
        <v>0</v>
      </c>
      <c r="J715" s="11">
        <f>'Balance N-1'!G716</f>
        <v>0</v>
      </c>
      <c r="K715" s="11">
        <f>'Balance N-1'!H716</f>
        <v>0</v>
      </c>
      <c r="L715" s="12" t="str">
        <f t="shared" si="80"/>
        <v>0</v>
      </c>
      <c r="M715" s="5" t="str">
        <f t="shared" si="81"/>
        <v>0</v>
      </c>
      <c r="N715" s="4" t="str">
        <f t="shared" si="82"/>
        <v>0</v>
      </c>
      <c r="O715" s="6" t="str">
        <f t="shared" si="83"/>
        <v>Pas de niveau 7</v>
      </c>
    </row>
    <row r="716" spans="1:15">
      <c r="A716" s="15">
        <f>'Balance N-1'!A717</f>
        <v>0</v>
      </c>
      <c r="B716" s="4" t="str">
        <f t="shared" si="77"/>
        <v>0</v>
      </c>
      <c r="C716" s="4" t="str">
        <f t="shared" si="78"/>
        <v>0</v>
      </c>
      <c r="D716" s="4" t="str">
        <f t="shared" si="79"/>
        <v>0</v>
      </c>
      <c r="E716" s="8">
        <f>'Balance N-1'!B717</f>
        <v>0</v>
      </c>
      <c r="F716" s="9">
        <f>'Balance N-1'!C717</f>
        <v>0</v>
      </c>
      <c r="G716" s="9">
        <f>'Balance N-1'!D717</f>
        <v>0</v>
      </c>
      <c r="H716" s="9">
        <f>'Balance N-1'!E717</f>
        <v>0</v>
      </c>
      <c r="I716" s="9">
        <f>'Balance N-1'!F717</f>
        <v>0</v>
      </c>
      <c r="J716" s="11">
        <f>'Balance N-1'!G717</f>
        <v>0</v>
      </c>
      <c r="K716" s="11">
        <f>'Balance N-1'!H717</f>
        <v>0</v>
      </c>
      <c r="L716" s="12" t="str">
        <f t="shared" si="80"/>
        <v>0</v>
      </c>
      <c r="M716" s="5" t="str">
        <f t="shared" si="81"/>
        <v>0</v>
      </c>
      <c r="N716" s="4" t="str">
        <f t="shared" si="82"/>
        <v>0</v>
      </c>
      <c r="O716" s="6" t="str">
        <f t="shared" si="83"/>
        <v>Pas de niveau 7</v>
      </c>
    </row>
    <row r="717" spans="1:15">
      <c r="A717" s="15">
        <f>'Balance N-1'!A718</f>
        <v>0</v>
      </c>
      <c r="B717" s="4" t="str">
        <f t="shared" si="77"/>
        <v>0</v>
      </c>
      <c r="C717" s="4" t="str">
        <f t="shared" si="78"/>
        <v>0</v>
      </c>
      <c r="D717" s="4" t="str">
        <f t="shared" si="79"/>
        <v>0</v>
      </c>
      <c r="E717" s="8">
        <f>'Balance N-1'!B718</f>
        <v>0</v>
      </c>
      <c r="F717" s="9">
        <f>'Balance N-1'!C718</f>
        <v>0</v>
      </c>
      <c r="G717" s="9">
        <f>'Balance N-1'!D718</f>
        <v>0</v>
      </c>
      <c r="H717" s="9">
        <f>'Balance N-1'!E718</f>
        <v>0</v>
      </c>
      <c r="I717" s="9">
        <f>'Balance N-1'!F718</f>
        <v>0</v>
      </c>
      <c r="J717" s="11">
        <f>'Balance N-1'!G718</f>
        <v>0</v>
      </c>
      <c r="K717" s="11">
        <f>'Balance N-1'!H718</f>
        <v>0</v>
      </c>
      <c r="L717" s="12" t="str">
        <f t="shared" si="80"/>
        <v>0</v>
      </c>
      <c r="M717" s="5" t="str">
        <f t="shared" si="81"/>
        <v>0</v>
      </c>
      <c r="N717" s="4" t="str">
        <f t="shared" si="82"/>
        <v>0</v>
      </c>
      <c r="O717" s="6" t="str">
        <f t="shared" si="83"/>
        <v>Pas de niveau 7</v>
      </c>
    </row>
    <row r="718" spans="1:15">
      <c r="A718" s="15">
        <f>'Balance N-1'!A719</f>
        <v>0</v>
      </c>
      <c r="B718" s="4" t="str">
        <f t="shared" si="77"/>
        <v>0</v>
      </c>
      <c r="C718" s="4" t="str">
        <f t="shared" si="78"/>
        <v>0</v>
      </c>
      <c r="D718" s="4" t="str">
        <f t="shared" si="79"/>
        <v>0</v>
      </c>
      <c r="E718" s="8">
        <f>'Balance N-1'!B719</f>
        <v>0</v>
      </c>
      <c r="F718" s="9">
        <f>'Balance N-1'!C719</f>
        <v>0</v>
      </c>
      <c r="G718" s="9">
        <f>'Balance N-1'!D719</f>
        <v>0</v>
      </c>
      <c r="H718" s="9">
        <f>'Balance N-1'!E719</f>
        <v>0</v>
      </c>
      <c r="I718" s="9">
        <f>'Balance N-1'!F719</f>
        <v>0</v>
      </c>
      <c r="J718" s="11">
        <f>'Balance N-1'!G719</f>
        <v>0</v>
      </c>
      <c r="K718" s="11">
        <f>'Balance N-1'!H719</f>
        <v>0</v>
      </c>
      <c r="L718" s="12" t="str">
        <f t="shared" si="80"/>
        <v>0</v>
      </c>
      <c r="M718" s="5" t="str">
        <f t="shared" si="81"/>
        <v>0</v>
      </c>
      <c r="N718" s="4" t="str">
        <f t="shared" si="82"/>
        <v>0</v>
      </c>
      <c r="O718" s="6" t="str">
        <f t="shared" si="83"/>
        <v>Pas de niveau 7</v>
      </c>
    </row>
    <row r="719" spans="1:15">
      <c r="A719" s="15">
        <f>'Balance N-1'!A720</f>
        <v>0</v>
      </c>
      <c r="B719" s="4" t="str">
        <f t="shared" si="77"/>
        <v>0</v>
      </c>
      <c r="C719" s="4" t="str">
        <f t="shared" si="78"/>
        <v>0</v>
      </c>
      <c r="D719" s="4" t="str">
        <f t="shared" si="79"/>
        <v>0</v>
      </c>
      <c r="E719" s="8">
        <f>'Balance N-1'!B720</f>
        <v>0</v>
      </c>
      <c r="F719" s="9">
        <f>'Balance N-1'!C720</f>
        <v>0</v>
      </c>
      <c r="G719" s="9">
        <f>'Balance N-1'!D720</f>
        <v>0</v>
      </c>
      <c r="H719" s="9">
        <f>'Balance N-1'!E720</f>
        <v>0</v>
      </c>
      <c r="I719" s="9">
        <f>'Balance N-1'!F720</f>
        <v>0</v>
      </c>
      <c r="J719" s="11">
        <f>'Balance N-1'!G720</f>
        <v>0</v>
      </c>
      <c r="K719" s="11">
        <f>'Balance N-1'!H720</f>
        <v>0</v>
      </c>
      <c r="L719" s="12" t="str">
        <f t="shared" si="80"/>
        <v>0</v>
      </c>
      <c r="M719" s="5" t="str">
        <f t="shared" si="81"/>
        <v>0</v>
      </c>
      <c r="N719" s="4" t="str">
        <f t="shared" si="82"/>
        <v>0</v>
      </c>
      <c r="O719" s="6" t="str">
        <f t="shared" si="83"/>
        <v>Pas de niveau 7</v>
      </c>
    </row>
    <row r="720" spans="1:15">
      <c r="A720" s="15">
        <f>'Balance N-1'!A721</f>
        <v>0</v>
      </c>
      <c r="B720" s="4" t="str">
        <f t="shared" si="77"/>
        <v>0</v>
      </c>
      <c r="C720" s="4" t="str">
        <f t="shared" si="78"/>
        <v>0</v>
      </c>
      <c r="D720" s="4" t="str">
        <f t="shared" si="79"/>
        <v>0</v>
      </c>
      <c r="E720" s="8">
        <f>'Balance N-1'!B721</f>
        <v>0</v>
      </c>
      <c r="F720" s="9">
        <f>'Balance N-1'!C721</f>
        <v>0</v>
      </c>
      <c r="G720" s="9">
        <f>'Balance N-1'!D721</f>
        <v>0</v>
      </c>
      <c r="H720" s="9">
        <f>'Balance N-1'!E721</f>
        <v>0</v>
      </c>
      <c r="I720" s="9">
        <f>'Balance N-1'!F721</f>
        <v>0</v>
      </c>
      <c r="J720" s="11">
        <f>'Balance N-1'!G721</f>
        <v>0</v>
      </c>
      <c r="K720" s="11">
        <f>'Balance N-1'!H721</f>
        <v>0</v>
      </c>
      <c r="L720" s="12" t="str">
        <f t="shared" si="80"/>
        <v>0</v>
      </c>
      <c r="M720" s="5" t="str">
        <f t="shared" si="81"/>
        <v>0</v>
      </c>
      <c r="N720" s="4" t="str">
        <f t="shared" si="82"/>
        <v>0</v>
      </c>
      <c r="O720" s="6" t="str">
        <f t="shared" si="83"/>
        <v>Pas de niveau 7</v>
      </c>
    </row>
    <row r="721" spans="1:15">
      <c r="A721" s="15">
        <f>'Balance N-1'!A722</f>
        <v>0</v>
      </c>
      <c r="B721" s="4" t="str">
        <f t="shared" si="77"/>
        <v>0</v>
      </c>
      <c r="C721" s="4" t="str">
        <f t="shared" si="78"/>
        <v>0</v>
      </c>
      <c r="D721" s="4" t="str">
        <f t="shared" si="79"/>
        <v>0</v>
      </c>
      <c r="E721" s="8">
        <f>'Balance N-1'!B722</f>
        <v>0</v>
      </c>
      <c r="F721" s="9">
        <f>'Balance N-1'!C722</f>
        <v>0</v>
      </c>
      <c r="G721" s="9">
        <f>'Balance N-1'!D722</f>
        <v>0</v>
      </c>
      <c r="H721" s="9">
        <f>'Balance N-1'!E722</f>
        <v>0</v>
      </c>
      <c r="I721" s="9">
        <f>'Balance N-1'!F722</f>
        <v>0</v>
      </c>
      <c r="J721" s="11">
        <f>'Balance N-1'!G722</f>
        <v>0</v>
      </c>
      <c r="K721" s="11">
        <f>'Balance N-1'!H722</f>
        <v>0</v>
      </c>
      <c r="L721" s="12" t="str">
        <f t="shared" si="80"/>
        <v>0</v>
      </c>
      <c r="M721" s="5" t="str">
        <f t="shared" si="81"/>
        <v>0</v>
      </c>
      <c r="N721" s="4" t="str">
        <f t="shared" si="82"/>
        <v>0</v>
      </c>
      <c r="O721" s="6" t="str">
        <f t="shared" si="83"/>
        <v>Pas de niveau 7</v>
      </c>
    </row>
    <row r="722" spans="1:15">
      <c r="A722" s="15">
        <f>'Balance N-1'!A723</f>
        <v>0</v>
      </c>
      <c r="B722" s="4" t="str">
        <f t="shared" si="77"/>
        <v>0</v>
      </c>
      <c r="C722" s="4" t="str">
        <f t="shared" si="78"/>
        <v>0</v>
      </c>
      <c r="D722" s="4" t="str">
        <f t="shared" si="79"/>
        <v>0</v>
      </c>
      <c r="E722" s="8">
        <f>'Balance N-1'!B723</f>
        <v>0</v>
      </c>
      <c r="F722" s="9">
        <f>'Balance N-1'!C723</f>
        <v>0</v>
      </c>
      <c r="G722" s="9">
        <f>'Balance N-1'!D723</f>
        <v>0</v>
      </c>
      <c r="H722" s="9">
        <f>'Balance N-1'!E723</f>
        <v>0</v>
      </c>
      <c r="I722" s="9">
        <f>'Balance N-1'!F723</f>
        <v>0</v>
      </c>
      <c r="J722" s="11">
        <f>'Balance N-1'!G723</f>
        <v>0</v>
      </c>
      <c r="K722" s="11">
        <f>'Balance N-1'!H723</f>
        <v>0</v>
      </c>
      <c r="L722" s="12" t="str">
        <f t="shared" si="80"/>
        <v>0</v>
      </c>
      <c r="M722" s="5" t="str">
        <f t="shared" si="81"/>
        <v>0</v>
      </c>
      <c r="N722" s="4" t="str">
        <f t="shared" si="82"/>
        <v>0</v>
      </c>
      <c r="O722" s="6" t="str">
        <f t="shared" si="83"/>
        <v>Pas de niveau 7</v>
      </c>
    </row>
    <row r="723" spans="1:15">
      <c r="A723" s="15">
        <f>'Balance N-1'!A724</f>
        <v>0</v>
      </c>
      <c r="B723" s="4" t="str">
        <f t="shared" si="77"/>
        <v>0</v>
      </c>
      <c r="C723" s="4" t="str">
        <f t="shared" si="78"/>
        <v>0</v>
      </c>
      <c r="D723" s="4" t="str">
        <f t="shared" si="79"/>
        <v>0</v>
      </c>
      <c r="E723" s="8">
        <f>'Balance N-1'!B724</f>
        <v>0</v>
      </c>
      <c r="F723" s="9">
        <f>'Balance N-1'!C724</f>
        <v>0</v>
      </c>
      <c r="G723" s="9">
        <f>'Balance N-1'!D724</f>
        <v>0</v>
      </c>
      <c r="H723" s="9">
        <f>'Balance N-1'!E724</f>
        <v>0</v>
      </c>
      <c r="I723" s="9">
        <f>'Balance N-1'!F724</f>
        <v>0</v>
      </c>
      <c r="J723" s="11">
        <f>'Balance N-1'!G724</f>
        <v>0</v>
      </c>
      <c r="K723" s="11">
        <f>'Balance N-1'!H724</f>
        <v>0</v>
      </c>
      <c r="L723" s="12" t="str">
        <f t="shared" si="80"/>
        <v>0</v>
      </c>
      <c r="M723" s="5" t="str">
        <f t="shared" si="81"/>
        <v>0</v>
      </c>
      <c r="N723" s="4" t="str">
        <f t="shared" si="82"/>
        <v>0</v>
      </c>
      <c r="O723" s="6" t="str">
        <f t="shared" si="83"/>
        <v>Pas de niveau 7</v>
      </c>
    </row>
    <row r="724" spans="1:15">
      <c r="A724" s="15">
        <f>'Balance N-1'!A725</f>
        <v>0</v>
      </c>
      <c r="B724" s="4" t="str">
        <f t="shared" si="77"/>
        <v>0</v>
      </c>
      <c r="C724" s="4" t="str">
        <f t="shared" si="78"/>
        <v>0</v>
      </c>
      <c r="D724" s="4" t="str">
        <f t="shared" si="79"/>
        <v>0</v>
      </c>
      <c r="E724" s="8">
        <f>'Balance N-1'!B725</f>
        <v>0</v>
      </c>
      <c r="F724" s="9">
        <f>'Balance N-1'!C725</f>
        <v>0</v>
      </c>
      <c r="G724" s="9">
        <f>'Balance N-1'!D725</f>
        <v>0</v>
      </c>
      <c r="H724" s="9">
        <f>'Balance N-1'!E725</f>
        <v>0</v>
      </c>
      <c r="I724" s="9">
        <f>'Balance N-1'!F725</f>
        <v>0</v>
      </c>
      <c r="J724" s="11">
        <f>'Balance N-1'!G725</f>
        <v>0</v>
      </c>
      <c r="K724" s="11">
        <f>'Balance N-1'!H725</f>
        <v>0</v>
      </c>
      <c r="L724" s="12" t="str">
        <f t="shared" si="80"/>
        <v>0</v>
      </c>
      <c r="M724" s="5" t="str">
        <f t="shared" si="81"/>
        <v>0</v>
      </c>
      <c r="N724" s="4" t="str">
        <f t="shared" si="82"/>
        <v>0</v>
      </c>
      <c r="O724" s="6" t="str">
        <f t="shared" si="83"/>
        <v>Pas de niveau 7</v>
      </c>
    </row>
    <row r="725" spans="1:15">
      <c r="A725" s="15">
        <f>'Balance N-1'!A726</f>
        <v>0</v>
      </c>
      <c r="B725" s="4" t="str">
        <f t="shared" si="77"/>
        <v>0</v>
      </c>
      <c r="C725" s="4" t="str">
        <f t="shared" si="78"/>
        <v>0</v>
      </c>
      <c r="D725" s="4" t="str">
        <f t="shared" si="79"/>
        <v>0</v>
      </c>
      <c r="E725" s="8">
        <f>'Balance N-1'!B726</f>
        <v>0</v>
      </c>
      <c r="F725" s="9">
        <f>'Balance N-1'!C726</f>
        <v>0</v>
      </c>
      <c r="G725" s="9">
        <f>'Balance N-1'!D726</f>
        <v>0</v>
      </c>
      <c r="H725" s="9">
        <f>'Balance N-1'!E726</f>
        <v>0</v>
      </c>
      <c r="I725" s="9">
        <f>'Balance N-1'!F726</f>
        <v>0</v>
      </c>
      <c r="J725" s="11">
        <f>'Balance N-1'!G726</f>
        <v>0</v>
      </c>
      <c r="K725" s="11">
        <f>'Balance N-1'!H726</f>
        <v>0</v>
      </c>
      <c r="L725" s="12" t="str">
        <f t="shared" si="80"/>
        <v>0</v>
      </c>
      <c r="M725" s="5" t="str">
        <f t="shared" si="81"/>
        <v>0</v>
      </c>
      <c r="N725" s="4" t="str">
        <f t="shared" si="82"/>
        <v>0</v>
      </c>
      <c r="O725" s="6" t="str">
        <f t="shared" si="83"/>
        <v>Pas de niveau 7</v>
      </c>
    </row>
    <row r="726" spans="1:15">
      <c r="A726" s="15">
        <f>'Balance N-1'!A727</f>
        <v>0</v>
      </c>
      <c r="B726" s="4" t="str">
        <f t="shared" si="77"/>
        <v>0</v>
      </c>
      <c r="C726" s="4" t="str">
        <f t="shared" si="78"/>
        <v>0</v>
      </c>
      <c r="D726" s="4" t="str">
        <f t="shared" si="79"/>
        <v>0</v>
      </c>
      <c r="E726" s="8">
        <f>'Balance N-1'!B727</f>
        <v>0</v>
      </c>
      <c r="F726" s="9">
        <f>'Balance N-1'!C727</f>
        <v>0</v>
      </c>
      <c r="G726" s="9">
        <f>'Balance N-1'!D727</f>
        <v>0</v>
      </c>
      <c r="H726" s="9">
        <f>'Balance N-1'!E727</f>
        <v>0</v>
      </c>
      <c r="I726" s="9">
        <f>'Balance N-1'!F727</f>
        <v>0</v>
      </c>
      <c r="J726" s="11">
        <f>'Balance N-1'!G727</f>
        <v>0</v>
      </c>
      <c r="K726" s="11">
        <f>'Balance N-1'!H727</f>
        <v>0</v>
      </c>
      <c r="L726" s="12" t="str">
        <f t="shared" si="80"/>
        <v>0</v>
      </c>
      <c r="M726" s="5" t="str">
        <f t="shared" si="81"/>
        <v>0</v>
      </c>
      <c r="N726" s="4" t="str">
        <f t="shared" si="82"/>
        <v>0</v>
      </c>
      <c r="O726" s="6" t="str">
        <f t="shared" si="83"/>
        <v>Pas de niveau 7</v>
      </c>
    </row>
    <row r="727" spans="1:15">
      <c r="A727" s="15">
        <f>'Balance N-1'!A728</f>
        <v>0</v>
      </c>
      <c r="B727" s="4" t="str">
        <f t="shared" si="77"/>
        <v>0</v>
      </c>
      <c r="C727" s="4" t="str">
        <f t="shared" si="78"/>
        <v>0</v>
      </c>
      <c r="D727" s="4" t="str">
        <f t="shared" si="79"/>
        <v>0</v>
      </c>
      <c r="E727" s="8">
        <f>'Balance N-1'!B728</f>
        <v>0</v>
      </c>
      <c r="F727" s="9">
        <f>'Balance N-1'!C728</f>
        <v>0</v>
      </c>
      <c r="G727" s="9">
        <f>'Balance N-1'!D728</f>
        <v>0</v>
      </c>
      <c r="H727" s="9">
        <f>'Balance N-1'!E728</f>
        <v>0</v>
      </c>
      <c r="I727" s="9">
        <f>'Balance N-1'!F728</f>
        <v>0</v>
      </c>
      <c r="J727" s="11">
        <f>'Balance N-1'!G728</f>
        <v>0</v>
      </c>
      <c r="K727" s="11">
        <f>'Balance N-1'!H728</f>
        <v>0</v>
      </c>
      <c r="L727" s="12" t="str">
        <f t="shared" si="80"/>
        <v>0</v>
      </c>
      <c r="M727" s="5" t="str">
        <f t="shared" si="81"/>
        <v>0</v>
      </c>
      <c r="N727" s="4" t="str">
        <f t="shared" si="82"/>
        <v>0</v>
      </c>
      <c r="O727" s="6" t="str">
        <f t="shared" si="83"/>
        <v>Pas de niveau 7</v>
      </c>
    </row>
    <row r="728" spans="1:15">
      <c r="A728" s="15">
        <f>'Balance N-1'!A729</f>
        <v>0</v>
      </c>
      <c r="B728" s="4" t="str">
        <f t="shared" si="77"/>
        <v>0</v>
      </c>
      <c r="C728" s="4" t="str">
        <f t="shared" si="78"/>
        <v>0</v>
      </c>
      <c r="D728" s="4" t="str">
        <f t="shared" si="79"/>
        <v>0</v>
      </c>
      <c r="E728" s="8">
        <f>'Balance N-1'!B729</f>
        <v>0</v>
      </c>
      <c r="F728" s="9">
        <f>'Balance N-1'!C729</f>
        <v>0</v>
      </c>
      <c r="G728" s="9">
        <f>'Balance N-1'!D729</f>
        <v>0</v>
      </c>
      <c r="H728" s="9">
        <f>'Balance N-1'!E729</f>
        <v>0</v>
      </c>
      <c r="I728" s="9">
        <f>'Balance N-1'!F729</f>
        <v>0</v>
      </c>
      <c r="J728" s="11">
        <f>'Balance N-1'!G729</f>
        <v>0</v>
      </c>
      <c r="K728" s="11">
        <f>'Balance N-1'!H729</f>
        <v>0</v>
      </c>
      <c r="L728" s="12" t="str">
        <f t="shared" si="80"/>
        <v>0</v>
      </c>
      <c r="M728" s="5" t="str">
        <f t="shared" si="81"/>
        <v>0</v>
      </c>
      <c r="N728" s="4" t="str">
        <f t="shared" si="82"/>
        <v>0</v>
      </c>
      <c r="O728" s="6" t="str">
        <f t="shared" si="83"/>
        <v>Pas de niveau 7</v>
      </c>
    </row>
    <row r="729" spans="1:15">
      <c r="A729" s="15">
        <f>'Balance N-1'!A730</f>
        <v>0</v>
      </c>
      <c r="B729" s="4" t="str">
        <f t="shared" si="77"/>
        <v>0</v>
      </c>
      <c r="C729" s="4" t="str">
        <f t="shared" si="78"/>
        <v>0</v>
      </c>
      <c r="D729" s="4" t="str">
        <f t="shared" si="79"/>
        <v>0</v>
      </c>
      <c r="E729" s="8">
        <f>'Balance N-1'!B730</f>
        <v>0</v>
      </c>
      <c r="F729" s="9">
        <f>'Balance N-1'!C730</f>
        <v>0</v>
      </c>
      <c r="G729" s="9">
        <f>'Balance N-1'!D730</f>
        <v>0</v>
      </c>
      <c r="H729" s="9">
        <f>'Balance N-1'!E730</f>
        <v>0</v>
      </c>
      <c r="I729" s="9">
        <f>'Balance N-1'!F730</f>
        <v>0</v>
      </c>
      <c r="J729" s="11">
        <f>'Balance N-1'!G730</f>
        <v>0</v>
      </c>
      <c r="K729" s="11">
        <f>'Balance N-1'!H730</f>
        <v>0</v>
      </c>
      <c r="L729" s="12" t="str">
        <f t="shared" si="80"/>
        <v>0</v>
      </c>
      <c r="M729" s="5" t="str">
        <f t="shared" si="81"/>
        <v>0</v>
      </c>
      <c r="N729" s="4" t="str">
        <f t="shared" si="82"/>
        <v>0</v>
      </c>
      <c r="O729" s="6" t="str">
        <f t="shared" si="83"/>
        <v>Pas de niveau 7</v>
      </c>
    </row>
    <row r="730" spans="1:15">
      <c r="A730" s="15">
        <f>'Balance N-1'!A731</f>
        <v>0</v>
      </c>
      <c r="B730" s="4" t="str">
        <f t="shared" si="77"/>
        <v>0</v>
      </c>
      <c r="C730" s="4" t="str">
        <f t="shared" si="78"/>
        <v>0</v>
      </c>
      <c r="D730" s="4" t="str">
        <f t="shared" si="79"/>
        <v>0</v>
      </c>
      <c r="E730" s="8">
        <f>'Balance N-1'!B731</f>
        <v>0</v>
      </c>
      <c r="F730" s="9">
        <f>'Balance N-1'!C731</f>
        <v>0</v>
      </c>
      <c r="G730" s="9">
        <f>'Balance N-1'!D731</f>
        <v>0</v>
      </c>
      <c r="H730" s="9">
        <f>'Balance N-1'!E731</f>
        <v>0</v>
      </c>
      <c r="I730" s="9">
        <f>'Balance N-1'!F731</f>
        <v>0</v>
      </c>
      <c r="J730" s="11">
        <f>'Balance N-1'!G731</f>
        <v>0</v>
      </c>
      <c r="K730" s="11">
        <f>'Balance N-1'!H731</f>
        <v>0</v>
      </c>
      <c r="L730" s="12" t="str">
        <f t="shared" si="80"/>
        <v>0</v>
      </c>
      <c r="M730" s="5" t="str">
        <f t="shared" si="81"/>
        <v>0</v>
      </c>
      <c r="N730" s="4" t="str">
        <f t="shared" si="82"/>
        <v>0</v>
      </c>
      <c r="O730" s="6" t="str">
        <f t="shared" si="83"/>
        <v>Pas de niveau 7</v>
      </c>
    </row>
    <row r="731" spans="1:15">
      <c r="A731" s="15">
        <f>'Balance N-1'!A732</f>
        <v>0</v>
      </c>
      <c r="B731" s="4" t="str">
        <f t="shared" si="77"/>
        <v>0</v>
      </c>
      <c r="C731" s="4" t="str">
        <f t="shared" si="78"/>
        <v>0</v>
      </c>
      <c r="D731" s="4" t="str">
        <f t="shared" si="79"/>
        <v>0</v>
      </c>
      <c r="E731" s="8">
        <f>'Balance N-1'!B732</f>
        <v>0</v>
      </c>
      <c r="F731" s="9">
        <f>'Balance N-1'!C732</f>
        <v>0</v>
      </c>
      <c r="G731" s="9">
        <f>'Balance N-1'!D732</f>
        <v>0</v>
      </c>
      <c r="H731" s="9">
        <f>'Balance N-1'!E732</f>
        <v>0</v>
      </c>
      <c r="I731" s="9">
        <f>'Balance N-1'!F732</f>
        <v>0</v>
      </c>
      <c r="J731" s="11">
        <f>'Balance N-1'!G732</f>
        <v>0</v>
      </c>
      <c r="K731" s="11">
        <f>'Balance N-1'!H732</f>
        <v>0</v>
      </c>
      <c r="L731" s="12" t="str">
        <f t="shared" si="80"/>
        <v>0</v>
      </c>
      <c r="M731" s="5" t="str">
        <f t="shared" si="81"/>
        <v>0</v>
      </c>
      <c r="N731" s="4" t="str">
        <f t="shared" si="82"/>
        <v>0</v>
      </c>
      <c r="O731" s="6" t="str">
        <f t="shared" si="83"/>
        <v>Pas de niveau 7</v>
      </c>
    </row>
    <row r="732" spans="1:15">
      <c r="A732" s="15">
        <f>'Balance N-1'!A733</f>
        <v>0</v>
      </c>
      <c r="B732" s="4" t="str">
        <f t="shared" si="77"/>
        <v>0</v>
      </c>
      <c r="C732" s="4" t="str">
        <f t="shared" si="78"/>
        <v>0</v>
      </c>
      <c r="D732" s="4" t="str">
        <f t="shared" si="79"/>
        <v>0</v>
      </c>
      <c r="E732" s="8">
        <f>'Balance N-1'!B733</f>
        <v>0</v>
      </c>
      <c r="F732" s="9">
        <f>'Balance N-1'!C733</f>
        <v>0</v>
      </c>
      <c r="G732" s="9">
        <f>'Balance N-1'!D733</f>
        <v>0</v>
      </c>
      <c r="H732" s="9">
        <f>'Balance N-1'!E733</f>
        <v>0</v>
      </c>
      <c r="I732" s="9">
        <f>'Balance N-1'!F733</f>
        <v>0</v>
      </c>
      <c r="J732" s="11">
        <f>'Balance N-1'!G733</f>
        <v>0</v>
      </c>
      <c r="K732" s="11">
        <f>'Balance N-1'!H733</f>
        <v>0</v>
      </c>
      <c r="L732" s="12" t="str">
        <f t="shared" si="80"/>
        <v>0</v>
      </c>
      <c r="M732" s="5" t="str">
        <f t="shared" si="81"/>
        <v>0</v>
      </c>
      <c r="N732" s="4" t="str">
        <f t="shared" si="82"/>
        <v>0</v>
      </c>
      <c r="O732" s="6" t="str">
        <f t="shared" si="83"/>
        <v>Pas de niveau 7</v>
      </c>
    </row>
    <row r="733" spans="1:15">
      <c r="A733" s="15">
        <f>'Balance N-1'!A734</f>
        <v>0</v>
      </c>
      <c r="B733" s="4" t="str">
        <f t="shared" si="77"/>
        <v>0</v>
      </c>
      <c r="C733" s="4" t="str">
        <f t="shared" si="78"/>
        <v>0</v>
      </c>
      <c r="D733" s="4" t="str">
        <f t="shared" si="79"/>
        <v>0</v>
      </c>
      <c r="E733" s="8">
        <f>'Balance N-1'!B734</f>
        <v>0</v>
      </c>
      <c r="F733" s="9">
        <f>'Balance N-1'!C734</f>
        <v>0</v>
      </c>
      <c r="G733" s="9">
        <f>'Balance N-1'!D734</f>
        <v>0</v>
      </c>
      <c r="H733" s="9">
        <f>'Balance N-1'!E734</f>
        <v>0</v>
      </c>
      <c r="I733" s="9">
        <f>'Balance N-1'!F734</f>
        <v>0</v>
      </c>
      <c r="J733" s="11">
        <f>'Balance N-1'!G734</f>
        <v>0</v>
      </c>
      <c r="K733" s="11">
        <f>'Balance N-1'!H734</f>
        <v>0</v>
      </c>
      <c r="L733" s="12" t="str">
        <f t="shared" si="80"/>
        <v>0</v>
      </c>
      <c r="M733" s="5" t="str">
        <f t="shared" si="81"/>
        <v>0</v>
      </c>
      <c r="N733" s="4" t="str">
        <f t="shared" si="82"/>
        <v>0</v>
      </c>
      <c r="O733" s="6" t="str">
        <f t="shared" si="83"/>
        <v>Pas de niveau 7</v>
      </c>
    </row>
    <row r="734" spans="1:15">
      <c r="A734" s="15">
        <f>'Balance N-1'!A735</f>
        <v>0</v>
      </c>
      <c r="B734" s="4" t="str">
        <f t="shared" si="77"/>
        <v>0</v>
      </c>
      <c r="C734" s="4" t="str">
        <f t="shared" si="78"/>
        <v>0</v>
      </c>
      <c r="D734" s="4" t="str">
        <f t="shared" si="79"/>
        <v>0</v>
      </c>
      <c r="E734" s="8">
        <f>'Balance N-1'!B735</f>
        <v>0</v>
      </c>
      <c r="F734" s="9">
        <f>'Balance N-1'!C735</f>
        <v>0</v>
      </c>
      <c r="G734" s="9">
        <f>'Balance N-1'!D735</f>
        <v>0</v>
      </c>
      <c r="H734" s="9">
        <f>'Balance N-1'!E735</f>
        <v>0</v>
      </c>
      <c r="I734" s="9">
        <f>'Balance N-1'!F735</f>
        <v>0</v>
      </c>
      <c r="J734" s="11">
        <f>'Balance N-1'!G735</f>
        <v>0</v>
      </c>
      <c r="K734" s="11">
        <f>'Balance N-1'!H735</f>
        <v>0</v>
      </c>
      <c r="L734" s="12" t="str">
        <f t="shared" si="80"/>
        <v>0</v>
      </c>
      <c r="M734" s="5" t="str">
        <f t="shared" si="81"/>
        <v>0</v>
      </c>
      <c r="N734" s="4" t="str">
        <f t="shared" si="82"/>
        <v>0</v>
      </c>
      <c r="O734" s="6" t="str">
        <f t="shared" si="83"/>
        <v>Pas de niveau 7</v>
      </c>
    </row>
    <row r="735" spans="1:15">
      <c r="A735" s="15">
        <f>'Balance N-1'!A736</f>
        <v>0</v>
      </c>
      <c r="B735" s="4" t="str">
        <f t="shared" si="77"/>
        <v>0</v>
      </c>
      <c r="C735" s="4" t="str">
        <f t="shared" si="78"/>
        <v>0</v>
      </c>
      <c r="D735" s="4" t="str">
        <f t="shared" si="79"/>
        <v>0</v>
      </c>
      <c r="E735" s="8">
        <f>'Balance N-1'!B736</f>
        <v>0</v>
      </c>
      <c r="F735" s="9">
        <f>'Balance N-1'!C736</f>
        <v>0</v>
      </c>
      <c r="G735" s="9">
        <f>'Balance N-1'!D736</f>
        <v>0</v>
      </c>
      <c r="H735" s="9">
        <f>'Balance N-1'!E736</f>
        <v>0</v>
      </c>
      <c r="I735" s="9">
        <f>'Balance N-1'!F736</f>
        <v>0</v>
      </c>
      <c r="J735" s="11">
        <f>'Balance N-1'!G736</f>
        <v>0</v>
      </c>
      <c r="K735" s="11">
        <f>'Balance N-1'!H736</f>
        <v>0</v>
      </c>
      <c r="L735" s="12" t="str">
        <f t="shared" si="80"/>
        <v>0</v>
      </c>
      <c r="M735" s="5" t="str">
        <f t="shared" si="81"/>
        <v>0</v>
      </c>
      <c r="N735" s="4" t="str">
        <f t="shared" si="82"/>
        <v>0</v>
      </c>
      <c r="O735" s="6" t="str">
        <f t="shared" si="83"/>
        <v>Pas de niveau 7</v>
      </c>
    </row>
    <row r="736" spans="1:15">
      <c r="A736" s="15">
        <f>'Balance N-1'!A737</f>
        <v>0</v>
      </c>
      <c r="B736" s="4" t="str">
        <f t="shared" si="77"/>
        <v>0</v>
      </c>
      <c r="C736" s="4" t="str">
        <f t="shared" si="78"/>
        <v>0</v>
      </c>
      <c r="D736" s="4" t="str">
        <f t="shared" si="79"/>
        <v>0</v>
      </c>
      <c r="E736" s="8">
        <f>'Balance N-1'!B737</f>
        <v>0</v>
      </c>
      <c r="F736" s="9">
        <f>'Balance N-1'!C737</f>
        <v>0</v>
      </c>
      <c r="G736" s="9">
        <f>'Balance N-1'!D737</f>
        <v>0</v>
      </c>
      <c r="H736" s="9">
        <f>'Balance N-1'!E737</f>
        <v>0</v>
      </c>
      <c r="I736" s="9">
        <f>'Balance N-1'!F737</f>
        <v>0</v>
      </c>
      <c r="J736" s="11">
        <f>'Balance N-1'!G737</f>
        <v>0</v>
      </c>
      <c r="K736" s="11">
        <f>'Balance N-1'!H737</f>
        <v>0</v>
      </c>
      <c r="L736" s="12" t="str">
        <f t="shared" si="80"/>
        <v>0</v>
      </c>
      <c r="M736" s="5" t="str">
        <f t="shared" si="81"/>
        <v>0</v>
      </c>
      <c r="N736" s="4" t="str">
        <f t="shared" si="82"/>
        <v>0</v>
      </c>
      <c r="O736" s="6" t="str">
        <f t="shared" si="83"/>
        <v>Pas de niveau 7</v>
      </c>
    </row>
    <row r="737" spans="1:15">
      <c r="A737" s="15">
        <f>'Balance N-1'!A738</f>
        <v>0</v>
      </c>
      <c r="B737" s="4" t="str">
        <f t="shared" si="77"/>
        <v>0</v>
      </c>
      <c r="C737" s="4" t="str">
        <f t="shared" si="78"/>
        <v>0</v>
      </c>
      <c r="D737" s="4" t="str">
        <f t="shared" si="79"/>
        <v>0</v>
      </c>
      <c r="E737" s="8">
        <f>'Balance N-1'!B738</f>
        <v>0</v>
      </c>
      <c r="F737" s="9">
        <f>'Balance N-1'!C738</f>
        <v>0</v>
      </c>
      <c r="G737" s="9">
        <f>'Balance N-1'!D738</f>
        <v>0</v>
      </c>
      <c r="H737" s="9">
        <f>'Balance N-1'!E738</f>
        <v>0</v>
      </c>
      <c r="I737" s="9">
        <f>'Balance N-1'!F738</f>
        <v>0</v>
      </c>
      <c r="J737" s="11">
        <f>'Balance N-1'!G738</f>
        <v>0</v>
      </c>
      <c r="K737" s="11">
        <f>'Balance N-1'!H738</f>
        <v>0</v>
      </c>
      <c r="L737" s="12" t="str">
        <f t="shared" si="80"/>
        <v>0</v>
      </c>
      <c r="M737" s="5" t="str">
        <f t="shared" si="81"/>
        <v>0</v>
      </c>
      <c r="N737" s="4" t="str">
        <f t="shared" si="82"/>
        <v>0</v>
      </c>
      <c r="O737" s="6" t="str">
        <f t="shared" si="83"/>
        <v>Pas de niveau 7</v>
      </c>
    </row>
    <row r="738" spans="1:15">
      <c r="A738" s="15">
        <f>'Balance N-1'!A739</f>
        <v>0</v>
      </c>
      <c r="B738" s="4" t="str">
        <f t="shared" si="77"/>
        <v>0</v>
      </c>
      <c r="C738" s="4" t="str">
        <f t="shared" si="78"/>
        <v>0</v>
      </c>
      <c r="D738" s="4" t="str">
        <f t="shared" si="79"/>
        <v>0</v>
      </c>
      <c r="E738" s="8">
        <f>'Balance N-1'!B739</f>
        <v>0</v>
      </c>
      <c r="F738" s="9">
        <f>'Balance N-1'!C739</f>
        <v>0</v>
      </c>
      <c r="G738" s="9">
        <f>'Balance N-1'!D739</f>
        <v>0</v>
      </c>
      <c r="H738" s="9">
        <f>'Balance N-1'!E739</f>
        <v>0</v>
      </c>
      <c r="I738" s="9">
        <f>'Balance N-1'!F739</f>
        <v>0</v>
      </c>
      <c r="J738" s="11">
        <f>'Balance N-1'!G739</f>
        <v>0</v>
      </c>
      <c r="K738" s="11">
        <f>'Balance N-1'!H739</f>
        <v>0</v>
      </c>
      <c r="L738" s="12" t="str">
        <f t="shared" si="80"/>
        <v>0</v>
      </c>
      <c r="M738" s="5" t="str">
        <f t="shared" si="81"/>
        <v>0</v>
      </c>
      <c r="N738" s="4" t="str">
        <f t="shared" si="82"/>
        <v>0</v>
      </c>
      <c r="O738" s="6" t="str">
        <f t="shared" si="83"/>
        <v>Pas de niveau 7</v>
      </c>
    </row>
    <row r="739" spans="1:15">
      <c r="A739" s="15">
        <f>'Balance N-1'!A740</f>
        <v>0</v>
      </c>
      <c r="B739" s="4" t="str">
        <f t="shared" si="77"/>
        <v>0</v>
      </c>
      <c r="C739" s="4" t="str">
        <f t="shared" si="78"/>
        <v>0</v>
      </c>
      <c r="D739" s="4" t="str">
        <f t="shared" si="79"/>
        <v>0</v>
      </c>
      <c r="E739" s="8">
        <f>'Balance N-1'!B740</f>
        <v>0</v>
      </c>
      <c r="F739" s="9">
        <f>'Balance N-1'!C740</f>
        <v>0</v>
      </c>
      <c r="G739" s="9">
        <f>'Balance N-1'!D740</f>
        <v>0</v>
      </c>
      <c r="H739" s="9">
        <f>'Balance N-1'!E740</f>
        <v>0</v>
      </c>
      <c r="I739" s="9">
        <f>'Balance N-1'!F740</f>
        <v>0</v>
      </c>
      <c r="J739" s="11">
        <f>'Balance N-1'!G740</f>
        <v>0</v>
      </c>
      <c r="K739" s="11">
        <f>'Balance N-1'!H740</f>
        <v>0</v>
      </c>
      <c r="L739" s="12" t="str">
        <f t="shared" si="80"/>
        <v>0</v>
      </c>
      <c r="M739" s="5" t="str">
        <f t="shared" si="81"/>
        <v>0</v>
      </c>
      <c r="N739" s="4" t="str">
        <f t="shared" si="82"/>
        <v>0</v>
      </c>
      <c r="O739" s="6" t="str">
        <f t="shared" si="83"/>
        <v>Pas de niveau 7</v>
      </c>
    </row>
    <row r="740" spans="1:15">
      <c r="A740" s="15">
        <f>'Balance N-1'!A741</f>
        <v>0</v>
      </c>
      <c r="B740" s="4" t="str">
        <f t="shared" si="77"/>
        <v>0</v>
      </c>
      <c r="C740" s="4" t="str">
        <f t="shared" si="78"/>
        <v>0</v>
      </c>
      <c r="D740" s="4" t="str">
        <f t="shared" si="79"/>
        <v>0</v>
      </c>
      <c r="E740" s="8">
        <f>'Balance N-1'!B741</f>
        <v>0</v>
      </c>
      <c r="F740" s="9">
        <f>'Balance N-1'!C741</f>
        <v>0</v>
      </c>
      <c r="G740" s="9">
        <f>'Balance N-1'!D741</f>
        <v>0</v>
      </c>
      <c r="H740" s="9">
        <f>'Balance N-1'!E741</f>
        <v>0</v>
      </c>
      <c r="I740" s="9">
        <f>'Balance N-1'!F741</f>
        <v>0</v>
      </c>
      <c r="J740" s="11">
        <f>'Balance N-1'!G741</f>
        <v>0</v>
      </c>
      <c r="K740" s="11">
        <f>'Balance N-1'!H741</f>
        <v>0</v>
      </c>
      <c r="L740" s="12" t="str">
        <f t="shared" si="80"/>
        <v>0</v>
      </c>
      <c r="M740" s="5" t="str">
        <f t="shared" si="81"/>
        <v>0</v>
      </c>
      <c r="N740" s="4" t="str">
        <f t="shared" si="82"/>
        <v>0</v>
      </c>
      <c r="O740" s="6" t="str">
        <f t="shared" si="83"/>
        <v>Pas de niveau 7</v>
      </c>
    </row>
    <row r="741" spans="1:15">
      <c r="A741" s="15">
        <f>'Balance N-1'!A742</f>
        <v>0</v>
      </c>
      <c r="B741" s="4" t="str">
        <f t="shared" si="77"/>
        <v>0</v>
      </c>
      <c r="C741" s="4" t="str">
        <f t="shared" si="78"/>
        <v>0</v>
      </c>
      <c r="D741" s="4" t="str">
        <f t="shared" si="79"/>
        <v>0</v>
      </c>
      <c r="E741" s="8">
        <f>'Balance N-1'!B742</f>
        <v>0</v>
      </c>
      <c r="F741" s="9">
        <f>'Balance N-1'!C742</f>
        <v>0</v>
      </c>
      <c r="G741" s="9">
        <f>'Balance N-1'!D742</f>
        <v>0</v>
      </c>
      <c r="H741" s="9">
        <f>'Balance N-1'!E742</f>
        <v>0</v>
      </c>
      <c r="I741" s="9">
        <f>'Balance N-1'!F742</f>
        <v>0</v>
      </c>
      <c r="J741" s="11">
        <f>'Balance N-1'!G742</f>
        <v>0</v>
      </c>
      <c r="K741" s="11">
        <f>'Balance N-1'!H742</f>
        <v>0</v>
      </c>
      <c r="L741" s="12" t="str">
        <f t="shared" si="80"/>
        <v>0</v>
      </c>
      <c r="M741" s="5" t="str">
        <f t="shared" si="81"/>
        <v>0</v>
      </c>
      <c r="N741" s="4" t="str">
        <f t="shared" si="82"/>
        <v>0</v>
      </c>
      <c r="O741" s="6" t="str">
        <f t="shared" si="83"/>
        <v>Pas de niveau 7</v>
      </c>
    </row>
    <row r="742" spans="1:15">
      <c r="A742" s="15">
        <f>'Balance N-1'!A743</f>
        <v>0</v>
      </c>
      <c r="B742" s="4" t="str">
        <f t="shared" si="77"/>
        <v>0</v>
      </c>
      <c r="C742" s="4" t="str">
        <f t="shared" si="78"/>
        <v>0</v>
      </c>
      <c r="D742" s="4" t="str">
        <f t="shared" si="79"/>
        <v>0</v>
      </c>
      <c r="E742" s="8">
        <f>'Balance N-1'!B743</f>
        <v>0</v>
      </c>
      <c r="F742" s="9">
        <f>'Balance N-1'!C743</f>
        <v>0</v>
      </c>
      <c r="G742" s="9">
        <f>'Balance N-1'!D743</f>
        <v>0</v>
      </c>
      <c r="H742" s="9">
        <f>'Balance N-1'!E743</f>
        <v>0</v>
      </c>
      <c r="I742" s="9">
        <f>'Balance N-1'!F743</f>
        <v>0</v>
      </c>
      <c r="J742" s="11">
        <f>'Balance N-1'!G743</f>
        <v>0</v>
      </c>
      <c r="K742" s="11">
        <f>'Balance N-1'!H743</f>
        <v>0</v>
      </c>
      <c r="L742" s="12" t="str">
        <f t="shared" si="80"/>
        <v>0</v>
      </c>
      <c r="M742" s="5" t="str">
        <f t="shared" si="81"/>
        <v>0</v>
      </c>
      <c r="N742" s="4" t="str">
        <f t="shared" si="82"/>
        <v>0</v>
      </c>
      <c r="O742" s="6" t="str">
        <f t="shared" si="83"/>
        <v>Pas de niveau 7</v>
      </c>
    </row>
    <row r="743" spans="1:15">
      <c r="A743" s="15">
        <f>'Balance N-1'!A744</f>
        <v>0</v>
      </c>
      <c r="B743" s="4" t="str">
        <f t="shared" si="77"/>
        <v>0</v>
      </c>
      <c r="C743" s="4" t="str">
        <f t="shared" si="78"/>
        <v>0</v>
      </c>
      <c r="D743" s="4" t="str">
        <f t="shared" si="79"/>
        <v>0</v>
      </c>
      <c r="E743" s="8">
        <f>'Balance N-1'!B744</f>
        <v>0</v>
      </c>
      <c r="F743" s="9">
        <f>'Balance N-1'!C744</f>
        <v>0</v>
      </c>
      <c r="G743" s="9">
        <f>'Balance N-1'!D744</f>
        <v>0</v>
      </c>
      <c r="H743" s="9">
        <f>'Balance N-1'!E744</f>
        <v>0</v>
      </c>
      <c r="I743" s="9">
        <f>'Balance N-1'!F744</f>
        <v>0</v>
      </c>
      <c r="J743" s="11">
        <f>'Balance N-1'!G744</f>
        <v>0</v>
      </c>
      <c r="K743" s="11">
        <f>'Balance N-1'!H744</f>
        <v>0</v>
      </c>
      <c r="L743" s="12" t="str">
        <f t="shared" si="80"/>
        <v>0</v>
      </c>
      <c r="M743" s="5" t="str">
        <f t="shared" si="81"/>
        <v>0</v>
      </c>
      <c r="N743" s="4" t="str">
        <f t="shared" si="82"/>
        <v>0</v>
      </c>
      <c r="O743" s="6" t="str">
        <f t="shared" si="83"/>
        <v>Pas de niveau 7</v>
      </c>
    </row>
    <row r="744" spans="1:15">
      <c r="A744" s="15">
        <f>'Balance N-1'!A745</f>
        <v>0</v>
      </c>
      <c r="B744" s="4" t="str">
        <f t="shared" si="77"/>
        <v>0</v>
      </c>
      <c r="C744" s="4" t="str">
        <f t="shared" si="78"/>
        <v>0</v>
      </c>
      <c r="D744" s="4" t="str">
        <f t="shared" si="79"/>
        <v>0</v>
      </c>
      <c r="E744" s="8">
        <f>'Balance N-1'!B745</f>
        <v>0</v>
      </c>
      <c r="F744" s="9">
        <f>'Balance N-1'!C745</f>
        <v>0</v>
      </c>
      <c r="G744" s="9">
        <f>'Balance N-1'!D745</f>
        <v>0</v>
      </c>
      <c r="H744" s="9">
        <f>'Balance N-1'!E745</f>
        <v>0</v>
      </c>
      <c r="I744" s="9">
        <f>'Balance N-1'!F745</f>
        <v>0</v>
      </c>
      <c r="J744" s="11">
        <f>'Balance N-1'!G745</f>
        <v>0</v>
      </c>
      <c r="K744" s="11">
        <f>'Balance N-1'!H745</f>
        <v>0</v>
      </c>
      <c r="L744" s="12" t="str">
        <f t="shared" si="80"/>
        <v>0</v>
      </c>
      <c r="M744" s="5" t="str">
        <f t="shared" si="81"/>
        <v>0</v>
      </c>
      <c r="N744" s="4" t="str">
        <f t="shared" si="82"/>
        <v>0</v>
      </c>
      <c r="O744" s="6" t="str">
        <f t="shared" si="83"/>
        <v>Pas de niveau 7</v>
      </c>
    </row>
    <row r="745" spans="1:15">
      <c r="A745" s="15">
        <f>'Balance N-1'!A746</f>
        <v>0</v>
      </c>
      <c r="B745" s="4" t="str">
        <f t="shared" si="77"/>
        <v>0</v>
      </c>
      <c r="C745" s="4" t="str">
        <f t="shared" si="78"/>
        <v>0</v>
      </c>
      <c r="D745" s="4" t="str">
        <f t="shared" si="79"/>
        <v>0</v>
      </c>
      <c r="E745" s="8">
        <f>'Balance N-1'!B746</f>
        <v>0</v>
      </c>
      <c r="F745" s="9">
        <f>'Balance N-1'!C746</f>
        <v>0</v>
      </c>
      <c r="G745" s="9">
        <f>'Balance N-1'!D746</f>
        <v>0</v>
      </c>
      <c r="H745" s="9">
        <f>'Balance N-1'!E746</f>
        <v>0</v>
      </c>
      <c r="I745" s="9">
        <f>'Balance N-1'!F746</f>
        <v>0</v>
      </c>
      <c r="J745" s="11">
        <f>'Balance N-1'!G746</f>
        <v>0</v>
      </c>
      <c r="K745" s="11">
        <f>'Balance N-1'!H746</f>
        <v>0</v>
      </c>
      <c r="L745" s="12" t="str">
        <f t="shared" si="80"/>
        <v>0</v>
      </c>
      <c r="M745" s="5" t="str">
        <f t="shared" si="81"/>
        <v>0</v>
      </c>
      <c r="N745" s="4" t="str">
        <f t="shared" si="82"/>
        <v>0</v>
      </c>
      <c r="O745" s="6" t="str">
        <f t="shared" si="83"/>
        <v>Pas de niveau 7</v>
      </c>
    </row>
    <row r="746" spans="1:15">
      <c r="A746" s="15">
        <f>'Balance N-1'!A747</f>
        <v>0</v>
      </c>
      <c r="B746" s="4" t="str">
        <f t="shared" si="77"/>
        <v>0</v>
      </c>
      <c r="C746" s="4" t="str">
        <f t="shared" si="78"/>
        <v>0</v>
      </c>
      <c r="D746" s="4" t="str">
        <f t="shared" si="79"/>
        <v>0</v>
      </c>
      <c r="E746" s="8">
        <f>'Balance N-1'!B747</f>
        <v>0</v>
      </c>
      <c r="F746" s="9">
        <f>'Balance N-1'!C747</f>
        <v>0</v>
      </c>
      <c r="G746" s="9">
        <f>'Balance N-1'!D747</f>
        <v>0</v>
      </c>
      <c r="H746" s="9">
        <f>'Balance N-1'!E747</f>
        <v>0</v>
      </c>
      <c r="I746" s="9">
        <f>'Balance N-1'!F747</f>
        <v>0</v>
      </c>
      <c r="J746" s="11">
        <f>'Balance N-1'!G747</f>
        <v>0</v>
      </c>
      <c r="K746" s="11">
        <f>'Balance N-1'!H747</f>
        <v>0</v>
      </c>
      <c r="L746" s="12" t="str">
        <f t="shared" si="80"/>
        <v>0</v>
      </c>
      <c r="M746" s="5" t="str">
        <f t="shared" si="81"/>
        <v>0</v>
      </c>
      <c r="N746" s="4" t="str">
        <f t="shared" si="82"/>
        <v>0</v>
      </c>
      <c r="O746" s="6" t="str">
        <f t="shared" si="83"/>
        <v>Pas de niveau 7</v>
      </c>
    </row>
    <row r="747" spans="1:15">
      <c r="A747" s="15">
        <f>'Balance N-1'!A748</f>
        <v>0</v>
      </c>
      <c r="B747" s="4" t="str">
        <f t="shared" si="77"/>
        <v>0</v>
      </c>
      <c r="C747" s="4" t="str">
        <f t="shared" si="78"/>
        <v>0</v>
      </c>
      <c r="D747" s="4" t="str">
        <f t="shared" si="79"/>
        <v>0</v>
      </c>
      <c r="E747" s="8">
        <f>'Balance N-1'!B748</f>
        <v>0</v>
      </c>
      <c r="F747" s="9">
        <f>'Balance N-1'!C748</f>
        <v>0</v>
      </c>
      <c r="G747" s="9">
        <f>'Balance N-1'!D748</f>
        <v>0</v>
      </c>
      <c r="H747" s="9">
        <f>'Balance N-1'!E748</f>
        <v>0</v>
      </c>
      <c r="I747" s="9">
        <f>'Balance N-1'!F748</f>
        <v>0</v>
      </c>
      <c r="J747" s="11">
        <f>'Balance N-1'!G748</f>
        <v>0</v>
      </c>
      <c r="K747" s="11">
        <f>'Balance N-1'!H748</f>
        <v>0</v>
      </c>
      <c r="L747" s="12" t="str">
        <f t="shared" si="80"/>
        <v>0</v>
      </c>
      <c r="M747" s="5" t="str">
        <f t="shared" si="81"/>
        <v>0</v>
      </c>
      <c r="N747" s="4" t="str">
        <f t="shared" si="82"/>
        <v>0</v>
      </c>
      <c r="O747" s="6" t="str">
        <f t="shared" si="83"/>
        <v>Pas de niveau 7</v>
      </c>
    </row>
    <row r="748" spans="1:15">
      <c r="A748" s="15">
        <f>'Balance N-1'!A749</f>
        <v>0</v>
      </c>
      <c r="B748" s="4" t="str">
        <f t="shared" si="77"/>
        <v>0</v>
      </c>
      <c r="C748" s="4" t="str">
        <f t="shared" si="78"/>
        <v>0</v>
      </c>
      <c r="D748" s="4" t="str">
        <f t="shared" si="79"/>
        <v>0</v>
      </c>
      <c r="E748" s="8">
        <f>'Balance N-1'!B749</f>
        <v>0</v>
      </c>
      <c r="F748" s="9">
        <f>'Balance N-1'!C749</f>
        <v>0</v>
      </c>
      <c r="G748" s="9">
        <f>'Balance N-1'!D749</f>
        <v>0</v>
      </c>
      <c r="H748" s="9">
        <f>'Balance N-1'!E749</f>
        <v>0</v>
      </c>
      <c r="I748" s="9">
        <f>'Balance N-1'!F749</f>
        <v>0</v>
      </c>
      <c r="J748" s="11">
        <f>'Balance N-1'!G749</f>
        <v>0</v>
      </c>
      <c r="K748" s="11">
        <f>'Balance N-1'!H749</f>
        <v>0</v>
      </c>
      <c r="L748" s="12" t="str">
        <f t="shared" si="80"/>
        <v>0</v>
      </c>
      <c r="M748" s="5" t="str">
        <f t="shared" si="81"/>
        <v>0</v>
      </c>
      <c r="N748" s="4" t="str">
        <f t="shared" si="82"/>
        <v>0</v>
      </c>
      <c r="O748" s="6" t="str">
        <f t="shared" si="83"/>
        <v>Pas de niveau 7</v>
      </c>
    </row>
    <row r="749" spans="1:15">
      <c r="A749" s="15">
        <f>'Balance N-1'!A750</f>
        <v>0</v>
      </c>
      <c r="B749" s="4" t="str">
        <f t="shared" si="77"/>
        <v>0</v>
      </c>
      <c r="C749" s="4" t="str">
        <f t="shared" si="78"/>
        <v>0</v>
      </c>
      <c r="D749" s="4" t="str">
        <f t="shared" si="79"/>
        <v>0</v>
      </c>
      <c r="E749" s="8">
        <f>'Balance N-1'!B750</f>
        <v>0</v>
      </c>
      <c r="F749" s="9">
        <f>'Balance N-1'!C750</f>
        <v>0</v>
      </c>
      <c r="G749" s="9">
        <f>'Balance N-1'!D750</f>
        <v>0</v>
      </c>
      <c r="H749" s="9">
        <f>'Balance N-1'!E750</f>
        <v>0</v>
      </c>
      <c r="I749" s="9">
        <f>'Balance N-1'!F750</f>
        <v>0</v>
      </c>
      <c r="J749" s="11">
        <f>'Balance N-1'!G750</f>
        <v>0</v>
      </c>
      <c r="K749" s="11">
        <f>'Balance N-1'!H750</f>
        <v>0</v>
      </c>
      <c r="L749" s="12" t="str">
        <f t="shared" si="80"/>
        <v>0</v>
      </c>
      <c r="M749" s="5" t="str">
        <f t="shared" si="81"/>
        <v>0</v>
      </c>
      <c r="N749" s="4" t="str">
        <f t="shared" si="82"/>
        <v>0</v>
      </c>
      <c r="O749" s="6" t="str">
        <f t="shared" si="83"/>
        <v>Pas de niveau 7</v>
      </c>
    </row>
    <row r="750" spans="1:15">
      <c r="A750" s="15">
        <f>'Balance N-1'!A751</f>
        <v>0</v>
      </c>
      <c r="B750" s="4" t="str">
        <f t="shared" si="77"/>
        <v>0</v>
      </c>
      <c r="C750" s="4" t="str">
        <f t="shared" si="78"/>
        <v>0</v>
      </c>
      <c r="D750" s="4" t="str">
        <f t="shared" si="79"/>
        <v>0</v>
      </c>
      <c r="E750" s="8">
        <f>'Balance N-1'!B751</f>
        <v>0</v>
      </c>
      <c r="F750" s="9">
        <f>'Balance N-1'!C751</f>
        <v>0</v>
      </c>
      <c r="G750" s="9">
        <f>'Balance N-1'!D751</f>
        <v>0</v>
      </c>
      <c r="H750" s="9">
        <f>'Balance N-1'!E751</f>
        <v>0</v>
      </c>
      <c r="I750" s="9">
        <f>'Balance N-1'!F751</f>
        <v>0</v>
      </c>
      <c r="J750" s="11">
        <f>'Balance N-1'!G751</f>
        <v>0</v>
      </c>
      <c r="K750" s="11">
        <f>'Balance N-1'!H751</f>
        <v>0</v>
      </c>
      <c r="L750" s="12" t="str">
        <f t="shared" si="80"/>
        <v>0</v>
      </c>
      <c r="M750" s="5" t="str">
        <f t="shared" si="81"/>
        <v>0</v>
      </c>
      <c r="N750" s="4" t="str">
        <f t="shared" si="82"/>
        <v>0</v>
      </c>
      <c r="O750" s="6" t="str">
        <f t="shared" si="83"/>
        <v>Pas de niveau 7</v>
      </c>
    </row>
    <row r="751" spans="1:15">
      <c r="A751" s="15">
        <f>'Balance N-1'!A752</f>
        <v>0</v>
      </c>
      <c r="B751" s="4" t="str">
        <f t="shared" si="77"/>
        <v>0</v>
      </c>
      <c r="C751" s="4" t="str">
        <f t="shared" si="78"/>
        <v>0</v>
      </c>
      <c r="D751" s="4" t="str">
        <f t="shared" si="79"/>
        <v>0</v>
      </c>
      <c r="E751" s="8">
        <f>'Balance N-1'!B752</f>
        <v>0</v>
      </c>
      <c r="F751" s="9">
        <f>'Balance N-1'!C752</f>
        <v>0</v>
      </c>
      <c r="G751" s="9">
        <f>'Balance N-1'!D752</f>
        <v>0</v>
      </c>
      <c r="H751" s="9">
        <f>'Balance N-1'!E752</f>
        <v>0</v>
      </c>
      <c r="I751" s="9">
        <f>'Balance N-1'!F752</f>
        <v>0</v>
      </c>
      <c r="J751" s="11">
        <f>'Balance N-1'!G752</f>
        <v>0</v>
      </c>
      <c r="K751" s="11">
        <f>'Balance N-1'!H752</f>
        <v>0</v>
      </c>
      <c r="L751" s="12" t="str">
        <f t="shared" si="80"/>
        <v>0</v>
      </c>
      <c r="M751" s="5" t="str">
        <f t="shared" si="81"/>
        <v>0</v>
      </c>
      <c r="N751" s="4" t="str">
        <f t="shared" si="82"/>
        <v>0</v>
      </c>
      <c r="O751" s="6" t="str">
        <f t="shared" si="83"/>
        <v>Pas de niveau 7</v>
      </c>
    </row>
    <row r="752" spans="1:15">
      <c r="A752" s="15">
        <f>'Balance N-1'!A753</f>
        <v>0</v>
      </c>
      <c r="B752" s="4" t="str">
        <f t="shared" si="77"/>
        <v>0</v>
      </c>
      <c r="C752" s="4" t="str">
        <f t="shared" si="78"/>
        <v>0</v>
      </c>
      <c r="D752" s="4" t="str">
        <f t="shared" si="79"/>
        <v>0</v>
      </c>
      <c r="E752" s="8">
        <f>'Balance N-1'!B753</f>
        <v>0</v>
      </c>
      <c r="F752" s="9">
        <f>'Balance N-1'!C753</f>
        <v>0</v>
      </c>
      <c r="G752" s="9">
        <f>'Balance N-1'!D753</f>
        <v>0</v>
      </c>
      <c r="H752" s="9">
        <f>'Balance N-1'!E753</f>
        <v>0</v>
      </c>
      <c r="I752" s="9">
        <f>'Balance N-1'!F753</f>
        <v>0</v>
      </c>
      <c r="J752" s="11">
        <f>'Balance N-1'!G753</f>
        <v>0</v>
      </c>
      <c r="K752" s="11">
        <f>'Balance N-1'!H753</f>
        <v>0</v>
      </c>
      <c r="L752" s="12" t="str">
        <f t="shared" si="80"/>
        <v>0</v>
      </c>
      <c r="M752" s="5" t="str">
        <f t="shared" si="81"/>
        <v>0</v>
      </c>
      <c r="N752" s="4" t="str">
        <f t="shared" si="82"/>
        <v>0</v>
      </c>
      <c r="O752" s="6" t="str">
        <f t="shared" si="83"/>
        <v>Pas de niveau 7</v>
      </c>
    </row>
    <row r="753" spans="1:15">
      <c r="A753" s="15">
        <f>'Balance N-1'!A754</f>
        <v>0</v>
      </c>
      <c r="B753" s="4" t="str">
        <f t="shared" si="77"/>
        <v>0</v>
      </c>
      <c r="C753" s="4" t="str">
        <f t="shared" si="78"/>
        <v>0</v>
      </c>
      <c r="D753" s="4" t="str">
        <f t="shared" si="79"/>
        <v>0</v>
      </c>
      <c r="E753" s="8">
        <f>'Balance N-1'!B754</f>
        <v>0</v>
      </c>
      <c r="F753" s="9">
        <f>'Balance N-1'!C754</f>
        <v>0</v>
      </c>
      <c r="G753" s="9">
        <f>'Balance N-1'!D754</f>
        <v>0</v>
      </c>
      <c r="H753" s="9">
        <f>'Balance N-1'!E754</f>
        <v>0</v>
      </c>
      <c r="I753" s="9">
        <f>'Balance N-1'!F754</f>
        <v>0</v>
      </c>
      <c r="J753" s="11">
        <f>'Balance N-1'!G754</f>
        <v>0</v>
      </c>
      <c r="K753" s="11">
        <f>'Balance N-1'!H754</f>
        <v>0</v>
      </c>
      <c r="L753" s="12" t="str">
        <f t="shared" si="80"/>
        <v>0</v>
      </c>
      <c r="M753" s="5" t="str">
        <f t="shared" si="81"/>
        <v>0</v>
      </c>
      <c r="N753" s="4" t="str">
        <f t="shared" si="82"/>
        <v>0</v>
      </c>
      <c r="O753" s="6" t="str">
        <f t="shared" si="83"/>
        <v>Pas de niveau 7</v>
      </c>
    </row>
    <row r="754" spans="1:15">
      <c r="A754" s="15">
        <f>'Balance N-1'!A755</f>
        <v>0</v>
      </c>
      <c r="B754" s="4" t="str">
        <f t="shared" si="77"/>
        <v>0</v>
      </c>
      <c r="C754" s="4" t="str">
        <f t="shared" si="78"/>
        <v>0</v>
      </c>
      <c r="D754" s="4" t="str">
        <f t="shared" si="79"/>
        <v>0</v>
      </c>
      <c r="E754" s="8">
        <f>'Balance N-1'!B755</f>
        <v>0</v>
      </c>
      <c r="F754" s="9">
        <f>'Balance N-1'!C755</f>
        <v>0</v>
      </c>
      <c r="G754" s="9">
        <f>'Balance N-1'!D755</f>
        <v>0</v>
      </c>
      <c r="H754" s="9">
        <f>'Balance N-1'!E755</f>
        <v>0</v>
      </c>
      <c r="I754" s="9">
        <f>'Balance N-1'!F755</f>
        <v>0</v>
      </c>
      <c r="J754" s="11">
        <f>'Balance N-1'!G755</f>
        <v>0</v>
      </c>
      <c r="K754" s="11">
        <f>'Balance N-1'!H755</f>
        <v>0</v>
      </c>
      <c r="L754" s="12" t="str">
        <f t="shared" si="80"/>
        <v>0</v>
      </c>
      <c r="M754" s="5" t="str">
        <f t="shared" si="81"/>
        <v>0</v>
      </c>
      <c r="N754" s="4" t="str">
        <f t="shared" si="82"/>
        <v>0</v>
      </c>
      <c r="O754" s="6" t="str">
        <f t="shared" si="83"/>
        <v>Pas de niveau 7</v>
      </c>
    </row>
    <row r="755" spans="1:15">
      <c r="A755" s="15">
        <f>'Balance N-1'!A756</f>
        <v>0</v>
      </c>
      <c r="B755" s="4" t="str">
        <f t="shared" si="77"/>
        <v>0</v>
      </c>
      <c r="C755" s="4" t="str">
        <f t="shared" si="78"/>
        <v>0</v>
      </c>
      <c r="D755" s="4" t="str">
        <f t="shared" si="79"/>
        <v>0</v>
      </c>
      <c r="E755" s="8">
        <f>'Balance N-1'!B756</f>
        <v>0</v>
      </c>
      <c r="F755" s="9">
        <f>'Balance N-1'!C756</f>
        <v>0</v>
      </c>
      <c r="G755" s="9">
        <f>'Balance N-1'!D756</f>
        <v>0</v>
      </c>
      <c r="H755" s="9">
        <f>'Balance N-1'!E756</f>
        <v>0</v>
      </c>
      <c r="I755" s="9">
        <f>'Balance N-1'!F756</f>
        <v>0</v>
      </c>
      <c r="J755" s="11">
        <f>'Balance N-1'!G756</f>
        <v>0</v>
      </c>
      <c r="K755" s="11">
        <f>'Balance N-1'!H756</f>
        <v>0</v>
      </c>
      <c r="L755" s="12" t="str">
        <f t="shared" si="80"/>
        <v>0</v>
      </c>
      <c r="M755" s="5" t="str">
        <f t="shared" si="81"/>
        <v>0</v>
      </c>
      <c r="N755" s="4" t="str">
        <f t="shared" si="82"/>
        <v>0</v>
      </c>
      <c r="O755" s="6" t="str">
        <f t="shared" si="83"/>
        <v>Pas de niveau 7</v>
      </c>
    </row>
    <row r="756" spans="1:15">
      <c r="A756" s="15">
        <f>'Balance N-1'!A757</f>
        <v>0</v>
      </c>
      <c r="B756" s="4" t="str">
        <f t="shared" si="77"/>
        <v>0</v>
      </c>
      <c r="C756" s="4" t="str">
        <f t="shared" si="78"/>
        <v>0</v>
      </c>
      <c r="D756" s="4" t="str">
        <f t="shared" si="79"/>
        <v>0</v>
      </c>
      <c r="E756" s="8">
        <f>'Balance N-1'!B757</f>
        <v>0</v>
      </c>
      <c r="F756" s="9">
        <f>'Balance N-1'!C757</f>
        <v>0</v>
      </c>
      <c r="G756" s="9">
        <f>'Balance N-1'!D757</f>
        <v>0</v>
      </c>
      <c r="H756" s="9">
        <f>'Balance N-1'!E757</f>
        <v>0</v>
      </c>
      <c r="I756" s="9">
        <f>'Balance N-1'!F757</f>
        <v>0</v>
      </c>
      <c r="J756" s="11">
        <f>'Balance N-1'!G757</f>
        <v>0</v>
      </c>
      <c r="K756" s="11">
        <f>'Balance N-1'!H757</f>
        <v>0</v>
      </c>
      <c r="L756" s="12" t="str">
        <f t="shared" si="80"/>
        <v>0</v>
      </c>
      <c r="M756" s="5" t="str">
        <f t="shared" si="81"/>
        <v>0</v>
      </c>
      <c r="N756" s="4" t="str">
        <f t="shared" si="82"/>
        <v>0</v>
      </c>
      <c r="O756" s="6" t="str">
        <f t="shared" si="83"/>
        <v>Pas de niveau 7</v>
      </c>
    </row>
    <row r="757" spans="1:15">
      <c r="A757" s="15">
        <f>'Balance N-1'!A758</f>
        <v>0</v>
      </c>
      <c r="B757" s="4" t="str">
        <f t="shared" si="77"/>
        <v>0</v>
      </c>
      <c r="C757" s="4" t="str">
        <f t="shared" si="78"/>
        <v>0</v>
      </c>
      <c r="D757" s="4" t="str">
        <f t="shared" si="79"/>
        <v>0</v>
      </c>
      <c r="E757" s="8">
        <f>'Balance N-1'!B758</f>
        <v>0</v>
      </c>
      <c r="F757" s="9">
        <f>'Balance N-1'!C758</f>
        <v>0</v>
      </c>
      <c r="G757" s="9">
        <f>'Balance N-1'!D758</f>
        <v>0</v>
      </c>
      <c r="H757" s="9">
        <f>'Balance N-1'!E758</f>
        <v>0</v>
      </c>
      <c r="I757" s="9">
        <f>'Balance N-1'!F758</f>
        <v>0</v>
      </c>
      <c r="J757" s="11">
        <f>'Balance N-1'!G758</f>
        <v>0</v>
      </c>
      <c r="K757" s="11">
        <f>'Balance N-1'!H758</f>
        <v>0</v>
      </c>
      <c r="L757" s="12" t="str">
        <f t="shared" si="80"/>
        <v>0</v>
      </c>
      <c r="M757" s="5" t="str">
        <f t="shared" si="81"/>
        <v>0</v>
      </c>
      <c r="N757" s="4" t="str">
        <f t="shared" si="82"/>
        <v>0</v>
      </c>
      <c r="O757" s="6" t="str">
        <f t="shared" si="83"/>
        <v>Pas de niveau 7</v>
      </c>
    </row>
    <row r="758" spans="1:15">
      <c r="A758" s="15">
        <f>'Balance N-1'!A759</f>
        <v>0</v>
      </c>
      <c r="B758" s="4" t="str">
        <f t="shared" si="77"/>
        <v>0</v>
      </c>
      <c r="C758" s="4" t="str">
        <f t="shared" si="78"/>
        <v>0</v>
      </c>
      <c r="D758" s="4" t="str">
        <f t="shared" si="79"/>
        <v>0</v>
      </c>
      <c r="E758" s="8">
        <f>'Balance N-1'!B759</f>
        <v>0</v>
      </c>
      <c r="F758" s="9">
        <f>'Balance N-1'!C759</f>
        <v>0</v>
      </c>
      <c r="G758" s="9">
        <f>'Balance N-1'!D759</f>
        <v>0</v>
      </c>
      <c r="H758" s="9">
        <f>'Balance N-1'!E759</f>
        <v>0</v>
      </c>
      <c r="I758" s="9">
        <f>'Balance N-1'!F759</f>
        <v>0</v>
      </c>
      <c r="J758" s="11">
        <f>'Balance N-1'!G759</f>
        <v>0</v>
      </c>
      <c r="K758" s="11">
        <f>'Balance N-1'!H759</f>
        <v>0</v>
      </c>
      <c r="L758" s="12" t="str">
        <f t="shared" si="80"/>
        <v>0</v>
      </c>
      <c r="M758" s="5" t="str">
        <f t="shared" si="81"/>
        <v>0</v>
      </c>
      <c r="N758" s="4" t="str">
        <f t="shared" si="82"/>
        <v>0</v>
      </c>
      <c r="O758" s="6" t="str">
        <f t="shared" si="83"/>
        <v>Pas de niveau 7</v>
      </c>
    </row>
    <row r="759" spans="1:15">
      <c r="A759" s="15">
        <f>'Balance N-1'!A760</f>
        <v>0</v>
      </c>
      <c r="B759" s="4" t="str">
        <f t="shared" si="77"/>
        <v>0</v>
      </c>
      <c r="C759" s="4" t="str">
        <f t="shared" si="78"/>
        <v>0</v>
      </c>
      <c r="D759" s="4" t="str">
        <f t="shared" si="79"/>
        <v>0</v>
      </c>
      <c r="E759" s="8">
        <f>'Balance N-1'!B760</f>
        <v>0</v>
      </c>
      <c r="F759" s="9">
        <f>'Balance N-1'!C760</f>
        <v>0</v>
      </c>
      <c r="G759" s="9">
        <f>'Balance N-1'!D760</f>
        <v>0</v>
      </c>
      <c r="H759" s="9">
        <f>'Balance N-1'!E760</f>
        <v>0</v>
      </c>
      <c r="I759" s="9">
        <f>'Balance N-1'!F760</f>
        <v>0</v>
      </c>
      <c r="J759" s="11">
        <f>'Balance N-1'!G760</f>
        <v>0</v>
      </c>
      <c r="K759" s="11">
        <f>'Balance N-1'!H760</f>
        <v>0</v>
      </c>
      <c r="L759" s="12" t="str">
        <f t="shared" si="80"/>
        <v>0</v>
      </c>
      <c r="M759" s="5" t="str">
        <f t="shared" si="81"/>
        <v>0</v>
      </c>
      <c r="N759" s="4" t="str">
        <f t="shared" si="82"/>
        <v>0</v>
      </c>
      <c r="O759" s="6" t="str">
        <f t="shared" si="83"/>
        <v>Pas de niveau 7</v>
      </c>
    </row>
    <row r="760" spans="1:15">
      <c r="A760" s="15">
        <f>'Balance N-1'!A761</f>
        <v>0</v>
      </c>
      <c r="B760" s="4" t="str">
        <f t="shared" si="77"/>
        <v>0</v>
      </c>
      <c r="C760" s="4" t="str">
        <f t="shared" si="78"/>
        <v>0</v>
      </c>
      <c r="D760" s="4" t="str">
        <f t="shared" si="79"/>
        <v>0</v>
      </c>
      <c r="E760" s="8">
        <f>'Balance N-1'!B761</f>
        <v>0</v>
      </c>
      <c r="F760" s="9">
        <f>'Balance N-1'!C761</f>
        <v>0</v>
      </c>
      <c r="G760" s="9">
        <f>'Balance N-1'!D761</f>
        <v>0</v>
      </c>
      <c r="H760" s="9">
        <f>'Balance N-1'!E761</f>
        <v>0</v>
      </c>
      <c r="I760" s="9">
        <f>'Balance N-1'!F761</f>
        <v>0</v>
      </c>
      <c r="J760" s="11">
        <f>'Balance N-1'!G761</f>
        <v>0</v>
      </c>
      <c r="K760" s="11">
        <f>'Balance N-1'!H761</f>
        <v>0</v>
      </c>
      <c r="L760" s="12" t="str">
        <f t="shared" si="80"/>
        <v>0</v>
      </c>
      <c r="M760" s="5" t="str">
        <f t="shared" si="81"/>
        <v>0</v>
      </c>
      <c r="N760" s="4" t="str">
        <f t="shared" si="82"/>
        <v>0</v>
      </c>
      <c r="O760" s="6" t="str">
        <f t="shared" si="83"/>
        <v>Pas de niveau 7</v>
      </c>
    </row>
    <row r="761" spans="1:15">
      <c r="A761" s="15">
        <f>'Balance N-1'!A762</f>
        <v>0</v>
      </c>
      <c r="B761" s="4" t="str">
        <f t="shared" si="77"/>
        <v>0</v>
      </c>
      <c r="C761" s="4" t="str">
        <f t="shared" si="78"/>
        <v>0</v>
      </c>
      <c r="D761" s="4" t="str">
        <f t="shared" si="79"/>
        <v>0</v>
      </c>
      <c r="E761" s="8">
        <f>'Balance N-1'!B762</f>
        <v>0</v>
      </c>
      <c r="F761" s="9">
        <f>'Balance N-1'!C762</f>
        <v>0</v>
      </c>
      <c r="G761" s="9">
        <f>'Balance N-1'!D762</f>
        <v>0</v>
      </c>
      <c r="H761" s="9">
        <f>'Balance N-1'!E762</f>
        <v>0</v>
      </c>
      <c r="I761" s="9">
        <f>'Balance N-1'!F762</f>
        <v>0</v>
      </c>
      <c r="J761" s="11">
        <f>'Balance N-1'!G762</f>
        <v>0</v>
      </c>
      <c r="K761" s="11">
        <f>'Balance N-1'!H762</f>
        <v>0</v>
      </c>
      <c r="L761" s="12" t="str">
        <f t="shared" si="80"/>
        <v>0</v>
      </c>
      <c r="M761" s="5" t="str">
        <f t="shared" si="81"/>
        <v>0</v>
      </c>
      <c r="N761" s="4" t="str">
        <f t="shared" si="82"/>
        <v>0</v>
      </c>
      <c r="O761" s="6" t="str">
        <f t="shared" si="83"/>
        <v>Pas de niveau 7</v>
      </c>
    </row>
    <row r="762" spans="1:15">
      <c r="A762" s="15">
        <f>'Balance N-1'!A763</f>
        <v>0</v>
      </c>
      <c r="B762" s="4" t="str">
        <f t="shared" si="77"/>
        <v>0</v>
      </c>
      <c r="C762" s="4" t="str">
        <f t="shared" si="78"/>
        <v>0</v>
      </c>
      <c r="D762" s="4" t="str">
        <f t="shared" si="79"/>
        <v>0</v>
      </c>
      <c r="E762" s="8">
        <f>'Balance N-1'!B763</f>
        <v>0</v>
      </c>
      <c r="F762" s="9">
        <f>'Balance N-1'!C763</f>
        <v>0</v>
      </c>
      <c r="G762" s="9">
        <f>'Balance N-1'!D763</f>
        <v>0</v>
      </c>
      <c r="H762" s="9">
        <f>'Balance N-1'!E763</f>
        <v>0</v>
      </c>
      <c r="I762" s="9">
        <f>'Balance N-1'!F763</f>
        <v>0</v>
      </c>
      <c r="J762" s="11">
        <f>'Balance N-1'!G763</f>
        <v>0</v>
      </c>
      <c r="K762" s="11">
        <f>'Balance N-1'!H763</f>
        <v>0</v>
      </c>
      <c r="L762" s="12" t="str">
        <f t="shared" si="80"/>
        <v>0</v>
      </c>
      <c r="M762" s="5" t="str">
        <f t="shared" si="81"/>
        <v>0</v>
      </c>
      <c r="N762" s="4" t="str">
        <f t="shared" si="82"/>
        <v>0</v>
      </c>
      <c r="O762" s="6" t="str">
        <f t="shared" si="83"/>
        <v>Pas de niveau 7</v>
      </c>
    </row>
    <row r="763" spans="1:15">
      <c r="A763" s="15">
        <f>'Balance N-1'!A764</f>
        <v>0</v>
      </c>
      <c r="B763" s="4" t="str">
        <f t="shared" si="77"/>
        <v>0</v>
      </c>
      <c r="C763" s="4" t="str">
        <f t="shared" si="78"/>
        <v>0</v>
      </c>
      <c r="D763" s="4" t="str">
        <f t="shared" si="79"/>
        <v>0</v>
      </c>
      <c r="E763" s="8">
        <f>'Balance N-1'!B764</f>
        <v>0</v>
      </c>
      <c r="F763" s="9">
        <f>'Balance N-1'!C764</f>
        <v>0</v>
      </c>
      <c r="G763" s="9">
        <f>'Balance N-1'!D764</f>
        <v>0</v>
      </c>
      <c r="H763" s="9">
        <f>'Balance N-1'!E764</f>
        <v>0</v>
      </c>
      <c r="I763" s="9">
        <f>'Balance N-1'!F764</f>
        <v>0</v>
      </c>
      <c r="J763" s="11">
        <f>'Balance N-1'!G764</f>
        <v>0</v>
      </c>
      <c r="K763" s="11">
        <f>'Balance N-1'!H764</f>
        <v>0</v>
      </c>
      <c r="L763" s="12" t="str">
        <f t="shared" si="80"/>
        <v>0</v>
      </c>
      <c r="M763" s="5" t="str">
        <f t="shared" si="81"/>
        <v>0</v>
      </c>
      <c r="N763" s="4" t="str">
        <f t="shared" si="82"/>
        <v>0</v>
      </c>
      <c r="O763" s="6" t="str">
        <f t="shared" si="83"/>
        <v>Pas de niveau 7</v>
      </c>
    </row>
    <row r="764" spans="1:15">
      <c r="A764" s="15">
        <f>'Balance N-1'!A765</f>
        <v>0</v>
      </c>
      <c r="B764" s="4" t="str">
        <f t="shared" si="77"/>
        <v>0</v>
      </c>
      <c r="C764" s="4" t="str">
        <f t="shared" si="78"/>
        <v>0</v>
      </c>
      <c r="D764" s="4" t="str">
        <f t="shared" si="79"/>
        <v>0</v>
      </c>
      <c r="E764" s="8">
        <f>'Balance N-1'!B765</f>
        <v>0</v>
      </c>
      <c r="F764" s="9">
        <f>'Balance N-1'!C765</f>
        <v>0</v>
      </c>
      <c r="G764" s="9">
        <f>'Balance N-1'!D765</f>
        <v>0</v>
      </c>
      <c r="H764" s="9">
        <f>'Balance N-1'!E765</f>
        <v>0</v>
      </c>
      <c r="I764" s="9">
        <f>'Balance N-1'!F765</f>
        <v>0</v>
      </c>
      <c r="J764" s="11">
        <f>'Balance N-1'!G765</f>
        <v>0</v>
      </c>
      <c r="K764" s="11">
        <f>'Balance N-1'!H765</f>
        <v>0</v>
      </c>
      <c r="L764" s="12" t="str">
        <f t="shared" si="80"/>
        <v>0</v>
      </c>
      <c r="M764" s="5" t="str">
        <f t="shared" si="81"/>
        <v>0</v>
      </c>
      <c r="N764" s="4" t="str">
        <f t="shared" si="82"/>
        <v>0</v>
      </c>
      <c r="O764" s="6" t="str">
        <f t="shared" si="83"/>
        <v>Pas de niveau 7</v>
      </c>
    </row>
    <row r="765" spans="1:15">
      <c r="A765" s="15">
        <f>'Balance N-1'!A766</f>
        <v>0</v>
      </c>
      <c r="B765" s="4" t="str">
        <f t="shared" si="77"/>
        <v>0</v>
      </c>
      <c r="C765" s="4" t="str">
        <f t="shared" si="78"/>
        <v>0</v>
      </c>
      <c r="D765" s="4" t="str">
        <f t="shared" si="79"/>
        <v>0</v>
      </c>
      <c r="E765" s="8">
        <f>'Balance N-1'!B766</f>
        <v>0</v>
      </c>
      <c r="F765" s="9">
        <f>'Balance N-1'!C766</f>
        <v>0</v>
      </c>
      <c r="G765" s="9">
        <f>'Balance N-1'!D766</f>
        <v>0</v>
      </c>
      <c r="H765" s="9">
        <f>'Balance N-1'!E766</f>
        <v>0</v>
      </c>
      <c r="I765" s="9">
        <f>'Balance N-1'!F766</f>
        <v>0</v>
      </c>
      <c r="J765" s="11">
        <f>'Balance N-1'!G766</f>
        <v>0</v>
      </c>
      <c r="K765" s="11">
        <f>'Balance N-1'!H766</f>
        <v>0</v>
      </c>
      <c r="L765" s="12" t="str">
        <f t="shared" si="80"/>
        <v>0</v>
      </c>
      <c r="M765" s="5" t="str">
        <f t="shared" si="81"/>
        <v>0</v>
      </c>
      <c r="N765" s="4" t="str">
        <f t="shared" si="82"/>
        <v>0</v>
      </c>
      <c r="O765" s="6" t="str">
        <f t="shared" si="83"/>
        <v>Pas de niveau 7</v>
      </c>
    </row>
    <row r="766" spans="1:15">
      <c r="A766" s="15">
        <f>'Balance N-1'!A767</f>
        <v>0</v>
      </c>
      <c r="B766" s="4" t="str">
        <f t="shared" si="77"/>
        <v>0</v>
      </c>
      <c r="C766" s="4" t="str">
        <f t="shared" si="78"/>
        <v>0</v>
      </c>
      <c r="D766" s="4" t="str">
        <f t="shared" si="79"/>
        <v>0</v>
      </c>
      <c r="E766" s="8">
        <f>'Balance N-1'!B767</f>
        <v>0</v>
      </c>
      <c r="F766" s="9">
        <f>'Balance N-1'!C767</f>
        <v>0</v>
      </c>
      <c r="G766" s="9">
        <f>'Balance N-1'!D767</f>
        <v>0</v>
      </c>
      <c r="H766" s="9">
        <f>'Balance N-1'!E767</f>
        <v>0</v>
      </c>
      <c r="I766" s="9">
        <f>'Balance N-1'!F767</f>
        <v>0</v>
      </c>
      <c r="J766" s="11">
        <f>'Balance N-1'!G767</f>
        <v>0</v>
      </c>
      <c r="K766" s="11">
        <f>'Balance N-1'!H767</f>
        <v>0</v>
      </c>
      <c r="L766" s="12" t="str">
        <f t="shared" si="80"/>
        <v>0</v>
      </c>
      <c r="M766" s="5" t="str">
        <f t="shared" si="81"/>
        <v>0</v>
      </c>
      <c r="N766" s="4" t="str">
        <f t="shared" si="82"/>
        <v>0</v>
      </c>
      <c r="O766" s="6" t="str">
        <f t="shared" si="83"/>
        <v>Pas de niveau 7</v>
      </c>
    </row>
    <row r="767" spans="1:15">
      <c r="A767" s="15">
        <f>'Balance N-1'!A768</f>
        <v>0</v>
      </c>
      <c r="B767" s="4" t="str">
        <f t="shared" si="77"/>
        <v>0</v>
      </c>
      <c r="C767" s="4" t="str">
        <f t="shared" si="78"/>
        <v>0</v>
      </c>
      <c r="D767" s="4" t="str">
        <f t="shared" si="79"/>
        <v>0</v>
      </c>
      <c r="E767" s="8">
        <f>'Balance N-1'!B768</f>
        <v>0</v>
      </c>
      <c r="F767" s="9">
        <f>'Balance N-1'!C768</f>
        <v>0</v>
      </c>
      <c r="G767" s="9">
        <f>'Balance N-1'!D768</f>
        <v>0</v>
      </c>
      <c r="H767" s="9">
        <f>'Balance N-1'!E768</f>
        <v>0</v>
      </c>
      <c r="I767" s="9">
        <f>'Balance N-1'!F768</f>
        <v>0</v>
      </c>
      <c r="J767" s="11">
        <f>'Balance N-1'!G768</f>
        <v>0</v>
      </c>
      <c r="K767" s="11">
        <f>'Balance N-1'!H768</f>
        <v>0</v>
      </c>
      <c r="L767" s="12" t="str">
        <f t="shared" si="80"/>
        <v>0</v>
      </c>
      <c r="M767" s="5" t="str">
        <f t="shared" si="81"/>
        <v>0</v>
      </c>
      <c r="N767" s="4" t="str">
        <f t="shared" si="82"/>
        <v>0</v>
      </c>
      <c r="O767" s="6" t="str">
        <f t="shared" si="83"/>
        <v>Pas de niveau 7</v>
      </c>
    </row>
    <row r="768" spans="1:15">
      <c r="A768" s="15">
        <f>'Balance N-1'!A769</f>
        <v>0</v>
      </c>
      <c r="B768" s="4" t="str">
        <f t="shared" si="77"/>
        <v>0</v>
      </c>
      <c r="C768" s="4" t="str">
        <f t="shared" si="78"/>
        <v>0</v>
      </c>
      <c r="D768" s="4" t="str">
        <f t="shared" si="79"/>
        <v>0</v>
      </c>
      <c r="E768" s="8">
        <f>'Balance N-1'!B769</f>
        <v>0</v>
      </c>
      <c r="F768" s="9">
        <f>'Balance N-1'!C769</f>
        <v>0</v>
      </c>
      <c r="G768" s="9">
        <f>'Balance N-1'!D769</f>
        <v>0</v>
      </c>
      <c r="H768" s="9">
        <f>'Balance N-1'!E769</f>
        <v>0</v>
      </c>
      <c r="I768" s="9">
        <f>'Balance N-1'!F769</f>
        <v>0</v>
      </c>
      <c r="J768" s="11">
        <f>'Balance N-1'!G769</f>
        <v>0</v>
      </c>
      <c r="K768" s="11">
        <f>'Balance N-1'!H769</f>
        <v>0</v>
      </c>
      <c r="L768" s="12" t="str">
        <f t="shared" si="80"/>
        <v>0</v>
      </c>
      <c r="M768" s="5" t="str">
        <f t="shared" si="81"/>
        <v>0</v>
      </c>
      <c r="N768" s="4" t="str">
        <f t="shared" si="82"/>
        <v>0</v>
      </c>
      <c r="O768" s="6" t="str">
        <f t="shared" si="83"/>
        <v>Pas de niveau 7</v>
      </c>
    </row>
    <row r="769" spans="1:15">
      <c r="A769" s="15">
        <f>'Balance N-1'!A770</f>
        <v>0</v>
      </c>
      <c r="B769" s="4" t="str">
        <f t="shared" si="77"/>
        <v>0</v>
      </c>
      <c r="C769" s="4" t="str">
        <f t="shared" si="78"/>
        <v>0</v>
      </c>
      <c r="D769" s="4" t="str">
        <f t="shared" si="79"/>
        <v>0</v>
      </c>
      <c r="E769" s="8">
        <f>'Balance N-1'!B770</f>
        <v>0</v>
      </c>
      <c r="F769" s="9">
        <f>'Balance N-1'!C770</f>
        <v>0</v>
      </c>
      <c r="G769" s="9">
        <f>'Balance N-1'!D770</f>
        <v>0</v>
      </c>
      <c r="H769" s="9">
        <f>'Balance N-1'!E770</f>
        <v>0</v>
      </c>
      <c r="I769" s="9">
        <f>'Balance N-1'!F770</f>
        <v>0</v>
      </c>
      <c r="J769" s="11">
        <f>'Balance N-1'!G770</f>
        <v>0</v>
      </c>
      <c r="K769" s="11">
        <f>'Balance N-1'!H770</f>
        <v>0</v>
      </c>
      <c r="L769" s="12" t="str">
        <f t="shared" si="80"/>
        <v>0</v>
      </c>
      <c r="M769" s="5" t="str">
        <f t="shared" si="81"/>
        <v>0</v>
      </c>
      <c r="N769" s="4" t="str">
        <f t="shared" si="82"/>
        <v>0</v>
      </c>
      <c r="O769" s="6" t="str">
        <f t="shared" si="83"/>
        <v>Pas de niveau 7</v>
      </c>
    </row>
    <row r="770" spans="1:15">
      <c r="A770" s="15">
        <f>'Balance N-1'!A771</f>
        <v>0</v>
      </c>
      <c r="B770" s="4" t="str">
        <f t="shared" si="77"/>
        <v>0</v>
      </c>
      <c r="C770" s="4" t="str">
        <f t="shared" si="78"/>
        <v>0</v>
      </c>
      <c r="D770" s="4" t="str">
        <f t="shared" si="79"/>
        <v>0</v>
      </c>
      <c r="E770" s="8">
        <f>'Balance N-1'!B771</f>
        <v>0</v>
      </c>
      <c r="F770" s="9">
        <f>'Balance N-1'!C771</f>
        <v>0</v>
      </c>
      <c r="G770" s="9">
        <f>'Balance N-1'!D771</f>
        <v>0</v>
      </c>
      <c r="H770" s="9">
        <f>'Balance N-1'!E771</f>
        <v>0</v>
      </c>
      <c r="I770" s="9">
        <f>'Balance N-1'!F771</f>
        <v>0</v>
      </c>
      <c r="J770" s="11">
        <f>'Balance N-1'!G771</f>
        <v>0</v>
      </c>
      <c r="K770" s="11">
        <f>'Balance N-1'!H771</f>
        <v>0</v>
      </c>
      <c r="L770" s="12" t="str">
        <f t="shared" si="80"/>
        <v>0</v>
      </c>
      <c r="M770" s="5" t="str">
        <f t="shared" si="81"/>
        <v>0</v>
      </c>
      <c r="N770" s="4" t="str">
        <f t="shared" si="82"/>
        <v>0</v>
      </c>
      <c r="O770" s="6" t="str">
        <f t="shared" si="83"/>
        <v>Pas de niveau 7</v>
      </c>
    </row>
    <row r="771" spans="1:15">
      <c r="A771" s="15">
        <f>'Balance N-1'!A772</f>
        <v>0</v>
      </c>
      <c r="B771" s="4" t="str">
        <f t="shared" si="77"/>
        <v>0</v>
      </c>
      <c r="C771" s="4" t="str">
        <f t="shared" si="78"/>
        <v>0</v>
      </c>
      <c r="D771" s="4" t="str">
        <f t="shared" si="79"/>
        <v>0</v>
      </c>
      <c r="E771" s="8">
        <f>'Balance N-1'!B772</f>
        <v>0</v>
      </c>
      <c r="F771" s="9">
        <f>'Balance N-1'!C772</f>
        <v>0</v>
      </c>
      <c r="G771" s="9">
        <f>'Balance N-1'!D772</f>
        <v>0</v>
      </c>
      <c r="H771" s="9">
        <f>'Balance N-1'!E772</f>
        <v>0</v>
      </c>
      <c r="I771" s="9">
        <f>'Balance N-1'!F772</f>
        <v>0</v>
      </c>
      <c r="J771" s="11">
        <f>'Balance N-1'!G772</f>
        <v>0</v>
      </c>
      <c r="K771" s="11">
        <f>'Balance N-1'!H772</f>
        <v>0</v>
      </c>
      <c r="L771" s="12" t="str">
        <f t="shared" si="80"/>
        <v>0</v>
      </c>
      <c r="M771" s="5" t="str">
        <f t="shared" si="81"/>
        <v>0</v>
      </c>
      <c r="N771" s="4" t="str">
        <f t="shared" si="82"/>
        <v>0</v>
      </c>
      <c r="O771" s="6" t="str">
        <f t="shared" si="83"/>
        <v>Pas de niveau 7</v>
      </c>
    </row>
    <row r="772" spans="1:15">
      <c r="A772" s="15">
        <f>'Balance N-1'!A773</f>
        <v>0</v>
      </c>
      <c r="B772" s="4" t="str">
        <f t="shared" ref="B772:B835" si="84">LEFT(A772,$W$1)</f>
        <v>0</v>
      </c>
      <c r="C772" s="4" t="str">
        <f t="shared" ref="C772:C835" si="85">LEFT(A772,$X$1)</f>
        <v>0</v>
      </c>
      <c r="D772" s="4" t="str">
        <f t="shared" ref="D772:D835" si="86">LEFT(A772,$Y$1)</f>
        <v>0</v>
      </c>
      <c r="E772" s="8">
        <f>'Balance N-1'!B773</f>
        <v>0</v>
      </c>
      <c r="F772" s="9">
        <f>'Balance N-1'!C773</f>
        <v>0</v>
      </c>
      <c r="G772" s="9">
        <f>'Balance N-1'!D773</f>
        <v>0</v>
      </c>
      <c r="H772" s="9">
        <f>'Balance N-1'!E773</f>
        <v>0</v>
      </c>
      <c r="I772" s="9">
        <f>'Balance N-1'!F773</f>
        <v>0</v>
      </c>
      <c r="J772" s="11">
        <f>'Balance N-1'!G773</f>
        <v>0</v>
      </c>
      <c r="K772" s="11">
        <f>'Balance N-1'!H773</f>
        <v>0</v>
      </c>
      <c r="L772" s="12" t="str">
        <f t="shared" ref="L772:L835" si="87">LEFT(A772,1)</f>
        <v>0</v>
      </c>
      <c r="M772" s="5" t="str">
        <f t="shared" ref="M772:M835" si="88">IF(MID(A772,5,1)&lt;&gt;"0",LEFT(A772,5),"Pas de niveau 5")</f>
        <v>0</v>
      </c>
      <c r="N772" s="4" t="str">
        <f t="shared" ref="N772:N835" si="89">IF(MID(A772,6,1)&lt;&gt;"0",LEFT(A772,6),"Pas de niveau 6")</f>
        <v>0</v>
      </c>
      <c r="O772" s="6" t="str">
        <f t="shared" ref="O772:O835" si="90">IF(MID(A772,7,1)&lt;&gt;"",LEFT(A772,7),"Pas de niveau 7")</f>
        <v>Pas de niveau 7</v>
      </c>
    </row>
    <row r="773" spans="1:15">
      <c r="A773" s="15">
        <f>'Balance N-1'!A774</f>
        <v>0</v>
      </c>
      <c r="B773" s="4" t="str">
        <f t="shared" si="84"/>
        <v>0</v>
      </c>
      <c r="C773" s="4" t="str">
        <f t="shared" si="85"/>
        <v>0</v>
      </c>
      <c r="D773" s="4" t="str">
        <f t="shared" si="86"/>
        <v>0</v>
      </c>
      <c r="E773" s="8">
        <f>'Balance N-1'!B774</f>
        <v>0</v>
      </c>
      <c r="F773" s="9">
        <f>'Balance N-1'!C774</f>
        <v>0</v>
      </c>
      <c r="G773" s="9">
        <f>'Balance N-1'!D774</f>
        <v>0</v>
      </c>
      <c r="H773" s="9">
        <f>'Balance N-1'!E774</f>
        <v>0</v>
      </c>
      <c r="I773" s="9">
        <f>'Balance N-1'!F774</f>
        <v>0</v>
      </c>
      <c r="J773" s="11">
        <f>'Balance N-1'!G774</f>
        <v>0</v>
      </c>
      <c r="K773" s="11">
        <f>'Balance N-1'!H774</f>
        <v>0</v>
      </c>
      <c r="L773" s="12" t="str">
        <f t="shared" si="87"/>
        <v>0</v>
      </c>
      <c r="M773" s="5" t="str">
        <f t="shared" si="88"/>
        <v>0</v>
      </c>
      <c r="N773" s="4" t="str">
        <f t="shared" si="89"/>
        <v>0</v>
      </c>
      <c r="O773" s="6" t="str">
        <f t="shared" si="90"/>
        <v>Pas de niveau 7</v>
      </c>
    </row>
    <row r="774" spans="1:15">
      <c r="A774" s="15">
        <f>'Balance N-1'!A775</f>
        <v>0</v>
      </c>
      <c r="B774" s="4" t="str">
        <f t="shared" si="84"/>
        <v>0</v>
      </c>
      <c r="C774" s="4" t="str">
        <f t="shared" si="85"/>
        <v>0</v>
      </c>
      <c r="D774" s="4" t="str">
        <f t="shared" si="86"/>
        <v>0</v>
      </c>
      <c r="E774" s="8">
        <f>'Balance N-1'!B775</f>
        <v>0</v>
      </c>
      <c r="F774" s="9">
        <f>'Balance N-1'!C775</f>
        <v>0</v>
      </c>
      <c r="G774" s="9">
        <f>'Balance N-1'!D775</f>
        <v>0</v>
      </c>
      <c r="H774" s="9">
        <f>'Balance N-1'!E775</f>
        <v>0</v>
      </c>
      <c r="I774" s="9">
        <f>'Balance N-1'!F775</f>
        <v>0</v>
      </c>
      <c r="J774" s="11">
        <f>'Balance N-1'!G775</f>
        <v>0</v>
      </c>
      <c r="K774" s="11">
        <f>'Balance N-1'!H775</f>
        <v>0</v>
      </c>
      <c r="L774" s="12" t="str">
        <f t="shared" si="87"/>
        <v>0</v>
      </c>
      <c r="M774" s="5" t="str">
        <f t="shared" si="88"/>
        <v>0</v>
      </c>
      <c r="N774" s="4" t="str">
        <f t="shared" si="89"/>
        <v>0</v>
      </c>
      <c r="O774" s="6" t="str">
        <f t="shared" si="90"/>
        <v>Pas de niveau 7</v>
      </c>
    </row>
    <row r="775" spans="1:15">
      <c r="A775" s="15">
        <f>'Balance N-1'!A776</f>
        <v>0</v>
      </c>
      <c r="B775" s="4" t="str">
        <f t="shared" si="84"/>
        <v>0</v>
      </c>
      <c r="C775" s="4" t="str">
        <f t="shared" si="85"/>
        <v>0</v>
      </c>
      <c r="D775" s="4" t="str">
        <f t="shared" si="86"/>
        <v>0</v>
      </c>
      <c r="E775" s="8">
        <f>'Balance N-1'!B776</f>
        <v>0</v>
      </c>
      <c r="F775" s="9">
        <f>'Balance N-1'!C776</f>
        <v>0</v>
      </c>
      <c r="G775" s="9">
        <f>'Balance N-1'!D776</f>
        <v>0</v>
      </c>
      <c r="H775" s="9">
        <f>'Balance N-1'!E776</f>
        <v>0</v>
      </c>
      <c r="I775" s="9">
        <f>'Balance N-1'!F776</f>
        <v>0</v>
      </c>
      <c r="J775" s="11">
        <f>'Balance N-1'!G776</f>
        <v>0</v>
      </c>
      <c r="K775" s="11">
        <f>'Balance N-1'!H776</f>
        <v>0</v>
      </c>
      <c r="L775" s="12" t="str">
        <f t="shared" si="87"/>
        <v>0</v>
      </c>
      <c r="M775" s="5" t="str">
        <f t="shared" si="88"/>
        <v>0</v>
      </c>
      <c r="N775" s="4" t="str">
        <f t="shared" si="89"/>
        <v>0</v>
      </c>
      <c r="O775" s="6" t="str">
        <f t="shared" si="90"/>
        <v>Pas de niveau 7</v>
      </c>
    </row>
    <row r="776" spans="1:15">
      <c r="A776" s="15">
        <f>'Balance N-1'!A777</f>
        <v>0</v>
      </c>
      <c r="B776" s="4" t="str">
        <f t="shared" si="84"/>
        <v>0</v>
      </c>
      <c r="C776" s="4" t="str">
        <f t="shared" si="85"/>
        <v>0</v>
      </c>
      <c r="D776" s="4" t="str">
        <f t="shared" si="86"/>
        <v>0</v>
      </c>
      <c r="E776" s="8">
        <f>'Balance N-1'!B777</f>
        <v>0</v>
      </c>
      <c r="F776" s="9">
        <f>'Balance N-1'!C777</f>
        <v>0</v>
      </c>
      <c r="G776" s="9">
        <f>'Balance N-1'!D777</f>
        <v>0</v>
      </c>
      <c r="H776" s="9">
        <f>'Balance N-1'!E777</f>
        <v>0</v>
      </c>
      <c r="I776" s="9">
        <f>'Balance N-1'!F777</f>
        <v>0</v>
      </c>
      <c r="J776" s="11">
        <f>'Balance N-1'!G777</f>
        <v>0</v>
      </c>
      <c r="K776" s="11">
        <f>'Balance N-1'!H777</f>
        <v>0</v>
      </c>
      <c r="L776" s="12" t="str">
        <f t="shared" si="87"/>
        <v>0</v>
      </c>
      <c r="M776" s="5" t="str">
        <f t="shared" si="88"/>
        <v>0</v>
      </c>
      <c r="N776" s="4" t="str">
        <f t="shared" si="89"/>
        <v>0</v>
      </c>
      <c r="O776" s="6" t="str">
        <f t="shared" si="90"/>
        <v>Pas de niveau 7</v>
      </c>
    </row>
    <row r="777" spans="1:15">
      <c r="A777" s="15">
        <f>'Balance N-1'!A778</f>
        <v>0</v>
      </c>
      <c r="B777" s="4" t="str">
        <f t="shared" si="84"/>
        <v>0</v>
      </c>
      <c r="C777" s="4" t="str">
        <f t="shared" si="85"/>
        <v>0</v>
      </c>
      <c r="D777" s="4" t="str">
        <f t="shared" si="86"/>
        <v>0</v>
      </c>
      <c r="E777" s="8">
        <f>'Balance N-1'!B778</f>
        <v>0</v>
      </c>
      <c r="F777" s="9">
        <f>'Balance N-1'!C778</f>
        <v>0</v>
      </c>
      <c r="G777" s="9">
        <f>'Balance N-1'!D778</f>
        <v>0</v>
      </c>
      <c r="H777" s="9">
        <f>'Balance N-1'!E778</f>
        <v>0</v>
      </c>
      <c r="I777" s="9">
        <f>'Balance N-1'!F778</f>
        <v>0</v>
      </c>
      <c r="J777" s="11">
        <f>'Balance N-1'!G778</f>
        <v>0</v>
      </c>
      <c r="K777" s="11">
        <f>'Balance N-1'!H778</f>
        <v>0</v>
      </c>
      <c r="L777" s="12" t="str">
        <f t="shared" si="87"/>
        <v>0</v>
      </c>
      <c r="M777" s="5" t="str">
        <f t="shared" si="88"/>
        <v>0</v>
      </c>
      <c r="N777" s="4" t="str">
        <f t="shared" si="89"/>
        <v>0</v>
      </c>
      <c r="O777" s="6" t="str">
        <f t="shared" si="90"/>
        <v>Pas de niveau 7</v>
      </c>
    </row>
    <row r="778" spans="1:15">
      <c r="A778" s="15">
        <f>'Balance N-1'!A779</f>
        <v>0</v>
      </c>
      <c r="B778" s="4" t="str">
        <f t="shared" si="84"/>
        <v>0</v>
      </c>
      <c r="C778" s="4" t="str">
        <f t="shared" si="85"/>
        <v>0</v>
      </c>
      <c r="D778" s="4" t="str">
        <f t="shared" si="86"/>
        <v>0</v>
      </c>
      <c r="E778" s="8">
        <f>'Balance N-1'!B779</f>
        <v>0</v>
      </c>
      <c r="F778" s="9">
        <f>'Balance N-1'!C779</f>
        <v>0</v>
      </c>
      <c r="G778" s="9">
        <f>'Balance N-1'!D779</f>
        <v>0</v>
      </c>
      <c r="H778" s="9">
        <f>'Balance N-1'!E779</f>
        <v>0</v>
      </c>
      <c r="I778" s="9">
        <f>'Balance N-1'!F779</f>
        <v>0</v>
      </c>
      <c r="J778" s="11">
        <f>'Balance N-1'!G779</f>
        <v>0</v>
      </c>
      <c r="K778" s="11">
        <f>'Balance N-1'!H779</f>
        <v>0</v>
      </c>
      <c r="L778" s="12" t="str">
        <f t="shared" si="87"/>
        <v>0</v>
      </c>
      <c r="M778" s="5" t="str">
        <f t="shared" si="88"/>
        <v>0</v>
      </c>
      <c r="N778" s="4" t="str">
        <f t="shared" si="89"/>
        <v>0</v>
      </c>
      <c r="O778" s="6" t="str">
        <f t="shared" si="90"/>
        <v>Pas de niveau 7</v>
      </c>
    </row>
    <row r="779" spans="1:15">
      <c r="A779" s="15">
        <f>'Balance N-1'!A780</f>
        <v>0</v>
      </c>
      <c r="B779" s="4" t="str">
        <f t="shared" si="84"/>
        <v>0</v>
      </c>
      <c r="C779" s="4" t="str">
        <f t="shared" si="85"/>
        <v>0</v>
      </c>
      <c r="D779" s="4" t="str">
        <f t="shared" si="86"/>
        <v>0</v>
      </c>
      <c r="E779" s="8">
        <f>'Balance N-1'!B780</f>
        <v>0</v>
      </c>
      <c r="F779" s="9">
        <f>'Balance N-1'!C780</f>
        <v>0</v>
      </c>
      <c r="G779" s="9">
        <f>'Balance N-1'!D780</f>
        <v>0</v>
      </c>
      <c r="H779" s="9">
        <f>'Balance N-1'!E780</f>
        <v>0</v>
      </c>
      <c r="I779" s="9">
        <f>'Balance N-1'!F780</f>
        <v>0</v>
      </c>
      <c r="J779" s="11">
        <f>'Balance N-1'!G780</f>
        <v>0</v>
      </c>
      <c r="K779" s="11">
        <f>'Balance N-1'!H780</f>
        <v>0</v>
      </c>
      <c r="L779" s="12" t="str">
        <f t="shared" si="87"/>
        <v>0</v>
      </c>
      <c r="M779" s="5" t="str">
        <f t="shared" si="88"/>
        <v>0</v>
      </c>
      <c r="N779" s="4" t="str">
        <f t="shared" si="89"/>
        <v>0</v>
      </c>
      <c r="O779" s="6" t="str">
        <f t="shared" si="90"/>
        <v>Pas de niveau 7</v>
      </c>
    </row>
    <row r="780" spans="1:15">
      <c r="A780" s="15">
        <f>'Balance N-1'!A781</f>
        <v>0</v>
      </c>
      <c r="B780" s="4" t="str">
        <f t="shared" si="84"/>
        <v>0</v>
      </c>
      <c r="C780" s="4" t="str">
        <f t="shared" si="85"/>
        <v>0</v>
      </c>
      <c r="D780" s="4" t="str">
        <f t="shared" si="86"/>
        <v>0</v>
      </c>
      <c r="E780" s="8">
        <f>'Balance N-1'!B781</f>
        <v>0</v>
      </c>
      <c r="F780" s="9">
        <f>'Balance N-1'!C781</f>
        <v>0</v>
      </c>
      <c r="G780" s="9">
        <f>'Balance N-1'!D781</f>
        <v>0</v>
      </c>
      <c r="H780" s="9">
        <f>'Balance N-1'!E781</f>
        <v>0</v>
      </c>
      <c r="I780" s="9">
        <f>'Balance N-1'!F781</f>
        <v>0</v>
      </c>
      <c r="J780" s="11">
        <f>'Balance N-1'!G781</f>
        <v>0</v>
      </c>
      <c r="K780" s="11">
        <f>'Balance N-1'!H781</f>
        <v>0</v>
      </c>
      <c r="L780" s="12" t="str">
        <f t="shared" si="87"/>
        <v>0</v>
      </c>
      <c r="M780" s="5" t="str">
        <f t="shared" si="88"/>
        <v>0</v>
      </c>
      <c r="N780" s="4" t="str">
        <f t="shared" si="89"/>
        <v>0</v>
      </c>
      <c r="O780" s="6" t="str">
        <f t="shared" si="90"/>
        <v>Pas de niveau 7</v>
      </c>
    </row>
    <row r="781" spans="1:15">
      <c r="A781" s="15">
        <f>'Balance N-1'!A782</f>
        <v>0</v>
      </c>
      <c r="B781" s="4" t="str">
        <f t="shared" si="84"/>
        <v>0</v>
      </c>
      <c r="C781" s="4" t="str">
        <f t="shared" si="85"/>
        <v>0</v>
      </c>
      <c r="D781" s="4" t="str">
        <f t="shared" si="86"/>
        <v>0</v>
      </c>
      <c r="E781" s="8">
        <f>'Balance N-1'!B782</f>
        <v>0</v>
      </c>
      <c r="F781" s="9">
        <f>'Balance N-1'!C782</f>
        <v>0</v>
      </c>
      <c r="G781" s="9">
        <f>'Balance N-1'!D782</f>
        <v>0</v>
      </c>
      <c r="H781" s="9">
        <f>'Balance N-1'!E782</f>
        <v>0</v>
      </c>
      <c r="I781" s="9">
        <f>'Balance N-1'!F782</f>
        <v>0</v>
      </c>
      <c r="J781" s="11">
        <f>'Balance N-1'!G782</f>
        <v>0</v>
      </c>
      <c r="K781" s="11">
        <f>'Balance N-1'!H782</f>
        <v>0</v>
      </c>
      <c r="L781" s="12" t="str">
        <f t="shared" si="87"/>
        <v>0</v>
      </c>
      <c r="M781" s="5" t="str">
        <f t="shared" si="88"/>
        <v>0</v>
      </c>
      <c r="N781" s="4" t="str">
        <f t="shared" si="89"/>
        <v>0</v>
      </c>
      <c r="O781" s="6" t="str">
        <f t="shared" si="90"/>
        <v>Pas de niveau 7</v>
      </c>
    </row>
    <row r="782" spans="1:15">
      <c r="A782" s="15">
        <f>'Balance N-1'!A783</f>
        <v>0</v>
      </c>
      <c r="B782" s="4" t="str">
        <f t="shared" si="84"/>
        <v>0</v>
      </c>
      <c r="C782" s="4" t="str">
        <f t="shared" si="85"/>
        <v>0</v>
      </c>
      <c r="D782" s="4" t="str">
        <f t="shared" si="86"/>
        <v>0</v>
      </c>
      <c r="E782" s="8">
        <f>'Balance N-1'!B783</f>
        <v>0</v>
      </c>
      <c r="F782" s="9">
        <f>'Balance N-1'!C783</f>
        <v>0</v>
      </c>
      <c r="G782" s="9">
        <f>'Balance N-1'!D783</f>
        <v>0</v>
      </c>
      <c r="H782" s="9">
        <f>'Balance N-1'!E783</f>
        <v>0</v>
      </c>
      <c r="I782" s="9">
        <f>'Balance N-1'!F783</f>
        <v>0</v>
      </c>
      <c r="J782" s="11">
        <f>'Balance N-1'!G783</f>
        <v>0</v>
      </c>
      <c r="K782" s="11">
        <f>'Balance N-1'!H783</f>
        <v>0</v>
      </c>
      <c r="L782" s="12" t="str">
        <f t="shared" si="87"/>
        <v>0</v>
      </c>
      <c r="M782" s="5" t="str">
        <f t="shared" si="88"/>
        <v>0</v>
      </c>
      <c r="N782" s="4" t="str">
        <f t="shared" si="89"/>
        <v>0</v>
      </c>
      <c r="O782" s="6" t="str">
        <f t="shared" si="90"/>
        <v>Pas de niveau 7</v>
      </c>
    </row>
    <row r="783" spans="1:15">
      <c r="A783" s="15">
        <f>'Balance N-1'!A784</f>
        <v>0</v>
      </c>
      <c r="B783" s="4" t="str">
        <f t="shared" si="84"/>
        <v>0</v>
      </c>
      <c r="C783" s="4" t="str">
        <f t="shared" si="85"/>
        <v>0</v>
      </c>
      <c r="D783" s="4" t="str">
        <f t="shared" si="86"/>
        <v>0</v>
      </c>
      <c r="E783" s="8">
        <f>'Balance N-1'!B784</f>
        <v>0</v>
      </c>
      <c r="F783" s="9">
        <f>'Balance N-1'!C784</f>
        <v>0</v>
      </c>
      <c r="G783" s="9">
        <f>'Balance N-1'!D784</f>
        <v>0</v>
      </c>
      <c r="H783" s="9">
        <f>'Balance N-1'!E784</f>
        <v>0</v>
      </c>
      <c r="I783" s="9">
        <f>'Balance N-1'!F784</f>
        <v>0</v>
      </c>
      <c r="J783" s="11">
        <f>'Balance N-1'!G784</f>
        <v>0</v>
      </c>
      <c r="K783" s="11">
        <f>'Balance N-1'!H784</f>
        <v>0</v>
      </c>
      <c r="L783" s="12" t="str">
        <f t="shared" si="87"/>
        <v>0</v>
      </c>
      <c r="M783" s="5" t="str">
        <f t="shared" si="88"/>
        <v>0</v>
      </c>
      <c r="N783" s="4" t="str">
        <f t="shared" si="89"/>
        <v>0</v>
      </c>
      <c r="O783" s="6" t="str">
        <f t="shared" si="90"/>
        <v>Pas de niveau 7</v>
      </c>
    </row>
    <row r="784" spans="1:15">
      <c r="A784" s="15">
        <f>'Balance N-1'!A785</f>
        <v>0</v>
      </c>
      <c r="B784" s="4" t="str">
        <f t="shared" si="84"/>
        <v>0</v>
      </c>
      <c r="C784" s="4" t="str">
        <f t="shared" si="85"/>
        <v>0</v>
      </c>
      <c r="D784" s="4" t="str">
        <f t="shared" si="86"/>
        <v>0</v>
      </c>
      <c r="E784" s="8">
        <f>'Balance N-1'!B785</f>
        <v>0</v>
      </c>
      <c r="F784" s="9">
        <f>'Balance N-1'!C785</f>
        <v>0</v>
      </c>
      <c r="G784" s="9">
        <f>'Balance N-1'!D785</f>
        <v>0</v>
      </c>
      <c r="H784" s="9">
        <f>'Balance N-1'!E785</f>
        <v>0</v>
      </c>
      <c r="I784" s="9">
        <f>'Balance N-1'!F785</f>
        <v>0</v>
      </c>
      <c r="J784" s="11">
        <f>'Balance N-1'!G785</f>
        <v>0</v>
      </c>
      <c r="K784" s="11">
        <f>'Balance N-1'!H785</f>
        <v>0</v>
      </c>
      <c r="L784" s="12" t="str">
        <f t="shared" si="87"/>
        <v>0</v>
      </c>
      <c r="M784" s="5" t="str">
        <f t="shared" si="88"/>
        <v>0</v>
      </c>
      <c r="N784" s="4" t="str">
        <f t="shared" si="89"/>
        <v>0</v>
      </c>
      <c r="O784" s="6" t="str">
        <f t="shared" si="90"/>
        <v>Pas de niveau 7</v>
      </c>
    </row>
    <row r="785" spans="1:15">
      <c r="A785" s="15">
        <f>'Balance N-1'!A786</f>
        <v>0</v>
      </c>
      <c r="B785" s="4" t="str">
        <f t="shared" si="84"/>
        <v>0</v>
      </c>
      <c r="C785" s="4" t="str">
        <f t="shared" si="85"/>
        <v>0</v>
      </c>
      <c r="D785" s="4" t="str">
        <f t="shared" si="86"/>
        <v>0</v>
      </c>
      <c r="E785" s="8">
        <f>'Balance N-1'!B786</f>
        <v>0</v>
      </c>
      <c r="F785" s="9">
        <f>'Balance N-1'!C786</f>
        <v>0</v>
      </c>
      <c r="G785" s="9">
        <f>'Balance N-1'!D786</f>
        <v>0</v>
      </c>
      <c r="H785" s="9">
        <f>'Balance N-1'!E786</f>
        <v>0</v>
      </c>
      <c r="I785" s="9">
        <f>'Balance N-1'!F786</f>
        <v>0</v>
      </c>
      <c r="J785" s="11">
        <f>'Balance N-1'!G786</f>
        <v>0</v>
      </c>
      <c r="K785" s="11">
        <f>'Balance N-1'!H786</f>
        <v>0</v>
      </c>
      <c r="L785" s="12" t="str">
        <f t="shared" si="87"/>
        <v>0</v>
      </c>
      <c r="M785" s="5" t="str">
        <f t="shared" si="88"/>
        <v>0</v>
      </c>
      <c r="N785" s="4" t="str">
        <f t="shared" si="89"/>
        <v>0</v>
      </c>
      <c r="O785" s="6" t="str">
        <f t="shared" si="90"/>
        <v>Pas de niveau 7</v>
      </c>
    </row>
    <row r="786" spans="1:15">
      <c r="A786" s="15">
        <f>'Balance N-1'!A787</f>
        <v>0</v>
      </c>
      <c r="B786" s="4" t="str">
        <f t="shared" si="84"/>
        <v>0</v>
      </c>
      <c r="C786" s="4" t="str">
        <f t="shared" si="85"/>
        <v>0</v>
      </c>
      <c r="D786" s="4" t="str">
        <f t="shared" si="86"/>
        <v>0</v>
      </c>
      <c r="E786" s="8">
        <f>'Balance N-1'!B787</f>
        <v>0</v>
      </c>
      <c r="F786" s="9">
        <f>'Balance N-1'!C787</f>
        <v>0</v>
      </c>
      <c r="G786" s="9">
        <f>'Balance N-1'!D787</f>
        <v>0</v>
      </c>
      <c r="H786" s="9">
        <f>'Balance N-1'!E787</f>
        <v>0</v>
      </c>
      <c r="I786" s="9">
        <f>'Balance N-1'!F787</f>
        <v>0</v>
      </c>
      <c r="J786" s="11">
        <f>'Balance N-1'!G787</f>
        <v>0</v>
      </c>
      <c r="K786" s="11">
        <f>'Balance N-1'!H787</f>
        <v>0</v>
      </c>
      <c r="L786" s="12" t="str">
        <f t="shared" si="87"/>
        <v>0</v>
      </c>
      <c r="M786" s="5" t="str">
        <f t="shared" si="88"/>
        <v>0</v>
      </c>
      <c r="N786" s="4" t="str">
        <f t="shared" si="89"/>
        <v>0</v>
      </c>
      <c r="O786" s="6" t="str">
        <f t="shared" si="90"/>
        <v>Pas de niveau 7</v>
      </c>
    </row>
    <row r="787" spans="1:15">
      <c r="A787" s="15">
        <f>'Balance N-1'!A788</f>
        <v>0</v>
      </c>
      <c r="B787" s="4" t="str">
        <f t="shared" si="84"/>
        <v>0</v>
      </c>
      <c r="C787" s="4" t="str">
        <f t="shared" si="85"/>
        <v>0</v>
      </c>
      <c r="D787" s="4" t="str">
        <f t="shared" si="86"/>
        <v>0</v>
      </c>
      <c r="E787" s="8">
        <f>'Balance N-1'!B788</f>
        <v>0</v>
      </c>
      <c r="F787" s="9">
        <f>'Balance N-1'!C788</f>
        <v>0</v>
      </c>
      <c r="G787" s="9">
        <f>'Balance N-1'!D788</f>
        <v>0</v>
      </c>
      <c r="H787" s="9">
        <f>'Balance N-1'!E788</f>
        <v>0</v>
      </c>
      <c r="I787" s="9">
        <f>'Balance N-1'!F788</f>
        <v>0</v>
      </c>
      <c r="J787" s="11">
        <f>'Balance N-1'!G788</f>
        <v>0</v>
      </c>
      <c r="K787" s="11">
        <f>'Balance N-1'!H788</f>
        <v>0</v>
      </c>
      <c r="L787" s="12" t="str">
        <f t="shared" si="87"/>
        <v>0</v>
      </c>
      <c r="M787" s="5" t="str">
        <f t="shared" si="88"/>
        <v>0</v>
      </c>
      <c r="N787" s="4" t="str">
        <f t="shared" si="89"/>
        <v>0</v>
      </c>
      <c r="O787" s="6" t="str">
        <f t="shared" si="90"/>
        <v>Pas de niveau 7</v>
      </c>
    </row>
    <row r="788" spans="1:15">
      <c r="A788" s="15">
        <f>'Balance N-1'!A789</f>
        <v>0</v>
      </c>
      <c r="B788" s="4" t="str">
        <f t="shared" si="84"/>
        <v>0</v>
      </c>
      <c r="C788" s="4" t="str">
        <f t="shared" si="85"/>
        <v>0</v>
      </c>
      <c r="D788" s="4" t="str">
        <f t="shared" si="86"/>
        <v>0</v>
      </c>
      <c r="E788" s="8">
        <f>'Balance N-1'!B789</f>
        <v>0</v>
      </c>
      <c r="F788" s="9">
        <f>'Balance N-1'!C789</f>
        <v>0</v>
      </c>
      <c r="G788" s="9">
        <f>'Balance N-1'!D789</f>
        <v>0</v>
      </c>
      <c r="H788" s="9">
        <f>'Balance N-1'!E789</f>
        <v>0</v>
      </c>
      <c r="I788" s="9">
        <f>'Balance N-1'!F789</f>
        <v>0</v>
      </c>
      <c r="J788" s="11">
        <f>'Balance N-1'!G789</f>
        <v>0</v>
      </c>
      <c r="K788" s="11">
        <f>'Balance N-1'!H789</f>
        <v>0</v>
      </c>
      <c r="L788" s="12" t="str">
        <f t="shared" si="87"/>
        <v>0</v>
      </c>
      <c r="M788" s="5" t="str">
        <f t="shared" si="88"/>
        <v>0</v>
      </c>
      <c r="N788" s="4" t="str">
        <f t="shared" si="89"/>
        <v>0</v>
      </c>
      <c r="O788" s="6" t="str">
        <f t="shared" si="90"/>
        <v>Pas de niveau 7</v>
      </c>
    </row>
    <row r="789" spans="1:15">
      <c r="A789" s="15">
        <f>'Balance N-1'!A790</f>
        <v>0</v>
      </c>
      <c r="B789" s="4" t="str">
        <f t="shared" si="84"/>
        <v>0</v>
      </c>
      <c r="C789" s="4" t="str">
        <f t="shared" si="85"/>
        <v>0</v>
      </c>
      <c r="D789" s="4" t="str">
        <f t="shared" si="86"/>
        <v>0</v>
      </c>
      <c r="E789" s="8">
        <f>'Balance N-1'!B790</f>
        <v>0</v>
      </c>
      <c r="F789" s="9">
        <f>'Balance N-1'!C790</f>
        <v>0</v>
      </c>
      <c r="G789" s="9">
        <f>'Balance N-1'!D790</f>
        <v>0</v>
      </c>
      <c r="H789" s="9">
        <f>'Balance N-1'!E790</f>
        <v>0</v>
      </c>
      <c r="I789" s="9">
        <f>'Balance N-1'!F790</f>
        <v>0</v>
      </c>
      <c r="J789" s="11">
        <f>'Balance N-1'!G790</f>
        <v>0</v>
      </c>
      <c r="K789" s="11">
        <f>'Balance N-1'!H790</f>
        <v>0</v>
      </c>
      <c r="L789" s="12" t="str">
        <f t="shared" si="87"/>
        <v>0</v>
      </c>
      <c r="M789" s="5" t="str">
        <f t="shared" si="88"/>
        <v>0</v>
      </c>
      <c r="N789" s="4" t="str">
        <f t="shared" si="89"/>
        <v>0</v>
      </c>
      <c r="O789" s="6" t="str">
        <f t="shared" si="90"/>
        <v>Pas de niveau 7</v>
      </c>
    </row>
    <row r="790" spans="1:15">
      <c r="A790" s="15">
        <f>'Balance N-1'!A791</f>
        <v>0</v>
      </c>
      <c r="B790" s="4" t="str">
        <f t="shared" si="84"/>
        <v>0</v>
      </c>
      <c r="C790" s="4" t="str">
        <f t="shared" si="85"/>
        <v>0</v>
      </c>
      <c r="D790" s="4" t="str">
        <f t="shared" si="86"/>
        <v>0</v>
      </c>
      <c r="E790" s="8">
        <f>'Balance N-1'!B791</f>
        <v>0</v>
      </c>
      <c r="F790" s="9">
        <f>'Balance N-1'!C791</f>
        <v>0</v>
      </c>
      <c r="G790" s="9">
        <f>'Balance N-1'!D791</f>
        <v>0</v>
      </c>
      <c r="H790" s="9">
        <f>'Balance N-1'!E791</f>
        <v>0</v>
      </c>
      <c r="I790" s="9">
        <f>'Balance N-1'!F791</f>
        <v>0</v>
      </c>
      <c r="J790" s="11">
        <f>'Balance N-1'!G791</f>
        <v>0</v>
      </c>
      <c r="K790" s="11">
        <f>'Balance N-1'!H791</f>
        <v>0</v>
      </c>
      <c r="L790" s="12" t="str">
        <f t="shared" si="87"/>
        <v>0</v>
      </c>
      <c r="M790" s="5" t="str">
        <f t="shared" si="88"/>
        <v>0</v>
      </c>
      <c r="N790" s="4" t="str">
        <f t="shared" si="89"/>
        <v>0</v>
      </c>
      <c r="O790" s="6" t="str">
        <f t="shared" si="90"/>
        <v>Pas de niveau 7</v>
      </c>
    </row>
    <row r="791" spans="1:15">
      <c r="A791" s="15">
        <f>'Balance N-1'!A792</f>
        <v>0</v>
      </c>
      <c r="B791" s="4" t="str">
        <f t="shared" si="84"/>
        <v>0</v>
      </c>
      <c r="C791" s="4" t="str">
        <f t="shared" si="85"/>
        <v>0</v>
      </c>
      <c r="D791" s="4" t="str">
        <f t="shared" si="86"/>
        <v>0</v>
      </c>
      <c r="E791" s="8">
        <f>'Balance N-1'!B792</f>
        <v>0</v>
      </c>
      <c r="F791" s="9">
        <f>'Balance N-1'!C792</f>
        <v>0</v>
      </c>
      <c r="G791" s="9">
        <f>'Balance N-1'!D792</f>
        <v>0</v>
      </c>
      <c r="H791" s="9">
        <f>'Balance N-1'!E792</f>
        <v>0</v>
      </c>
      <c r="I791" s="9">
        <f>'Balance N-1'!F792</f>
        <v>0</v>
      </c>
      <c r="J791" s="11">
        <f>'Balance N-1'!G792</f>
        <v>0</v>
      </c>
      <c r="K791" s="11">
        <f>'Balance N-1'!H792</f>
        <v>0</v>
      </c>
      <c r="L791" s="12" t="str">
        <f t="shared" si="87"/>
        <v>0</v>
      </c>
      <c r="M791" s="5" t="str">
        <f t="shared" si="88"/>
        <v>0</v>
      </c>
      <c r="N791" s="4" t="str">
        <f t="shared" si="89"/>
        <v>0</v>
      </c>
      <c r="O791" s="6" t="str">
        <f t="shared" si="90"/>
        <v>Pas de niveau 7</v>
      </c>
    </row>
    <row r="792" spans="1:15">
      <c r="A792" s="15">
        <f>'Balance N-1'!A793</f>
        <v>0</v>
      </c>
      <c r="B792" s="4" t="str">
        <f t="shared" si="84"/>
        <v>0</v>
      </c>
      <c r="C792" s="4" t="str">
        <f t="shared" si="85"/>
        <v>0</v>
      </c>
      <c r="D792" s="4" t="str">
        <f t="shared" si="86"/>
        <v>0</v>
      </c>
      <c r="E792" s="8">
        <f>'Balance N-1'!B793</f>
        <v>0</v>
      </c>
      <c r="F792" s="9">
        <f>'Balance N-1'!C793</f>
        <v>0</v>
      </c>
      <c r="G792" s="9">
        <f>'Balance N-1'!D793</f>
        <v>0</v>
      </c>
      <c r="H792" s="9">
        <f>'Balance N-1'!E793</f>
        <v>0</v>
      </c>
      <c r="I792" s="9">
        <f>'Balance N-1'!F793</f>
        <v>0</v>
      </c>
      <c r="J792" s="11">
        <f>'Balance N-1'!G793</f>
        <v>0</v>
      </c>
      <c r="K792" s="11">
        <f>'Balance N-1'!H793</f>
        <v>0</v>
      </c>
      <c r="L792" s="12" t="str">
        <f t="shared" si="87"/>
        <v>0</v>
      </c>
      <c r="M792" s="5" t="str">
        <f t="shared" si="88"/>
        <v>0</v>
      </c>
      <c r="N792" s="4" t="str">
        <f t="shared" si="89"/>
        <v>0</v>
      </c>
      <c r="O792" s="6" t="str">
        <f t="shared" si="90"/>
        <v>Pas de niveau 7</v>
      </c>
    </row>
    <row r="793" spans="1:15">
      <c r="A793" s="15">
        <f>'Balance N-1'!A794</f>
        <v>0</v>
      </c>
      <c r="B793" s="4" t="str">
        <f t="shared" si="84"/>
        <v>0</v>
      </c>
      <c r="C793" s="4" t="str">
        <f t="shared" si="85"/>
        <v>0</v>
      </c>
      <c r="D793" s="4" t="str">
        <f t="shared" si="86"/>
        <v>0</v>
      </c>
      <c r="E793" s="8">
        <f>'Balance N-1'!B794</f>
        <v>0</v>
      </c>
      <c r="F793" s="9">
        <f>'Balance N-1'!C794</f>
        <v>0</v>
      </c>
      <c r="G793" s="9">
        <f>'Balance N-1'!D794</f>
        <v>0</v>
      </c>
      <c r="H793" s="9">
        <f>'Balance N-1'!E794</f>
        <v>0</v>
      </c>
      <c r="I793" s="9">
        <f>'Balance N-1'!F794</f>
        <v>0</v>
      </c>
      <c r="J793" s="11">
        <f>'Balance N-1'!G794</f>
        <v>0</v>
      </c>
      <c r="K793" s="11">
        <f>'Balance N-1'!H794</f>
        <v>0</v>
      </c>
      <c r="L793" s="12" t="str">
        <f t="shared" si="87"/>
        <v>0</v>
      </c>
      <c r="M793" s="5" t="str">
        <f t="shared" si="88"/>
        <v>0</v>
      </c>
      <c r="N793" s="4" t="str">
        <f t="shared" si="89"/>
        <v>0</v>
      </c>
      <c r="O793" s="6" t="str">
        <f t="shared" si="90"/>
        <v>Pas de niveau 7</v>
      </c>
    </row>
    <row r="794" spans="1:15">
      <c r="A794" s="15">
        <f>'Balance N-1'!A795</f>
        <v>0</v>
      </c>
      <c r="B794" s="4" t="str">
        <f t="shared" si="84"/>
        <v>0</v>
      </c>
      <c r="C794" s="4" t="str">
        <f t="shared" si="85"/>
        <v>0</v>
      </c>
      <c r="D794" s="4" t="str">
        <f t="shared" si="86"/>
        <v>0</v>
      </c>
      <c r="E794" s="8">
        <f>'Balance N-1'!B795</f>
        <v>0</v>
      </c>
      <c r="F794" s="9">
        <f>'Balance N-1'!C795</f>
        <v>0</v>
      </c>
      <c r="G794" s="9">
        <f>'Balance N-1'!D795</f>
        <v>0</v>
      </c>
      <c r="H794" s="9">
        <f>'Balance N-1'!E795</f>
        <v>0</v>
      </c>
      <c r="I794" s="9">
        <f>'Balance N-1'!F795</f>
        <v>0</v>
      </c>
      <c r="J794" s="11">
        <f>'Balance N-1'!G795</f>
        <v>0</v>
      </c>
      <c r="K794" s="11">
        <f>'Balance N-1'!H795</f>
        <v>0</v>
      </c>
      <c r="L794" s="12" t="str">
        <f t="shared" si="87"/>
        <v>0</v>
      </c>
      <c r="M794" s="5" t="str">
        <f t="shared" si="88"/>
        <v>0</v>
      </c>
      <c r="N794" s="4" t="str">
        <f t="shared" si="89"/>
        <v>0</v>
      </c>
      <c r="O794" s="6" t="str">
        <f t="shared" si="90"/>
        <v>Pas de niveau 7</v>
      </c>
    </row>
    <row r="795" spans="1:15">
      <c r="A795" s="15">
        <f>'Balance N-1'!A796</f>
        <v>0</v>
      </c>
      <c r="B795" s="4" t="str">
        <f t="shared" si="84"/>
        <v>0</v>
      </c>
      <c r="C795" s="4" t="str">
        <f t="shared" si="85"/>
        <v>0</v>
      </c>
      <c r="D795" s="4" t="str">
        <f t="shared" si="86"/>
        <v>0</v>
      </c>
      <c r="E795" s="8">
        <f>'Balance N-1'!B796</f>
        <v>0</v>
      </c>
      <c r="F795" s="9">
        <f>'Balance N-1'!C796</f>
        <v>0</v>
      </c>
      <c r="G795" s="9">
        <f>'Balance N-1'!D796</f>
        <v>0</v>
      </c>
      <c r="H795" s="9">
        <f>'Balance N-1'!E796</f>
        <v>0</v>
      </c>
      <c r="I795" s="9">
        <f>'Balance N-1'!F796</f>
        <v>0</v>
      </c>
      <c r="J795" s="11">
        <f>'Balance N-1'!G796</f>
        <v>0</v>
      </c>
      <c r="K795" s="11">
        <f>'Balance N-1'!H796</f>
        <v>0</v>
      </c>
      <c r="L795" s="12" t="str">
        <f t="shared" si="87"/>
        <v>0</v>
      </c>
      <c r="M795" s="5" t="str">
        <f t="shared" si="88"/>
        <v>0</v>
      </c>
      <c r="N795" s="4" t="str">
        <f t="shared" si="89"/>
        <v>0</v>
      </c>
      <c r="O795" s="6" t="str">
        <f t="shared" si="90"/>
        <v>Pas de niveau 7</v>
      </c>
    </row>
    <row r="796" spans="1:15">
      <c r="A796" s="15">
        <f>'Balance N-1'!A797</f>
        <v>0</v>
      </c>
      <c r="B796" s="4" t="str">
        <f t="shared" si="84"/>
        <v>0</v>
      </c>
      <c r="C796" s="4" t="str">
        <f t="shared" si="85"/>
        <v>0</v>
      </c>
      <c r="D796" s="4" t="str">
        <f t="shared" si="86"/>
        <v>0</v>
      </c>
      <c r="E796" s="8">
        <f>'Balance N-1'!B797</f>
        <v>0</v>
      </c>
      <c r="F796" s="9">
        <f>'Balance N-1'!C797</f>
        <v>0</v>
      </c>
      <c r="G796" s="9">
        <f>'Balance N-1'!D797</f>
        <v>0</v>
      </c>
      <c r="H796" s="9">
        <f>'Balance N-1'!E797</f>
        <v>0</v>
      </c>
      <c r="I796" s="9">
        <f>'Balance N-1'!F797</f>
        <v>0</v>
      </c>
      <c r="J796" s="11">
        <f>'Balance N-1'!G797</f>
        <v>0</v>
      </c>
      <c r="K796" s="11">
        <f>'Balance N-1'!H797</f>
        <v>0</v>
      </c>
      <c r="L796" s="12" t="str">
        <f t="shared" si="87"/>
        <v>0</v>
      </c>
      <c r="M796" s="5" t="str">
        <f t="shared" si="88"/>
        <v>0</v>
      </c>
      <c r="N796" s="4" t="str">
        <f t="shared" si="89"/>
        <v>0</v>
      </c>
      <c r="O796" s="6" t="str">
        <f t="shared" si="90"/>
        <v>Pas de niveau 7</v>
      </c>
    </row>
    <row r="797" spans="1:15">
      <c r="A797" s="15">
        <f>'Balance N-1'!A798</f>
        <v>0</v>
      </c>
      <c r="B797" s="4" t="str">
        <f t="shared" si="84"/>
        <v>0</v>
      </c>
      <c r="C797" s="4" t="str">
        <f t="shared" si="85"/>
        <v>0</v>
      </c>
      <c r="D797" s="4" t="str">
        <f t="shared" si="86"/>
        <v>0</v>
      </c>
      <c r="E797" s="8">
        <f>'Balance N-1'!B798</f>
        <v>0</v>
      </c>
      <c r="F797" s="9">
        <f>'Balance N-1'!C798</f>
        <v>0</v>
      </c>
      <c r="G797" s="9">
        <f>'Balance N-1'!D798</f>
        <v>0</v>
      </c>
      <c r="H797" s="9">
        <f>'Balance N-1'!E798</f>
        <v>0</v>
      </c>
      <c r="I797" s="9">
        <f>'Balance N-1'!F798</f>
        <v>0</v>
      </c>
      <c r="J797" s="11">
        <f>'Balance N-1'!G798</f>
        <v>0</v>
      </c>
      <c r="K797" s="11">
        <f>'Balance N-1'!H798</f>
        <v>0</v>
      </c>
      <c r="L797" s="12" t="str">
        <f t="shared" si="87"/>
        <v>0</v>
      </c>
      <c r="M797" s="5" t="str">
        <f t="shared" si="88"/>
        <v>0</v>
      </c>
      <c r="N797" s="4" t="str">
        <f t="shared" si="89"/>
        <v>0</v>
      </c>
      <c r="O797" s="6" t="str">
        <f t="shared" si="90"/>
        <v>Pas de niveau 7</v>
      </c>
    </row>
    <row r="798" spans="1:15">
      <c r="A798" s="15">
        <f>'Balance N-1'!A799</f>
        <v>0</v>
      </c>
      <c r="B798" s="4" t="str">
        <f t="shared" si="84"/>
        <v>0</v>
      </c>
      <c r="C798" s="4" t="str">
        <f t="shared" si="85"/>
        <v>0</v>
      </c>
      <c r="D798" s="4" t="str">
        <f t="shared" si="86"/>
        <v>0</v>
      </c>
      <c r="E798" s="8">
        <f>'Balance N-1'!B799</f>
        <v>0</v>
      </c>
      <c r="F798" s="9">
        <f>'Balance N-1'!C799</f>
        <v>0</v>
      </c>
      <c r="G798" s="9">
        <f>'Balance N-1'!D799</f>
        <v>0</v>
      </c>
      <c r="H798" s="9">
        <f>'Balance N-1'!E799</f>
        <v>0</v>
      </c>
      <c r="I798" s="9">
        <f>'Balance N-1'!F799</f>
        <v>0</v>
      </c>
      <c r="J798" s="11">
        <f>'Balance N-1'!G799</f>
        <v>0</v>
      </c>
      <c r="K798" s="11">
        <f>'Balance N-1'!H799</f>
        <v>0</v>
      </c>
      <c r="L798" s="12" t="str">
        <f t="shared" si="87"/>
        <v>0</v>
      </c>
      <c r="M798" s="5" t="str">
        <f t="shared" si="88"/>
        <v>0</v>
      </c>
      <c r="N798" s="4" t="str">
        <f t="shared" si="89"/>
        <v>0</v>
      </c>
      <c r="O798" s="6" t="str">
        <f t="shared" si="90"/>
        <v>Pas de niveau 7</v>
      </c>
    </row>
    <row r="799" spans="1:15">
      <c r="A799" s="15">
        <f>'Balance N-1'!A800</f>
        <v>0</v>
      </c>
      <c r="B799" s="4" t="str">
        <f t="shared" si="84"/>
        <v>0</v>
      </c>
      <c r="C799" s="4" t="str">
        <f t="shared" si="85"/>
        <v>0</v>
      </c>
      <c r="D799" s="4" t="str">
        <f t="shared" si="86"/>
        <v>0</v>
      </c>
      <c r="E799" s="8">
        <f>'Balance N-1'!B800</f>
        <v>0</v>
      </c>
      <c r="F799" s="9">
        <f>'Balance N-1'!C800</f>
        <v>0</v>
      </c>
      <c r="G799" s="9">
        <f>'Balance N-1'!D800</f>
        <v>0</v>
      </c>
      <c r="H799" s="9">
        <f>'Balance N-1'!E800</f>
        <v>0</v>
      </c>
      <c r="I799" s="9">
        <f>'Balance N-1'!F800</f>
        <v>0</v>
      </c>
      <c r="J799" s="11">
        <f>'Balance N-1'!G800</f>
        <v>0</v>
      </c>
      <c r="K799" s="11">
        <f>'Balance N-1'!H800</f>
        <v>0</v>
      </c>
      <c r="L799" s="12" t="str">
        <f t="shared" si="87"/>
        <v>0</v>
      </c>
      <c r="M799" s="5" t="str">
        <f t="shared" si="88"/>
        <v>0</v>
      </c>
      <c r="N799" s="4" t="str">
        <f t="shared" si="89"/>
        <v>0</v>
      </c>
      <c r="O799" s="6" t="str">
        <f t="shared" si="90"/>
        <v>Pas de niveau 7</v>
      </c>
    </row>
    <row r="800" spans="1:15">
      <c r="A800" s="15">
        <f>'Balance N-1'!A801</f>
        <v>0</v>
      </c>
      <c r="B800" s="4" t="str">
        <f t="shared" si="84"/>
        <v>0</v>
      </c>
      <c r="C800" s="4" t="str">
        <f t="shared" si="85"/>
        <v>0</v>
      </c>
      <c r="D800" s="4" t="str">
        <f t="shared" si="86"/>
        <v>0</v>
      </c>
      <c r="E800" s="8">
        <f>'Balance N-1'!B801</f>
        <v>0</v>
      </c>
      <c r="F800" s="9">
        <f>'Balance N-1'!C801</f>
        <v>0</v>
      </c>
      <c r="G800" s="9">
        <f>'Balance N-1'!D801</f>
        <v>0</v>
      </c>
      <c r="H800" s="9">
        <f>'Balance N-1'!E801</f>
        <v>0</v>
      </c>
      <c r="I800" s="9">
        <f>'Balance N-1'!F801</f>
        <v>0</v>
      </c>
      <c r="J800" s="11">
        <f>'Balance N-1'!G801</f>
        <v>0</v>
      </c>
      <c r="K800" s="11">
        <f>'Balance N-1'!H801</f>
        <v>0</v>
      </c>
      <c r="L800" s="12" t="str">
        <f t="shared" si="87"/>
        <v>0</v>
      </c>
      <c r="M800" s="5" t="str">
        <f t="shared" si="88"/>
        <v>0</v>
      </c>
      <c r="N800" s="4" t="str">
        <f t="shared" si="89"/>
        <v>0</v>
      </c>
      <c r="O800" s="6" t="str">
        <f t="shared" si="90"/>
        <v>Pas de niveau 7</v>
      </c>
    </row>
    <row r="801" spans="1:15">
      <c r="A801" s="15">
        <f>'Balance N-1'!A802</f>
        <v>0</v>
      </c>
      <c r="B801" s="4" t="str">
        <f t="shared" si="84"/>
        <v>0</v>
      </c>
      <c r="C801" s="4" t="str">
        <f t="shared" si="85"/>
        <v>0</v>
      </c>
      <c r="D801" s="4" t="str">
        <f t="shared" si="86"/>
        <v>0</v>
      </c>
      <c r="E801" s="8">
        <f>'Balance N-1'!B802</f>
        <v>0</v>
      </c>
      <c r="F801" s="9">
        <f>'Balance N-1'!C802</f>
        <v>0</v>
      </c>
      <c r="G801" s="9">
        <f>'Balance N-1'!D802</f>
        <v>0</v>
      </c>
      <c r="H801" s="9">
        <f>'Balance N-1'!E802</f>
        <v>0</v>
      </c>
      <c r="I801" s="9">
        <f>'Balance N-1'!F802</f>
        <v>0</v>
      </c>
      <c r="J801" s="11">
        <f>'Balance N-1'!G802</f>
        <v>0</v>
      </c>
      <c r="K801" s="11">
        <f>'Balance N-1'!H802</f>
        <v>0</v>
      </c>
      <c r="L801" s="12" t="str">
        <f t="shared" si="87"/>
        <v>0</v>
      </c>
      <c r="M801" s="5" t="str">
        <f t="shared" si="88"/>
        <v>0</v>
      </c>
      <c r="N801" s="4" t="str">
        <f t="shared" si="89"/>
        <v>0</v>
      </c>
      <c r="O801" s="6" t="str">
        <f t="shared" si="90"/>
        <v>Pas de niveau 7</v>
      </c>
    </row>
    <row r="802" spans="1:15">
      <c r="A802" s="15">
        <f>'Balance N-1'!A803</f>
        <v>0</v>
      </c>
      <c r="B802" s="4" t="str">
        <f t="shared" si="84"/>
        <v>0</v>
      </c>
      <c r="C802" s="4" t="str">
        <f t="shared" si="85"/>
        <v>0</v>
      </c>
      <c r="D802" s="4" t="str">
        <f t="shared" si="86"/>
        <v>0</v>
      </c>
      <c r="E802" s="8">
        <f>'Balance N-1'!B803</f>
        <v>0</v>
      </c>
      <c r="F802" s="9">
        <f>'Balance N-1'!C803</f>
        <v>0</v>
      </c>
      <c r="G802" s="9">
        <f>'Balance N-1'!D803</f>
        <v>0</v>
      </c>
      <c r="H802" s="9">
        <f>'Balance N-1'!E803</f>
        <v>0</v>
      </c>
      <c r="I802" s="9">
        <f>'Balance N-1'!F803</f>
        <v>0</v>
      </c>
      <c r="J802" s="11">
        <f>'Balance N-1'!G803</f>
        <v>0</v>
      </c>
      <c r="K802" s="11">
        <f>'Balance N-1'!H803</f>
        <v>0</v>
      </c>
      <c r="L802" s="12" t="str">
        <f t="shared" si="87"/>
        <v>0</v>
      </c>
      <c r="M802" s="5" t="str">
        <f t="shared" si="88"/>
        <v>0</v>
      </c>
      <c r="N802" s="4" t="str">
        <f t="shared" si="89"/>
        <v>0</v>
      </c>
      <c r="O802" s="6" t="str">
        <f t="shared" si="90"/>
        <v>Pas de niveau 7</v>
      </c>
    </row>
    <row r="803" spans="1:15">
      <c r="A803" s="15">
        <f>'Balance N-1'!A804</f>
        <v>0</v>
      </c>
      <c r="B803" s="4" t="str">
        <f t="shared" si="84"/>
        <v>0</v>
      </c>
      <c r="C803" s="4" t="str">
        <f t="shared" si="85"/>
        <v>0</v>
      </c>
      <c r="D803" s="4" t="str">
        <f t="shared" si="86"/>
        <v>0</v>
      </c>
      <c r="E803" s="8">
        <f>'Balance N-1'!B804</f>
        <v>0</v>
      </c>
      <c r="F803" s="9">
        <f>'Balance N-1'!C804</f>
        <v>0</v>
      </c>
      <c r="G803" s="9">
        <f>'Balance N-1'!D804</f>
        <v>0</v>
      </c>
      <c r="H803" s="9">
        <f>'Balance N-1'!E804</f>
        <v>0</v>
      </c>
      <c r="I803" s="9">
        <f>'Balance N-1'!F804</f>
        <v>0</v>
      </c>
      <c r="J803" s="11">
        <f>'Balance N-1'!G804</f>
        <v>0</v>
      </c>
      <c r="K803" s="11">
        <f>'Balance N-1'!H804</f>
        <v>0</v>
      </c>
      <c r="L803" s="12" t="str">
        <f t="shared" si="87"/>
        <v>0</v>
      </c>
      <c r="M803" s="5" t="str">
        <f t="shared" si="88"/>
        <v>0</v>
      </c>
      <c r="N803" s="4" t="str">
        <f t="shared" si="89"/>
        <v>0</v>
      </c>
      <c r="O803" s="6" t="str">
        <f t="shared" si="90"/>
        <v>Pas de niveau 7</v>
      </c>
    </row>
    <row r="804" spans="1:15">
      <c r="A804" s="15">
        <f>'Balance N-1'!A805</f>
        <v>0</v>
      </c>
      <c r="B804" s="4" t="str">
        <f t="shared" si="84"/>
        <v>0</v>
      </c>
      <c r="C804" s="4" t="str">
        <f t="shared" si="85"/>
        <v>0</v>
      </c>
      <c r="D804" s="4" t="str">
        <f t="shared" si="86"/>
        <v>0</v>
      </c>
      <c r="E804" s="8">
        <f>'Balance N-1'!B805</f>
        <v>0</v>
      </c>
      <c r="F804" s="9">
        <f>'Balance N-1'!C805</f>
        <v>0</v>
      </c>
      <c r="G804" s="9">
        <f>'Balance N-1'!D805</f>
        <v>0</v>
      </c>
      <c r="H804" s="9">
        <f>'Balance N-1'!E805</f>
        <v>0</v>
      </c>
      <c r="I804" s="9">
        <f>'Balance N-1'!F805</f>
        <v>0</v>
      </c>
      <c r="J804" s="11">
        <f>'Balance N-1'!G805</f>
        <v>0</v>
      </c>
      <c r="K804" s="11">
        <f>'Balance N-1'!H805</f>
        <v>0</v>
      </c>
      <c r="L804" s="12" t="str">
        <f t="shared" si="87"/>
        <v>0</v>
      </c>
      <c r="M804" s="5" t="str">
        <f t="shared" si="88"/>
        <v>0</v>
      </c>
      <c r="N804" s="4" t="str">
        <f t="shared" si="89"/>
        <v>0</v>
      </c>
      <c r="O804" s="6" t="str">
        <f t="shared" si="90"/>
        <v>Pas de niveau 7</v>
      </c>
    </row>
    <row r="805" spans="1:15">
      <c r="A805" s="15">
        <f>'Balance N-1'!A806</f>
        <v>0</v>
      </c>
      <c r="B805" s="4" t="str">
        <f t="shared" si="84"/>
        <v>0</v>
      </c>
      <c r="C805" s="4" t="str">
        <f t="shared" si="85"/>
        <v>0</v>
      </c>
      <c r="D805" s="4" t="str">
        <f t="shared" si="86"/>
        <v>0</v>
      </c>
      <c r="E805" s="8">
        <f>'Balance N-1'!B806</f>
        <v>0</v>
      </c>
      <c r="F805" s="9">
        <f>'Balance N-1'!C806</f>
        <v>0</v>
      </c>
      <c r="G805" s="9">
        <f>'Balance N-1'!D806</f>
        <v>0</v>
      </c>
      <c r="H805" s="9">
        <f>'Balance N-1'!E806</f>
        <v>0</v>
      </c>
      <c r="I805" s="9">
        <f>'Balance N-1'!F806</f>
        <v>0</v>
      </c>
      <c r="J805" s="11">
        <f>'Balance N-1'!G806</f>
        <v>0</v>
      </c>
      <c r="K805" s="11">
        <f>'Balance N-1'!H806</f>
        <v>0</v>
      </c>
      <c r="L805" s="12" t="str">
        <f t="shared" si="87"/>
        <v>0</v>
      </c>
      <c r="M805" s="5" t="str">
        <f t="shared" si="88"/>
        <v>0</v>
      </c>
      <c r="N805" s="4" t="str">
        <f t="shared" si="89"/>
        <v>0</v>
      </c>
      <c r="O805" s="6" t="str">
        <f t="shared" si="90"/>
        <v>Pas de niveau 7</v>
      </c>
    </row>
    <row r="806" spans="1:15">
      <c r="A806" s="15">
        <f>'Balance N-1'!A807</f>
        <v>0</v>
      </c>
      <c r="B806" s="4" t="str">
        <f t="shared" si="84"/>
        <v>0</v>
      </c>
      <c r="C806" s="4" t="str">
        <f t="shared" si="85"/>
        <v>0</v>
      </c>
      <c r="D806" s="4" t="str">
        <f t="shared" si="86"/>
        <v>0</v>
      </c>
      <c r="E806" s="8">
        <f>'Balance N-1'!B807</f>
        <v>0</v>
      </c>
      <c r="F806" s="9">
        <f>'Balance N-1'!C807</f>
        <v>0</v>
      </c>
      <c r="G806" s="9">
        <f>'Balance N-1'!D807</f>
        <v>0</v>
      </c>
      <c r="H806" s="9">
        <f>'Balance N-1'!E807</f>
        <v>0</v>
      </c>
      <c r="I806" s="9">
        <f>'Balance N-1'!F807</f>
        <v>0</v>
      </c>
      <c r="J806" s="11">
        <f>'Balance N-1'!G807</f>
        <v>0</v>
      </c>
      <c r="K806" s="11">
        <f>'Balance N-1'!H807</f>
        <v>0</v>
      </c>
      <c r="L806" s="12" t="str">
        <f t="shared" si="87"/>
        <v>0</v>
      </c>
      <c r="M806" s="5" t="str">
        <f t="shared" si="88"/>
        <v>0</v>
      </c>
      <c r="N806" s="4" t="str">
        <f t="shared" si="89"/>
        <v>0</v>
      </c>
      <c r="O806" s="6" t="str">
        <f t="shared" si="90"/>
        <v>Pas de niveau 7</v>
      </c>
    </row>
    <row r="807" spans="1:15">
      <c r="A807" s="15">
        <f>'Balance N-1'!A808</f>
        <v>0</v>
      </c>
      <c r="B807" s="4" t="str">
        <f t="shared" si="84"/>
        <v>0</v>
      </c>
      <c r="C807" s="4" t="str">
        <f t="shared" si="85"/>
        <v>0</v>
      </c>
      <c r="D807" s="4" t="str">
        <f t="shared" si="86"/>
        <v>0</v>
      </c>
      <c r="E807" s="8">
        <f>'Balance N-1'!B808</f>
        <v>0</v>
      </c>
      <c r="F807" s="9">
        <f>'Balance N-1'!C808</f>
        <v>0</v>
      </c>
      <c r="G807" s="9">
        <f>'Balance N-1'!D808</f>
        <v>0</v>
      </c>
      <c r="H807" s="9">
        <f>'Balance N-1'!E808</f>
        <v>0</v>
      </c>
      <c r="I807" s="9">
        <f>'Balance N-1'!F808</f>
        <v>0</v>
      </c>
      <c r="J807" s="11">
        <f>'Balance N-1'!G808</f>
        <v>0</v>
      </c>
      <c r="K807" s="11">
        <f>'Balance N-1'!H808</f>
        <v>0</v>
      </c>
      <c r="L807" s="12" t="str">
        <f t="shared" si="87"/>
        <v>0</v>
      </c>
      <c r="M807" s="5" t="str">
        <f t="shared" si="88"/>
        <v>0</v>
      </c>
      <c r="N807" s="4" t="str">
        <f t="shared" si="89"/>
        <v>0</v>
      </c>
      <c r="O807" s="6" t="str">
        <f t="shared" si="90"/>
        <v>Pas de niveau 7</v>
      </c>
    </row>
    <row r="808" spans="1:15">
      <c r="A808" s="15">
        <f>'Balance N-1'!A809</f>
        <v>0</v>
      </c>
      <c r="B808" s="4" t="str">
        <f t="shared" si="84"/>
        <v>0</v>
      </c>
      <c r="C808" s="4" t="str">
        <f t="shared" si="85"/>
        <v>0</v>
      </c>
      <c r="D808" s="4" t="str">
        <f t="shared" si="86"/>
        <v>0</v>
      </c>
      <c r="E808" s="8">
        <f>'Balance N-1'!B809</f>
        <v>0</v>
      </c>
      <c r="F808" s="9">
        <f>'Balance N-1'!C809</f>
        <v>0</v>
      </c>
      <c r="G808" s="9">
        <f>'Balance N-1'!D809</f>
        <v>0</v>
      </c>
      <c r="H808" s="9">
        <f>'Balance N-1'!E809</f>
        <v>0</v>
      </c>
      <c r="I808" s="9">
        <f>'Balance N-1'!F809</f>
        <v>0</v>
      </c>
      <c r="J808" s="11">
        <f>'Balance N-1'!G809</f>
        <v>0</v>
      </c>
      <c r="K808" s="11">
        <f>'Balance N-1'!H809</f>
        <v>0</v>
      </c>
      <c r="L808" s="12" t="str">
        <f t="shared" si="87"/>
        <v>0</v>
      </c>
      <c r="M808" s="5" t="str">
        <f t="shared" si="88"/>
        <v>0</v>
      </c>
      <c r="N808" s="4" t="str">
        <f t="shared" si="89"/>
        <v>0</v>
      </c>
      <c r="O808" s="6" t="str">
        <f t="shared" si="90"/>
        <v>Pas de niveau 7</v>
      </c>
    </row>
    <row r="809" spans="1:15">
      <c r="A809" s="15">
        <f>'Balance N-1'!A810</f>
        <v>0</v>
      </c>
      <c r="B809" s="4" t="str">
        <f t="shared" si="84"/>
        <v>0</v>
      </c>
      <c r="C809" s="4" t="str">
        <f t="shared" si="85"/>
        <v>0</v>
      </c>
      <c r="D809" s="4" t="str">
        <f t="shared" si="86"/>
        <v>0</v>
      </c>
      <c r="E809" s="8">
        <f>'Balance N-1'!B810</f>
        <v>0</v>
      </c>
      <c r="F809" s="9">
        <f>'Balance N-1'!C810</f>
        <v>0</v>
      </c>
      <c r="G809" s="9">
        <f>'Balance N-1'!D810</f>
        <v>0</v>
      </c>
      <c r="H809" s="9">
        <f>'Balance N-1'!E810</f>
        <v>0</v>
      </c>
      <c r="I809" s="9">
        <f>'Balance N-1'!F810</f>
        <v>0</v>
      </c>
      <c r="J809" s="11">
        <f>'Balance N-1'!G810</f>
        <v>0</v>
      </c>
      <c r="K809" s="11">
        <f>'Balance N-1'!H810</f>
        <v>0</v>
      </c>
      <c r="L809" s="12" t="str">
        <f t="shared" si="87"/>
        <v>0</v>
      </c>
      <c r="M809" s="5" t="str">
        <f t="shared" si="88"/>
        <v>0</v>
      </c>
      <c r="N809" s="4" t="str">
        <f t="shared" si="89"/>
        <v>0</v>
      </c>
      <c r="O809" s="6" t="str">
        <f t="shared" si="90"/>
        <v>Pas de niveau 7</v>
      </c>
    </row>
    <row r="810" spans="1:15">
      <c r="A810" s="15">
        <f>'Balance N-1'!A811</f>
        <v>0</v>
      </c>
      <c r="B810" s="4" t="str">
        <f t="shared" si="84"/>
        <v>0</v>
      </c>
      <c r="C810" s="4" t="str">
        <f t="shared" si="85"/>
        <v>0</v>
      </c>
      <c r="D810" s="4" t="str">
        <f t="shared" si="86"/>
        <v>0</v>
      </c>
      <c r="E810" s="8">
        <f>'Balance N-1'!B811</f>
        <v>0</v>
      </c>
      <c r="F810" s="9">
        <f>'Balance N-1'!C811</f>
        <v>0</v>
      </c>
      <c r="G810" s="9">
        <f>'Balance N-1'!D811</f>
        <v>0</v>
      </c>
      <c r="H810" s="9">
        <f>'Balance N-1'!E811</f>
        <v>0</v>
      </c>
      <c r="I810" s="9">
        <f>'Balance N-1'!F811</f>
        <v>0</v>
      </c>
      <c r="J810" s="11">
        <f>'Balance N-1'!G811</f>
        <v>0</v>
      </c>
      <c r="K810" s="11">
        <f>'Balance N-1'!H811</f>
        <v>0</v>
      </c>
      <c r="L810" s="12" t="str">
        <f t="shared" si="87"/>
        <v>0</v>
      </c>
      <c r="M810" s="5" t="str">
        <f t="shared" si="88"/>
        <v>0</v>
      </c>
      <c r="N810" s="4" t="str">
        <f t="shared" si="89"/>
        <v>0</v>
      </c>
      <c r="O810" s="6" t="str">
        <f t="shared" si="90"/>
        <v>Pas de niveau 7</v>
      </c>
    </row>
    <row r="811" spans="1:15">
      <c r="A811" s="15">
        <f>'Balance N-1'!A812</f>
        <v>0</v>
      </c>
      <c r="B811" s="4" t="str">
        <f t="shared" si="84"/>
        <v>0</v>
      </c>
      <c r="C811" s="4" t="str">
        <f t="shared" si="85"/>
        <v>0</v>
      </c>
      <c r="D811" s="4" t="str">
        <f t="shared" si="86"/>
        <v>0</v>
      </c>
      <c r="E811" s="8">
        <f>'Balance N-1'!B812</f>
        <v>0</v>
      </c>
      <c r="F811" s="9">
        <f>'Balance N-1'!C812</f>
        <v>0</v>
      </c>
      <c r="G811" s="9">
        <f>'Balance N-1'!D812</f>
        <v>0</v>
      </c>
      <c r="H811" s="9">
        <f>'Balance N-1'!E812</f>
        <v>0</v>
      </c>
      <c r="I811" s="9">
        <f>'Balance N-1'!F812</f>
        <v>0</v>
      </c>
      <c r="J811" s="11">
        <f>'Balance N-1'!G812</f>
        <v>0</v>
      </c>
      <c r="K811" s="11">
        <f>'Balance N-1'!H812</f>
        <v>0</v>
      </c>
      <c r="L811" s="12" t="str">
        <f t="shared" si="87"/>
        <v>0</v>
      </c>
      <c r="M811" s="5" t="str">
        <f t="shared" si="88"/>
        <v>0</v>
      </c>
      <c r="N811" s="4" t="str">
        <f t="shared" si="89"/>
        <v>0</v>
      </c>
      <c r="O811" s="6" t="str">
        <f t="shared" si="90"/>
        <v>Pas de niveau 7</v>
      </c>
    </row>
    <row r="812" spans="1:15">
      <c r="A812" s="15">
        <f>'Balance N-1'!A813</f>
        <v>0</v>
      </c>
      <c r="B812" s="4" t="str">
        <f t="shared" si="84"/>
        <v>0</v>
      </c>
      <c r="C812" s="4" t="str">
        <f t="shared" si="85"/>
        <v>0</v>
      </c>
      <c r="D812" s="4" t="str">
        <f t="shared" si="86"/>
        <v>0</v>
      </c>
      <c r="E812" s="8">
        <f>'Balance N-1'!B813</f>
        <v>0</v>
      </c>
      <c r="F812" s="9">
        <f>'Balance N-1'!C813</f>
        <v>0</v>
      </c>
      <c r="G812" s="9">
        <f>'Balance N-1'!D813</f>
        <v>0</v>
      </c>
      <c r="H812" s="9">
        <f>'Balance N-1'!E813</f>
        <v>0</v>
      </c>
      <c r="I812" s="9">
        <f>'Balance N-1'!F813</f>
        <v>0</v>
      </c>
      <c r="J812" s="11">
        <f>'Balance N-1'!G813</f>
        <v>0</v>
      </c>
      <c r="K812" s="11">
        <f>'Balance N-1'!H813</f>
        <v>0</v>
      </c>
      <c r="L812" s="12" t="str">
        <f t="shared" si="87"/>
        <v>0</v>
      </c>
      <c r="M812" s="5" t="str">
        <f t="shared" si="88"/>
        <v>0</v>
      </c>
      <c r="N812" s="4" t="str">
        <f t="shared" si="89"/>
        <v>0</v>
      </c>
      <c r="O812" s="6" t="str">
        <f t="shared" si="90"/>
        <v>Pas de niveau 7</v>
      </c>
    </row>
    <row r="813" spans="1:15">
      <c r="A813" s="15">
        <f>'Balance N-1'!A814</f>
        <v>0</v>
      </c>
      <c r="B813" s="4" t="str">
        <f t="shared" si="84"/>
        <v>0</v>
      </c>
      <c r="C813" s="4" t="str">
        <f t="shared" si="85"/>
        <v>0</v>
      </c>
      <c r="D813" s="4" t="str">
        <f t="shared" si="86"/>
        <v>0</v>
      </c>
      <c r="E813" s="8">
        <f>'Balance N-1'!B814</f>
        <v>0</v>
      </c>
      <c r="F813" s="9">
        <f>'Balance N-1'!C814</f>
        <v>0</v>
      </c>
      <c r="G813" s="9">
        <f>'Balance N-1'!D814</f>
        <v>0</v>
      </c>
      <c r="H813" s="9">
        <f>'Balance N-1'!E814</f>
        <v>0</v>
      </c>
      <c r="I813" s="9">
        <f>'Balance N-1'!F814</f>
        <v>0</v>
      </c>
      <c r="J813" s="11">
        <f>'Balance N-1'!G814</f>
        <v>0</v>
      </c>
      <c r="K813" s="11">
        <f>'Balance N-1'!H814</f>
        <v>0</v>
      </c>
      <c r="L813" s="12" t="str">
        <f t="shared" si="87"/>
        <v>0</v>
      </c>
      <c r="M813" s="5" t="str">
        <f t="shared" si="88"/>
        <v>0</v>
      </c>
      <c r="N813" s="4" t="str">
        <f t="shared" si="89"/>
        <v>0</v>
      </c>
      <c r="O813" s="6" t="str">
        <f t="shared" si="90"/>
        <v>Pas de niveau 7</v>
      </c>
    </row>
    <row r="814" spans="1:15">
      <c r="A814" s="15">
        <f>'Balance N-1'!A815</f>
        <v>0</v>
      </c>
      <c r="B814" s="4" t="str">
        <f t="shared" si="84"/>
        <v>0</v>
      </c>
      <c r="C814" s="4" t="str">
        <f t="shared" si="85"/>
        <v>0</v>
      </c>
      <c r="D814" s="4" t="str">
        <f t="shared" si="86"/>
        <v>0</v>
      </c>
      <c r="E814" s="8">
        <f>'Balance N-1'!B815</f>
        <v>0</v>
      </c>
      <c r="F814" s="9">
        <f>'Balance N-1'!C815</f>
        <v>0</v>
      </c>
      <c r="G814" s="9">
        <f>'Balance N-1'!D815</f>
        <v>0</v>
      </c>
      <c r="H814" s="9">
        <f>'Balance N-1'!E815</f>
        <v>0</v>
      </c>
      <c r="I814" s="9">
        <f>'Balance N-1'!F815</f>
        <v>0</v>
      </c>
      <c r="J814" s="11">
        <f>'Balance N-1'!G815</f>
        <v>0</v>
      </c>
      <c r="K814" s="11">
        <f>'Balance N-1'!H815</f>
        <v>0</v>
      </c>
      <c r="L814" s="12" t="str">
        <f t="shared" si="87"/>
        <v>0</v>
      </c>
      <c r="M814" s="5" t="str">
        <f t="shared" si="88"/>
        <v>0</v>
      </c>
      <c r="N814" s="4" t="str">
        <f t="shared" si="89"/>
        <v>0</v>
      </c>
      <c r="O814" s="6" t="str">
        <f t="shared" si="90"/>
        <v>Pas de niveau 7</v>
      </c>
    </row>
    <row r="815" spans="1:15">
      <c r="A815" s="15">
        <f>'Balance N-1'!A816</f>
        <v>0</v>
      </c>
      <c r="B815" s="4" t="str">
        <f t="shared" si="84"/>
        <v>0</v>
      </c>
      <c r="C815" s="4" t="str">
        <f t="shared" si="85"/>
        <v>0</v>
      </c>
      <c r="D815" s="4" t="str">
        <f t="shared" si="86"/>
        <v>0</v>
      </c>
      <c r="E815" s="8">
        <f>'Balance N-1'!B816</f>
        <v>0</v>
      </c>
      <c r="F815" s="9">
        <f>'Balance N-1'!C816</f>
        <v>0</v>
      </c>
      <c r="G815" s="9">
        <f>'Balance N-1'!D816</f>
        <v>0</v>
      </c>
      <c r="H815" s="9">
        <f>'Balance N-1'!E816</f>
        <v>0</v>
      </c>
      <c r="I815" s="9">
        <f>'Balance N-1'!F816</f>
        <v>0</v>
      </c>
      <c r="J815" s="11">
        <f>'Balance N-1'!G816</f>
        <v>0</v>
      </c>
      <c r="K815" s="11">
        <f>'Balance N-1'!H816</f>
        <v>0</v>
      </c>
      <c r="L815" s="12" t="str">
        <f t="shared" si="87"/>
        <v>0</v>
      </c>
      <c r="M815" s="5" t="str">
        <f t="shared" si="88"/>
        <v>0</v>
      </c>
      <c r="N815" s="4" t="str">
        <f t="shared" si="89"/>
        <v>0</v>
      </c>
      <c r="O815" s="6" t="str">
        <f t="shared" si="90"/>
        <v>Pas de niveau 7</v>
      </c>
    </row>
    <row r="816" spans="1:15">
      <c r="A816" s="15">
        <f>'Balance N-1'!A817</f>
        <v>0</v>
      </c>
      <c r="B816" s="4" t="str">
        <f t="shared" si="84"/>
        <v>0</v>
      </c>
      <c r="C816" s="4" t="str">
        <f t="shared" si="85"/>
        <v>0</v>
      </c>
      <c r="D816" s="4" t="str">
        <f t="shared" si="86"/>
        <v>0</v>
      </c>
      <c r="E816" s="8">
        <f>'Balance N-1'!B817</f>
        <v>0</v>
      </c>
      <c r="F816" s="9">
        <f>'Balance N-1'!C817</f>
        <v>0</v>
      </c>
      <c r="G816" s="9">
        <f>'Balance N-1'!D817</f>
        <v>0</v>
      </c>
      <c r="H816" s="9">
        <f>'Balance N-1'!E817</f>
        <v>0</v>
      </c>
      <c r="I816" s="9">
        <f>'Balance N-1'!F817</f>
        <v>0</v>
      </c>
      <c r="J816" s="11">
        <f>'Balance N-1'!G817</f>
        <v>0</v>
      </c>
      <c r="K816" s="11">
        <f>'Balance N-1'!H817</f>
        <v>0</v>
      </c>
      <c r="L816" s="12" t="str">
        <f t="shared" si="87"/>
        <v>0</v>
      </c>
      <c r="M816" s="5" t="str">
        <f t="shared" si="88"/>
        <v>0</v>
      </c>
      <c r="N816" s="4" t="str">
        <f t="shared" si="89"/>
        <v>0</v>
      </c>
      <c r="O816" s="6" t="str">
        <f t="shared" si="90"/>
        <v>Pas de niveau 7</v>
      </c>
    </row>
    <row r="817" spans="1:15">
      <c r="A817" s="15">
        <f>'Balance N-1'!A818</f>
        <v>0</v>
      </c>
      <c r="B817" s="4" t="str">
        <f t="shared" si="84"/>
        <v>0</v>
      </c>
      <c r="C817" s="4" t="str">
        <f t="shared" si="85"/>
        <v>0</v>
      </c>
      <c r="D817" s="4" t="str">
        <f t="shared" si="86"/>
        <v>0</v>
      </c>
      <c r="E817" s="8">
        <f>'Balance N-1'!B818</f>
        <v>0</v>
      </c>
      <c r="F817" s="9">
        <f>'Balance N-1'!C818</f>
        <v>0</v>
      </c>
      <c r="G817" s="9">
        <f>'Balance N-1'!D818</f>
        <v>0</v>
      </c>
      <c r="H817" s="9">
        <f>'Balance N-1'!E818</f>
        <v>0</v>
      </c>
      <c r="I817" s="9">
        <f>'Balance N-1'!F818</f>
        <v>0</v>
      </c>
      <c r="J817" s="11">
        <f>'Balance N-1'!G818</f>
        <v>0</v>
      </c>
      <c r="K817" s="11">
        <f>'Balance N-1'!H818</f>
        <v>0</v>
      </c>
      <c r="L817" s="12" t="str">
        <f t="shared" si="87"/>
        <v>0</v>
      </c>
      <c r="M817" s="5" t="str">
        <f t="shared" si="88"/>
        <v>0</v>
      </c>
      <c r="N817" s="4" t="str">
        <f t="shared" si="89"/>
        <v>0</v>
      </c>
      <c r="O817" s="6" t="str">
        <f t="shared" si="90"/>
        <v>Pas de niveau 7</v>
      </c>
    </row>
    <row r="818" spans="1:15">
      <c r="A818" s="15">
        <f>'Balance N-1'!A819</f>
        <v>0</v>
      </c>
      <c r="B818" s="4" t="str">
        <f t="shared" si="84"/>
        <v>0</v>
      </c>
      <c r="C818" s="4" t="str">
        <f t="shared" si="85"/>
        <v>0</v>
      </c>
      <c r="D818" s="4" t="str">
        <f t="shared" si="86"/>
        <v>0</v>
      </c>
      <c r="E818" s="8">
        <f>'Balance N-1'!B819</f>
        <v>0</v>
      </c>
      <c r="F818" s="9">
        <f>'Balance N-1'!C819</f>
        <v>0</v>
      </c>
      <c r="G818" s="9">
        <f>'Balance N-1'!D819</f>
        <v>0</v>
      </c>
      <c r="H818" s="9">
        <f>'Balance N-1'!E819</f>
        <v>0</v>
      </c>
      <c r="I818" s="9">
        <f>'Balance N-1'!F819</f>
        <v>0</v>
      </c>
      <c r="J818" s="11">
        <f>'Balance N-1'!G819</f>
        <v>0</v>
      </c>
      <c r="K818" s="11">
        <f>'Balance N-1'!H819</f>
        <v>0</v>
      </c>
      <c r="L818" s="12" t="str">
        <f t="shared" si="87"/>
        <v>0</v>
      </c>
      <c r="M818" s="5" t="str">
        <f t="shared" si="88"/>
        <v>0</v>
      </c>
      <c r="N818" s="4" t="str">
        <f t="shared" si="89"/>
        <v>0</v>
      </c>
      <c r="O818" s="6" t="str">
        <f t="shared" si="90"/>
        <v>Pas de niveau 7</v>
      </c>
    </row>
    <row r="819" spans="1:15">
      <c r="A819" s="15">
        <f>'Balance N-1'!A820</f>
        <v>0</v>
      </c>
      <c r="B819" s="4" t="str">
        <f t="shared" si="84"/>
        <v>0</v>
      </c>
      <c r="C819" s="4" t="str">
        <f t="shared" si="85"/>
        <v>0</v>
      </c>
      <c r="D819" s="4" t="str">
        <f t="shared" si="86"/>
        <v>0</v>
      </c>
      <c r="E819" s="8">
        <f>'Balance N-1'!B820</f>
        <v>0</v>
      </c>
      <c r="F819" s="9">
        <f>'Balance N-1'!C820</f>
        <v>0</v>
      </c>
      <c r="G819" s="9">
        <f>'Balance N-1'!D820</f>
        <v>0</v>
      </c>
      <c r="H819" s="9">
        <f>'Balance N-1'!E820</f>
        <v>0</v>
      </c>
      <c r="I819" s="9">
        <f>'Balance N-1'!F820</f>
        <v>0</v>
      </c>
      <c r="J819" s="11">
        <f>'Balance N-1'!G820</f>
        <v>0</v>
      </c>
      <c r="K819" s="11">
        <f>'Balance N-1'!H820</f>
        <v>0</v>
      </c>
      <c r="L819" s="12" t="str">
        <f t="shared" si="87"/>
        <v>0</v>
      </c>
      <c r="M819" s="5" t="str">
        <f t="shared" si="88"/>
        <v>0</v>
      </c>
      <c r="N819" s="4" t="str">
        <f t="shared" si="89"/>
        <v>0</v>
      </c>
      <c r="O819" s="6" t="str">
        <f t="shared" si="90"/>
        <v>Pas de niveau 7</v>
      </c>
    </row>
    <row r="820" spans="1:15">
      <c r="A820" s="15">
        <f>'Balance N-1'!A821</f>
        <v>0</v>
      </c>
      <c r="B820" s="4" t="str">
        <f t="shared" si="84"/>
        <v>0</v>
      </c>
      <c r="C820" s="4" t="str">
        <f t="shared" si="85"/>
        <v>0</v>
      </c>
      <c r="D820" s="4" t="str">
        <f t="shared" si="86"/>
        <v>0</v>
      </c>
      <c r="E820" s="8">
        <f>'Balance N-1'!B821</f>
        <v>0</v>
      </c>
      <c r="F820" s="9">
        <f>'Balance N-1'!C821</f>
        <v>0</v>
      </c>
      <c r="G820" s="9">
        <f>'Balance N-1'!D821</f>
        <v>0</v>
      </c>
      <c r="H820" s="9">
        <f>'Balance N-1'!E821</f>
        <v>0</v>
      </c>
      <c r="I820" s="9">
        <f>'Balance N-1'!F821</f>
        <v>0</v>
      </c>
      <c r="J820" s="11">
        <f>'Balance N-1'!G821</f>
        <v>0</v>
      </c>
      <c r="K820" s="11">
        <f>'Balance N-1'!H821</f>
        <v>0</v>
      </c>
      <c r="L820" s="12" t="str">
        <f t="shared" si="87"/>
        <v>0</v>
      </c>
      <c r="M820" s="5" t="str">
        <f t="shared" si="88"/>
        <v>0</v>
      </c>
      <c r="N820" s="4" t="str">
        <f t="shared" si="89"/>
        <v>0</v>
      </c>
      <c r="O820" s="6" t="str">
        <f t="shared" si="90"/>
        <v>Pas de niveau 7</v>
      </c>
    </row>
    <row r="821" spans="1:15">
      <c r="A821" s="15">
        <f>'Balance N-1'!A822</f>
        <v>0</v>
      </c>
      <c r="B821" s="4" t="str">
        <f t="shared" si="84"/>
        <v>0</v>
      </c>
      <c r="C821" s="4" t="str">
        <f t="shared" si="85"/>
        <v>0</v>
      </c>
      <c r="D821" s="4" t="str">
        <f t="shared" si="86"/>
        <v>0</v>
      </c>
      <c r="E821" s="8">
        <f>'Balance N-1'!B822</f>
        <v>0</v>
      </c>
      <c r="F821" s="9">
        <f>'Balance N-1'!C822</f>
        <v>0</v>
      </c>
      <c r="G821" s="9">
        <f>'Balance N-1'!D822</f>
        <v>0</v>
      </c>
      <c r="H821" s="9">
        <f>'Balance N-1'!E822</f>
        <v>0</v>
      </c>
      <c r="I821" s="9">
        <f>'Balance N-1'!F822</f>
        <v>0</v>
      </c>
      <c r="J821" s="11">
        <f>'Balance N-1'!G822</f>
        <v>0</v>
      </c>
      <c r="K821" s="11">
        <f>'Balance N-1'!H822</f>
        <v>0</v>
      </c>
      <c r="L821" s="12" t="str">
        <f t="shared" si="87"/>
        <v>0</v>
      </c>
      <c r="M821" s="5" t="str">
        <f t="shared" si="88"/>
        <v>0</v>
      </c>
      <c r="N821" s="4" t="str">
        <f t="shared" si="89"/>
        <v>0</v>
      </c>
      <c r="O821" s="6" t="str">
        <f t="shared" si="90"/>
        <v>Pas de niveau 7</v>
      </c>
    </row>
    <row r="822" spans="1:15">
      <c r="A822" s="15">
        <f>'Balance N-1'!A823</f>
        <v>0</v>
      </c>
      <c r="B822" s="4" t="str">
        <f t="shared" si="84"/>
        <v>0</v>
      </c>
      <c r="C822" s="4" t="str">
        <f t="shared" si="85"/>
        <v>0</v>
      </c>
      <c r="D822" s="4" t="str">
        <f t="shared" si="86"/>
        <v>0</v>
      </c>
      <c r="E822" s="8">
        <f>'Balance N-1'!B823</f>
        <v>0</v>
      </c>
      <c r="F822" s="9">
        <f>'Balance N-1'!C823</f>
        <v>0</v>
      </c>
      <c r="G822" s="9">
        <f>'Balance N-1'!D823</f>
        <v>0</v>
      </c>
      <c r="H822" s="9">
        <f>'Balance N-1'!E823</f>
        <v>0</v>
      </c>
      <c r="I822" s="9">
        <f>'Balance N-1'!F823</f>
        <v>0</v>
      </c>
      <c r="J822" s="11">
        <f>'Balance N-1'!G823</f>
        <v>0</v>
      </c>
      <c r="K822" s="11">
        <f>'Balance N-1'!H823</f>
        <v>0</v>
      </c>
      <c r="L822" s="12" t="str">
        <f t="shared" si="87"/>
        <v>0</v>
      </c>
      <c r="M822" s="5" t="str">
        <f t="shared" si="88"/>
        <v>0</v>
      </c>
      <c r="N822" s="4" t="str">
        <f t="shared" si="89"/>
        <v>0</v>
      </c>
      <c r="O822" s="6" t="str">
        <f t="shared" si="90"/>
        <v>Pas de niveau 7</v>
      </c>
    </row>
    <row r="823" spans="1:15">
      <c r="A823" s="15">
        <f>'Balance N-1'!A824</f>
        <v>0</v>
      </c>
      <c r="B823" s="4" t="str">
        <f t="shared" si="84"/>
        <v>0</v>
      </c>
      <c r="C823" s="4" t="str">
        <f t="shared" si="85"/>
        <v>0</v>
      </c>
      <c r="D823" s="4" t="str">
        <f t="shared" si="86"/>
        <v>0</v>
      </c>
      <c r="E823" s="8">
        <f>'Balance N-1'!B824</f>
        <v>0</v>
      </c>
      <c r="F823" s="9">
        <f>'Balance N-1'!C824</f>
        <v>0</v>
      </c>
      <c r="G823" s="9">
        <f>'Balance N-1'!D824</f>
        <v>0</v>
      </c>
      <c r="H823" s="9">
        <f>'Balance N-1'!E824</f>
        <v>0</v>
      </c>
      <c r="I823" s="9">
        <f>'Balance N-1'!F824</f>
        <v>0</v>
      </c>
      <c r="J823" s="11">
        <f>'Balance N-1'!G824</f>
        <v>0</v>
      </c>
      <c r="K823" s="11">
        <f>'Balance N-1'!H824</f>
        <v>0</v>
      </c>
      <c r="L823" s="12" t="str">
        <f t="shared" si="87"/>
        <v>0</v>
      </c>
      <c r="M823" s="5" t="str">
        <f t="shared" si="88"/>
        <v>0</v>
      </c>
      <c r="N823" s="4" t="str">
        <f t="shared" si="89"/>
        <v>0</v>
      </c>
      <c r="O823" s="6" t="str">
        <f t="shared" si="90"/>
        <v>Pas de niveau 7</v>
      </c>
    </row>
    <row r="824" spans="1:15">
      <c r="A824" s="15">
        <f>'Balance N-1'!A825</f>
        <v>0</v>
      </c>
      <c r="B824" s="4" t="str">
        <f t="shared" si="84"/>
        <v>0</v>
      </c>
      <c r="C824" s="4" t="str">
        <f t="shared" si="85"/>
        <v>0</v>
      </c>
      <c r="D824" s="4" t="str">
        <f t="shared" si="86"/>
        <v>0</v>
      </c>
      <c r="E824" s="8">
        <f>'Balance N-1'!B825</f>
        <v>0</v>
      </c>
      <c r="F824" s="9">
        <f>'Balance N-1'!C825</f>
        <v>0</v>
      </c>
      <c r="G824" s="9">
        <f>'Balance N-1'!D825</f>
        <v>0</v>
      </c>
      <c r="H824" s="9">
        <f>'Balance N-1'!E825</f>
        <v>0</v>
      </c>
      <c r="I824" s="9">
        <f>'Balance N-1'!F825</f>
        <v>0</v>
      </c>
      <c r="J824" s="11">
        <f>'Balance N-1'!G825</f>
        <v>0</v>
      </c>
      <c r="K824" s="11">
        <f>'Balance N-1'!H825</f>
        <v>0</v>
      </c>
      <c r="L824" s="12" t="str">
        <f t="shared" si="87"/>
        <v>0</v>
      </c>
      <c r="M824" s="5" t="str">
        <f t="shared" si="88"/>
        <v>0</v>
      </c>
      <c r="N824" s="4" t="str">
        <f t="shared" si="89"/>
        <v>0</v>
      </c>
      <c r="O824" s="6" t="str">
        <f t="shared" si="90"/>
        <v>Pas de niveau 7</v>
      </c>
    </row>
    <row r="825" spans="1:15">
      <c r="A825" s="15">
        <f>'Balance N-1'!A826</f>
        <v>0</v>
      </c>
      <c r="B825" s="4" t="str">
        <f t="shared" si="84"/>
        <v>0</v>
      </c>
      <c r="C825" s="4" t="str">
        <f t="shared" si="85"/>
        <v>0</v>
      </c>
      <c r="D825" s="4" t="str">
        <f t="shared" si="86"/>
        <v>0</v>
      </c>
      <c r="E825" s="8">
        <f>'Balance N-1'!B826</f>
        <v>0</v>
      </c>
      <c r="F825" s="9">
        <f>'Balance N-1'!C826</f>
        <v>0</v>
      </c>
      <c r="G825" s="9">
        <f>'Balance N-1'!D826</f>
        <v>0</v>
      </c>
      <c r="H825" s="9">
        <f>'Balance N-1'!E826</f>
        <v>0</v>
      </c>
      <c r="I825" s="9">
        <f>'Balance N-1'!F826</f>
        <v>0</v>
      </c>
      <c r="J825" s="11">
        <f>'Balance N-1'!G826</f>
        <v>0</v>
      </c>
      <c r="K825" s="11">
        <f>'Balance N-1'!H826</f>
        <v>0</v>
      </c>
      <c r="L825" s="12" t="str">
        <f t="shared" si="87"/>
        <v>0</v>
      </c>
      <c r="M825" s="5" t="str">
        <f t="shared" si="88"/>
        <v>0</v>
      </c>
      <c r="N825" s="4" t="str">
        <f t="shared" si="89"/>
        <v>0</v>
      </c>
      <c r="O825" s="6" t="str">
        <f t="shared" si="90"/>
        <v>Pas de niveau 7</v>
      </c>
    </row>
    <row r="826" spans="1:15">
      <c r="A826" s="15">
        <f>'Balance N-1'!A827</f>
        <v>0</v>
      </c>
      <c r="B826" s="4" t="str">
        <f t="shared" si="84"/>
        <v>0</v>
      </c>
      <c r="C826" s="4" t="str">
        <f t="shared" si="85"/>
        <v>0</v>
      </c>
      <c r="D826" s="4" t="str">
        <f t="shared" si="86"/>
        <v>0</v>
      </c>
      <c r="E826" s="8">
        <f>'Balance N-1'!B827</f>
        <v>0</v>
      </c>
      <c r="F826" s="9">
        <f>'Balance N-1'!C827</f>
        <v>0</v>
      </c>
      <c r="G826" s="9">
        <f>'Balance N-1'!D827</f>
        <v>0</v>
      </c>
      <c r="H826" s="9">
        <f>'Balance N-1'!E827</f>
        <v>0</v>
      </c>
      <c r="I826" s="9">
        <f>'Balance N-1'!F827</f>
        <v>0</v>
      </c>
      <c r="J826" s="11">
        <f>'Balance N-1'!G827</f>
        <v>0</v>
      </c>
      <c r="K826" s="11">
        <f>'Balance N-1'!H827</f>
        <v>0</v>
      </c>
      <c r="L826" s="12" t="str">
        <f t="shared" si="87"/>
        <v>0</v>
      </c>
      <c r="M826" s="5" t="str">
        <f t="shared" si="88"/>
        <v>0</v>
      </c>
      <c r="N826" s="4" t="str">
        <f t="shared" si="89"/>
        <v>0</v>
      </c>
      <c r="O826" s="6" t="str">
        <f t="shared" si="90"/>
        <v>Pas de niveau 7</v>
      </c>
    </row>
    <row r="827" spans="1:15">
      <c r="A827" s="15">
        <f>'Balance N-1'!A828</f>
        <v>0</v>
      </c>
      <c r="B827" s="4" t="str">
        <f t="shared" si="84"/>
        <v>0</v>
      </c>
      <c r="C827" s="4" t="str">
        <f t="shared" si="85"/>
        <v>0</v>
      </c>
      <c r="D827" s="4" t="str">
        <f t="shared" si="86"/>
        <v>0</v>
      </c>
      <c r="E827" s="8">
        <f>'Balance N-1'!B828</f>
        <v>0</v>
      </c>
      <c r="F827" s="9">
        <f>'Balance N-1'!C828</f>
        <v>0</v>
      </c>
      <c r="G827" s="9">
        <f>'Balance N-1'!D828</f>
        <v>0</v>
      </c>
      <c r="H827" s="9">
        <f>'Balance N-1'!E828</f>
        <v>0</v>
      </c>
      <c r="I827" s="9">
        <f>'Balance N-1'!F828</f>
        <v>0</v>
      </c>
      <c r="J827" s="11">
        <f>'Balance N-1'!G828</f>
        <v>0</v>
      </c>
      <c r="K827" s="11">
        <f>'Balance N-1'!H828</f>
        <v>0</v>
      </c>
      <c r="L827" s="12" t="str">
        <f t="shared" si="87"/>
        <v>0</v>
      </c>
      <c r="M827" s="5" t="str">
        <f t="shared" si="88"/>
        <v>0</v>
      </c>
      <c r="N827" s="4" t="str">
        <f t="shared" si="89"/>
        <v>0</v>
      </c>
      <c r="O827" s="6" t="str">
        <f t="shared" si="90"/>
        <v>Pas de niveau 7</v>
      </c>
    </row>
    <row r="828" spans="1:15">
      <c r="A828" s="15">
        <f>'Balance N-1'!A829</f>
        <v>0</v>
      </c>
      <c r="B828" s="4" t="str">
        <f t="shared" si="84"/>
        <v>0</v>
      </c>
      <c r="C828" s="4" t="str">
        <f t="shared" si="85"/>
        <v>0</v>
      </c>
      <c r="D828" s="4" t="str">
        <f t="shared" si="86"/>
        <v>0</v>
      </c>
      <c r="E828" s="8">
        <f>'Balance N-1'!B829</f>
        <v>0</v>
      </c>
      <c r="F828" s="9">
        <f>'Balance N-1'!C829</f>
        <v>0</v>
      </c>
      <c r="G828" s="9">
        <f>'Balance N-1'!D829</f>
        <v>0</v>
      </c>
      <c r="H828" s="9">
        <f>'Balance N-1'!E829</f>
        <v>0</v>
      </c>
      <c r="I828" s="9">
        <f>'Balance N-1'!F829</f>
        <v>0</v>
      </c>
      <c r="J828" s="11">
        <f>'Balance N-1'!G829</f>
        <v>0</v>
      </c>
      <c r="K828" s="11">
        <f>'Balance N-1'!H829</f>
        <v>0</v>
      </c>
      <c r="L828" s="12" t="str">
        <f t="shared" si="87"/>
        <v>0</v>
      </c>
      <c r="M828" s="5" t="str">
        <f t="shared" si="88"/>
        <v>0</v>
      </c>
      <c r="N828" s="4" t="str">
        <f t="shared" si="89"/>
        <v>0</v>
      </c>
      <c r="O828" s="6" t="str">
        <f t="shared" si="90"/>
        <v>Pas de niveau 7</v>
      </c>
    </row>
    <row r="829" spans="1:15">
      <c r="A829" s="15">
        <f>'Balance N-1'!A830</f>
        <v>0</v>
      </c>
      <c r="B829" s="4" t="str">
        <f t="shared" si="84"/>
        <v>0</v>
      </c>
      <c r="C829" s="4" t="str">
        <f t="shared" si="85"/>
        <v>0</v>
      </c>
      <c r="D829" s="4" t="str">
        <f t="shared" si="86"/>
        <v>0</v>
      </c>
      <c r="E829" s="8">
        <f>'Balance N-1'!B830</f>
        <v>0</v>
      </c>
      <c r="F829" s="9">
        <f>'Balance N-1'!C830</f>
        <v>0</v>
      </c>
      <c r="G829" s="9">
        <f>'Balance N-1'!D830</f>
        <v>0</v>
      </c>
      <c r="H829" s="9">
        <f>'Balance N-1'!E830</f>
        <v>0</v>
      </c>
      <c r="I829" s="9">
        <f>'Balance N-1'!F830</f>
        <v>0</v>
      </c>
      <c r="J829" s="11">
        <f>'Balance N-1'!G830</f>
        <v>0</v>
      </c>
      <c r="K829" s="11">
        <f>'Balance N-1'!H830</f>
        <v>0</v>
      </c>
      <c r="L829" s="12" t="str">
        <f t="shared" si="87"/>
        <v>0</v>
      </c>
      <c r="M829" s="5" t="str">
        <f t="shared" si="88"/>
        <v>0</v>
      </c>
      <c r="N829" s="4" t="str">
        <f t="shared" si="89"/>
        <v>0</v>
      </c>
      <c r="O829" s="6" t="str">
        <f t="shared" si="90"/>
        <v>Pas de niveau 7</v>
      </c>
    </row>
    <row r="830" spans="1:15">
      <c r="A830" s="15">
        <f>'Balance N-1'!A831</f>
        <v>0</v>
      </c>
      <c r="B830" s="4" t="str">
        <f t="shared" si="84"/>
        <v>0</v>
      </c>
      <c r="C830" s="4" t="str">
        <f t="shared" si="85"/>
        <v>0</v>
      </c>
      <c r="D830" s="4" t="str">
        <f t="shared" si="86"/>
        <v>0</v>
      </c>
      <c r="E830" s="8">
        <f>'Balance N-1'!B831</f>
        <v>0</v>
      </c>
      <c r="F830" s="9">
        <f>'Balance N-1'!C831</f>
        <v>0</v>
      </c>
      <c r="G830" s="9">
        <f>'Balance N-1'!D831</f>
        <v>0</v>
      </c>
      <c r="H830" s="9">
        <f>'Balance N-1'!E831</f>
        <v>0</v>
      </c>
      <c r="I830" s="9">
        <f>'Balance N-1'!F831</f>
        <v>0</v>
      </c>
      <c r="J830" s="11">
        <f>'Balance N-1'!G831</f>
        <v>0</v>
      </c>
      <c r="K830" s="11">
        <f>'Balance N-1'!H831</f>
        <v>0</v>
      </c>
      <c r="L830" s="12" t="str">
        <f t="shared" si="87"/>
        <v>0</v>
      </c>
      <c r="M830" s="5" t="str">
        <f t="shared" si="88"/>
        <v>0</v>
      </c>
      <c r="N830" s="4" t="str">
        <f t="shared" si="89"/>
        <v>0</v>
      </c>
      <c r="O830" s="6" t="str">
        <f t="shared" si="90"/>
        <v>Pas de niveau 7</v>
      </c>
    </row>
    <row r="831" spans="1:15">
      <c r="A831" s="15">
        <f>'Balance N-1'!A832</f>
        <v>0</v>
      </c>
      <c r="B831" s="4" t="str">
        <f t="shared" si="84"/>
        <v>0</v>
      </c>
      <c r="C831" s="4" t="str">
        <f t="shared" si="85"/>
        <v>0</v>
      </c>
      <c r="D831" s="4" t="str">
        <f t="shared" si="86"/>
        <v>0</v>
      </c>
      <c r="E831" s="8">
        <f>'Balance N-1'!B832</f>
        <v>0</v>
      </c>
      <c r="F831" s="9">
        <f>'Balance N-1'!C832</f>
        <v>0</v>
      </c>
      <c r="G831" s="9">
        <f>'Balance N-1'!D832</f>
        <v>0</v>
      </c>
      <c r="H831" s="9">
        <f>'Balance N-1'!E832</f>
        <v>0</v>
      </c>
      <c r="I831" s="9">
        <f>'Balance N-1'!F832</f>
        <v>0</v>
      </c>
      <c r="J831" s="11">
        <f>'Balance N-1'!G832</f>
        <v>0</v>
      </c>
      <c r="K831" s="11">
        <f>'Balance N-1'!H832</f>
        <v>0</v>
      </c>
      <c r="L831" s="12" t="str">
        <f t="shared" si="87"/>
        <v>0</v>
      </c>
      <c r="M831" s="5" t="str">
        <f t="shared" si="88"/>
        <v>0</v>
      </c>
      <c r="N831" s="4" t="str">
        <f t="shared" si="89"/>
        <v>0</v>
      </c>
      <c r="O831" s="6" t="str">
        <f t="shared" si="90"/>
        <v>Pas de niveau 7</v>
      </c>
    </row>
    <row r="832" spans="1:15">
      <c r="A832" s="15">
        <f>'Balance N-1'!A833</f>
        <v>0</v>
      </c>
      <c r="B832" s="4" t="str">
        <f t="shared" si="84"/>
        <v>0</v>
      </c>
      <c r="C832" s="4" t="str">
        <f t="shared" si="85"/>
        <v>0</v>
      </c>
      <c r="D832" s="4" t="str">
        <f t="shared" si="86"/>
        <v>0</v>
      </c>
      <c r="E832" s="8">
        <f>'Balance N-1'!B833</f>
        <v>0</v>
      </c>
      <c r="F832" s="9">
        <f>'Balance N-1'!C833</f>
        <v>0</v>
      </c>
      <c r="G832" s="9">
        <f>'Balance N-1'!D833</f>
        <v>0</v>
      </c>
      <c r="H832" s="9">
        <f>'Balance N-1'!E833</f>
        <v>0</v>
      </c>
      <c r="I832" s="9">
        <f>'Balance N-1'!F833</f>
        <v>0</v>
      </c>
      <c r="J832" s="11">
        <f>'Balance N-1'!G833</f>
        <v>0</v>
      </c>
      <c r="K832" s="11">
        <f>'Balance N-1'!H833</f>
        <v>0</v>
      </c>
      <c r="L832" s="12" t="str">
        <f t="shared" si="87"/>
        <v>0</v>
      </c>
      <c r="M832" s="5" t="str">
        <f t="shared" si="88"/>
        <v>0</v>
      </c>
      <c r="N832" s="4" t="str">
        <f t="shared" si="89"/>
        <v>0</v>
      </c>
      <c r="O832" s="6" t="str">
        <f t="shared" si="90"/>
        <v>Pas de niveau 7</v>
      </c>
    </row>
    <row r="833" spans="1:15">
      <c r="A833" s="15">
        <f>'Balance N-1'!A834</f>
        <v>0</v>
      </c>
      <c r="B833" s="4" t="str">
        <f t="shared" si="84"/>
        <v>0</v>
      </c>
      <c r="C833" s="4" t="str">
        <f t="shared" si="85"/>
        <v>0</v>
      </c>
      <c r="D833" s="4" t="str">
        <f t="shared" si="86"/>
        <v>0</v>
      </c>
      <c r="E833" s="8">
        <f>'Balance N-1'!B834</f>
        <v>0</v>
      </c>
      <c r="F833" s="9">
        <f>'Balance N-1'!C834</f>
        <v>0</v>
      </c>
      <c r="G833" s="9">
        <f>'Balance N-1'!D834</f>
        <v>0</v>
      </c>
      <c r="H833" s="9">
        <f>'Balance N-1'!E834</f>
        <v>0</v>
      </c>
      <c r="I833" s="9">
        <f>'Balance N-1'!F834</f>
        <v>0</v>
      </c>
      <c r="J833" s="11">
        <f>'Balance N-1'!G834</f>
        <v>0</v>
      </c>
      <c r="K833" s="11">
        <f>'Balance N-1'!H834</f>
        <v>0</v>
      </c>
      <c r="L833" s="12" t="str">
        <f t="shared" si="87"/>
        <v>0</v>
      </c>
      <c r="M833" s="5" t="str">
        <f t="shared" si="88"/>
        <v>0</v>
      </c>
      <c r="N833" s="4" t="str">
        <f t="shared" si="89"/>
        <v>0</v>
      </c>
      <c r="O833" s="6" t="str">
        <f t="shared" si="90"/>
        <v>Pas de niveau 7</v>
      </c>
    </row>
    <row r="834" spans="1:15">
      <c r="A834" s="15">
        <f>'Balance N-1'!A835</f>
        <v>0</v>
      </c>
      <c r="B834" s="4" t="str">
        <f t="shared" si="84"/>
        <v>0</v>
      </c>
      <c r="C834" s="4" t="str">
        <f t="shared" si="85"/>
        <v>0</v>
      </c>
      <c r="D834" s="4" t="str">
        <f t="shared" si="86"/>
        <v>0</v>
      </c>
      <c r="E834" s="8">
        <f>'Balance N-1'!B835</f>
        <v>0</v>
      </c>
      <c r="F834" s="9">
        <f>'Balance N-1'!C835</f>
        <v>0</v>
      </c>
      <c r="G834" s="9">
        <f>'Balance N-1'!D835</f>
        <v>0</v>
      </c>
      <c r="H834" s="9">
        <f>'Balance N-1'!E835</f>
        <v>0</v>
      </c>
      <c r="I834" s="9">
        <f>'Balance N-1'!F835</f>
        <v>0</v>
      </c>
      <c r="J834" s="11">
        <f>'Balance N-1'!G835</f>
        <v>0</v>
      </c>
      <c r="K834" s="11">
        <f>'Balance N-1'!H835</f>
        <v>0</v>
      </c>
      <c r="L834" s="12" t="str">
        <f t="shared" si="87"/>
        <v>0</v>
      </c>
      <c r="M834" s="5" t="str">
        <f t="shared" si="88"/>
        <v>0</v>
      </c>
      <c r="N834" s="4" t="str">
        <f t="shared" si="89"/>
        <v>0</v>
      </c>
      <c r="O834" s="6" t="str">
        <f t="shared" si="90"/>
        <v>Pas de niveau 7</v>
      </c>
    </row>
    <row r="835" spans="1:15">
      <c r="A835" s="15">
        <f>'Balance N-1'!A836</f>
        <v>0</v>
      </c>
      <c r="B835" s="4" t="str">
        <f t="shared" si="84"/>
        <v>0</v>
      </c>
      <c r="C835" s="4" t="str">
        <f t="shared" si="85"/>
        <v>0</v>
      </c>
      <c r="D835" s="4" t="str">
        <f t="shared" si="86"/>
        <v>0</v>
      </c>
      <c r="E835" s="8">
        <f>'Balance N-1'!B836</f>
        <v>0</v>
      </c>
      <c r="F835" s="9">
        <f>'Balance N-1'!C836</f>
        <v>0</v>
      </c>
      <c r="G835" s="9">
        <f>'Balance N-1'!D836</f>
        <v>0</v>
      </c>
      <c r="H835" s="9">
        <f>'Balance N-1'!E836</f>
        <v>0</v>
      </c>
      <c r="I835" s="9">
        <f>'Balance N-1'!F836</f>
        <v>0</v>
      </c>
      <c r="J835" s="11">
        <f>'Balance N-1'!G836</f>
        <v>0</v>
      </c>
      <c r="K835" s="11">
        <f>'Balance N-1'!H836</f>
        <v>0</v>
      </c>
      <c r="L835" s="12" t="str">
        <f t="shared" si="87"/>
        <v>0</v>
      </c>
      <c r="M835" s="5" t="str">
        <f t="shared" si="88"/>
        <v>0</v>
      </c>
      <c r="N835" s="4" t="str">
        <f t="shared" si="89"/>
        <v>0</v>
      </c>
      <c r="O835" s="6" t="str">
        <f t="shared" si="90"/>
        <v>Pas de niveau 7</v>
      </c>
    </row>
    <row r="836" spans="1:15">
      <c r="A836" s="15">
        <f>'Balance N-1'!A837</f>
        <v>0</v>
      </c>
      <c r="B836" s="4" t="str">
        <f t="shared" ref="B836:B899" si="91">LEFT(A836,$W$1)</f>
        <v>0</v>
      </c>
      <c r="C836" s="4" t="str">
        <f t="shared" ref="C836:C899" si="92">LEFT(A836,$X$1)</f>
        <v>0</v>
      </c>
      <c r="D836" s="4" t="str">
        <f t="shared" ref="D836:D899" si="93">LEFT(A836,$Y$1)</f>
        <v>0</v>
      </c>
      <c r="E836" s="8">
        <f>'Balance N-1'!B837</f>
        <v>0</v>
      </c>
      <c r="F836" s="9">
        <f>'Balance N-1'!C837</f>
        <v>0</v>
      </c>
      <c r="G836" s="9">
        <f>'Balance N-1'!D837</f>
        <v>0</v>
      </c>
      <c r="H836" s="9">
        <f>'Balance N-1'!E837</f>
        <v>0</v>
      </c>
      <c r="I836" s="9">
        <f>'Balance N-1'!F837</f>
        <v>0</v>
      </c>
      <c r="J836" s="11">
        <f>'Balance N-1'!G837</f>
        <v>0</v>
      </c>
      <c r="K836" s="11">
        <f>'Balance N-1'!H837</f>
        <v>0</v>
      </c>
      <c r="L836" s="12" t="str">
        <f t="shared" ref="L836:L899" si="94">LEFT(A836,1)</f>
        <v>0</v>
      </c>
      <c r="M836" s="5" t="str">
        <f t="shared" ref="M836:M899" si="95">IF(MID(A836,5,1)&lt;&gt;"0",LEFT(A836,5),"Pas de niveau 5")</f>
        <v>0</v>
      </c>
      <c r="N836" s="4" t="str">
        <f t="shared" ref="N836:N899" si="96">IF(MID(A836,6,1)&lt;&gt;"0",LEFT(A836,6),"Pas de niveau 6")</f>
        <v>0</v>
      </c>
      <c r="O836" s="6" t="str">
        <f t="shared" ref="O836:O899" si="97">IF(MID(A836,7,1)&lt;&gt;"",LEFT(A836,7),"Pas de niveau 7")</f>
        <v>Pas de niveau 7</v>
      </c>
    </row>
    <row r="837" spans="1:15">
      <c r="A837" s="15">
        <f>'Balance N-1'!A838</f>
        <v>0</v>
      </c>
      <c r="B837" s="4" t="str">
        <f t="shared" si="91"/>
        <v>0</v>
      </c>
      <c r="C837" s="4" t="str">
        <f t="shared" si="92"/>
        <v>0</v>
      </c>
      <c r="D837" s="4" t="str">
        <f t="shared" si="93"/>
        <v>0</v>
      </c>
      <c r="E837" s="8">
        <f>'Balance N-1'!B838</f>
        <v>0</v>
      </c>
      <c r="F837" s="9">
        <f>'Balance N-1'!C838</f>
        <v>0</v>
      </c>
      <c r="G837" s="9">
        <f>'Balance N-1'!D838</f>
        <v>0</v>
      </c>
      <c r="H837" s="9">
        <f>'Balance N-1'!E838</f>
        <v>0</v>
      </c>
      <c r="I837" s="9">
        <f>'Balance N-1'!F838</f>
        <v>0</v>
      </c>
      <c r="J837" s="11">
        <f>'Balance N-1'!G838</f>
        <v>0</v>
      </c>
      <c r="K837" s="11">
        <f>'Balance N-1'!H838</f>
        <v>0</v>
      </c>
      <c r="L837" s="12" t="str">
        <f t="shared" si="94"/>
        <v>0</v>
      </c>
      <c r="M837" s="5" t="str">
        <f t="shared" si="95"/>
        <v>0</v>
      </c>
      <c r="N837" s="4" t="str">
        <f t="shared" si="96"/>
        <v>0</v>
      </c>
      <c r="O837" s="6" t="str">
        <f t="shared" si="97"/>
        <v>Pas de niveau 7</v>
      </c>
    </row>
    <row r="838" spans="1:15">
      <c r="A838" s="15">
        <f>'Balance N-1'!A839</f>
        <v>0</v>
      </c>
      <c r="B838" s="4" t="str">
        <f t="shared" si="91"/>
        <v>0</v>
      </c>
      <c r="C838" s="4" t="str">
        <f t="shared" si="92"/>
        <v>0</v>
      </c>
      <c r="D838" s="4" t="str">
        <f t="shared" si="93"/>
        <v>0</v>
      </c>
      <c r="E838" s="8">
        <f>'Balance N-1'!B839</f>
        <v>0</v>
      </c>
      <c r="F838" s="9">
        <f>'Balance N-1'!C839</f>
        <v>0</v>
      </c>
      <c r="G838" s="9">
        <f>'Balance N-1'!D839</f>
        <v>0</v>
      </c>
      <c r="H838" s="9">
        <f>'Balance N-1'!E839</f>
        <v>0</v>
      </c>
      <c r="I838" s="9">
        <f>'Balance N-1'!F839</f>
        <v>0</v>
      </c>
      <c r="J838" s="11">
        <f>'Balance N-1'!G839</f>
        <v>0</v>
      </c>
      <c r="K838" s="11">
        <f>'Balance N-1'!H839</f>
        <v>0</v>
      </c>
      <c r="L838" s="12" t="str">
        <f t="shared" si="94"/>
        <v>0</v>
      </c>
      <c r="M838" s="5" t="str">
        <f t="shared" si="95"/>
        <v>0</v>
      </c>
      <c r="N838" s="4" t="str">
        <f t="shared" si="96"/>
        <v>0</v>
      </c>
      <c r="O838" s="6" t="str">
        <f t="shared" si="97"/>
        <v>Pas de niveau 7</v>
      </c>
    </row>
    <row r="839" spans="1:15">
      <c r="A839" s="15">
        <f>'Balance N-1'!A840</f>
        <v>0</v>
      </c>
      <c r="B839" s="4" t="str">
        <f t="shared" si="91"/>
        <v>0</v>
      </c>
      <c r="C839" s="4" t="str">
        <f t="shared" si="92"/>
        <v>0</v>
      </c>
      <c r="D839" s="4" t="str">
        <f t="shared" si="93"/>
        <v>0</v>
      </c>
      <c r="E839" s="8">
        <f>'Balance N-1'!B840</f>
        <v>0</v>
      </c>
      <c r="F839" s="9">
        <f>'Balance N-1'!C840</f>
        <v>0</v>
      </c>
      <c r="G839" s="9">
        <f>'Balance N-1'!D840</f>
        <v>0</v>
      </c>
      <c r="H839" s="9">
        <f>'Balance N-1'!E840</f>
        <v>0</v>
      </c>
      <c r="I839" s="9">
        <f>'Balance N-1'!F840</f>
        <v>0</v>
      </c>
      <c r="J839" s="11">
        <f>'Balance N-1'!G840</f>
        <v>0</v>
      </c>
      <c r="K839" s="11">
        <f>'Balance N-1'!H840</f>
        <v>0</v>
      </c>
      <c r="L839" s="12" t="str">
        <f t="shared" si="94"/>
        <v>0</v>
      </c>
      <c r="M839" s="5" t="str">
        <f t="shared" si="95"/>
        <v>0</v>
      </c>
      <c r="N839" s="4" t="str">
        <f t="shared" si="96"/>
        <v>0</v>
      </c>
      <c r="O839" s="6" t="str">
        <f t="shared" si="97"/>
        <v>Pas de niveau 7</v>
      </c>
    </row>
    <row r="840" spans="1:15">
      <c r="A840" s="15">
        <f>'Balance N-1'!A841</f>
        <v>0</v>
      </c>
      <c r="B840" s="4" t="str">
        <f t="shared" si="91"/>
        <v>0</v>
      </c>
      <c r="C840" s="4" t="str">
        <f t="shared" si="92"/>
        <v>0</v>
      </c>
      <c r="D840" s="4" t="str">
        <f t="shared" si="93"/>
        <v>0</v>
      </c>
      <c r="E840" s="8">
        <f>'Balance N-1'!B841</f>
        <v>0</v>
      </c>
      <c r="F840" s="9">
        <f>'Balance N-1'!C841</f>
        <v>0</v>
      </c>
      <c r="G840" s="9">
        <f>'Balance N-1'!D841</f>
        <v>0</v>
      </c>
      <c r="H840" s="9">
        <f>'Balance N-1'!E841</f>
        <v>0</v>
      </c>
      <c r="I840" s="9">
        <f>'Balance N-1'!F841</f>
        <v>0</v>
      </c>
      <c r="J840" s="11">
        <f>'Balance N-1'!G841</f>
        <v>0</v>
      </c>
      <c r="K840" s="11">
        <f>'Balance N-1'!H841</f>
        <v>0</v>
      </c>
      <c r="L840" s="12" t="str">
        <f t="shared" si="94"/>
        <v>0</v>
      </c>
      <c r="M840" s="5" t="str">
        <f t="shared" si="95"/>
        <v>0</v>
      </c>
      <c r="N840" s="4" t="str">
        <f t="shared" si="96"/>
        <v>0</v>
      </c>
      <c r="O840" s="6" t="str">
        <f t="shared" si="97"/>
        <v>Pas de niveau 7</v>
      </c>
    </row>
    <row r="841" spans="1:15">
      <c r="A841" s="15">
        <f>'Balance N-1'!A842</f>
        <v>0</v>
      </c>
      <c r="B841" s="4" t="str">
        <f t="shared" si="91"/>
        <v>0</v>
      </c>
      <c r="C841" s="4" t="str">
        <f t="shared" si="92"/>
        <v>0</v>
      </c>
      <c r="D841" s="4" t="str">
        <f t="shared" si="93"/>
        <v>0</v>
      </c>
      <c r="E841" s="8">
        <f>'Balance N-1'!B842</f>
        <v>0</v>
      </c>
      <c r="F841" s="9">
        <f>'Balance N-1'!C842</f>
        <v>0</v>
      </c>
      <c r="G841" s="9">
        <f>'Balance N-1'!D842</f>
        <v>0</v>
      </c>
      <c r="H841" s="9">
        <f>'Balance N-1'!E842</f>
        <v>0</v>
      </c>
      <c r="I841" s="9">
        <f>'Balance N-1'!F842</f>
        <v>0</v>
      </c>
      <c r="J841" s="11">
        <f>'Balance N-1'!G842</f>
        <v>0</v>
      </c>
      <c r="K841" s="11">
        <f>'Balance N-1'!H842</f>
        <v>0</v>
      </c>
      <c r="L841" s="12" t="str">
        <f t="shared" si="94"/>
        <v>0</v>
      </c>
      <c r="M841" s="5" t="str">
        <f t="shared" si="95"/>
        <v>0</v>
      </c>
      <c r="N841" s="4" t="str">
        <f t="shared" si="96"/>
        <v>0</v>
      </c>
      <c r="O841" s="6" t="str">
        <f t="shared" si="97"/>
        <v>Pas de niveau 7</v>
      </c>
    </row>
    <row r="842" spans="1:15">
      <c r="A842" s="15">
        <f>'Balance N-1'!A843</f>
        <v>0</v>
      </c>
      <c r="B842" s="4" t="str">
        <f t="shared" si="91"/>
        <v>0</v>
      </c>
      <c r="C842" s="4" t="str">
        <f t="shared" si="92"/>
        <v>0</v>
      </c>
      <c r="D842" s="4" t="str">
        <f t="shared" si="93"/>
        <v>0</v>
      </c>
      <c r="E842" s="8">
        <f>'Balance N-1'!B843</f>
        <v>0</v>
      </c>
      <c r="F842" s="9">
        <f>'Balance N-1'!C843</f>
        <v>0</v>
      </c>
      <c r="G842" s="9">
        <f>'Balance N-1'!D843</f>
        <v>0</v>
      </c>
      <c r="H842" s="9">
        <f>'Balance N-1'!E843</f>
        <v>0</v>
      </c>
      <c r="I842" s="9">
        <f>'Balance N-1'!F843</f>
        <v>0</v>
      </c>
      <c r="J842" s="11">
        <f>'Balance N-1'!G843</f>
        <v>0</v>
      </c>
      <c r="K842" s="11">
        <f>'Balance N-1'!H843</f>
        <v>0</v>
      </c>
      <c r="L842" s="12" t="str">
        <f t="shared" si="94"/>
        <v>0</v>
      </c>
      <c r="M842" s="5" t="str">
        <f t="shared" si="95"/>
        <v>0</v>
      </c>
      <c r="N842" s="4" t="str">
        <f t="shared" si="96"/>
        <v>0</v>
      </c>
      <c r="O842" s="6" t="str">
        <f t="shared" si="97"/>
        <v>Pas de niveau 7</v>
      </c>
    </row>
    <row r="843" spans="1:15">
      <c r="A843" s="15">
        <f>'Balance N-1'!A844</f>
        <v>0</v>
      </c>
      <c r="B843" s="4" t="str">
        <f t="shared" si="91"/>
        <v>0</v>
      </c>
      <c r="C843" s="4" t="str">
        <f t="shared" si="92"/>
        <v>0</v>
      </c>
      <c r="D843" s="4" t="str">
        <f t="shared" si="93"/>
        <v>0</v>
      </c>
      <c r="E843" s="8">
        <f>'Balance N-1'!B844</f>
        <v>0</v>
      </c>
      <c r="F843" s="9">
        <f>'Balance N-1'!C844</f>
        <v>0</v>
      </c>
      <c r="G843" s="9">
        <f>'Balance N-1'!D844</f>
        <v>0</v>
      </c>
      <c r="H843" s="9">
        <f>'Balance N-1'!E844</f>
        <v>0</v>
      </c>
      <c r="I843" s="9">
        <f>'Balance N-1'!F844</f>
        <v>0</v>
      </c>
      <c r="J843" s="11">
        <f>'Balance N-1'!G844</f>
        <v>0</v>
      </c>
      <c r="K843" s="11">
        <f>'Balance N-1'!H844</f>
        <v>0</v>
      </c>
      <c r="L843" s="12" t="str">
        <f t="shared" si="94"/>
        <v>0</v>
      </c>
      <c r="M843" s="5" t="str">
        <f t="shared" si="95"/>
        <v>0</v>
      </c>
      <c r="N843" s="4" t="str">
        <f t="shared" si="96"/>
        <v>0</v>
      </c>
      <c r="O843" s="6" t="str">
        <f t="shared" si="97"/>
        <v>Pas de niveau 7</v>
      </c>
    </row>
    <row r="844" spans="1:15">
      <c r="A844" s="15">
        <f>'Balance N-1'!A845</f>
        <v>0</v>
      </c>
      <c r="B844" s="4" t="str">
        <f t="shared" si="91"/>
        <v>0</v>
      </c>
      <c r="C844" s="4" t="str">
        <f t="shared" si="92"/>
        <v>0</v>
      </c>
      <c r="D844" s="4" t="str">
        <f t="shared" si="93"/>
        <v>0</v>
      </c>
      <c r="E844" s="8">
        <f>'Balance N-1'!B845</f>
        <v>0</v>
      </c>
      <c r="F844" s="9">
        <f>'Balance N-1'!C845</f>
        <v>0</v>
      </c>
      <c r="G844" s="9">
        <f>'Balance N-1'!D845</f>
        <v>0</v>
      </c>
      <c r="H844" s="9">
        <f>'Balance N-1'!E845</f>
        <v>0</v>
      </c>
      <c r="I844" s="9">
        <f>'Balance N-1'!F845</f>
        <v>0</v>
      </c>
      <c r="J844" s="11">
        <f>'Balance N-1'!G845</f>
        <v>0</v>
      </c>
      <c r="K844" s="11">
        <f>'Balance N-1'!H845</f>
        <v>0</v>
      </c>
      <c r="L844" s="12" t="str">
        <f t="shared" si="94"/>
        <v>0</v>
      </c>
      <c r="M844" s="5" t="str">
        <f t="shared" si="95"/>
        <v>0</v>
      </c>
      <c r="N844" s="4" t="str">
        <f t="shared" si="96"/>
        <v>0</v>
      </c>
      <c r="O844" s="6" t="str">
        <f t="shared" si="97"/>
        <v>Pas de niveau 7</v>
      </c>
    </row>
    <row r="845" spans="1:15">
      <c r="A845" s="15">
        <f>'Balance N-1'!A846</f>
        <v>0</v>
      </c>
      <c r="B845" s="4" t="str">
        <f t="shared" si="91"/>
        <v>0</v>
      </c>
      <c r="C845" s="4" t="str">
        <f t="shared" si="92"/>
        <v>0</v>
      </c>
      <c r="D845" s="4" t="str">
        <f t="shared" si="93"/>
        <v>0</v>
      </c>
      <c r="E845" s="8">
        <f>'Balance N-1'!B846</f>
        <v>0</v>
      </c>
      <c r="F845" s="9">
        <f>'Balance N-1'!C846</f>
        <v>0</v>
      </c>
      <c r="G845" s="9">
        <f>'Balance N-1'!D846</f>
        <v>0</v>
      </c>
      <c r="H845" s="9">
        <f>'Balance N-1'!E846</f>
        <v>0</v>
      </c>
      <c r="I845" s="9">
        <f>'Balance N-1'!F846</f>
        <v>0</v>
      </c>
      <c r="J845" s="11">
        <f>'Balance N-1'!G846</f>
        <v>0</v>
      </c>
      <c r="K845" s="11">
        <f>'Balance N-1'!H846</f>
        <v>0</v>
      </c>
      <c r="L845" s="12" t="str">
        <f t="shared" si="94"/>
        <v>0</v>
      </c>
      <c r="M845" s="5" t="str">
        <f t="shared" si="95"/>
        <v>0</v>
      </c>
      <c r="N845" s="4" t="str">
        <f t="shared" si="96"/>
        <v>0</v>
      </c>
      <c r="O845" s="6" t="str">
        <f t="shared" si="97"/>
        <v>Pas de niveau 7</v>
      </c>
    </row>
    <row r="846" spans="1:15">
      <c r="A846" s="15">
        <f>'Balance N-1'!A847</f>
        <v>0</v>
      </c>
      <c r="B846" s="4" t="str">
        <f t="shared" si="91"/>
        <v>0</v>
      </c>
      <c r="C846" s="4" t="str">
        <f t="shared" si="92"/>
        <v>0</v>
      </c>
      <c r="D846" s="4" t="str">
        <f t="shared" si="93"/>
        <v>0</v>
      </c>
      <c r="E846" s="8">
        <f>'Balance N-1'!B847</f>
        <v>0</v>
      </c>
      <c r="F846" s="9">
        <f>'Balance N-1'!C847</f>
        <v>0</v>
      </c>
      <c r="G846" s="9">
        <f>'Balance N-1'!D847</f>
        <v>0</v>
      </c>
      <c r="H846" s="9">
        <f>'Balance N-1'!E847</f>
        <v>0</v>
      </c>
      <c r="I846" s="9">
        <f>'Balance N-1'!F847</f>
        <v>0</v>
      </c>
      <c r="J846" s="11">
        <f>'Balance N-1'!G847</f>
        <v>0</v>
      </c>
      <c r="K846" s="11">
        <f>'Balance N-1'!H847</f>
        <v>0</v>
      </c>
      <c r="L846" s="12" t="str">
        <f t="shared" si="94"/>
        <v>0</v>
      </c>
      <c r="M846" s="5" t="str">
        <f t="shared" si="95"/>
        <v>0</v>
      </c>
      <c r="N846" s="4" t="str">
        <f t="shared" si="96"/>
        <v>0</v>
      </c>
      <c r="O846" s="6" t="str">
        <f t="shared" si="97"/>
        <v>Pas de niveau 7</v>
      </c>
    </row>
    <row r="847" spans="1:15">
      <c r="A847" s="15">
        <f>'Balance N-1'!A848</f>
        <v>0</v>
      </c>
      <c r="B847" s="4" t="str">
        <f t="shared" si="91"/>
        <v>0</v>
      </c>
      <c r="C847" s="4" t="str">
        <f t="shared" si="92"/>
        <v>0</v>
      </c>
      <c r="D847" s="4" t="str">
        <f t="shared" si="93"/>
        <v>0</v>
      </c>
      <c r="E847" s="8">
        <f>'Balance N-1'!B848</f>
        <v>0</v>
      </c>
      <c r="F847" s="9">
        <f>'Balance N-1'!C848</f>
        <v>0</v>
      </c>
      <c r="G847" s="9">
        <f>'Balance N-1'!D848</f>
        <v>0</v>
      </c>
      <c r="H847" s="9">
        <f>'Balance N-1'!E848</f>
        <v>0</v>
      </c>
      <c r="I847" s="9">
        <f>'Balance N-1'!F848</f>
        <v>0</v>
      </c>
      <c r="J847" s="11">
        <f>'Balance N-1'!G848</f>
        <v>0</v>
      </c>
      <c r="K847" s="11">
        <f>'Balance N-1'!H848</f>
        <v>0</v>
      </c>
      <c r="L847" s="12" t="str">
        <f t="shared" si="94"/>
        <v>0</v>
      </c>
      <c r="M847" s="5" t="str">
        <f t="shared" si="95"/>
        <v>0</v>
      </c>
      <c r="N847" s="4" t="str">
        <f t="shared" si="96"/>
        <v>0</v>
      </c>
      <c r="O847" s="6" t="str">
        <f t="shared" si="97"/>
        <v>Pas de niveau 7</v>
      </c>
    </row>
    <row r="848" spans="1:15">
      <c r="A848" s="15">
        <f>'Balance N-1'!A849</f>
        <v>0</v>
      </c>
      <c r="B848" s="4" t="str">
        <f t="shared" si="91"/>
        <v>0</v>
      </c>
      <c r="C848" s="4" t="str">
        <f t="shared" si="92"/>
        <v>0</v>
      </c>
      <c r="D848" s="4" t="str">
        <f t="shared" si="93"/>
        <v>0</v>
      </c>
      <c r="E848" s="8">
        <f>'Balance N-1'!B849</f>
        <v>0</v>
      </c>
      <c r="F848" s="9">
        <f>'Balance N-1'!C849</f>
        <v>0</v>
      </c>
      <c r="G848" s="9">
        <f>'Balance N-1'!D849</f>
        <v>0</v>
      </c>
      <c r="H848" s="9">
        <f>'Balance N-1'!E849</f>
        <v>0</v>
      </c>
      <c r="I848" s="9">
        <f>'Balance N-1'!F849</f>
        <v>0</v>
      </c>
      <c r="J848" s="11">
        <f>'Balance N-1'!G849</f>
        <v>0</v>
      </c>
      <c r="K848" s="11">
        <f>'Balance N-1'!H849</f>
        <v>0</v>
      </c>
      <c r="L848" s="12" t="str">
        <f t="shared" si="94"/>
        <v>0</v>
      </c>
      <c r="M848" s="5" t="str">
        <f t="shared" si="95"/>
        <v>0</v>
      </c>
      <c r="N848" s="4" t="str">
        <f t="shared" si="96"/>
        <v>0</v>
      </c>
      <c r="O848" s="6" t="str">
        <f t="shared" si="97"/>
        <v>Pas de niveau 7</v>
      </c>
    </row>
    <row r="849" spans="1:15">
      <c r="A849" s="15">
        <f>'Balance N-1'!A850</f>
        <v>0</v>
      </c>
      <c r="B849" s="4" t="str">
        <f t="shared" si="91"/>
        <v>0</v>
      </c>
      <c r="C849" s="4" t="str">
        <f t="shared" si="92"/>
        <v>0</v>
      </c>
      <c r="D849" s="4" t="str">
        <f t="shared" si="93"/>
        <v>0</v>
      </c>
      <c r="E849" s="8">
        <f>'Balance N-1'!B850</f>
        <v>0</v>
      </c>
      <c r="F849" s="9">
        <f>'Balance N-1'!C850</f>
        <v>0</v>
      </c>
      <c r="G849" s="9">
        <f>'Balance N-1'!D850</f>
        <v>0</v>
      </c>
      <c r="H849" s="9">
        <f>'Balance N-1'!E850</f>
        <v>0</v>
      </c>
      <c r="I849" s="9">
        <f>'Balance N-1'!F850</f>
        <v>0</v>
      </c>
      <c r="J849" s="11">
        <f>'Balance N-1'!G850</f>
        <v>0</v>
      </c>
      <c r="K849" s="11">
        <f>'Balance N-1'!H850</f>
        <v>0</v>
      </c>
      <c r="L849" s="12" t="str">
        <f t="shared" si="94"/>
        <v>0</v>
      </c>
      <c r="M849" s="5" t="str">
        <f t="shared" si="95"/>
        <v>0</v>
      </c>
      <c r="N849" s="4" t="str">
        <f t="shared" si="96"/>
        <v>0</v>
      </c>
      <c r="O849" s="6" t="str">
        <f t="shared" si="97"/>
        <v>Pas de niveau 7</v>
      </c>
    </row>
    <row r="850" spans="1:15">
      <c r="A850" s="15">
        <f>'Balance N-1'!A851</f>
        <v>0</v>
      </c>
      <c r="B850" s="4" t="str">
        <f t="shared" si="91"/>
        <v>0</v>
      </c>
      <c r="C850" s="4" t="str">
        <f t="shared" si="92"/>
        <v>0</v>
      </c>
      <c r="D850" s="4" t="str">
        <f t="shared" si="93"/>
        <v>0</v>
      </c>
      <c r="E850" s="8">
        <f>'Balance N-1'!B851</f>
        <v>0</v>
      </c>
      <c r="F850" s="9">
        <f>'Balance N-1'!C851</f>
        <v>0</v>
      </c>
      <c r="G850" s="9">
        <f>'Balance N-1'!D851</f>
        <v>0</v>
      </c>
      <c r="H850" s="9">
        <f>'Balance N-1'!E851</f>
        <v>0</v>
      </c>
      <c r="I850" s="9">
        <f>'Balance N-1'!F851</f>
        <v>0</v>
      </c>
      <c r="J850" s="11">
        <f>'Balance N-1'!G851</f>
        <v>0</v>
      </c>
      <c r="K850" s="11">
        <f>'Balance N-1'!H851</f>
        <v>0</v>
      </c>
      <c r="L850" s="12" t="str">
        <f t="shared" si="94"/>
        <v>0</v>
      </c>
      <c r="M850" s="5" t="str">
        <f t="shared" si="95"/>
        <v>0</v>
      </c>
      <c r="N850" s="4" t="str">
        <f t="shared" si="96"/>
        <v>0</v>
      </c>
      <c r="O850" s="6" t="str">
        <f t="shared" si="97"/>
        <v>Pas de niveau 7</v>
      </c>
    </row>
    <row r="851" spans="1:15">
      <c r="A851" s="15">
        <f>'Balance N-1'!A852</f>
        <v>0</v>
      </c>
      <c r="B851" s="4" t="str">
        <f t="shared" si="91"/>
        <v>0</v>
      </c>
      <c r="C851" s="4" t="str">
        <f t="shared" si="92"/>
        <v>0</v>
      </c>
      <c r="D851" s="4" t="str">
        <f t="shared" si="93"/>
        <v>0</v>
      </c>
      <c r="E851" s="8">
        <f>'Balance N-1'!B852</f>
        <v>0</v>
      </c>
      <c r="F851" s="9">
        <f>'Balance N-1'!C852</f>
        <v>0</v>
      </c>
      <c r="G851" s="9">
        <f>'Balance N-1'!D852</f>
        <v>0</v>
      </c>
      <c r="H851" s="9">
        <f>'Balance N-1'!E852</f>
        <v>0</v>
      </c>
      <c r="I851" s="9">
        <f>'Balance N-1'!F852</f>
        <v>0</v>
      </c>
      <c r="J851" s="11">
        <f>'Balance N-1'!G852</f>
        <v>0</v>
      </c>
      <c r="K851" s="11">
        <f>'Balance N-1'!H852</f>
        <v>0</v>
      </c>
      <c r="L851" s="12" t="str">
        <f t="shared" si="94"/>
        <v>0</v>
      </c>
      <c r="M851" s="5" t="str">
        <f t="shared" si="95"/>
        <v>0</v>
      </c>
      <c r="N851" s="4" t="str">
        <f t="shared" si="96"/>
        <v>0</v>
      </c>
      <c r="O851" s="6" t="str">
        <f t="shared" si="97"/>
        <v>Pas de niveau 7</v>
      </c>
    </row>
    <row r="852" spans="1:15">
      <c r="A852" s="15">
        <f>'Balance N-1'!A853</f>
        <v>0</v>
      </c>
      <c r="B852" s="4" t="str">
        <f t="shared" si="91"/>
        <v>0</v>
      </c>
      <c r="C852" s="4" t="str">
        <f t="shared" si="92"/>
        <v>0</v>
      </c>
      <c r="D852" s="4" t="str">
        <f t="shared" si="93"/>
        <v>0</v>
      </c>
      <c r="E852" s="8">
        <f>'Balance N-1'!B853</f>
        <v>0</v>
      </c>
      <c r="F852" s="9">
        <f>'Balance N-1'!C853</f>
        <v>0</v>
      </c>
      <c r="G852" s="9">
        <f>'Balance N-1'!D853</f>
        <v>0</v>
      </c>
      <c r="H852" s="9">
        <f>'Balance N-1'!E853</f>
        <v>0</v>
      </c>
      <c r="I852" s="9">
        <f>'Balance N-1'!F853</f>
        <v>0</v>
      </c>
      <c r="J852" s="11">
        <f>'Balance N-1'!G853</f>
        <v>0</v>
      </c>
      <c r="K852" s="11">
        <f>'Balance N-1'!H853</f>
        <v>0</v>
      </c>
      <c r="L852" s="12" t="str">
        <f t="shared" si="94"/>
        <v>0</v>
      </c>
      <c r="M852" s="5" t="str">
        <f t="shared" si="95"/>
        <v>0</v>
      </c>
      <c r="N852" s="4" t="str">
        <f t="shared" si="96"/>
        <v>0</v>
      </c>
      <c r="O852" s="6" t="str">
        <f t="shared" si="97"/>
        <v>Pas de niveau 7</v>
      </c>
    </row>
    <row r="853" spans="1:15">
      <c r="A853" s="15">
        <f>'Balance N-1'!A854</f>
        <v>0</v>
      </c>
      <c r="B853" s="4" t="str">
        <f t="shared" si="91"/>
        <v>0</v>
      </c>
      <c r="C853" s="4" t="str">
        <f t="shared" si="92"/>
        <v>0</v>
      </c>
      <c r="D853" s="4" t="str">
        <f t="shared" si="93"/>
        <v>0</v>
      </c>
      <c r="E853" s="8">
        <f>'Balance N-1'!B854</f>
        <v>0</v>
      </c>
      <c r="F853" s="9">
        <f>'Balance N-1'!C854</f>
        <v>0</v>
      </c>
      <c r="G853" s="9">
        <f>'Balance N-1'!D854</f>
        <v>0</v>
      </c>
      <c r="H853" s="9">
        <f>'Balance N-1'!E854</f>
        <v>0</v>
      </c>
      <c r="I853" s="9">
        <f>'Balance N-1'!F854</f>
        <v>0</v>
      </c>
      <c r="J853" s="11">
        <f>'Balance N-1'!G854</f>
        <v>0</v>
      </c>
      <c r="K853" s="11">
        <f>'Balance N-1'!H854</f>
        <v>0</v>
      </c>
      <c r="L853" s="12" t="str">
        <f t="shared" si="94"/>
        <v>0</v>
      </c>
      <c r="M853" s="5" t="str">
        <f t="shared" si="95"/>
        <v>0</v>
      </c>
      <c r="N853" s="4" t="str">
        <f t="shared" si="96"/>
        <v>0</v>
      </c>
      <c r="O853" s="6" t="str">
        <f t="shared" si="97"/>
        <v>Pas de niveau 7</v>
      </c>
    </row>
    <row r="854" spans="1:15">
      <c r="A854" s="15">
        <f>'Balance N-1'!A855</f>
        <v>0</v>
      </c>
      <c r="B854" s="4" t="str">
        <f t="shared" si="91"/>
        <v>0</v>
      </c>
      <c r="C854" s="4" t="str">
        <f t="shared" si="92"/>
        <v>0</v>
      </c>
      <c r="D854" s="4" t="str">
        <f t="shared" si="93"/>
        <v>0</v>
      </c>
      <c r="E854" s="8">
        <f>'Balance N-1'!B855</f>
        <v>0</v>
      </c>
      <c r="F854" s="9">
        <f>'Balance N-1'!C855</f>
        <v>0</v>
      </c>
      <c r="G854" s="9">
        <f>'Balance N-1'!D855</f>
        <v>0</v>
      </c>
      <c r="H854" s="9">
        <f>'Balance N-1'!E855</f>
        <v>0</v>
      </c>
      <c r="I854" s="9">
        <f>'Balance N-1'!F855</f>
        <v>0</v>
      </c>
      <c r="J854" s="11">
        <f>'Balance N-1'!G855</f>
        <v>0</v>
      </c>
      <c r="K854" s="11">
        <f>'Balance N-1'!H855</f>
        <v>0</v>
      </c>
      <c r="L854" s="12" t="str">
        <f t="shared" si="94"/>
        <v>0</v>
      </c>
      <c r="M854" s="5" t="str">
        <f t="shared" si="95"/>
        <v>0</v>
      </c>
      <c r="N854" s="4" t="str">
        <f t="shared" si="96"/>
        <v>0</v>
      </c>
      <c r="O854" s="6" t="str">
        <f t="shared" si="97"/>
        <v>Pas de niveau 7</v>
      </c>
    </row>
    <row r="855" spans="1:15">
      <c r="A855" s="15">
        <f>'Balance N-1'!A856</f>
        <v>0</v>
      </c>
      <c r="B855" s="4" t="str">
        <f t="shared" si="91"/>
        <v>0</v>
      </c>
      <c r="C855" s="4" t="str">
        <f t="shared" si="92"/>
        <v>0</v>
      </c>
      <c r="D855" s="4" t="str">
        <f t="shared" si="93"/>
        <v>0</v>
      </c>
      <c r="E855" s="8">
        <f>'Balance N-1'!B856</f>
        <v>0</v>
      </c>
      <c r="F855" s="9">
        <f>'Balance N-1'!C856</f>
        <v>0</v>
      </c>
      <c r="G855" s="9">
        <f>'Balance N-1'!D856</f>
        <v>0</v>
      </c>
      <c r="H855" s="9">
        <f>'Balance N-1'!E856</f>
        <v>0</v>
      </c>
      <c r="I855" s="9">
        <f>'Balance N-1'!F856</f>
        <v>0</v>
      </c>
      <c r="J855" s="11">
        <f>'Balance N-1'!G856</f>
        <v>0</v>
      </c>
      <c r="K855" s="11">
        <f>'Balance N-1'!H856</f>
        <v>0</v>
      </c>
      <c r="L855" s="12" t="str">
        <f t="shared" si="94"/>
        <v>0</v>
      </c>
      <c r="M855" s="5" t="str">
        <f t="shared" si="95"/>
        <v>0</v>
      </c>
      <c r="N855" s="4" t="str">
        <f t="shared" si="96"/>
        <v>0</v>
      </c>
      <c r="O855" s="6" t="str">
        <f t="shared" si="97"/>
        <v>Pas de niveau 7</v>
      </c>
    </row>
    <row r="856" spans="1:15">
      <c r="A856" s="15">
        <f>'Balance N-1'!A857</f>
        <v>0</v>
      </c>
      <c r="B856" s="4" t="str">
        <f t="shared" si="91"/>
        <v>0</v>
      </c>
      <c r="C856" s="4" t="str">
        <f t="shared" si="92"/>
        <v>0</v>
      </c>
      <c r="D856" s="4" t="str">
        <f t="shared" si="93"/>
        <v>0</v>
      </c>
      <c r="E856" s="8">
        <f>'Balance N-1'!B857</f>
        <v>0</v>
      </c>
      <c r="F856" s="9">
        <f>'Balance N-1'!C857</f>
        <v>0</v>
      </c>
      <c r="G856" s="9">
        <f>'Balance N-1'!D857</f>
        <v>0</v>
      </c>
      <c r="H856" s="9">
        <f>'Balance N-1'!E857</f>
        <v>0</v>
      </c>
      <c r="I856" s="9">
        <f>'Balance N-1'!F857</f>
        <v>0</v>
      </c>
      <c r="J856" s="11">
        <f>'Balance N-1'!G857</f>
        <v>0</v>
      </c>
      <c r="K856" s="11">
        <f>'Balance N-1'!H857</f>
        <v>0</v>
      </c>
      <c r="L856" s="12" t="str">
        <f t="shared" si="94"/>
        <v>0</v>
      </c>
      <c r="M856" s="5" t="str">
        <f t="shared" si="95"/>
        <v>0</v>
      </c>
      <c r="N856" s="4" t="str">
        <f t="shared" si="96"/>
        <v>0</v>
      </c>
      <c r="O856" s="6" t="str">
        <f t="shared" si="97"/>
        <v>Pas de niveau 7</v>
      </c>
    </row>
    <row r="857" spans="1:15">
      <c r="A857" s="15">
        <f>'Balance N-1'!A858</f>
        <v>0</v>
      </c>
      <c r="B857" s="4" t="str">
        <f t="shared" si="91"/>
        <v>0</v>
      </c>
      <c r="C857" s="4" t="str">
        <f t="shared" si="92"/>
        <v>0</v>
      </c>
      <c r="D857" s="4" t="str">
        <f t="shared" si="93"/>
        <v>0</v>
      </c>
      <c r="E857" s="8">
        <f>'Balance N-1'!B858</f>
        <v>0</v>
      </c>
      <c r="F857" s="9">
        <f>'Balance N-1'!C858</f>
        <v>0</v>
      </c>
      <c r="G857" s="9">
        <f>'Balance N-1'!D858</f>
        <v>0</v>
      </c>
      <c r="H857" s="9">
        <f>'Balance N-1'!E858</f>
        <v>0</v>
      </c>
      <c r="I857" s="9">
        <f>'Balance N-1'!F858</f>
        <v>0</v>
      </c>
      <c r="J857" s="11">
        <f>'Balance N-1'!G858</f>
        <v>0</v>
      </c>
      <c r="K857" s="11">
        <f>'Balance N-1'!H858</f>
        <v>0</v>
      </c>
      <c r="L857" s="12" t="str">
        <f t="shared" si="94"/>
        <v>0</v>
      </c>
      <c r="M857" s="5" t="str">
        <f t="shared" si="95"/>
        <v>0</v>
      </c>
      <c r="N857" s="4" t="str">
        <f t="shared" si="96"/>
        <v>0</v>
      </c>
      <c r="O857" s="6" t="str">
        <f t="shared" si="97"/>
        <v>Pas de niveau 7</v>
      </c>
    </row>
    <row r="858" spans="1:15">
      <c r="A858" s="15">
        <f>'Balance N-1'!A859</f>
        <v>0</v>
      </c>
      <c r="B858" s="4" t="str">
        <f t="shared" si="91"/>
        <v>0</v>
      </c>
      <c r="C858" s="4" t="str">
        <f t="shared" si="92"/>
        <v>0</v>
      </c>
      <c r="D858" s="4" t="str">
        <f t="shared" si="93"/>
        <v>0</v>
      </c>
      <c r="E858" s="8">
        <f>'Balance N-1'!B859</f>
        <v>0</v>
      </c>
      <c r="F858" s="9">
        <f>'Balance N-1'!C859</f>
        <v>0</v>
      </c>
      <c r="G858" s="9">
        <f>'Balance N-1'!D859</f>
        <v>0</v>
      </c>
      <c r="H858" s="9">
        <f>'Balance N-1'!E859</f>
        <v>0</v>
      </c>
      <c r="I858" s="9">
        <f>'Balance N-1'!F859</f>
        <v>0</v>
      </c>
      <c r="J858" s="11">
        <f>'Balance N-1'!G859</f>
        <v>0</v>
      </c>
      <c r="K858" s="11">
        <f>'Balance N-1'!H859</f>
        <v>0</v>
      </c>
      <c r="L858" s="12" t="str">
        <f t="shared" si="94"/>
        <v>0</v>
      </c>
      <c r="M858" s="5" t="str">
        <f t="shared" si="95"/>
        <v>0</v>
      </c>
      <c r="N858" s="4" t="str">
        <f t="shared" si="96"/>
        <v>0</v>
      </c>
      <c r="O858" s="6" t="str">
        <f t="shared" si="97"/>
        <v>Pas de niveau 7</v>
      </c>
    </row>
    <row r="859" spans="1:15">
      <c r="A859" s="15">
        <f>'Balance N-1'!A860</f>
        <v>0</v>
      </c>
      <c r="B859" s="4" t="str">
        <f t="shared" si="91"/>
        <v>0</v>
      </c>
      <c r="C859" s="4" t="str">
        <f t="shared" si="92"/>
        <v>0</v>
      </c>
      <c r="D859" s="4" t="str">
        <f t="shared" si="93"/>
        <v>0</v>
      </c>
      <c r="E859" s="8">
        <f>'Balance N-1'!B860</f>
        <v>0</v>
      </c>
      <c r="F859" s="9">
        <f>'Balance N-1'!C860</f>
        <v>0</v>
      </c>
      <c r="G859" s="9">
        <f>'Balance N-1'!D860</f>
        <v>0</v>
      </c>
      <c r="H859" s="9">
        <f>'Balance N-1'!E860</f>
        <v>0</v>
      </c>
      <c r="I859" s="9">
        <f>'Balance N-1'!F860</f>
        <v>0</v>
      </c>
      <c r="J859" s="11">
        <f>'Balance N-1'!G860</f>
        <v>0</v>
      </c>
      <c r="K859" s="11">
        <f>'Balance N-1'!H860</f>
        <v>0</v>
      </c>
      <c r="L859" s="12" t="str">
        <f t="shared" si="94"/>
        <v>0</v>
      </c>
      <c r="M859" s="5" t="str">
        <f t="shared" si="95"/>
        <v>0</v>
      </c>
      <c r="N859" s="4" t="str">
        <f t="shared" si="96"/>
        <v>0</v>
      </c>
      <c r="O859" s="6" t="str">
        <f t="shared" si="97"/>
        <v>Pas de niveau 7</v>
      </c>
    </row>
    <row r="860" spans="1:15">
      <c r="A860" s="15">
        <f>'Balance N-1'!A861</f>
        <v>0</v>
      </c>
      <c r="B860" s="4" t="str">
        <f t="shared" si="91"/>
        <v>0</v>
      </c>
      <c r="C860" s="4" t="str">
        <f t="shared" si="92"/>
        <v>0</v>
      </c>
      <c r="D860" s="4" t="str">
        <f t="shared" si="93"/>
        <v>0</v>
      </c>
      <c r="E860" s="8">
        <f>'Balance N-1'!B861</f>
        <v>0</v>
      </c>
      <c r="F860" s="9">
        <f>'Balance N-1'!C861</f>
        <v>0</v>
      </c>
      <c r="G860" s="9">
        <f>'Balance N-1'!D861</f>
        <v>0</v>
      </c>
      <c r="H860" s="9">
        <f>'Balance N-1'!E861</f>
        <v>0</v>
      </c>
      <c r="I860" s="9">
        <f>'Balance N-1'!F861</f>
        <v>0</v>
      </c>
      <c r="J860" s="11">
        <f>'Balance N-1'!G861</f>
        <v>0</v>
      </c>
      <c r="K860" s="11">
        <f>'Balance N-1'!H861</f>
        <v>0</v>
      </c>
      <c r="L860" s="12" t="str">
        <f t="shared" si="94"/>
        <v>0</v>
      </c>
      <c r="M860" s="5" t="str">
        <f t="shared" si="95"/>
        <v>0</v>
      </c>
      <c r="N860" s="4" t="str">
        <f t="shared" si="96"/>
        <v>0</v>
      </c>
      <c r="O860" s="6" t="str">
        <f t="shared" si="97"/>
        <v>Pas de niveau 7</v>
      </c>
    </row>
    <row r="861" spans="1:15">
      <c r="A861" s="15">
        <f>'Balance N-1'!A862</f>
        <v>0</v>
      </c>
      <c r="B861" s="4" t="str">
        <f t="shared" si="91"/>
        <v>0</v>
      </c>
      <c r="C861" s="4" t="str">
        <f t="shared" si="92"/>
        <v>0</v>
      </c>
      <c r="D861" s="4" t="str">
        <f t="shared" si="93"/>
        <v>0</v>
      </c>
      <c r="E861" s="8">
        <f>'Balance N-1'!B862</f>
        <v>0</v>
      </c>
      <c r="F861" s="9">
        <f>'Balance N-1'!C862</f>
        <v>0</v>
      </c>
      <c r="G861" s="9">
        <f>'Balance N-1'!D862</f>
        <v>0</v>
      </c>
      <c r="H861" s="9">
        <f>'Balance N-1'!E862</f>
        <v>0</v>
      </c>
      <c r="I861" s="9">
        <f>'Balance N-1'!F862</f>
        <v>0</v>
      </c>
      <c r="J861" s="11">
        <f>'Balance N-1'!G862</f>
        <v>0</v>
      </c>
      <c r="K861" s="11">
        <f>'Balance N-1'!H862</f>
        <v>0</v>
      </c>
      <c r="L861" s="12" t="str">
        <f t="shared" si="94"/>
        <v>0</v>
      </c>
      <c r="M861" s="5" t="str">
        <f t="shared" si="95"/>
        <v>0</v>
      </c>
      <c r="N861" s="4" t="str">
        <f t="shared" si="96"/>
        <v>0</v>
      </c>
      <c r="O861" s="6" t="str">
        <f t="shared" si="97"/>
        <v>Pas de niveau 7</v>
      </c>
    </row>
    <row r="862" spans="1:15">
      <c r="A862" s="15">
        <f>'Balance N-1'!A863</f>
        <v>0</v>
      </c>
      <c r="B862" s="4" t="str">
        <f t="shared" si="91"/>
        <v>0</v>
      </c>
      <c r="C862" s="4" t="str">
        <f t="shared" si="92"/>
        <v>0</v>
      </c>
      <c r="D862" s="4" t="str">
        <f t="shared" si="93"/>
        <v>0</v>
      </c>
      <c r="E862" s="8">
        <f>'Balance N-1'!B863</f>
        <v>0</v>
      </c>
      <c r="F862" s="9">
        <f>'Balance N-1'!C863</f>
        <v>0</v>
      </c>
      <c r="G862" s="9">
        <f>'Balance N-1'!D863</f>
        <v>0</v>
      </c>
      <c r="H862" s="9">
        <f>'Balance N-1'!E863</f>
        <v>0</v>
      </c>
      <c r="I862" s="9">
        <f>'Balance N-1'!F863</f>
        <v>0</v>
      </c>
      <c r="J862" s="11">
        <f>'Balance N-1'!G863</f>
        <v>0</v>
      </c>
      <c r="K862" s="11">
        <f>'Balance N-1'!H863</f>
        <v>0</v>
      </c>
      <c r="L862" s="12" t="str">
        <f t="shared" si="94"/>
        <v>0</v>
      </c>
      <c r="M862" s="5" t="str">
        <f t="shared" si="95"/>
        <v>0</v>
      </c>
      <c r="N862" s="4" t="str">
        <f t="shared" si="96"/>
        <v>0</v>
      </c>
      <c r="O862" s="6" t="str">
        <f t="shared" si="97"/>
        <v>Pas de niveau 7</v>
      </c>
    </row>
    <row r="863" spans="1:15">
      <c r="A863" s="15">
        <f>'Balance N-1'!A864</f>
        <v>0</v>
      </c>
      <c r="B863" s="4" t="str">
        <f t="shared" si="91"/>
        <v>0</v>
      </c>
      <c r="C863" s="4" t="str">
        <f t="shared" si="92"/>
        <v>0</v>
      </c>
      <c r="D863" s="4" t="str">
        <f t="shared" si="93"/>
        <v>0</v>
      </c>
      <c r="E863" s="8">
        <f>'Balance N-1'!B864</f>
        <v>0</v>
      </c>
      <c r="F863" s="9">
        <f>'Balance N-1'!C864</f>
        <v>0</v>
      </c>
      <c r="G863" s="9">
        <f>'Balance N-1'!D864</f>
        <v>0</v>
      </c>
      <c r="H863" s="9">
        <f>'Balance N-1'!E864</f>
        <v>0</v>
      </c>
      <c r="I863" s="9">
        <f>'Balance N-1'!F864</f>
        <v>0</v>
      </c>
      <c r="J863" s="11">
        <f>'Balance N-1'!G864</f>
        <v>0</v>
      </c>
      <c r="K863" s="11">
        <f>'Balance N-1'!H864</f>
        <v>0</v>
      </c>
      <c r="L863" s="12" t="str">
        <f t="shared" si="94"/>
        <v>0</v>
      </c>
      <c r="M863" s="5" t="str">
        <f t="shared" si="95"/>
        <v>0</v>
      </c>
      <c r="N863" s="4" t="str">
        <f t="shared" si="96"/>
        <v>0</v>
      </c>
      <c r="O863" s="6" t="str">
        <f t="shared" si="97"/>
        <v>Pas de niveau 7</v>
      </c>
    </row>
    <row r="864" spans="1:15">
      <c r="A864" s="15">
        <f>'Balance N-1'!A865</f>
        <v>0</v>
      </c>
      <c r="B864" s="4" t="str">
        <f t="shared" si="91"/>
        <v>0</v>
      </c>
      <c r="C864" s="4" t="str">
        <f t="shared" si="92"/>
        <v>0</v>
      </c>
      <c r="D864" s="4" t="str">
        <f t="shared" si="93"/>
        <v>0</v>
      </c>
      <c r="E864" s="8">
        <f>'Balance N-1'!B865</f>
        <v>0</v>
      </c>
      <c r="F864" s="9">
        <f>'Balance N-1'!C865</f>
        <v>0</v>
      </c>
      <c r="G864" s="9">
        <f>'Balance N-1'!D865</f>
        <v>0</v>
      </c>
      <c r="H864" s="9">
        <f>'Balance N-1'!E865</f>
        <v>0</v>
      </c>
      <c r="I864" s="9">
        <f>'Balance N-1'!F865</f>
        <v>0</v>
      </c>
      <c r="J864" s="11">
        <f>'Balance N-1'!G865</f>
        <v>0</v>
      </c>
      <c r="K864" s="11">
        <f>'Balance N-1'!H865</f>
        <v>0</v>
      </c>
      <c r="L864" s="12" t="str">
        <f t="shared" si="94"/>
        <v>0</v>
      </c>
      <c r="M864" s="5" t="str">
        <f t="shared" si="95"/>
        <v>0</v>
      </c>
      <c r="N864" s="4" t="str">
        <f t="shared" si="96"/>
        <v>0</v>
      </c>
      <c r="O864" s="6" t="str">
        <f t="shared" si="97"/>
        <v>Pas de niveau 7</v>
      </c>
    </row>
    <row r="865" spans="1:15">
      <c r="A865" s="15">
        <f>'Balance N-1'!A866</f>
        <v>0</v>
      </c>
      <c r="B865" s="4" t="str">
        <f t="shared" si="91"/>
        <v>0</v>
      </c>
      <c r="C865" s="4" t="str">
        <f t="shared" si="92"/>
        <v>0</v>
      </c>
      <c r="D865" s="4" t="str">
        <f t="shared" si="93"/>
        <v>0</v>
      </c>
      <c r="E865" s="8">
        <f>'Balance N-1'!B866</f>
        <v>0</v>
      </c>
      <c r="F865" s="9">
        <f>'Balance N-1'!C866</f>
        <v>0</v>
      </c>
      <c r="G865" s="9">
        <f>'Balance N-1'!D866</f>
        <v>0</v>
      </c>
      <c r="H865" s="9">
        <f>'Balance N-1'!E866</f>
        <v>0</v>
      </c>
      <c r="I865" s="9">
        <f>'Balance N-1'!F866</f>
        <v>0</v>
      </c>
      <c r="J865" s="11">
        <f>'Balance N-1'!G866</f>
        <v>0</v>
      </c>
      <c r="K865" s="11">
        <f>'Balance N-1'!H866</f>
        <v>0</v>
      </c>
      <c r="L865" s="12" t="str">
        <f t="shared" si="94"/>
        <v>0</v>
      </c>
      <c r="M865" s="5" t="str">
        <f t="shared" si="95"/>
        <v>0</v>
      </c>
      <c r="N865" s="4" t="str">
        <f t="shared" si="96"/>
        <v>0</v>
      </c>
      <c r="O865" s="6" t="str">
        <f t="shared" si="97"/>
        <v>Pas de niveau 7</v>
      </c>
    </row>
    <row r="866" spans="1:15">
      <c r="A866" s="15">
        <f>'Balance N-1'!A867</f>
        <v>0</v>
      </c>
      <c r="B866" s="4" t="str">
        <f t="shared" si="91"/>
        <v>0</v>
      </c>
      <c r="C866" s="4" t="str">
        <f t="shared" si="92"/>
        <v>0</v>
      </c>
      <c r="D866" s="4" t="str">
        <f t="shared" si="93"/>
        <v>0</v>
      </c>
      <c r="E866" s="8">
        <f>'Balance N-1'!B867</f>
        <v>0</v>
      </c>
      <c r="F866" s="9">
        <f>'Balance N-1'!C867</f>
        <v>0</v>
      </c>
      <c r="G866" s="9">
        <f>'Balance N-1'!D867</f>
        <v>0</v>
      </c>
      <c r="H866" s="9">
        <f>'Balance N-1'!E867</f>
        <v>0</v>
      </c>
      <c r="I866" s="9">
        <f>'Balance N-1'!F867</f>
        <v>0</v>
      </c>
      <c r="J866" s="11">
        <f>'Balance N-1'!G867</f>
        <v>0</v>
      </c>
      <c r="K866" s="11">
        <f>'Balance N-1'!H867</f>
        <v>0</v>
      </c>
      <c r="L866" s="12" t="str">
        <f t="shared" si="94"/>
        <v>0</v>
      </c>
      <c r="M866" s="5" t="str">
        <f t="shared" si="95"/>
        <v>0</v>
      </c>
      <c r="N866" s="4" t="str">
        <f t="shared" si="96"/>
        <v>0</v>
      </c>
      <c r="O866" s="6" t="str">
        <f t="shared" si="97"/>
        <v>Pas de niveau 7</v>
      </c>
    </row>
    <row r="867" spans="1:15">
      <c r="A867" s="15">
        <f>'Balance N-1'!A868</f>
        <v>0</v>
      </c>
      <c r="B867" s="4" t="str">
        <f t="shared" si="91"/>
        <v>0</v>
      </c>
      <c r="C867" s="4" t="str">
        <f t="shared" si="92"/>
        <v>0</v>
      </c>
      <c r="D867" s="4" t="str">
        <f t="shared" si="93"/>
        <v>0</v>
      </c>
      <c r="E867" s="8">
        <f>'Balance N-1'!B868</f>
        <v>0</v>
      </c>
      <c r="F867" s="9">
        <f>'Balance N-1'!C868</f>
        <v>0</v>
      </c>
      <c r="G867" s="9">
        <f>'Balance N-1'!D868</f>
        <v>0</v>
      </c>
      <c r="H867" s="9">
        <f>'Balance N-1'!E868</f>
        <v>0</v>
      </c>
      <c r="I867" s="9">
        <f>'Balance N-1'!F868</f>
        <v>0</v>
      </c>
      <c r="J867" s="11">
        <f>'Balance N-1'!G868</f>
        <v>0</v>
      </c>
      <c r="K867" s="11">
        <f>'Balance N-1'!H868</f>
        <v>0</v>
      </c>
      <c r="L867" s="12" t="str">
        <f t="shared" si="94"/>
        <v>0</v>
      </c>
      <c r="M867" s="5" t="str">
        <f t="shared" si="95"/>
        <v>0</v>
      </c>
      <c r="N867" s="4" t="str">
        <f t="shared" si="96"/>
        <v>0</v>
      </c>
      <c r="O867" s="6" t="str">
        <f t="shared" si="97"/>
        <v>Pas de niveau 7</v>
      </c>
    </row>
    <row r="868" spans="1:15">
      <c r="A868" s="15">
        <f>'Balance N-1'!A869</f>
        <v>0</v>
      </c>
      <c r="B868" s="4" t="str">
        <f t="shared" si="91"/>
        <v>0</v>
      </c>
      <c r="C868" s="4" t="str">
        <f t="shared" si="92"/>
        <v>0</v>
      </c>
      <c r="D868" s="4" t="str">
        <f t="shared" si="93"/>
        <v>0</v>
      </c>
      <c r="E868" s="8">
        <f>'Balance N-1'!B869</f>
        <v>0</v>
      </c>
      <c r="F868" s="9">
        <f>'Balance N-1'!C869</f>
        <v>0</v>
      </c>
      <c r="G868" s="9">
        <f>'Balance N-1'!D869</f>
        <v>0</v>
      </c>
      <c r="H868" s="9">
        <f>'Balance N-1'!E869</f>
        <v>0</v>
      </c>
      <c r="I868" s="9">
        <f>'Balance N-1'!F869</f>
        <v>0</v>
      </c>
      <c r="J868" s="11">
        <f>'Balance N-1'!G869</f>
        <v>0</v>
      </c>
      <c r="K868" s="11">
        <f>'Balance N-1'!H869</f>
        <v>0</v>
      </c>
      <c r="L868" s="12" t="str">
        <f t="shared" si="94"/>
        <v>0</v>
      </c>
      <c r="M868" s="5" t="str">
        <f t="shared" si="95"/>
        <v>0</v>
      </c>
      <c r="N868" s="4" t="str">
        <f t="shared" si="96"/>
        <v>0</v>
      </c>
      <c r="O868" s="6" t="str">
        <f t="shared" si="97"/>
        <v>Pas de niveau 7</v>
      </c>
    </row>
    <row r="869" spans="1:15">
      <c r="A869" s="15">
        <f>'Balance N-1'!A870</f>
        <v>0</v>
      </c>
      <c r="B869" s="4" t="str">
        <f t="shared" si="91"/>
        <v>0</v>
      </c>
      <c r="C869" s="4" t="str">
        <f t="shared" si="92"/>
        <v>0</v>
      </c>
      <c r="D869" s="4" t="str">
        <f t="shared" si="93"/>
        <v>0</v>
      </c>
      <c r="E869" s="8">
        <f>'Balance N-1'!B870</f>
        <v>0</v>
      </c>
      <c r="F869" s="9">
        <f>'Balance N-1'!C870</f>
        <v>0</v>
      </c>
      <c r="G869" s="9">
        <f>'Balance N-1'!D870</f>
        <v>0</v>
      </c>
      <c r="H869" s="9">
        <f>'Balance N-1'!E870</f>
        <v>0</v>
      </c>
      <c r="I869" s="9">
        <f>'Balance N-1'!F870</f>
        <v>0</v>
      </c>
      <c r="J869" s="11">
        <f>'Balance N-1'!G870</f>
        <v>0</v>
      </c>
      <c r="K869" s="11">
        <f>'Balance N-1'!H870</f>
        <v>0</v>
      </c>
      <c r="L869" s="12" t="str">
        <f t="shared" si="94"/>
        <v>0</v>
      </c>
      <c r="M869" s="5" t="str">
        <f t="shared" si="95"/>
        <v>0</v>
      </c>
      <c r="N869" s="4" t="str">
        <f t="shared" si="96"/>
        <v>0</v>
      </c>
      <c r="O869" s="6" t="str">
        <f t="shared" si="97"/>
        <v>Pas de niveau 7</v>
      </c>
    </row>
    <row r="870" spans="1:15">
      <c r="A870" s="15">
        <f>'Balance N-1'!A871</f>
        <v>0</v>
      </c>
      <c r="B870" s="4" t="str">
        <f t="shared" si="91"/>
        <v>0</v>
      </c>
      <c r="C870" s="4" t="str">
        <f t="shared" si="92"/>
        <v>0</v>
      </c>
      <c r="D870" s="4" t="str">
        <f t="shared" si="93"/>
        <v>0</v>
      </c>
      <c r="E870" s="8">
        <f>'Balance N-1'!B871</f>
        <v>0</v>
      </c>
      <c r="F870" s="9">
        <f>'Balance N-1'!C871</f>
        <v>0</v>
      </c>
      <c r="G870" s="9">
        <f>'Balance N-1'!D871</f>
        <v>0</v>
      </c>
      <c r="H870" s="9">
        <f>'Balance N-1'!E871</f>
        <v>0</v>
      </c>
      <c r="I870" s="9">
        <f>'Balance N-1'!F871</f>
        <v>0</v>
      </c>
      <c r="J870" s="11">
        <f>'Balance N-1'!G871</f>
        <v>0</v>
      </c>
      <c r="K870" s="11">
        <f>'Balance N-1'!H871</f>
        <v>0</v>
      </c>
      <c r="L870" s="12" t="str">
        <f t="shared" si="94"/>
        <v>0</v>
      </c>
      <c r="M870" s="5" t="str">
        <f t="shared" si="95"/>
        <v>0</v>
      </c>
      <c r="N870" s="4" t="str">
        <f t="shared" si="96"/>
        <v>0</v>
      </c>
      <c r="O870" s="6" t="str">
        <f t="shared" si="97"/>
        <v>Pas de niveau 7</v>
      </c>
    </row>
    <row r="871" spans="1:15">
      <c r="A871" s="15">
        <f>'Balance N-1'!A872</f>
        <v>0</v>
      </c>
      <c r="B871" s="4" t="str">
        <f t="shared" si="91"/>
        <v>0</v>
      </c>
      <c r="C871" s="4" t="str">
        <f t="shared" si="92"/>
        <v>0</v>
      </c>
      <c r="D871" s="4" t="str">
        <f t="shared" si="93"/>
        <v>0</v>
      </c>
      <c r="E871" s="8">
        <f>'Balance N-1'!B872</f>
        <v>0</v>
      </c>
      <c r="F871" s="9">
        <f>'Balance N-1'!C872</f>
        <v>0</v>
      </c>
      <c r="G871" s="9">
        <f>'Balance N-1'!D872</f>
        <v>0</v>
      </c>
      <c r="H871" s="9">
        <f>'Balance N-1'!E872</f>
        <v>0</v>
      </c>
      <c r="I871" s="9">
        <f>'Balance N-1'!F872</f>
        <v>0</v>
      </c>
      <c r="J871" s="11">
        <f>'Balance N-1'!G872</f>
        <v>0</v>
      </c>
      <c r="K871" s="11">
        <f>'Balance N-1'!H872</f>
        <v>0</v>
      </c>
      <c r="L871" s="12" t="str">
        <f t="shared" si="94"/>
        <v>0</v>
      </c>
      <c r="M871" s="5" t="str">
        <f t="shared" si="95"/>
        <v>0</v>
      </c>
      <c r="N871" s="4" t="str">
        <f t="shared" si="96"/>
        <v>0</v>
      </c>
      <c r="O871" s="6" t="str">
        <f t="shared" si="97"/>
        <v>Pas de niveau 7</v>
      </c>
    </row>
    <row r="872" spans="1:15">
      <c r="A872" s="15">
        <f>'Balance N-1'!A873</f>
        <v>0</v>
      </c>
      <c r="B872" s="4" t="str">
        <f t="shared" si="91"/>
        <v>0</v>
      </c>
      <c r="C872" s="4" t="str">
        <f t="shared" si="92"/>
        <v>0</v>
      </c>
      <c r="D872" s="4" t="str">
        <f t="shared" si="93"/>
        <v>0</v>
      </c>
      <c r="E872" s="8">
        <f>'Balance N-1'!B873</f>
        <v>0</v>
      </c>
      <c r="F872" s="9">
        <f>'Balance N-1'!C873</f>
        <v>0</v>
      </c>
      <c r="G872" s="9">
        <f>'Balance N-1'!D873</f>
        <v>0</v>
      </c>
      <c r="H872" s="9">
        <f>'Balance N-1'!E873</f>
        <v>0</v>
      </c>
      <c r="I872" s="9">
        <f>'Balance N-1'!F873</f>
        <v>0</v>
      </c>
      <c r="J872" s="11">
        <f>'Balance N-1'!G873</f>
        <v>0</v>
      </c>
      <c r="K872" s="11">
        <f>'Balance N-1'!H873</f>
        <v>0</v>
      </c>
      <c r="L872" s="12" t="str">
        <f t="shared" si="94"/>
        <v>0</v>
      </c>
      <c r="M872" s="5" t="str">
        <f t="shared" si="95"/>
        <v>0</v>
      </c>
      <c r="N872" s="4" t="str">
        <f t="shared" si="96"/>
        <v>0</v>
      </c>
      <c r="O872" s="6" t="str">
        <f t="shared" si="97"/>
        <v>Pas de niveau 7</v>
      </c>
    </row>
    <row r="873" spans="1:15">
      <c r="A873" s="15">
        <f>'Balance N-1'!A874</f>
        <v>0</v>
      </c>
      <c r="B873" s="4" t="str">
        <f t="shared" si="91"/>
        <v>0</v>
      </c>
      <c r="C873" s="4" t="str">
        <f t="shared" si="92"/>
        <v>0</v>
      </c>
      <c r="D873" s="4" t="str">
        <f t="shared" si="93"/>
        <v>0</v>
      </c>
      <c r="E873" s="8">
        <f>'Balance N-1'!B874</f>
        <v>0</v>
      </c>
      <c r="F873" s="9">
        <f>'Balance N-1'!C874</f>
        <v>0</v>
      </c>
      <c r="G873" s="9">
        <f>'Balance N-1'!D874</f>
        <v>0</v>
      </c>
      <c r="H873" s="9">
        <f>'Balance N-1'!E874</f>
        <v>0</v>
      </c>
      <c r="I873" s="9">
        <f>'Balance N-1'!F874</f>
        <v>0</v>
      </c>
      <c r="J873" s="11">
        <f>'Balance N-1'!G874</f>
        <v>0</v>
      </c>
      <c r="K873" s="11">
        <f>'Balance N-1'!H874</f>
        <v>0</v>
      </c>
      <c r="L873" s="12" t="str">
        <f t="shared" si="94"/>
        <v>0</v>
      </c>
      <c r="M873" s="5" t="str">
        <f t="shared" si="95"/>
        <v>0</v>
      </c>
      <c r="N873" s="4" t="str">
        <f t="shared" si="96"/>
        <v>0</v>
      </c>
      <c r="O873" s="6" t="str">
        <f t="shared" si="97"/>
        <v>Pas de niveau 7</v>
      </c>
    </row>
    <row r="874" spans="1:15">
      <c r="A874" s="15">
        <f>'Balance N-1'!A875</f>
        <v>0</v>
      </c>
      <c r="B874" s="4" t="str">
        <f t="shared" si="91"/>
        <v>0</v>
      </c>
      <c r="C874" s="4" t="str">
        <f t="shared" si="92"/>
        <v>0</v>
      </c>
      <c r="D874" s="4" t="str">
        <f t="shared" si="93"/>
        <v>0</v>
      </c>
      <c r="E874" s="8">
        <f>'Balance N-1'!B875</f>
        <v>0</v>
      </c>
      <c r="F874" s="9">
        <f>'Balance N-1'!C875</f>
        <v>0</v>
      </c>
      <c r="G874" s="9">
        <f>'Balance N-1'!D875</f>
        <v>0</v>
      </c>
      <c r="H874" s="9">
        <f>'Balance N-1'!E875</f>
        <v>0</v>
      </c>
      <c r="I874" s="9">
        <f>'Balance N-1'!F875</f>
        <v>0</v>
      </c>
      <c r="J874" s="11">
        <f>'Balance N-1'!G875</f>
        <v>0</v>
      </c>
      <c r="K874" s="11">
        <f>'Balance N-1'!H875</f>
        <v>0</v>
      </c>
      <c r="L874" s="12" t="str">
        <f t="shared" si="94"/>
        <v>0</v>
      </c>
      <c r="M874" s="5" t="str">
        <f t="shared" si="95"/>
        <v>0</v>
      </c>
      <c r="N874" s="4" t="str">
        <f t="shared" si="96"/>
        <v>0</v>
      </c>
      <c r="O874" s="6" t="str">
        <f t="shared" si="97"/>
        <v>Pas de niveau 7</v>
      </c>
    </row>
    <row r="875" spans="1:15">
      <c r="A875" s="15">
        <f>'Balance N-1'!A876</f>
        <v>0</v>
      </c>
      <c r="B875" s="4" t="str">
        <f t="shared" si="91"/>
        <v>0</v>
      </c>
      <c r="C875" s="4" t="str">
        <f t="shared" si="92"/>
        <v>0</v>
      </c>
      <c r="D875" s="4" t="str">
        <f t="shared" si="93"/>
        <v>0</v>
      </c>
      <c r="E875" s="8">
        <f>'Balance N-1'!B876</f>
        <v>0</v>
      </c>
      <c r="F875" s="9">
        <f>'Balance N-1'!C876</f>
        <v>0</v>
      </c>
      <c r="G875" s="9">
        <f>'Balance N-1'!D876</f>
        <v>0</v>
      </c>
      <c r="H875" s="9">
        <f>'Balance N-1'!E876</f>
        <v>0</v>
      </c>
      <c r="I875" s="9">
        <f>'Balance N-1'!F876</f>
        <v>0</v>
      </c>
      <c r="J875" s="11">
        <f>'Balance N-1'!G876</f>
        <v>0</v>
      </c>
      <c r="K875" s="11">
        <f>'Balance N-1'!H876</f>
        <v>0</v>
      </c>
      <c r="L875" s="12" t="str">
        <f t="shared" si="94"/>
        <v>0</v>
      </c>
      <c r="M875" s="5" t="str">
        <f t="shared" si="95"/>
        <v>0</v>
      </c>
      <c r="N875" s="4" t="str">
        <f t="shared" si="96"/>
        <v>0</v>
      </c>
      <c r="O875" s="6" t="str">
        <f t="shared" si="97"/>
        <v>Pas de niveau 7</v>
      </c>
    </row>
    <row r="876" spans="1:15">
      <c r="A876" s="15">
        <f>'Balance N-1'!A877</f>
        <v>0</v>
      </c>
      <c r="B876" s="4" t="str">
        <f t="shared" si="91"/>
        <v>0</v>
      </c>
      <c r="C876" s="4" t="str">
        <f t="shared" si="92"/>
        <v>0</v>
      </c>
      <c r="D876" s="4" t="str">
        <f t="shared" si="93"/>
        <v>0</v>
      </c>
      <c r="E876" s="8">
        <f>'Balance N-1'!B877</f>
        <v>0</v>
      </c>
      <c r="F876" s="9">
        <f>'Balance N-1'!C877</f>
        <v>0</v>
      </c>
      <c r="G876" s="9">
        <f>'Balance N-1'!D877</f>
        <v>0</v>
      </c>
      <c r="H876" s="9">
        <f>'Balance N-1'!E877</f>
        <v>0</v>
      </c>
      <c r="I876" s="9">
        <f>'Balance N-1'!F877</f>
        <v>0</v>
      </c>
      <c r="J876" s="11">
        <f>'Balance N-1'!G877</f>
        <v>0</v>
      </c>
      <c r="K876" s="11">
        <f>'Balance N-1'!H877</f>
        <v>0</v>
      </c>
      <c r="L876" s="12" t="str">
        <f t="shared" si="94"/>
        <v>0</v>
      </c>
      <c r="M876" s="5" t="str">
        <f t="shared" si="95"/>
        <v>0</v>
      </c>
      <c r="N876" s="4" t="str">
        <f t="shared" si="96"/>
        <v>0</v>
      </c>
      <c r="O876" s="6" t="str">
        <f t="shared" si="97"/>
        <v>Pas de niveau 7</v>
      </c>
    </row>
    <row r="877" spans="1:15">
      <c r="A877" s="15">
        <f>'Balance N-1'!A878</f>
        <v>0</v>
      </c>
      <c r="B877" s="4" t="str">
        <f t="shared" si="91"/>
        <v>0</v>
      </c>
      <c r="C877" s="4" t="str">
        <f t="shared" si="92"/>
        <v>0</v>
      </c>
      <c r="D877" s="4" t="str">
        <f t="shared" si="93"/>
        <v>0</v>
      </c>
      <c r="E877" s="8">
        <f>'Balance N-1'!B878</f>
        <v>0</v>
      </c>
      <c r="F877" s="9">
        <f>'Balance N-1'!C878</f>
        <v>0</v>
      </c>
      <c r="G877" s="9">
        <f>'Balance N-1'!D878</f>
        <v>0</v>
      </c>
      <c r="H877" s="9">
        <f>'Balance N-1'!E878</f>
        <v>0</v>
      </c>
      <c r="I877" s="9">
        <f>'Balance N-1'!F878</f>
        <v>0</v>
      </c>
      <c r="J877" s="11">
        <f>'Balance N-1'!G878</f>
        <v>0</v>
      </c>
      <c r="K877" s="11">
        <f>'Balance N-1'!H878</f>
        <v>0</v>
      </c>
      <c r="L877" s="12" t="str">
        <f t="shared" si="94"/>
        <v>0</v>
      </c>
      <c r="M877" s="5" t="str">
        <f t="shared" si="95"/>
        <v>0</v>
      </c>
      <c r="N877" s="4" t="str">
        <f t="shared" si="96"/>
        <v>0</v>
      </c>
      <c r="O877" s="6" t="str">
        <f t="shared" si="97"/>
        <v>Pas de niveau 7</v>
      </c>
    </row>
    <row r="878" spans="1:15">
      <c r="A878" s="15">
        <f>'Balance N-1'!A879</f>
        <v>0</v>
      </c>
      <c r="B878" s="4" t="str">
        <f t="shared" si="91"/>
        <v>0</v>
      </c>
      <c r="C878" s="4" t="str">
        <f t="shared" si="92"/>
        <v>0</v>
      </c>
      <c r="D878" s="4" t="str">
        <f t="shared" si="93"/>
        <v>0</v>
      </c>
      <c r="E878" s="8">
        <f>'Balance N-1'!B879</f>
        <v>0</v>
      </c>
      <c r="F878" s="9">
        <f>'Balance N-1'!C879</f>
        <v>0</v>
      </c>
      <c r="G878" s="9">
        <f>'Balance N-1'!D879</f>
        <v>0</v>
      </c>
      <c r="H878" s="9">
        <f>'Balance N-1'!E879</f>
        <v>0</v>
      </c>
      <c r="I878" s="9">
        <f>'Balance N-1'!F879</f>
        <v>0</v>
      </c>
      <c r="J878" s="11">
        <f>'Balance N-1'!G879</f>
        <v>0</v>
      </c>
      <c r="K878" s="11">
        <f>'Balance N-1'!H879</f>
        <v>0</v>
      </c>
      <c r="L878" s="12" t="str">
        <f t="shared" si="94"/>
        <v>0</v>
      </c>
      <c r="M878" s="5" t="str">
        <f t="shared" si="95"/>
        <v>0</v>
      </c>
      <c r="N878" s="4" t="str">
        <f t="shared" si="96"/>
        <v>0</v>
      </c>
      <c r="O878" s="6" t="str">
        <f t="shared" si="97"/>
        <v>Pas de niveau 7</v>
      </c>
    </row>
    <row r="879" spans="1:15">
      <c r="A879" s="15">
        <f>'Balance N-1'!A880</f>
        <v>0</v>
      </c>
      <c r="B879" s="4" t="str">
        <f t="shared" si="91"/>
        <v>0</v>
      </c>
      <c r="C879" s="4" t="str">
        <f t="shared" si="92"/>
        <v>0</v>
      </c>
      <c r="D879" s="4" t="str">
        <f t="shared" si="93"/>
        <v>0</v>
      </c>
      <c r="E879" s="8">
        <f>'Balance N-1'!B880</f>
        <v>0</v>
      </c>
      <c r="F879" s="9">
        <f>'Balance N-1'!C880</f>
        <v>0</v>
      </c>
      <c r="G879" s="9">
        <f>'Balance N-1'!D880</f>
        <v>0</v>
      </c>
      <c r="H879" s="9">
        <f>'Balance N-1'!E880</f>
        <v>0</v>
      </c>
      <c r="I879" s="9">
        <f>'Balance N-1'!F880</f>
        <v>0</v>
      </c>
      <c r="J879" s="11">
        <f>'Balance N-1'!G880</f>
        <v>0</v>
      </c>
      <c r="K879" s="11">
        <f>'Balance N-1'!H880</f>
        <v>0</v>
      </c>
      <c r="L879" s="12" t="str">
        <f t="shared" si="94"/>
        <v>0</v>
      </c>
      <c r="M879" s="5" t="str">
        <f t="shared" si="95"/>
        <v>0</v>
      </c>
      <c r="N879" s="4" t="str">
        <f t="shared" si="96"/>
        <v>0</v>
      </c>
      <c r="O879" s="6" t="str">
        <f t="shared" si="97"/>
        <v>Pas de niveau 7</v>
      </c>
    </row>
    <row r="880" spans="1:15">
      <c r="A880" s="15">
        <f>'Balance N-1'!A881</f>
        <v>0</v>
      </c>
      <c r="B880" s="4" t="str">
        <f t="shared" si="91"/>
        <v>0</v>
      </c>
      <c r="C880" s="4" t="str">
        <f t="shared" si="92"/>
        <v>0</v>
      </c>
      <c r="D880" s="4" t="str">
        <f t="shared" si="93"/>
        <v>0</v>
      </c>
      <c r="E880" s="8">
        <f>'Balance N-1'!B881</f>
        <v>0</v>
      </c>
      <c r="F880" s="9">
        <f>'Balance N-1'!C881</f>
        <v>0</v>
      </c>
      <c r="G880" s="9">
        <f>'Balance N-1'!D881</f>
        <v>0</v>
      </c>
      <c r="H880" s="9">
        <f>'Balance N-1'!E881</f>
        <v>0</v>
      </c>
      <c r="I880" s="9">
        <f>'Balance N-1'!F881</f>
        <v>0</v>
      </c>
      <c r="J880" s="11">
        <f>'Balance N-1'!G881</f>
        <v>0</v>
      </c>
      <c r="K880" s="11">
        <f>'Balance N-1'!H881</f>
        <v>0</v>
      </c>
      <c r="L880" s="12" t="str">
        <f t="shared" si="94"/>
        <v>0</v>
      </c>
      <c r="M880" s="5" t="str">
        <f t="shared" si="95"/>
        <v>0</v>
      </c>
      <c r="N880" s="4" t="str">
        <f t="shared" si="96"/>
        <v>0</v>
      </c>
      <c r="O880" s="6" t="str">
        <f t="shared" si="97"/>
        <v>Pas de niveau 7</v>
      </c>
    </row>
    <row r="881" spans="1:15">
      <c r="A881" s="15">
        <f>'Balance N-1'!A882</f>
        <v>0</v>
      </c>
      <c r="B881" s="4" t="str">
        <f t="shared" si="91"/>
        <v>0</v>
      </c>
      <c r="C881" s="4" t="str">
        <f t="shared" si="92"/>
        <v>0</v>
      </c>
      <c r="D881" s="4" t="str">
        <f t="shared" si="93"/>
        <v>0</v>
      </c>
      <c r="E881" s="8">
        <f>'Balance N-1'!B882</f>
        <v>0</v>
      </c>
      <c r="F881" s="9">
        <f>'Balance N-1'!C882</f>
        <v>0</v>
      </c>
      <c r="G881" s="9">
        <f>'Balance N-1'!D882</f>
        <v>0</v>
      </c>
      <c r="H881" s="9">
        <f>'Balance N-1'!E882</f>
        <v>0</v>
      </c>
      <c r="I881" s="9">
        <f>'Balance N-1'!F882</f>
        <v>0</v>
      </c>
      <c r="J881" s="11">
        <f>'Balance N-1'!G882</f>
        <v>0</v>
      </c>
      <c r="K881" s="11">
        <f>'Balance N-1'!H882</f>
        <v>0</v>
      </c>
      <c r="L881" s="12" t="str">
        <f t="shared" si="94"/>
        <v>0</v>
      </c>
      <c r="M881" s="5" t="str">
        <f t="shared" si="95"/>
        <v>0</v>
      </c>
      <c r="N881" s="4" t="str">
        <f t="shared" si="96"/>
        <v>0</v>
      </c>
      <c r="O881" s="6" t="str">
        <f t="shared" si="97"/>
        <v>Pas de niveau 7</v>
      </c>
    </row>
    <row r="882" spans="1:15">
      <c r="A882" s="15">
        <f>'Balance N-1'!A883</f>
        <v>0</v>
      </c>
      <c r="B882" s="4" t="str">
        <f t="shared" si="91"/>
        <v>0</v>
      </c>
      <c r="C882" s="4" t="str">
        <f t="shared" si="92"/>
        <v>0</v>
      </c>
      <c r="D882" s="4" t="str">
        <f t="shared" si="93"/>
        <v>0</v>
      </c>
      <c r="E882" s="8">
        <f>'Balance N-1'!B883</f>
        <v>0</v>
      </c>
      <c r="F882" s="9">
        <f>'Balance N-1'!C883</f>
        <v>0</v>
      </c>
      <c r="G882" s="9">
        <f>'Balance N-1'!D883</f>
        <v>0</v>
      </c>
      <c r="H882" s="9">
        <f>'Balance N-1'!E883</f>
        <v>0</v>
      </c>
      <c r="I882" s="9">
        <f>'Balance N-1'!F883</f>
        <v>0</v>
      </c>
      <c r="J882" s="11">
        <f>'Balance N-1'!G883</f>
        <v>0</v>
      </c>
      <c r="K882" s="11">
        <f>'Balance N-1'!H883</f>
        <v>0</v>
      </c>
      <c r="L882" s="12" t="str">
        <f t="shared" si="94"/>
        <v>0</v>
      </c>
      <c r="M882" s="5" t="str">
        <f t="shared" si="95"/>
        <v>0</v>
      </c>
      <c r="N882" s="4" t="str">
        <f t="shared" si="96"/>
        <v>0</v>
      </c>
      <c r="O882" s="6" t="str">
        <f t="shared" si="97"/>
        <v>Pas de niveau 7</v>
      </c>
    </row>
    <row r="883" spans="1:15">
      <c r="A883" s="15">
        <f>'Balance N-1'!A884</f>
        <v>0</v>
      </c>
      <c r="B883" s="4" t="str">
        <f t="shared" si="91"/>
        <v>0</v>
      </c>
      <c r="C883" s="4" t="str">
        <f t="shared" si="92"/>
        <v>0</v>
      </c>
      <c r="D883" s="4" t="str">
        <f t="shared" si="93"/>
        <v>0</v>
      </c>
      <c r="E883" s="8">
        <f>'Balance N-1'!B884</f>
        <v>0</v>
      </c>
      <c r="F883" s="9">
        <f>'Balance N-1'!C884</f>
        <v>0</v>
      </c>
      <c r="G883" s="9">
        <f>'Balance N-1'!D884</f>
        <v>0</v>
      </c>
      <c r="H883" s="9">
        <f>'Balance N-1'!E884</f>
        <v>0</v>
      </c>
      <c r="I883" s="9">
        <f>'Balance N-1'!F884</f>
        <v>0</v>
      </c>
      <c r="J883" s="11">
        <f>'Balance N-1'!G884</f>
        <v>0</v>
      </c>
      <c r="K883" s="11">
        <f>'Balance N-1'!H884</f>
        <v>0</v>
      </c>
      <c r="L883" s="12" t="str">
        <f t="shared" si="94"/>
        <v>0</v>
      </c>
      <c r="M883" s="5" t="str">
        <f t="shared" si="95"/>
        <v>0</v>
      </c>
      <c r="N883" s="4" t="str">
        <f t="shared" si="96"/>
        <v>0</v>
      </c>
      <c r="O883" s="6" t="str">
        <f t="shared" si="97"/>
        <v>Pas de niveau 7</v>
      </c>
    </row>
    <row r="884" spans="1:15">
      <c r="A884" s="15">
        <f>'Balance N-1'!A885</f>
        <v>0</v>
      </c>
      <c r="B884" s="4" t="str">
        <f t="shared" si="91"/>
        <v>0</v>
      </c>
      <c r="C884" s="4" t="str">
        <f t="shared" si="92"/>
        <v>0</v>
      </c>
      <c r="D884" s="4" t="str">
        <f t="shared" si="93"/>
        <v>0</v>
      </c>
      <c r="E884" s="8">
        <f>'Balance N-1'!B885</f>
        <v>0</v>
      </c>
      <c r="F884" s="9">
        <f>'Balance N-1'!C885</f>
        <v>0</v>
      </c>
      <c r="G884" s="9">
        <f>'Balance N-1'!D885</f>
        <v>0</v>
      </c>
      <c r="H884" s="9">
        <f>'Balance N-1'!E885</f>
        <v>0</v>
      </c>
      <c r="I884" s="9">
        <f>'Balance N-1'!F885</f>
        <v>0</v>
      </c>
      <c r="J884" s="11">
        <f>'Balance N-1'!G885</f>
        <v>0</v>
      </c>
      <c r="K884" s="11">
        <f>'Balance N-1'!H885</f>
        <v>0</v>
      </c>
      <c r="L884" s="12" t="str">
        <f t="shared" si="94"/>
        <v>0</v>
      </c>
      <c r="M884" s="5" t="str">
        <f t="shared" si="95"/>
        <v>0</v>
      </c>
      <c r="N884" s="4" t="str">
        <f t="shared" si="96"/>
        <v>0</v>
      </c>
      <c r="O884" s="6" t="str">
        <f t="shared" si="97"/>
        <v>Pas de niveau 7</v>
      </c>
    </row>
    <row r="885" spans="1:15">
      <c r="A885" s="15">
        <f>'Balance N-1'!A886</f>
        <v>0</v>
      </c>
      <c r="B885" s="4" t="str">
        <f t="shared" si="91"/>
        <v>0</v>
      </c>
      <c r="C885" s="4" t="str">
        <f t="shared" si="92"/>
        <v>0</v>
      </c>
      <c r="D885" s="4" t="str">
        <f t="shared" si="93"/>
        <v>0</v>
      </c>
      <c r="E885" s="8">
        <f>'Balance N-1'!B886</f>
        <v>0</v>
      </c>
      <c r="F885" s="9">
        <f>'Balance N-1'!C886</f>
        <v>0</v>
      </c>
      <c r="G885" s="9">
        <f>'Balance N-1'!D886</f>
        <v>0</v>
      </c>
      <c r="H885" s="9">
        <f>'Balance N-1'!E886</f>
        <v>0</v>
      </c>
      <c r="I885" s="9">
        <f>'Balance N-1'!F886</f>
        <v>0</v>
      </c>
      <c r="J885" s="11">
        <f>'Balance N-1'!G886</f>
        <v>0</v>
      </c>
      <c r="K885" s="11">
        <f>'Balance N-1'!H886</f>
        <v>0</v>
      </c>
      <c r="L885" s="12" t="str">
        <f t="shared" si="94"/>
        <v>0</v>
      </c>
      <c r="M885" s="5" t="str">
        <f t="shared" si="95"/>
        <v>0</v>
      </c>
      <c r="N885" s="4" t="str">
        <f t="shared" si="96"/>
        <v>0</v>
      </c>
      <c r="O885" s="6" t="str">
        <f t="shared" si="97"/>
        <v>Pas de niveau 7</v>
      </c>
    </row>
    <row r="886" spans="1:15">
      <c r="A886" s="15">
        <f>'Balance N-1'!A887</f>
        <v>0</v>
      </c>
      <c r="B886" s="4" t="str">
        <f t="shared" si="91"/>
        <v>0</v>
      </c>
      <c r="C886" s="4" t="str">
        <f t="shared" si="92"/>
        <v>0</v>
      </c>
      <c r="D886" s="4" t="str">
        <f t="shared" si="93"/>
        <v>0</v>
      </c>
      <c r="E886" s="8">
        <f>'Balance N-1'!B887</f>
        <v>0</v>
      </c>
      <c r="F886" s="9">
        <f>'Balance N-1'!C887</f>
        <v>0</v>
      </c>
      <c r="G886" s="9">
        <f>'Balance N-1'!D887</f>
        <v>0</v>
      </c>
      <c r="H886" s="9">
        <f>'Balance N-1'!E887</f>
        <v>0</v>
      </c>
      <c r="I886" s="9">
        <f>'Balance N-1'!F887</f>
        <v>0</v>
      </c>
      <c r="J886" s="11">
        <f>'Balance N-1'!G887</f>
        <v>0</v>
      </c>
      <c r="K886" s="11">
        <f>'Balance N-1'!H887</f>
        <v>0</v>
      </c>
      <c r="L886" s="12" t="str">
        <f t="shared" si="94"/>
        <v>0</v>
      </c>
      <c r="M886" s="5" t="str">
        <f t="shared" si="95"/>
        <v>0</v>
      </c>
      <c r="N886" s="4" t="str">
        <f t="shared" si="96"/>
        <v>0</v>
      </c>
      <c r="O886" s="6" t="str">
        <f t="shared" si="97"/>
        <v>Pas de niveau 7</v>
      </c>
    </row>
    <row r="887" spans="1:15">
      <c r="A887" s="15">
        <f>'Balance N-1'!A888</f>
        <v>0</v>
      </c>
      <c r="B887" s="4" t="str">
        <f t="shared" si="91"/>
        <v>0</v>
      </c>
      <c r="C887" s="4" t="str">
        <f t="shared" si="92"/>
        <v>0</v>
      </c>
      <c r="D887" s="4" t="str">
        <f t="shared" si="93"/>
        <v>0</v>
      </c>
      <c r="E887" s="8">
        <f>'Balance N-1'!B888</f>
        <v>0</v>
      </c>
      <c r="F887" s="9">
        <f>'Balance N-1'!C888</f>
        <v>0</v>
      </c>
      <c r="G887" s="9">
        <f>'Balance N-1'!D888</f>
        <v>0</v>
      </c>
      <c r="H887" s="9">
        <f>'Balance N-1'!E888</f>
        <v>0</v>
      </c>
      <c r="I887" s="9">
        <f>'Balance N-1'!F888</f>
        <v>0</v>
      </c>
      <c r="J887" s="11">
        <f>'Balance N-1'!G888</f>
        <v>0</v>
      </c>
      <c r="K887" s="11">
        <f>'Balance N-1'!H888</f>
        <v>0</v>
      </c>
      <c r="L887" s="12" t="str">
        <f t="shared" si="94"/>
        <v>0</v>
      </c>
      <c r="M887" s="5" t="str">
        <f t="shared" si="95"/>
        <v>0</v>
      </c>
      <c r="N887" s="4" t="str">
        <f t="shared" si="96"/>
        <v>0</v>
      </c>
      <c r="O887" s="6" t="str">
        <f t="shared" si="97"/>
        <v>Pas de niveau 7</v>
      </c>
    </row>
    <row r="888" spans="1:15">
      <c r="A888" s="15">
        <f>'Balance N-1'!A889</f>
        <v>0</v>
      </c>
      <c r="B888" s="4" t="str">
        <f t="shared" si="91"/>
        <v>0</v>
      </c>
      <c r="C888" s="4" t="str">
        <f t="shared" si="92"/>
        <v>0</v>
      </c>
      <c r="D888" s="4" t="str">
        <f t="shared" si="93"/>
        <v>0</v>
      </c>
      <c r="E888" s="8">
        <f>'Balance N-1'!B889</f>
        <v>0</v>
      </c>
      <c r="F888" s="9">
        <f>'Balance N-1'!C889</f>
        <v>0</v>
      </c>
      <c r="G888" s="9">
        <f>'Balance N-1'!D889</f>
        <v>0</v>
      </c>
      <c r="H888" s="9">
        <f>'Balance N-1'!E889</f>
        <v>0</v>
      </c>
      <c r="I888" s="9">
        <f>'Balance N-1'!F889</f>
        <v>0</v>
      </c>
      <c r="J888" s="11">
        <f>'Balance N-1'!G889</f>
        <v>0</v>
      </c>
      <c r="K888" s="11">
        <f>'Balance N-1'!H889</f>
        <v>0</v>
      </c>
      <c r="L888" s="12" t="str">
        <f t="shared" si="94"/>
        <v>0</v>
      </c>
      <c r="M888" s="5" t="str">
        <f t="shared" si="95"/>
        <v>0</v>
      </c>
      <c r="N888" s="4" t="str">
        <f t="shared" si="96"/>
        <v>0</v>
      </c>
      <c r="O888" s="6" t="str">
        <f t="shared" si="97"/>
        <v>Pas de niveau 7</v>
      </c>
    </row>
    <row r="889" spans="1:15">
      <c r="A889" s="15">
        <f>'Balance N-1'!A890</f>
        <v>0</v>
      </c>
      <c r="B889" s="4" t="str">
        <f t="shared" si="91"/>
        <v>0</v>
      </c>
      <c r="C889" s="4" t="str">
        <f t="shared" si="92"/>
        <v>0</v>
      </c>
      <c r="D889" s="4" t="str">
        <f t="shared" si="93"/>
        <v>0</v>
      </c>
      <c r="E889" s="8">
        <f>'Balance N-1'!B890</f>
        <v>0</v>
      </c>
      <c r="F889" s="9">
        <f>'Balance N-1'!C890</f>
        <v>0</v>
      </c>
      <c r="G889" s="9">
        <f>'Balance N-1'!D890</f>
        <v>0</v>
      </c>
      <c r="H889" s="9">
        <f>'Balance N-1'!E890</f>
        <v>0</v>
      </c>
      <c r="I889" s="9">
        <f>'Balance N-1'!F890</f>
        <v>0</v>
      </c>
      <c r="J889" s="11">
        <f>'Balance N-1'!G890</f>
        <v>0</v>
      </c>
      <c r="K889" s="11">
        <f>'Balance N-1'!H890</f>
        <v>0</v>
      </c>
      <c r="L889" s="12" t="str">
        <f t="shared" si="94"/>
        <v>0</v>
      </c>
      <c r="M889" s="5" t="str">
        <f t="shared" si="95"/>
        <v>0</v>
      </c>
      <c r="N889" s="4" t="str">
        <f t="shared" si="96"/>
        <v>0</v>
      </c>
      <c r="O889" s="6" t="str">
        <f t="shared" si="97"/>
        <v>Pas de niveau 7</v>
      </c>
    </row>
    <row r="890" spans="1:15">
      <c r="A890" s="15">
        <f>'Balance N-1'!A891</f>
        <v>0</v>
      </c>
      <c r="B890" s="4" t="str">
        <f t="shared" si="91"/>
        <v>0</v>
      </c>
      <c r="C890" s="4" t="str">
        <f t="shared" si="92"/>
        <v>0</v>
      </c>
      <c r="D890" s="4" t="str">
        <f t="shared" si="93"/>
        <v>0</v>
      </c>
      <c r="E890" s="8">
        <f>'Balance N-1'!B891</f>
        <v>0</v>
      </c>
      <c r="F890" s="9">
        <f>'Balance N-1'!C891</f>
        <v>0</v>
      </c>
      <c r="G890" s="9">
        <f>'Balance N-1'!D891</f>
        <v>0</v>
      </c>
      <c r="H890" s="9">
        <f>'Balance N-1'!E891</f>
        <v>0</v>
      </c>
      <c r="I890" s="9">
        <f>'Balance N-1'!F891</f>
        <v>0</v>
      </c>
      <c r="J890" s="11">
        <f>'Balance N-1'!G891</f>
        <v>0</v>
      </c>
      <c r="K890" s="11">
        <f>'Balance N-1'!H891</f>
        <v>0</v>
      </c>
      <c r="L890" s="12" t="str">
        <f t="shared" si="94"/>
        <v>0</v>
      </c>
      <c r="M890" s="5" t="str">
        <f t="shared" si="95"/>
        <v>0</v>
      </c>
      <c r="N890" s="4" t="str">
        <f t="shared" si="96"/>
        <v>0</v>
      </c>
      <c r="O890" s="6" t="str">
        <f t="shared" si="97"/>
        <v>Pas de niveau 7</v>
      </c>
    </row>
    <row r="891" spans="1:15">
      <c r="A891" s="15">
        <f>'Balance N-1'!A892</f>
        <v>0</v>
      </c>
      <c r="B891" s="4" t="str">
        <f t="shared" si="91"/>
        <v>0</v>
      </c>
      <c r="C891" s="4" t="str">
        <f t="shared" si="92"/>
        <v>0</v>
      </c>
      <c r="D891" s="4" t="str">
        <f t="shared" si="93"/>
        <v>0</v>
      </c>
      <c r="E891" s="8">
        <f>'Balance N-1'!B892</f>
        <v>0</v>
      </c>
      <c r="F891" s="9">
        <f>'Balance N-1'!C892</f>
        <v>0</v>
      </c>
      <c r="G891" s="9">
        <f>'Balance N-1'!D892</f>
        <v>0</v>
      </c>
      <c r="H891" s="9">
        <f>'Balance N-1'!E892</f>
        <v>0</v>
      </c>
      <c r="I891" s="9">
        <f>'Balance N-1'!F892</f>
        <v>0</v>
      </c>
      <c r="J891" s="11">
        <f>'Balance N-1'!G892</f>
        <v>0</v>
      </c>
      <c r="K891" s="11">
        <f>'Balance N-1'!H892</f>
        <v>0</v>
      </c>
      <c r="L891" s="12" t="str">
        <f t="shared" si="94"/>
        <v>0</v>
      </c>
      <c r="M891" s="5" t="str">
        <f t="shared" si="95"/>
        <v>0</v>
      </c>
      <c r="N891" s="4" t="str">
        <f t="shared" si="96"/>
        <v>0</v>
      </c>
      <c r="O891" s="6" t="str">
        <f t="shared" si="97"/>
        <v>Pas de niveau 7</v>
      </c>
    </row>
    <row r="892" spans="1:15">
      <c r="A892" s="15">
        <f>'Balance N-1'!A893</f>
        <v>0</v>
      </c>
      <c r="B892" s="4" t="str">
        <f t="shared" si="91"/>
        <v>0</v>
      </c>
      <c r="C892" s="4" t="str">
        <f t="shared" si="92"/>
        <v>0</v>
      </c>
      <c r="D892" s="4" t="str">
        <f t="shared" si="93"/>
        <v>0</v>
      </c>
      <c r="E892" s="8">
        <f>'Balance N-1'!B893</f>
        <v>0</v>
      </c>
      <c r="F892" s="9">
        <f>'Balance N-1'!C893</f>
        <v>0</v>
      </c>
      <c r="G892" s="9">
        <f>'Balance N-1'!D893</f>
        <v>0</v>
      </c>
      <c r="H892" s="9">
        <f>'Balance N-1'!E893</f>
        <v>0</v>
      </c>
      <c r="I892" s="9">
        <f>'Balance N-1'!F893</f>
        <v>0</v>
      </c>
      <c r="J892" s="11">
        <f>'Balance N-1'!G893</f>
        <v>0</v>
      </c>
      <c r="K892" s="11">
        <f>'Balance N-1'!H893</f>
        <v>0</v>
      </c>
      <c r="L892" s="12" t="str">
        <f t="shared" si="94"/>
        <v>0</v>
      </c>
      <c r="M892" s="5" t="str">
        <f t="shared" si="95"/>
        <v>0</v>
      </c>
      <c r="N892" s="4" t="str">
        <f t="shared" si="96"/>
        <v>0</v>
      </c>
      <c r="O892" s="6" t="str">
        <f t="shared" si="97"/>
        <v>Pas de niveau 7</v>
      </c>
    </row>
    <row r="893" spans="1:15">
      <c r="A893" s="15">
        <f>'Balance N-1'!A894</f>
        <v>0</v>
      </c>
      <c r="B893" s="4" t="str">
        <f t="shared" si="91"/>
        <v>0</v>
      </c>
      <c r="C893" s="4" t="str">
        <f t="shared" si="92"/>
        <v>0</v>
      </c>
      <c r="D893" s="4" t="str">
        <f t="shared" si="93"/>
        <v>0</v>
      </c>
      <c r="E893" s="8">
        <f>'Balance N-1'!B894</f>
        <v>0</v>
      </c>
      <c r="F893" s="9">
        <f>'Balance N-1'!C894</f>
        <v>0</v>
      </c>
      <c r="G893" s="9">
        <f>'Balance N-1'!D894</f>
        <v>0</v>
      </c>
      <c r="H893" s="9">
        <f>'Balance N-1'!E894</f>
        <v>0</v>
      </c>
      <c r="I893" s="9">
        <f>'Balance N-1'!F894</f>
        <v>0</v>
      </c>
      <c r="J893" s="11">
        <f>'Balance N-1'!G894</f>
        <v>0</v>
      </c>
      <c r="K893" s="11">
        <f>'Balance N-1'!H894</f>
        <v>0</v>
      </c>
      <c r="L893" s="12" t="str">
        <f t="shared" si="94"/>
        <v>0</v>
      </c>
      <c r="M893" s="5" t="str">
        <f t="shared" si="95"/>
        <v>0</v>
      </c>
      <c r="N893" s="4" t="str">
        <f t="shared" si="96"/>
        <v>0</v>
      </c>
      <c r="O893" s="6" t="str">
        <f t="shared" si="97"/>
        <v>Pas de niveau 7</v>
      </c>
    </row>
    <row r="894" spans="1:15">
      <c r="A894" s="15">
        <f>'Balance N-1'!A895</f>
        <v>0</v>
      </c>
      <c r="B894" s="4" t="str">
        <f t="shared" si="91"/>
        <v>0</v>
      </c>
      <c r="C894" s="4" t="str">
        <f t="shared" si="92"/>
        <v>0</v>
      </c>
      <c r="D894" s="4" t="str">
        <f t="shared" si="93"/>
        <v>0</v>
      </c>
      <c r="E894" s="8">
        <f>'Balance N-1'!B895</f>
        <v>0</v>
      </c>
      <c r="F894" s="9">
        <f>'Balance N-1'!C895</f>
        <v>0</v>
      </c>
      <c r="G894" s="9">
        <f>'Balance N-1'!D895</f>
        <v>0</v>
      </c>
      <c r="H894" s="9">
        <f>'Balance N-1'!E895</f>
        <v>0</v>
      </c>
      <c r="I894" s="9">
        <f>'Balance N-1'!F895</f>
        <v>0</v>
      </c>
      <c r="J894" s="11">
        <f>'Balance N-1'!G895</f>
        <v>0</v>
      </c>
      <c r="K894" s="11">
        <f>'Balance N-1'!H895</f>
        <v>0</v>
      </c>
      <c r="L894" s="12" t="str">
        <f t="shared" si="94"/>
        <v>0</v>
      </c>
      <c r="M894" s="5" t="str">
        <f t="shared" si="95"/>
        <v>0</v>
      </c>
      <c r="N894" s="4" t="str">
        <f t="shared" si="96"/>
        <v>0</v>
      </c>
      <c r="O894" s="6" t="str">
        <f t="shared" si="97"/>
        <v>Pas de niveau 7</v>
      </c>
    </row>
    <row r="895" spans="1:15">
      <c r="A895" s="15">
        <f>'Balance N-1'!A896</f>
        <v>0</v>
      </c>
      <c r="B895" s="4" t="str">
        <f t="shared" si="91"/>
        <v>0</v>
      </c>
      <c r="C895" s="4" t="str">
        <f t="shared" si="92"/>
        <v>0</v>
      </c>
      <c r="D895" s="4" t="str">
        <f t="shared" si="93"/>
        <v>0</v>
      </c>
      <c r="E895" s="8">
        <f>'Balance N-1'!B896</f>
        <v>0</v>
      </c>
      <c r="F895" s="9">
        <f>'Balance N-1'!C896</f>
        <v>0</v>
      </c>
      <c r="G895" s="9">
        <f>'Balance N-1'!D896</f>
        <v>0</v>
      </c>
      <c r="H895" s="9">
        <f>'Balance N-1'!E896</f>
        <v>0</v>
      </c>
      <c r="I895" s="9">
        <f>'Balance N-1'!F896</f>
        <v>0</v>
      </c>
      <c r="J895" s="11">
        <f>'Balance N-1'!G896</f>
        <v>0</v>
      </c>
      <c r="K895" s="11">
        <f>'Balance N-1'!H896</f>
        <v>0</v>
      </c>
      <c r="L895" s="12" t="str">
        <f t="shared" si="94"/>
        <v>0</v>
      </c>
      <c r="M895" s="5" t="str">
        <f t="shared" si="95"/>
        <v>0</v>
      </c>
      <c r="N895" s="4" t="str">
        <f t="shared" si="96"/>
        <v>0</v>
      </c>
      <c r="O895" s="6" t="str">
        <f t="shared" si="97"/>
        <v>Pas de niveau 7</v>
      </c>
    </row>
    <row r="896" spans="1:15">
      <c r="A896" s="15">
        <f>'Balance N-1'!A897</f>
        <v>0</v>
      </c>
      <c r="B896" s="4" t="str">
        <f t="shared" si="91"/>
        <v>0</v>
      </c>
      <c r="C896" s="4" t="str">
        <f t="shared" si="92"/>
        <v>0</v>
      </c>
      <c r="D896" s="4" t="str">
        <f t="shared" si="93"/>
        <v>0</v>
      </c>
      <c r="E896" s="8">
        <f>'Balance N-1'!B897</f>
        <v>0</v>
      </c>
      <c r="F896" s="9">
        <f>'Balance N-1'!C897</f>
        <v>0</v>
      </c>
      <c r="G896" s="9">
        <f>'Balance N-1'!D897</f>
        <v>0</v>
      </c>
      <c r="H896" s="9">
        <f>'Balance N-1'!E897</f>
        <v>0</v>
      </c>
      <c r="I896" s="9">
        <f>'Balance N-1'!F897</f>
        <v>0</v>
      </c>
      <c r="J896" s="11">
        <f>'Balance N-1'!G897</f>
        <v>0</v>
      </c>
      <c r="K896" s="11">
        <f>'Balance N-1'!H897</f>
        <v>0</v>
      </c>
      <c r="L896" s="12" t="str">
        <f t="shared" si="94"/>
        <v>0</v>
      </c>
      <c r="M896" s="5" t="str">
        <f t="shared" si="95"/>
        <v>0</v>
      </c>
      <c r="N896" s="4" t="str">
        <f t="shared" si="96"/>
        <v>0</v>
      </c>
      <c r="O896" s="6" t="str">
        <f t="shared" si="97"/>
        <v>Pas de niveau 7</v>
      </c>
    </row>
    <row r="897" spans="1:15">
      <c r="A897" s="15">
        <f>'Balance N-1'!A898</f>
        <v>0</v>
      </c>
      <c r="B897" s="4" t="str">
        <f t="shared" si="91"/>
        <v>0</v>
      </c>
      <c r="C897" s="4" t="str">
        <f t="shared" si="92"/>
        <v>0</v>
      </c>
      <c r="D897" s="4" t="str">
        <f t="shared" si="93"/>
        <v>0</v>
      </c>
      <c r="E897" s="8">
        <f>'Balance N-1'!B898</f>
        <v>0</v>
      </c>
      <c r="F897" s="9">
        <f>'Balance N-1'!C898</f>
        <v>0</v>
      </c>
      <c r="G897" s="9">
        <f>'Balance N-1'!D898</f>
        <v>0</v>
      </c>
      <c r="H897" s="9">
        <f>'Balance N-1'!E898</f>
        <v>0</v>
      </c>
      <c r="I897" s="9">
        <f>'Balance N-1'!F898</f>
        <v>0</v>
      </c>
      <c r="J897" s="11">
        <f>'Balance N-1'!G898</f>
        <v>0</v>
      </c>
      <c r="K897" s="11">
        <f>'Balance N-1'!H898</f>
        <v>0</v>
      </c>
      <c r="L897" s="12" t="str">
        <f t="shared" si="94"/>
        <v>0</v>
      </c>
      <c r="M897" s="5" t="str">
        <f t="shared" si="95"/>
        <v>0</v>
      </c>
      <c r="N897" s="4" t="str">
        <f t="shared" si="96"/>
        <v>0</v>
      </c>
      <c r="O897" s="6" t="str">
        <f t="shared" si="97"/>
        <v>Pas de niveau 7</v>
      </c>
    </row>
    <row r="898" spans="1:15">
      <c r="A898" s="15">
        <f>'Balance N-1'!A899</f>
        <v>0</v>
      </c>
      <c r="B898" s="4" t="str">
        <f t="shared" si="91"/>
        <v>0</v>
      </c>
      <c r="C898" s="4" t="str">
        <f t="shared" si="92"/>
        <v>0</v>
      </c>
      <c r="D898" s="4" t="str">
        <f t="shared" si="93"/>
        <v>0</v>
      </c>
      <c r="E898" s="8">
        <f>'Balance N-1'!B899</f>
        <v>0</v>
      </c>
      <c r="F898" s="9">
        <f>'Balance N-1'!C899</f>
        <v>0</v>
      </c>
      <c r="G898" s="9">
        <f>'Balance N-1'!D899</f>
        <v>0</v>
      </c>
      <c r="H898" s="9">
        <f>'Balance N-1'!E899</f>
        <v>0</v>
      </c>
      <c r="I898" s="9">
        <f>'Balance N-1'!F899</f>
        <v>0</v>
      </c>
      <c r="J898" s="11">
        <f>'Balance N-1'!G899</f>
        <v>0</v>
      </c>
      <c r="K898" s="11">
        <f>'Balance N-1'!H899</f>
        <v>0</v>
      </c>
      <c r="L898" s="12" t="str">
        <f t="shared" si="94"/>
        <v>0</v>
      </c>
      <c r="M898" s="5" t="str">
        <f t="shared" si="95"/>
        <v>0</v>
      </c>
      <c r="N898" s="4" t="str">
        <f t="shared" si="96"/>
        <v>0</v>
      </c>
      <c r="O898" s="6" t="str">
        <f t="shared" si="97"/>
        <v>Pas de niveau 7</v>
      </c>
    </row>
    <row r="899" spans="1:15">
      <c r="A899" s="15">
        <f>'Balance N-1'!A900</f>
        <v>0</v>
      </c>
      <c r="B899" s="4" t="str">
        <f t="shared" si="91"/>
        <v>0</v>
      </c>
      <c r="C899" s="4" t="str">
        <f t="shared" si="92"/>
        <v>0</v>
      </c>
      <c r="D899" s="4" t="str">
        <f t="shared" si="93"/>
        <v>0</v>
      </c>
      <c r="E899" s="8">
        <f>'Balance N-1'!B900</f>
        <v>0</v>
      </c>
      <c r="F899" s="9">
        <f>'Balance N-1'!C900</f>
        <v>0</v>
      </c>
      <c r="G899" s="9">
        <f>'Balance N-1'!D900</f>
        <v>0</v>
      </c>
      <c r="H899" s="9">
        <f>'Balance N-1'!E900</f>
        <v>0</v>
      </c>
      <c r="I899" s="9">
        <f>'Balance N-1'!F900</f>
        <v>0</v>
      </c>
      <c r="J899" s="11">
        <f>'Balance N-1'!G900</f>
        <v>0</v>
      </c>
      <c r="K899" s="11">
        <f>'Balance N-1'!H900</f>
        <v>0</v>
      </c>
      <c r="L899" s="12" t="str">
        <f t="shared" si="94"/>
        <v>0</v>
      </c>
      <c r="M899" s="5" t="str">
        <f t="shared" si="95"/>
        <v>0</v>
      </c>
      <c r="N899" s="4" t="str">
        <f t="shared" si="96"/>
        <v>0</v>
      </c>
      <c r="O899" s="6" t="str">
        <f t="shared" si="97"/>
        <v>Pas de niveau 7</v>
      </c>
    </row>
    <row r="900" spans="1:15">
      <c r="A900" s="15">
        <f>'Balance N-1'!A901</f>
        <v>0</v>
      </c>
      <c r="B900" s="4" t="str">
        <f t="shared" ref="B900:B963" si="98">LEFT(A900,$W$1)</f>
        <v>0</v>
      </c>
      <c r="C900" s="4" t="str">
        <f t="shared" ref="C900:C963" si="99">LEFT(A900,$X$1)</f>
        <v>0</v>
      </c>
      <c r="D900" s="4" t="str">
        <f t="shared" ref="D900:D963" si="100">LEFT(A900,$Y$1)</f>
        <v>0</v>
      </c>
      <c r="E900" s="8">
        <f>'Balance N-1'!B901</f>
        <v>0</v>
      </c>
      <c r="F900" s="9">
        <f>'Balance N-1'!C901</f>
        <v>0</v>
      </c>
      <c r="G900" s="9">
        <f>'Balance N-1'!D901</f>
        <v>0</v>
      </c>
      <c r="H900" s="9">
        <f>'Balance N-1'!E901</f>
        <v>0</v>
      </c>
      <c r="I900" s="9">
        <f>'Balance N-1'!F901</f>
        <v>0</v>
      </c>
      <c r="J900" s="11">
        <f>'Balance N-1'!G901</f>
        <v>0</v>
      </c>
      <c r="K900" s="11">
        <f>'Balance N-1'!H901</f>
        <v>0</v>
      </c>
      <c r="L900" s="12" t="str">
        <f t="shared" ref="L900:L963" si="101">LEFT(A900,1)</f>
        <v>0</v>
      </c>
      <c r="M900" s="5" t="str">
        <f t="shared" ref="M900:M963" si="102">IF(MID(A900,5,1)&lt;&gt;"0",LEFT(A900,5),"Pas de niveau 5")</f>
        <v>0</v>
      </c>
      <c r="N900" s="4" t="str">
        <f t="shared" ref="N900:N963" si="103">IF(MID(A900,6,1)&lt;&gt;"0",LEFT(A900,6),"Pas de niveau 6")</f>
        <v>0</v>
      </c>
      <c r="O900" s="6" t="str">
        <f t="shared" ref="O900:O963" si="104">IF(MID(A900,7,1)&lt;&gt;"",LEFT(A900,7),"Pas de niveau 7")</f>
        <v>Pas de niveau 7</v>
      </c>
    </row>
    <row r="901" spans="1:15">
      <c r="A901" s="15">
        <f>'Balance N-1'!A902</f>
        <v>0</v>
      </c>
      <c r="B901" s="4" t="str">
        <f t="shared" si="98"/>
        <v>0</v>
      </c>
      <c r="C901" s="4" t="str">
        <f t="shared" si="99"/>
        <v>0</v>
      </c>
      <c r="D901" s="4" t="str">
        <f t="shared" si="100"/>
        <v>0</v>
      </c>
      <c r="E901" s="8">
        <f>'Balance N-1'!B902</f>
        <v>0</v>
      </c>
      <c r="F901" s="9">
        <f>'Balance N-1'!C902</f>
        <v>0</v>
      </c>
      <c r="G901" s="9">
        <f>'Balance N-1'!D902</f>
        <v>0</v>
      </c>
      <c r="H901" s="9">
        <f>'Balance N-1'!E902</f>
        <v>0</v>
      </c>
      <c r="I901" s="9">
        <f>'Balance N-1'!F902</f>
        <v>0</v>
      </c>
      <c r="J901" s="11">
        <f>'Balance N-1'!G902</f>
        <v>0</v>
      </c>
      <c r="K901" s="11">
        <f>'Balance N-1'!H902</f>
        <v>0</v>
      </c>
      <c r="L901" s="12" t="str">
        <f t="shared" si="101"/>
        <v>0</v>
      </c>
      <c r="M901" s="5" t="str">
        <f t="shared" si="102"/>
        <v>0</v>
      </c>
      <c r="N901" s="4" t="str">
        <f t="shared" si="103"/>
        <v>0</v>
      </c>
      <c r="O901" s="6" t="str">
        <f t="shared" si="104"/>
        <v>Pas de niveau 7</v>
      </c>
    </row>
    <row r="902" spans="1:15">
      <c r="A902" s="15">
        <f>'Balance N-1'!A903</f>
        <v>0</v>
      </c>
      <c r="B902" s="4" t="str">
        <f t="shared" si="98"/>
        <v>0</v>
      </c>
      <c r="C902" s="4" t="str">
        <f t="shared" si="99"/>
        <v>0</v>
      </c>
      <c r="D902" s="4" t="str">
        <f t="shared" si="100"/>
        <v>0</v>
      </c>
      <c r="E902" s="8">
        <f>'Balance N-1'!B903</f>
        <v>0</v>
      </c>
      <c r="F902" s="9">
        <f>'Balance N-1'!C903</f>
        <v>0</v>
      </c>
      <c r="G902" s="9">
        <f>'Balance N-1'!D903</f>
        <v>0</v>
      </c>
      <c r="H902" s="9">
        <f>'Balance N-1'!E903</f>
        <v>0</v>
      </c>
      <c r="I902" s="9">
        <f>'Balance N-1'!F903</f>
        <v>0</v>
      </c>
      <c r="J902" s="11">
        <f>'Balance N-1'!G903</f>
        <v>0</v>
      </c>
      <c r="K902" s="11">
        <f>'Balance N-1'!H903</f>
        <v>0</v>
      </c>
      <c r="L902" s="12" t="str">
        <f t="shared" si="101"/>
        <v>0</v>
      </c>
      <c r="M902" s="5" t="str">
        <f t="shared" si="102"/>
        <v>0</v>
      </c>
      <c r="N902" s="4" t="str">
        <f t="shared" si="103"/>
        <v>0</v>
      </c>
      <c r="O902" s="6" t="str">
        <f t="shared" si="104"/>
        <v>Pas de niveau 7</v>
      </c>
    </row>
    <row r="903" spans="1:15">
      <c r="A903" s="15">
        <f>'Balance N-1'!A904</f>
        <v>0</v>
      </c>
      <c r="B903" s="4" t="str">
        <f t="shared" si="98"/>
        <v>0</v>
      </c>
      <c r="C903" s="4" t="str">
        <f t="shared" si="99"/>
        <v>0</v>
      </c>
      <c r="D903" s="4" t="str">
        <f t="shared" si="100"/>
        <v>0</v>
      </c>
      <c r="E903" s="8">
        <f>'Balance N-1'!B904</f>
        <v>0</v>
      </c>
      <c r="F903" s="9">
        <f>'Balance N-1'!C904</f>
        <v>0</v>
      </c>
      <c r="G903" s="9">
        <f>'Balance N-1'!D904</f>
        <v>0</v>
      </c>
      <c r="H903" s="9">
        <f>'Balance N-1'!E904</f>
        <v>0</v>
      </c>
      <c r="I903" s="9">
        <f>'Balance N-1'!F904</f>
        <v>0</v>
      </c>
      <c r="J903" s="11">
        <f>'Balance N-1'!G904</f>
        <v>0</v>
      </c>
      <c r="K903" s="11">
        <f>'Balance N-1'!H904</f>
        <v>0</v>
      </c>
      <c r="L903" s="12" t="str">
        <f t="shared" si="101"/>
        <v>0</v>
      </c>
      <c r="M903" s="5" t="str">
        <f t="shared" si="102"/>
        <v>0</v>
      </c>
      <c r="N903" s="4" t="str">
        <f t="shared" si="103"/>
        <v>0</v>
      </c>
      <c r="O903" s="6" t="str">
        <f t="shared" si="104"/>
        <v>Pas de niveau 7</v>
      </c>
    </row>
    <row r="904" spans="1:15">
      <c r="A904" s="15">
        <f>'Balance N-1'!A905</f>
        <v>0</v>
      </c>
      <c r="B904" s="4" t="str">
        <f t="shared" si="98"/>
        <v>0</v>
      </c>
      <c r="C904" s="4" t="str">
        <f t="shared" si="99"/>
        <v>0</v>
      </c>
      <c r="D904" s="4" t="str">
        <f t="shared" si="100"/>
        <v>0</v>
      </c>
      <c r="E904" s="8">
        <f>'Balance N-1'!B905</f>
        <v>0</v>
      </c>
      <c r="F904" s="9">
        <f>'Balance N-1'!C905</f>
        <v>0</v>
      </c>
      <c r="G904" s="9">
        <f>'Balance N-1'!D905</f>
        <v>0</v>
      </c>
      <c r="H904" s="9">
        <f>'Balance N-1'!E905</f>
        <v>0</v>
      </c>
      <c r="I904" s="9">
        <f>'Balance N-1'!F905</f>
        <v>0</v>
      </c>
      <c r="J904" s="11">
        <f>'Balance N-1'!G905</f>
        <v>0</v>
      </c>
      <c r="K904" s="11">
        <f>'Balance N-1'!H905</f>
        <v>0</v>
      </c>
      <c r="L904" s="12" t="str">
        <f t="shared" si="101"/>
        <v>0</v>
      </c>
      <c r="M904" s="5" t="str">
        <f t="shared" si="102"/>
        <v>0</v>
      </c>
      <c r="N904" s="4" t="str">
        <f t="shared" si="103"/>
        <v>0</v>
      </c>
      <c r="O904" s="6" t="str">
        <f t="shared" si="104"/>
        <v>Pas de niveau 7</v>
      </c>
    </row>
    <row r="905" spans="1:15">
      <c r="A905" s="15">
        <f>'Balance N-1'!A906</f>
        <v>0</v>
      </c>
      <c r="B905" s="4" t="str">
        <f t="shared" si="98"/>
        <v>0</v>
      </c>
      <c r="C905" s="4" t="str">
        <f t="shared" si="99"/>
        <v>0</v>
      </c>
      <c r="D905" s="4" t="str">
        <f t="shared" si="100"/>
        <v>0</v>
      </c>
      <c r="E905" s="8">
        <f>'Balance N-1'!B906</f>
        <v>0</v>
      </c>
      <c r="F905" s="9">
        <f>'Balance N-1'!C906</f>
        <v>0</v>
      </c>
      <c r="G905" s="9">
        <f>'Balance N-1'!D906</f>
        <v>0</v>
      </c>
      <c r="H905" s="9">
        <f>'Balance N-1'!E906</f>
        <v>0</v>
      </c>
      <c r="I905" s="9">
        <f>'Balance N-1'!F906</f>
        <v>0</v>
      </c>
      <c r="J905" s="11">
        <f>'Balance N-1'!G906</f>
        <v>0</v>
      </c>
      <c r="K905" s="11">
        <f>'Balance N-1'!H906</f>
        <v>0</v>
      </c>
      <c r="L905" s="12" t="str">
        <f t="shared" si="101"/>
        <v>0</v>
      </c>
      <c r="M905" s="5" t="str">
        <f t="shared" si="102"/>
        <v>0</v>
      </c>
      <c r="N905" s="4" t="str">
        <f t="shared" si="103"/>
        <v>0</v>
      </c>
      <c r="O905" s="6" t="str">
        <f t="shared" si="104"/>
        <v>Pas de niveau 7</v>
      </c>
    </row>
    <row r="906" spans="1:15">
      <c r="A906" s="15">
        <f>'Balance N-1'!A907</f>
        <v>0</v>
      </c>
      <c r="B906" s="4" t="str">
        <f t="shared" si="98"/>
        <v>0</v>
      </c>
      <c r="C906" s="4" t="str">
        <f t="shared" si="99"/>
        <v>0</v>
      </c>
      <c r="D906" s="4" t="str">
        <f t="shared" si="100"/>
        <v>0</v>
      </c>
      <c r="E906" s="8">
        <f>'Balance N-1'!B907</f>
        <v>0</v>
      </c>
      <c r="F906" s="9">
        <f>'Balance N-1'!C907</f>
        <v>0</v>
      </c>
      <c r="G906" s="9">
        <f>'Balance N-1'!D907</f>
        <v>0</v>
      </c>
      <c r="H906" s="9">
        <f>'Balance N-1'!E907</f>
        <v>0</v>
      </c>
      <c r="I906" s="9">
        <f>'Balance N-1'!F907</f>
        <v>0</v>
      </c>
      <c r="J906" s="11">
        <f>'Balance N-1'!G907</f>
        <v>0</v>
      </c>
      <c r="K906" s="11">
        <f>'Balance N-1'!H907</f>
        <v>0</v>
      </c>
      <c r="L906" s="12" t="str">
        <f t="shared" si="101"/>
        <v>0</v>
      </c>
      <c r="M906" s="5" t="str">
        <f t="shared" si="102"/>
        <v>0</v>
      </c>
      <c r="N906" s="4" t="str">
        <f t="shared" si="103"/>
        <v>0</v>
      </c>
      <c r="O906" s="6" t="str">
        <f t="shared" si="104"/>
        <v>Pas de niveau 7</v>
      </c>
    </row>
    <row r="907" spans="1:15">
      <c r="A907" s="15">
        <f>'Balance N-1'!A908</f>
        <v>0</v>
      </c>
      <c r="B907" s="4" t="str">
        <f t="shared" si="98"/>
        <v>0</v>
      </c>
      <c r="C907" s="4" t="str">
        <f t="shared" si="99"/>
        <v>0</v>
      </c>
      <c r="D907" s="4" t="str">
        <f t="shared" si="100"/>
        <v>0</v>
      </c>
      <c r="E907" s="8">
        <f>'Balance N-1'!B908</f>
        <v>0</v>
      </c>
      <c r="F907" s="9">
        <f>'Balance N-1'!C908</f>
        <v>0</v>
      </c>
      <c r="G907" s="9">
        <f>'Balance N-1'!D908</f>
        <v>0</v>
      </c>
      <c r="H907" s="9">
        <f>'Balance N-1'!E908</f>
        <v>0</v>
      </c>
      <c r="I907" s="9">
        <f>'Balance N-1'!F908</f>
        <v>0</v>
      </c>
      <c r="J907" s="11">
        <f>'Balance N-1'!G908</f>
        <v>0</v>
      </c>
      <c r="K907" s="11">
        <f>'Balance N-1'!H908</f>
        <v>0</v>
      </c>
      <c r="L907" s="12" t="str">
        <f t="shared" si="101"/>
        <v>0</v>
      </c>
      <c r="M907" s="5" t="str">
        <f t="shared" si="102"/>
        <v>0</v>
      </c>
      <c r="N907" s="4" t="str">
        <f t="shared" si="103"/>
        <v>0</v>
      </c>
      <c r="O907" s="6" t="str">
        <f t="shared" si="104"/>
        <v>Pas de niveau 7</v>
      </c>
    </row>
    <row r="908" spans="1:15">
      <c r="A908" s="15">
        <f>'Balance N-1'!A909</f>
        <v>0</v>
      </c>
      <c r="B908" s="4" t="str">
        <f t="shared" si="98"/>
        <v>0</v>
      </c>
      <c r="C908" s="4" t="str">
        <f t="shared" si="99"/>
        <v>0</v>
      </c>
      <c r="D908" s="4" t="str">
        <f t="shared" si="100"/>
        <v>0</v>
      </c>
      <c r="E908" s="8">
        <f>'Balance N-1'!B909</f>
        <v>0</v>
      </c>
      <c r="F908" s="9">
        <f>'Balance N-1'!C909</f>
        <v>0</v>
      </c>
      <c r="G908" s="9">
        <f>'Balance N-1'!D909</f>
        <v>0</v>
      </c>
      <c r="H908" s="9">
        <f>'Balance N-1'!E909</f>
        <v>0</v>
      </c>
      <c r="I908" s="9">
        <f>'Balance N-1'!F909</f>
        <v>0</v>
      </c>
      <c r="J908" s="11">
        <f>'Balance N-1'!G909</f>
        <v>0</v>
      </c>
      <c r="K908" s="11">
        <f>'Balance N-1'!H909</f>
        <v>0</v>
      </c>
      <c r="L908" s="12" t="str">
        <f t="shared" si="101"/>
        <v>0</v>
      </c>
      <c r="M908" s="5" t="str">
        <f t="shared" si="102"/>
        <v>0</v>
      </c>
      <c r="N908" s="4" t="str">
        <f t="shared" si="103"/>
        <v>0</v>
      </c>
      <c r="O908" s="6" t="str">
        <f t="shared" si="104"/>
        <v>Pas de niveau 7</v>
      </c>
    </row>
    <row r="909" spans="1:15">
      <c r="A909" s="15">
        <f>'Balance N-1'!A910</f>
        <v>0</v>
      </c>
      <c r="B909" s="4" t="str">
        <f t="shared" si="98"/>
        <v>0</v>
      </c>
      <c r="C909" s="4" t="str">
        <f t="shared" si="99"/>
        <v>0</v>
      </c>
      <c r="D909" s="4" t="str">
        <f t="shared" si="100"/>
        <v>0</v>
      </c>
      <c r="E909" s="8">
        <f>'Balance N-1'!B910</f>
        <v>0</v>
      </c>
      <c r="F909" s="9">
        <f>'Balance N-1'!C910</f>
        <v>0</v>
      </c>
      <c r="G909" s="9">
        <f>'Balance N-1'!D910</f>
        <v>0</v>
      </c>
      <c r="H909" s="9">
        <f>'Balance N-1'!E910</f>
        <v>0</v>
      </c>
      <c r="I909" s="9">
        <f>'Balance N-1'!F910</f>
        <v>0</v>
      </c>
      <c r="J909" s="11">
        <f>'Balance N-1'!G910</f>
        <v>0</v>
      </c>
      <c r="K909" s="11">
        <f>'Balance N-1'!H910</f>
        <v>0</v>
      </c>
      <c r="L909" s="12" t="str">
        <f t="shared" si="101"/>
        <v>0</v>
      </c>
      <c r="M909" s="5" t="str">
        <f t="shared" si="102"/>
        <v>0</v>
      </c>
      <c r="N909" s="4" t="str">
        <f t="shared" si="103"/>
        <v>0</v>
      </c>
      <c r="O909" s="6" t="str">
        <f t="shared" si="104"/>
        <v>Pas de niveau 7</v>
      </c>
    </row>
    <row r="910" spans="1:15">
      <c r="A910" s="15">
        <f>'Balance N-1'!A911</f>
        <v>0</v>
      </c>
      <c r="B910" s="4" t="str">
        <f t="shared" si="98"/>
        <v>0</v>
      </c>
      <c r="C910" s="4" t="str">
        <f t="shared" si="99"/>
        <v>0</v>
      </c>
      <c r="D910" s="4" t="str">
        <f t="shared" si="100"/>
        <v>0</v>
      </c>
      <c r="E910" s="8">
        <f>'Balance N-1'!B911</f>
        <v>0</v>
      </c>
      <c r="F910" s="9">
        <f>'Balance N-1'!C911</f>
        <v>0</v>
      </c>
      <c r="G910" s="9">
        <f>'Balance N-1'!D911</f>
        <v>0</v>
      </c>
      <c r="H910" s="9">
        <f>'Balance N-1'!E911</f>
        <v>0</v>
      </c>
      <c r="I910" s="9">
        <f>'Balance N-1'!F911</f>
        <v>0</v>
      </c>
      <c r="J910" s="11">
        <f>'Balance N-1'!G911</f>
        <v>0</v>
      </c>
      <c r="K910" s="11">
        <f>'Balance N-1'!H911</f>
        <v>0</v>
      </c>
      <c r="L910" s="12" t="str">
        <f t="shared" si="101"/>
        <v>0</v>
      </c>
      <c r="M910" s="5" t="str">
        <f t="shared" si="102"/>
        <v>0</v>
      </c>
      <c r="N910" s="4" t="str">
        <f t="shared" si="103"/>
        <v>0</v>
      </c>
      <c r="O910" s="6" t="str">
        <f t="shared" si="104"/>
        <v>Pas de niveau 7</v>
      </c>
    </row>
    <row r="911" spans="1:15">
      <c r="A911" s="15">
        <f>'Balance N-1'!A912</f>
        <v>0</v>
      </c>
      <c r="B911" s="4" t="str">
        <f t="shared" si="98"/>
        <v>0</v>
      </c>
      <c r="C911" s="4" t="str">
        <f t="shared" si="99"/>
        <v>0</v>
      </c>
      <c r="D911" s="4" t="str">
        <f t="shared" si="100"/>
        <v>0</v>
      </c>
      <c r="E911" s="8">
        <f>'Balance N-1'!B912</f>
        <v>0</v>
      </c>
      <c r="F911" s="9">
        <f>'Balance N-1'!C912</f>
        <v>0</v>
      </c>
      <c r="G911" s="9">
        <f>'Balance N-1'!D912</f>
        <v>0</v>
      </c>
      <c r="H911" s="9">
        <f>'Balance N-1'!E912</f>
        <v>0</v>
      </c>
      <c r="I911" s="9">
        <f>'Balance N-1'!F912</f>
        <v>0</v>
      </c>
      <c r="J911" s="11">
        <f>'Balance N-1'!G912</f>
        <v>0</v>
      </c>
      <c r="K911" s="11">
        <f>'Balance N-1'!H912</f>
        <v>0</v>
      </c>
      <c r="L911" s="12" t="str">
        <f t="shared" si="101"/>
        <v>0</v>
      </c>
      <c r="M911" s="5" t="str">
        <f t="shared" si="102"/>
        <v>0</v>
      </c>
      <c r="N911" s="4" t="str">
        <f t="shared" si="103"/>
        <v>0</v>
      </c>
      <c r="O911" s="6" t="str">
        <f t="shared" si="104"/>
        <v>Pas de niveau 7</v>
      </c>
    </row>
    <row r="912" spans="1:15">
      <c r="A912" s="15">
        <f>'Balance N-1'!A913</f>
        <v>0</v>
      </c>
      <c r="B912" s="4" t="str">
        <f t="shared" si="98"/>
        <v>0</v>
      </c>
      <c r="C912" s="4" t="str">
        <f t="shared" si="99"/>
        <v>0</v>
      </c>
      <c r="D912" s="4" t="str">
        <f t="shared" si="100"/>
        <v>0</v>
      </c>
      <c r="E912" s="8">
        <f>'Balance N-1'!B913</f>
        <v>0</v>
      </c>
      <c r="F912" s="9">
        <f>'Balance N-1'!C913</f>
        <v>0</v>
      </c>
      <c r="G912" s="9">
        <f>'Balance N-1'!D913</f>
        <v>0</v>
      </c>
      <c r="H912" s="9">
        <f>'Balance N-1'!E913</f>
        <v>0</v>
      </c>
      <c r="I912" s="9">
        <f>'Balance N-1'!F913</f>
        <v>0</v>
      </c>
      <c r="J912" s="11">
        <f>'Balance N-1'!G913</f>
        <v>0</v>
      </c>
      <c r="K912" s="11">
        <f>'Balance N-1'!H913</f>
        <v>0</v>
      </c>
      <c r="L912" s="12" t="str">
        <f t="shared" si="101"/>
        <v>0</v>
      </c>
      <c r="M912" s="5" t="str">
        <f t="shared" si="102"/>
        <v>0</v>
      </c>
      <c r="N912" s="4" t="str">
        <f t="shared" si="103"/>
        <v>0</v>
      </c>
      <c r="O912" s="6" t="str">
        <f t="shared" si="104"/>
        <v>Pas de niveau 7</v>
      </c>
    </row>
    <row r="913" spans="1:15">
      <c r="A913" s="15">
        <f>'Balance N-1'!A914</f>
        <v>0</v>
      </c>
      <c r="B913" s="4" t="str">
        <f t="shared" si="98"/>
        <v>0</v>
      </c>
      <c r="C913" s="4" t="str">
        <f t="shared" si="99"/>
        <v>0</v>
      </c>
      <c r="D913" s="4" t="str">
        <f t="shared" si="100"/>
        <v>0</v>
      </c>
      <c r="E913" s="8">
        <f>'Balance N-1'!B914</f>
        <v>0</v>
      </c>
      <c r="F913" s="9">
        <f>'Balance N-1'!C914</f>
        <v>0</v>
      </c>
      <c r="G913" s="9">
        <f>'Balance N-1'!D914</f>
        <v>0</v>
      </c>
      <c r="H913" s="9">
        <f>'Balance N-1'!E914</f>
        <v>0</v>
      </c>
      <c r="I913" s="9">
        <f>'Balance N-1'!F914</f>
        <v>0</v>
      </c>
      <c r="J913" s="11">
        <f>'Balance N-1'!G914</f>
        <v>0</v>
      </c>
      <c r="K913" s="11">
        <f>'Balance N-1'!H914</f>
        <v>0</v>
      </c>
      <c r="L913" s="12" t="str">
        <f t="shared" si="101"/>
        <v>0</v>
      </c>
      <c r="M913" s="5" t="str">
        <f t="shared" si="102"/>
        <v>0</v>
      </c>
      <c r="N913" s="4" t="str">
        <f t="shared" si="103"/>
        <v>0</v>
      </c>
      <c r="O913" s="6" t="str">
        <f t="shared" si="104"/>
        <v>Pas de niveau 7</v>
      </c>
    </row>
    <row r="914" spans="1:15">
      <c r="A914" s="15">
        <f>'Balance N-1'!A915</f>
        <v>0</v>
      </c>
      <c r="B914" s="4" t="str">
        <f t="shared" si="98"/>
        <v>0</v>
      </c>
      <c r="C914" s="4" t="str">
        <f t="shared" si="99"/>
        <v>0</v>
      </c>
      <c r="D914" s="4" t="str">
        <f t="shared" si="100"/>
        <v>0</v>
      </c>
      <c r="E914" s="8">
        <f>'Balance N-1'!B915</f>
        <v>0</v>
      </c>
      <c r="F914" s="9">
        <f>'Balance N-1'!C915</f>
        <v>0</v>
      </c>
      <c r="G914" s="9">
        <f>'Balance N-1'!D915</f>
        <v>0</v>
      </c>
      <c r="H914" s="9">
        <f>'Balance N-1'!E915</f>
        <v>0</v>
      </c>
      <c r="I914" s="9">
        <f>'Balance N-1'!F915</f>
        <v>0</v>
      </c>
      <c r="J914" s="11">
        <f>'Balance N-1'!G915</f>
        <v>0</v>
      </c>
      <c r="K914" s="11">
        <f>'Balance N-1'!H915</f>
        <v>0</v>
      </c>
      <c r="L914" s="12" t="str">
        <f t="shared" si="101"/>
        <v>0</v>
      </c>
      <c r="M914" s="5" t="str">
        <f t="shared" si="102"/>
        <v>0</v>
      </c>
      <c r="N914" s="4" t="str">
        <f t="shared" si="103"/>
        <v>0</v>
      </c>
      <c r="O914" s="6" t="str">
        <f t="shared" si="104"/>
        <v>Pas de niveau 7</v>
      </c>
    </row>
    <row r="915" spans="1:15">
      <c r="A915" s="15">
        <f>'Balance N-1'!A916</f>
        <v>0</v>
      </c>
      <c r="B915" s="4" t="str">
        <f t="shared" si="98"/>
        <v>0</v>
      </c>
      <c r="C915" s="4" t="str">
        <f t="shared" si="99"/>
        <v>0</v>
      </c>
      <c r="D915" s="4" t="str">
        <f t="shared" si="100"/>
        <v>0</v>
      </c>
      <c r="E915" s="8">
        <f>'Balance N-1'!B916</f>
        <v>0</v>
      </c>
      <c r="F915" s="9">
        <f>'Balance N-1'!C916</f>
        <v>0</v>
      </c>
      <c r="G915" s="9">
        <f>'Balance N-1'!D916</f>
        <v>0</v>
      </c>
      <c r="H915" s="9">
        <f>'Balance N-1'!E916</f>
        <v>0</v>
      </c>
      <c r="I915" s="9">
        <f>'Balance N-1'!F916</f>
        <v>0</v>
      </c>
      <c r="J915" s="11">
        <f>'Balance N-1'!G916</f>
        <v>0</v>
      </c>
      <c r="K915" s="11">
        <f>'Balance N-1'!H916</f>
        <v>0</v>
      </c>
      <c r="L915" s="12" t="str">
        <f t="shared" si="101"/>
        <v>0</v>
      </c>
      <c r="M915" s="5" t="str">
        <f t="shared" si="102"/>
        <v>0</v>
      </c>
      <c r="N915" s="4" t="str">
        <f t="shared" si="103"/>
        <v>0</v>
      </c>
      <c r="O915" s="6" t="str">
        <f t="shared" si="104"/>
        <v>Pas de niveau 7</v>
      </c>
    </row>
    <row r="916" spans="1:15">
      <c r="A916" s="15">
        <f>'Balance N-1'!A917</f>
        <v>0</v>
      </c>
      <c r="B916" s="4" t="str">
        <f t="shared" si="98"/>
        <v>0</v>
      </c>
      <c r="C916" s="4" t="str">
        <f t="shared" si="99"/>
        <v>0</v>
      </c>
      <c r="D916" s="4" t="str">
        <f t="shared" si="100"/>
        <v>0</v>
      </c>
      <c r="E916" s="8">
        <f>'Balance N-1'!B917</f>
        <v>0</v>
      </c>
      <c r="F916" s="9">
        <f>'Balance N-1'!C917</f>
        <v>0</v>
      </c>
      <c r="G916" s="9">
        <f>'Balance N-1'!D917</f>
        <v>0</v>
      </c>
      <c r="H916" s="9">
        <f>'Balance N-1'!E917</f>
        <v>0</v>
      </c>
      <c r="I916" s="9">
        <f>'Balance N-1'!F917</f>
        <v>0</v>
      </c>
      <c r="J916" s="11">
        <f>'Balance N-1'!G917</f>
        <v>0</v>
      </c>
      <c r="K916" s="11">
        <f>'Balance N-1'!H917</f>
        <v>0</v>
      </c>
      <c r="L916" s="12" t="str">
        <f t="shared" si="101"/>
        <v>0</v>
      </c>
      <c r="M916" s="5" t="str">
        <f t="shared" si="102"/>
        <v>0</v>
      </c>
      <c r="N916" s="4" t="str">
        <f t="shared" si="103"/>
        <v>0</v>
      </c>
      <c r="O916" s="6" t="str">
        <f t="shared" si="104"/>
        <v>Pas de niveau 7</v>
      </c>
    </row>
    <row r="917" spans="1:15">
      <c r="A917" s="15">
        <f>'Balance N-1'!A918</f>
        <v>0</v>
      </c>
      <c r="B917" s="4" t="str">
        <f t="shared" si="98"/>
        <v>0</v>
      </c>
      <c r="C917" s="4" t="str">
        <f t="shared" si="99"/>
        <v>0</v>
      </c>
      <c r="D917" s="4" t="str">
        <f t="shared" si="100"/>
        <v>0</v>
      </c>
      <c r="E917" s="8">
        <f>'Balance N-1'!B918</f>
        <v>0</v>
      </c>
      <c r="F917" s="9">
        <f>'Balance N-1'!C918</f>
        <v>0</v>
      </c>
      <c r="G917" s="9">
        <f>'Balance N-1'!D918</f>
        <v>0</v>
      </c>
      <c r="H917" s="9">
        <f>'Balance N-1'!E918</f>
        <v>0</v>
      </c>
      <c r="I917" s="9">
        <f>'Balance N-1'!F918</f>
        <v>0</v>
      </c>
      <c r="J917" s="11">
        <f>'Balance N-1'!G918</f>
        <v>0</v>
      </c>
      <c r="K917" s="11">
        <f>'Balance N-1'!H918</f>
        <v>0</v>
      </c>
      <c r="L917" s="12" t="str">
        <f t="shared" si="101"/>
        <v>0</v>
      </c>
      <c r="M917" s="5" t="str">
        <f t="shared" si="102"/>
        <v>0</v>
      </c>
      <c r="N917" s="4" t="str">
        <f t="shared" si="103"/>
        <v>0</v>
      </c>
      <c r="O917" s="6" t="str">
        <f t="shared" si="104"/>
        <v>Pas de niveau 7</v>
      </c>
    </row>
    <row r="918" spans="1:15">
      <c r="A918" s="15">
        <f>'Balance N-1'!A919</f>
        <v>0</v>
      </c>
      <c r="B918" s="4" t="str">
        <f t="shared" si="98"/>
        <v>0</v>
      </c>
      <c r="C918" s="4" t="str">
        <f t="shared" si="99"/>
        <v>0</v>
      </c>
      <c r="D918" s="4" t="str">
        <f t="shared" si="100"/>
        <v>0</v>
      </c>
      <c r="E918" s="8">
        <f>'Balance N-1'!B919</f>
        <v>0</v>
      </c>
      <c r="F918" s="9">
        <f>'Balance N-1'!C919</f>
        <v>0</v>
      </c>
      <c r="G918" s="9">
        <f>'Balance N-1'!D919</f>
        <v>0</v>
      </c>
      <c r="H918" s="9">
        <f>'Balance N-1'!E919</f>
        <v>0</v>
      </c>
      <c r="I918" s="9">
        <f>'Balance N-1'!F919</f>
        <v>0</v>
      </c>
      <c r="J918" s="11">
        <f>'Balance N-1'!G919</f>
        <v>0</v>
      </c>
      <c r="K918" s="11">
        <f>'Balance N-1'!H919</f>
        <v>0</v>
      </c>
      <c r="L918" s="12" t="str">
        <f t="shared" si="101"/>
        <v>0</v>
      </c>
      <c r="M918" s="5" t="str">
        <f t="shared" si="102"/>
        <v>0</v>
      </c>
      <c r="N918" s="4" t="str">
        <f t="shared" si="103"/>
        <v>0</v>
      </c>
      <c r="O918" s="6" t="str">
        <f t="shared" si="104"/>
        <v>Pas de niveau 7</v>
      </c>
    </row>
    <row r="919" spans="1:15">
      <c r="A919" s="15">
        <f>'Balance N-1'!A920</f>
        <v>0</v>
      </c>
      <c r="B919" s="4" t="str">
        <f t="shared" si="98"/>
        <v>0</v>
      </c>
      <c r="C919" s="4" t="str">
        <f t="shared" si="99"/>
        <v>0</v>
      </c>
      <c r="D919" s="4" t="str">
        <f t="shared" si="100"/>
        <v>0</v>
      </c>
      <c r="E919" s="8">
        <f>'Balance N-1'!B920</f>
        <v>0</v>
      </c>
      <c r="F919" s="9">
        <f>'Balance N-1'!C920</f>
        <v>0</v>
      </c>
      <c r="G919" s="9">
        <f>'Balance N-1'!D920</f>
        <v>0</v>
      </c>
      <c r="H919" s="9">
        <f>'Balance N-1'!E920</f>
        <v>0</v>
      </c>
      <c r="I919" s="9">
        <f>'Balance N-1'!F920</f>
        <v>0</v>
      </c>
      <c r="J919" s="11">
        <f>'Balance N-1'!G920</f>
        <v>0</v>
      </c>
      <c r="K919" s="11">
        <f>'Balance N-1'!H920</f>
        <v>0</v>
      </c>
      <c r="L919" s="12" t="str">
        <f t="shared" si="101"/>
        <v>0</v>
      </c>
      <c r="M919" s="5" t="str">
        <f t="shared" si="102"/>
        <v>0</v>
      </c>
      <c r="N919" s="4" t="str">
        <f t="shared" si="103"/>
        <v>0</v>
      </c>
      <c r="O919" s="6" t="str">
        <f t="shared" si="104"/>
        <v>Pas de niveau 7</v>
      </c>
    </row>
    <row r="920" spans="1:15">
      <c r="A920" s="15">
        <f>'Balance N-1'!A921</f>
        <v>0</v>
      </c>
      <c r="B920" s="4" t="str">
        <f t="shared" si="98"/>
        <v>0</v>
      </c>
      <c r="C920" s="4" t="str">
        <f t="shared" si="99"/>
        <v>0</v>
      </c>
      <c r="D920" s="4" t="str">
        <f t="shared" si="100"/>
        <v>0</v>
      </c>
      <c r="E920" s="8">
        <f>'Balance N-1'!B921</f>
        <v>0</v>
      </c>
      <c r="F920" s="9">
        <f>'Balance N-1'!C921</f>
        <v>0</v>
      </c>
      <c r="G920" s="9">
        <f>'Balance N-1'!D921</f>
        <v>0</v>
      </c>
      <c r="H920" s="9">
        <f>'Balance N-1'!E921</f>
        <v>0</v>
      </c>
      <c r="I920" s="9">
        <f>'Balance N-1'!F921</f>
        <v>0</v>
      </c>
      <c r="J920" s="11">
        <f>'Balance N-1'!G921</f>
        <v>0</v>
      </c>
      <c r="K920" s="11">
        <f>'Balance N-1'!H921</f>
        <v>0</v>
      </c>
      <c r="L920" s="12" t="str">
        <f t="shared" si="101"/>
        <v>0</v>
      </c>
      <c r="M920" s="5" t="str">
        <f t="shared" si="102"/>
        <v>0</v>
      </c>
      <c r="N920" s="4" t="str">
        <f t="shared" si="103"/>
        <v>0</v>
      </c>
      <c r="O920" s="6" t="str">
        <f t="shared" si="104"/>
        <v>Pas de niveau 7</v>
      </c>
    </row>
    <row r="921" spans="1:15">
      <c r="A921" s="15">
        <f>'Balance N-1'!A922</f>
        <v>0</v>
      </c>
      <c r="B921" s="4" t="str">
        <f t="shared" si="98"/>
        <v>0</v>
      </c>
      <c r="C921" s="4" t="str">
        <f t="shared" si="99"/>
        <v>0</v>
      </c>
      <c r="D921" s="4" t="str">
        <f t="shared" si="100"/>
        <v>0</v>
      </c>
      <c r="E921" s="8">
        <f>'Balance N-1'!B922</f>
        <v>0</v>
      </c>
      <c r="F921" s="9">
        <f>'Balance N-1'!C922</f>
        <v>0</v>
      </c>
      <c r="G921" s="9">
        <f>'Balance N-1'!D922</f>
        <v>0</v>
      </c>
      <c r="H921" s="9">
        <f>'Balance N-1'!E922</f>
        <v>0</v>
      </c>
      <c r="I921" s="9">
        <f>'Balance N-1'!F922</f>
        <v>0</v>
      </c>
      <c r="J921" s="11">
        <f>'Balance N-1'!G922</f>
        <v>0</v>
      </c>
      <c r="K921" s="11">
        <f>'Balance N-1'!H922</f>
        <v>0</v>
      </c>
      <c r="L921" s="12" t="str">
        <f t="shared" si="101"/>
        <v>0</v>
      </c>
      <c r="M921" s="5" t="str">
        <f t="shared" si="102"/>
        <v>0</v>
      </c>
      <c r="N921" s="4" t="str">
        <f t="shared" si="103"/>
        <v>0</v>
      </c>
      <c r="O921" s="6" t="str">
        <f t="shared" si="104"/>
        <v>Pas de niveau 7</v>
      </c>
    </row>
    <row r="922" spans="1:15">
      <c r="A922" s="15">
        <f>'Balance N-1'!A923</f>
        <v>0</v>
      </c>
      <c r="B922" s="4" t="str">
        <f t="shared" si="98"/>
        <v>0</v>
      </c>
      <c r="C922" s="4" t="str">
        <f t="shared" si="99"/>
        <v>0</v>
      </c>
      <c r="D922" s="4" t="str">
        <f t="shared" si="100"/>
        <v>0</v>
      </c>
      <c r="E922" s="8">
        <f>'Balance N-1'!B923</f>
        <v>0</v>
      </c>
      <c r="F922" s="9">
        <f>'Balance N-1'!C923</f>
        <v>0</v>
      </c>
      <c r="G922" s="9">
        <f>'Balance N-1'!D923</f>
        <v>0</v>
      </c>
      <c r="H922" s="9">
        <f>'Balance N-1'!E923</f>
        <v>0</v>
      </c>
      <c r="I922" s="9">
        <f>'Balance N-1'!F923</f>
        <v>0</v>
      </c>
      <c r="J922" s="11">
        <f>'Balance N-1'!G923</f>
        <v>0</v>
      </c>
      <c r="K922" s="11">
        <f>'Balance N-1'!H923</f>
        <v>0</v>
      </c>
      <c r="L922" s="12" t="str">
        <f t="shared" si="101"/>
        <v>0</v>
      </c>
      <c r="M922" s="5" t="str">
        <f t="shared" si="102"/>
        <v>0</v>
      </c>
      <c r="N922" s="4" t="str">
        <f t="shared" si="103"/>
        <v>0</v>
      </c>
      <c r="O922" s="6" t="str">
        <f t="shared" si="104"/>
        <v>Pas de niveau 7</v>
      </c>
    </row>
    <row r="923" spans="1:15">
      <c r="A923" s="15">
        <f>'Balance N-1'!A924</f>
        <v>0</v>
      </c>
      <c r="B923" s="4" t="str">
        <f t="shared" si="98"/>
        <v>0</v>
      </c>
      <c r="C923" s="4" t="str">
        <f t="shared" si="99"/>
        <v>0</v>
      </c>
      <c r="D923" s="4" t="str">
        <f t="shared" si="100"/>
        <v>0</v>
      </c>
      <c r="E923" s="8">
        <f>'Balance N-1'!B924</f>
        <v>0</v>
      </c>
      <c r="F923" s="9">
        <f>'Balance N-1'!C924</f>
        <v>0</v>
      </c>
      <c r="G923" s="9">
        <f>'Balance N-1'!D924</f>
        <v>0</v>
      </c>
      <c r="H923" s="9">
        <f>'Balance N-1'!E924</f>
        <v>0</v>
      </c>
      <c r="I923" s="9">
        <f>'Balance N-1'!F924</f>
        <v>0</v>
      </c>
      <c r="J923" s="11">
        <f>'Balance N-1'!G924</f>
        <v>0</v>
      </c>
      <c r="K923" s="11">
        <f>'Balance N-1'!H924</f>
        <v>0</v>
      </c>
      <c r="L923" s="12" t="str">
        <f t="shared" si="101"/>
        <v>0</v>
      </c>
      <c r="M923" s="5" t="str">
        <f t="shared" si="102"/>
        <v>0</v>
      </c>
      <c r="N923" s="4" t="str">
        <f t="shared" si="103"/>
        <v>0</v>
      </c>
      <c r="O923" s="6" t="str">
        <f t="shared" si="104"/>
        <v>Pas de niveau 7</v>
      </c>
    </row>
    <row r="924" spans="1:15">
      <c r="A924" s="15">
        <f>'Balance N-1'!A925</f>
        <v>0</v>
      </c>
      <c r="B924" s="4" t="str">
        <f t="shared" si="98"/>
        <v>0</v>
      </c>
      <c r="C924" s="4" t="str">
        <f t="shared" si="99"/>
        <v>0</v>
      </c>
      <c r="D924" s="4" t="str">
        <f t="shared" si="100"/>
        <v>0</v>
      </c>
      <c r="E924" s="8">
        <f>'Balance N-1'!B925</f>
        <v>0</v>
      </c>
      <c r="F924" s="9">
        <f>'Balance N-1'!C925</f>
        <v>0</v>
      </c>
      <c r="G924" s="9">
        <f>'Balance N-1'!D925</f>
        <v>0</v>
      </c>
      <c r="H924" s="9">
        <f>'Balance N-1'!E925</f>
        <v>0</v>
      </c>
      <c r="I924" s="9">
        <f>'Balance N-1'!F925</f>
        <v>0</v>
      </c>
      <c r="J924" s="11">
        <f>'Balance N-1'!G925</f>
        <v>0</v>
      </c>
      <c r="K924" s="11">
        <f>'Balance N-1'!H925</f>
        <v>0</v>
      </c>
      <c r="L924" s="12" t="str">
        <f t="shared" si="101"/>
        <v>0</v>
      </c>
      <c r="M924" s="5" t="str">
        <f t="shared" si="102"/>
        <v>0</v>
      </c>
      <c r="N924" s="4" t="str">
        <f t="shared" si="103"/>
        <v>0</v>
      </c>
      <c r="O924" s="6" t="str">
        <f t="shared" si="104"/>
        <v>Pas de niveau 7</v>
      </c>
    </row>
    <row r="925" spans="1:15">
      <c r="A925" s="15">
        <f>'Balance N-1'!A926</f>
        <v>0</v>
      </c>
      <c r="B925" s="4" t="str">
        <f t="shared" si="98"/>
        <v>0</v>
      </c>
      <c r="C925" s="4" t="str">
        <f t="shared" si="99"/>
        <v>0</v>
      </c>
      <c r="D925" s="4" t="str">
        <f t="shared" si="100"/>
        <v>0</v>
      </c>
      <c r="E925" s="8">
        <f>'Balance N-1'!B926</f>
        <v>0</v>
      </c>
      <c r="F925" s="9">
        <f>'Balance N-1'!C926</f>
        <v>0</v>
      </c>
      <c r="G925" s="9">
        <f>'Balance N-1'!D926</f>
        <v>0</v>
      </c>
      <c r="H925" s="9">
        <f>'Balance N-1'!E926</f>
        <v>0</v>
      </c>
      <c r="I925" s="9">
        <f>'Balance N-1'!F926</f>
        <v>0</v>
      </c>
      <c r="J925" s="11">
        <f>'Balance N-1'!G926</f>
        <v>0</v>
      </c>
      <c r="K925" s="11">
        <f>'Balance N-1'!H926</f>
        <v>0</v>
      </c>
      <c r="L925" s="12" t="str">
        <f t="shared" si="101"/>
        <v>0</v>
      </c>
      <c r="M925" s="5" t="str">
        <f t="shared" si="102"/>
        <v>0</v>
      </c>
      <c r="N925" s="4" t="str">
        <f t="shared" si="103"/>
        <v>0</v>
      </c>
      <c r="O925" s="6" t="str">
        <f t="shared" si="104"/>
        <v>Pas de niveau 7</v>
      </c>
    </row>
    <row r="926" spans="1:15">
      <c r="A926" s="15">
        <f>'Balance N-1'!A927</f>
        <v>0</v>
      </c>
      <c r="B926" s="4" t="str">
        <f t="shared" si="98"/>
        <v>0</v>
      </c>
      <c r="C926" s="4" t="str">
        <f t="shared" si="99"/>
        <v>0</v>
      </c>
      <c r="D926" s="4" t="str">
        <f t="shared" si="100"/>
        <v>0</v>
      </c>
      <c r="E926" s="8">
        <f>'Balance N-1'!B927</f>
        <v>0</v>
      </c>
      <c r="F926" s="9">
        <f>'Balance N-1'!C927</f>
        <v>0</v>
      </c>
      <c r="G926" s="9">
        <f>'Balance N-1'!D927</f>
        <v>0</v>
      </c>
      <c r="H926" s="9">
        <f>'Balance N-1'!E927</f>
        <v>0</v>
      </c>
      <c r="I926" s="9">
        <f>'Balance N-1'!F927</f>
        <v>0</v>
      </c>
      <c r="J926" s="11">
        <f>'Balance N-1'!G927</f>
        <v>0</v>
      </c>
      <c r="K926" s="11">
        <f>'Balance N-1'!H927</f>
        <v>0</v>
      </c>
      <c r="L926" s="12" t="str">
        <f t="shared" si="101"/>
        <v>0</v>
      </c>
      <c r="M926" s="5" t="str">
        <f t="shared" si="102"/>
        <v>0</v>
      </c>
      <c r="N926" s="4" t="str">
        <f t="shared" si="103"/>
        <v>0</v>
      </c>
      <c r="O926" s="6" t="str">
        <f t="shared" si="104"/>
        <v>Pas de niveau 7</v>
      </c>
    </row>
    <row r="927" spans="1:15">
      <c r="A927" s="15">
        <f>'Balance N-1'!A928</f>
        <v>0</v>
      </c>
      <c r="B927" s="4" t="str">
        <f t="shared" si="98"/>
        <v>0</v>
      </c>
      <c r="C927" s="4" t="str">
        <f t="shared" si="99"/>
        <v>0</v>
      </c>
      <c r="D927" s="4" t="str">
        <f t="shared" si="100"/>
        <v>0</v>
      </c>
      <c r="E927" s="8">
        <f>'Balance N-1'!B928</f>
        <v>0</v>
      </c>
      <c r="F927" s="9">
        <f>'Balance N-1'!C928</f>
        <v>0</v>
      </c>
      <c r="G927" s="9">
        <f>'Balance N-1'!D928</f>
        <v>0</v>
      </c>
      <c r="H927" s="9">
        <f>'Balance N-1'!E928</f>
        <v>0</v>
      </c>
      <c r="I927" s="9">
        <f>'Balance N-1'!F928</f>
        <v>0</v>
      </c>
      <c r="J927" s="11">
        <f>'Balance N-1'!G928</f>
        <v>0</v>
      </c>
      <c r="K927" s="11">
        <f>'Balance N-1'!H928</f>
        <v>0</v>
      </c>
      <c r="L927" s="12" t="str">
        <f t="shared" si="101"/>
        <v>0</v>
      </c>
      <c r="M927" s="5" t="str">
        <f t="shared" si="102"/>
        <v>0</v>
      </c>
      <c r="N927" s="4" t="str">
        <f t="shared" si="103"/>
        <v>0</v>
      </c>
      <c r="O927" s="6" t="str">
        <f t="shared" si="104"/>
        <v>Pas de niveau 7</v>
      </c>
    </row>
    <row r="928" spans="1:15">
      <c r="A928" s="15">
        <f>'Balance N-1'!A929</f>
        <v>0</v>
      </c>
      <c r="B928" s="4" t="str">
        <f t="shared" si="98"/>
        <v>0</v>
      </c>
      <c r="C928" s="4" t="str">
        <f t="shared" si="99"/>
        <v>0</v>
      </c>
      <c r="D928" s="4" t="str">
        <f t="shared" si="100"/>
        <v>0</v>
      </c>
      <c r="E928" s="8">
        <f>'Balance N-1'!B929</f>
        <v>0</v>
      </c>
      <c r="F928" s="9">
        <f>'Balance N-1'!C929</f>
        <v>0</v>
      </c>
      <c r="G928" s="9">
        <f>'Balance N-1'!D929</f>
        <v>0</v>
      </c>
      <c r="H928" s="9">
        <f>'Balance N-1'!E929</f>
        <v>0</v>
      </c>
      <c r="I928" s="9">
        <f>'Balance N-1'!F929</f>
        <v>0</v>
      </c>
      <c r="J928" s="11">
        <f>'Balance N-1'!G929</f>
        <v>0</v>
      </c>
      <c r="K928" s="11">
        <f>'Balance N-1'!H929</f>
        <v>0</v>
      </c>
      <c r="L928" s="12" t="str">
        <f t="shared" si="101"/>
        <v>0</v>
      </c>
      <c r="M928" s="5" t="str">
        <f t="shared" si="102"/>
        <v>0</v>
      </c>
      <c r="N928" s="4" t="str">
        <f t="shared" si="103"/>
        <v>0</v>
      </c>
      <c r="O928" s="6" t="str">
        <f t="shared" si="104"/>
        <v>Pas de niveau 7</v>
      </c>
    </row>
    <row r="929" spans="1:15">
      <c r="A929" s="15">
        <f>'Balance N-1'!A930</f>
        <v>0</v>
      </c>
      <c r="B929" s="4" t="str">
        <f t="shared" si="98"/>
        <v>0</v>
      </c>
      <c r="C929" s="4" t="str">
        <f t="shared" si="99"/>
        <v>0</v>
      </c>
      <c r="D929" s="4" t="str">
        <f t="shared" si="100"/>
        <v>0</v>
      </c>
      <c r="E929" s="8">
        <f>'Balance N-1'!B930</f>
        <v>0</v>
      </c>
      <c r="F929" s="9">
        <f>'Balance N-1'!C930</f>
        <v>0</v>
      </c>
      <c r="G929" s="9">
        <f>'Balance N-1'!D930</f>
        <v>0</v>
      </c>
      <c r="H929" s="9">
        <f>'Balance N-1'!E930</f>
        <v>0</v>
      </c>
      <c r="I929" s="9">
        <f>'Balance N-1'!F930</f>
        <v>0</v>
      </c>
      <c r="J929" s="11">
        <f>'Balance N-1'!G930</f>
        <v>0</v>
      </c>
      <c r="K929" s="11">
        <f>'Balance N-1'!H930</f>
        <v>0</v>
      </c>
      <c r="L929" s="12" t="str">
        <f t="shared" si="101"/>
        <v>0</v>
      </c>
      <c r="M929" s="5" t="str">
        <f t="shared" si="102"/>
        <v>0</v>
      </c>
      <c r="N929" s="4" t="str">
        <f t="shared" si="103"/>
        <v>0</v>
      </c>
      <c r="O929" s="6" t="str">
        <f t="shared" si="104"/>
        <v>Pas de niveau 7</v>
      </c>
    </row>
    <row r="930" spans="1:15">
      <c r="A930" s="15">
        <f>'Balance N-1'!A931</f>
        <v>0</v>
      </c>
      <c r="B930" s="4" t="str">
        <f t="shared" si="98"/>
        <v>0</v>
      </c>
      <c r="C930" s="4" t="str">
        <f t="shared" si="99"/>
        <v>0</v>
      </c>
      <c r="D930" s="4" t="str">
        <f t="shared" si="100"/>
        <v>0</v>
      </c>
      <c r="E930" s="8">
        <f>'Balance N-1'!B931</f>
        <v>0</v>
      </c>
      <c r="F930" s="9">
        <f>'Balance N-1'!C931</f>
        <v>0</v>
      </c>
      <c r="G930" s="9">
        <f>'Balance N-1'!D931</f>
        <v>0</v>
      </c>
      <c r="H930" s="9">
        <f>'Balance N-1'!E931</f>
        <v>0</v>
      </c>
      <c r="I930" s="9">
        <f>'Balance N-1'!F931</f>
        <v>0</v>
      </c>
      <c r="J930" s="11">
        <f>'Balance N-1'!G931</f>
        <v>0</v>
      </c>
      <c r="K930" s="11">
        <f>'Balance N-1'!H931</f>
        <v>0</v>
      </c>
      <c r="L930" s="12" t="str">
        <f t="shared" si="101"/>
        <v>0</v>
      </c>
      <c r="M930" s="5" t="str">
        <f t="shared" si="102"/>
        <v>0</v>
      </c>
      <c r="N930" s="4" t="str">
        <f t="shared" si="103"/>
        <v>0</v>
      </c>
      <c r="O930" s="6" t="str">
        <f t="shared" si="104"/>
        <v>Pas de niveau 7</v>
      </c>
    </row>
    <row r="931" spans="1:15">
      <c r="A931" s="15">
        <f>'Balance N-1'!A932</f>
        <v>0</v>
      </c>
      <c r="B931" s="4" t="str">
        <f t="shared" si="98"/>
        <v>0</v>
      </c>
      <c r="C931" s="4" t="str">
        <f t="shared" si="99"/>
        <v>0</v>
      </c>
      <c r="D931" s="4" t="str">
        <f t="shared" si="100"/>
        <v>0</v>
      </c>
      <c r="E931" s="8">
        <f>'Balance N-1'!B932</f>
        <v>0</v>
      </c>
      <c r="F931" s="9">
        <f>'Balance N-1'!C932</f>
        <v>0</v>
      </c>
      <c r="G931" s="9">
        <f>'Balance N-1'!D932</f>
        <v>0</v>
      </c>
      <c r="H931" s="9">
        <f>'Balance N-1'!E932</f>
        <v>0</v>
      </c>
      <c r="I931" s="9">
        <f>'Balance N-1'!F932</f>
        <v>0</v>
      </c>
      <c r="J931" s="11">
        <f>'Balance N-1'!G932</f>
        <v>0</v>
      </c>
      <c r="K931" s="11">
        <f>'Balance N-1'!H932</f>
        <v>0</v>
      </c>
      <c r="L931" s="12" t="str">
        <f t="shared" si="101"/>
        <v>0</v>
      </c>
      <c r="M931" s="5" t="str">
        <f t="shared" si="102"/>
        <v>0</v>
      </c>
      <c r="N931" s="4" t="str">
        <f t="shared" si="103"/>
        <v>0</v>
      </c>
      <c r="O931" s="6" t="str">
        <f t="shared" si="104"/>
        <v>Pas de niveau 7</v>
      </c>
    </row>
    <row r="932" spans="1:15">
      <c r="A932" s="15">
        <f>'Balance N-1'!A933</f>
        <v>0</v>
      </c>
      <c r="B932" s="4" t="str">
        <f t="shared" si="98"/>
        <v>0</v>
      </c>
      <c r="C932" s="4" t="str">
        <f t="shared" si="99"/>
        <v>0</v>
      </c>
      <c r="D932" s="4" t="str">
        <f t="shared" si="100"/>
        <v>0</v>
      </c>
      <c r="E932" s="8">
        <f>'Balance N-1'!B933</f>
        <v>0</v>
      </c>
      <c r="F932" s="9">
        <f>'Balance N-1'!C933</f>
        <v>0</v>
      </c>
      <c r="G932" s="9">
        <f>'Balance N-1'!D933</f>
        <v>0</v>
      </c>
      <c r="H932" s="9">
        <f>'Balance N-1'!E933</f>
        <v>0</v>
      </c>
      <c r="I932" s="9">
        <f>'Balance N-1'!F933</f>
        <v>0</v>
      </c>
      <c r="J932" s="11">
        <f>'Balance N-1'!G933</f>
        <v>0</v>
      </c>
      <c r="K932" s="11">
        <f>'Balance N-1'!H933</f>
        <v>0</v>
      </c>
      <c r="L932" s="12" t="str">
        <f t="shared" si="101"/>
        <v>0</v>
      </c>
      <c r="M932" s="5" t="str">
        <f t="shared" si="102"/>
        <v>0</v>
      </c>
      <c r="N932" s="4" t="str">
        <f t="shared" si="103"/>
        <v>0</v>
      </c>
      <c r="O932" s="6" t="str">
        <f t="shared" si="104"/>
        <v>Pas de niveau 7</v>
      </c>
    </row>
    <row r="933" spans="1:15">
      <c r="A933" s="15">
        <f>'Balance N-1'!A934</f>
        <v>0</v>
      </c>
      <c r="B933" s="4" t="str">
        <f t="shared" si="98"/>
        <v>0</v>
      </c>
      <c r="C933" s="4" t="str">
        <f t="shared" si="99"/>
        <v>0</v>
      </c>
      <c r="D933" s="4" t="str">
        <f t="shared" si="100"/>
        <v>0</v>
      </c>
      <c r="E933" s="8">
        <f>'Balance N-1'!B934</f>
        <v>0</v>
      </c>
      <c r="F933" s="9">
        <f>'Balance N-1'!C934</f>
        <v>0</v>
      </c>
      <c r="G933" s="9">
        <f>'Balance N-1'!D934</f>
        <v>0</v>
      </c>
      <c r="H933" s="9">
        <f>'Balance N-1'!E934</f>
        <v>0</v>
      </c>
      <c r="I933" s="9">
        <f>'Balance N-1'!F934</f>
        <v>0</v>
      </c>
      <c r="J933" s="11">
        <f>'Balance N-1'!G934</f>
        <v>0</v>
      </c>
      <c r="K933" s="11">
        <f>'Balance N-1'!H934</f>
        <v>0</v>
      </c>
      <c r="L933" s="12" t="str">
        <f t="shared" si="101"/>
        <v>0</v>
      </c>
      <c r="M933" s="5" t="str">
        <f t="shared" si="102"/>
        <v>0</v>
      </c>
      <c r="N933" s="4" t="str">
        <f t="shared" si="103"/>
        <v>0</v>
      </c>
      <c r="O933" s="6" t="str">
        <f t="shared" si="104"/>
        <v>Pas de niveau 7</v>
      </c>
    </row>
    <row r="934" spans="1:15">
      <c r="A934" s="15">
        <f>'Balance N-1'!A935</f>
        <v>0</v>
      </c>
      <c r="B934" s="4" t="str">
        <f t="shared" si="98"/>
        <v>0</v>
      </c>
      <c r="C934" s="4" t="str">
        <f t="shared" si="99"/>
        <v>0</v>
      </c>
      <c r="D934" s="4" t="str">
        <f t="shared" si="100"/>
        <v>0</v>
      </c>
      <c r="E934" s="8">
        <f>'Balance N-1'!B935</f>
        <v>0</v>
      </c>
      <c r="F934" s="9">
        <f>'Balance N-1'!C935</f>
        <v>0</v>
      </c>
      <c r="G934" s="9">
        <f>'Balance N-1'!D935</f>
        <v>0</v>
      </c>
      <c r="H934" s="9">
        <f>'Balance N-1'!E935</f>
        <v>0</v>
      </c>
      <c r="I934" s="9">
        <f>'Balance N-1'!F935</f>
        <v>0</v>
      </c>
      <c r="J934" s="11">
        <f>'Balance N-1'!G935</f>
        <v>0</v>
      </c>
      <c r="K934" s="11">
        <f>'Balance N-1'!H935</f>
        <v>0</v>
      </c>
      <c r="L934" s="12" t="str">
        <f t="shared" si="101"/>
        <v>0</v>
      </c>
      <c r="M934" s="5" t="str">
        <f t="shared" si="102"/>
        <v>0</v>
      </c>
      <c r="N934" s="4" t="str">
        <f t="shared" si="103"/>
        <v>0</v>
      </c>
      <c r="O934" s="6" t="str">
        <f t="shared" si="104"/>
        <v>Pas de niveau 7</v>
      </c>
    </row>
    <row r="935" spans="1:15">
      <c r="A935" s="15">
        <f>'Balance N-1'!A936</f>
        <v>0</v>
      </c>
      <c r="B935" s="4" t="str">
        <f t="shared" si="98"/>
        <v>0</v>
      </c>
      <c r="C935" s="4" t="str">
        <f t="shared" si="99"/>
        <v>0</v>
      </c>
      <c r="D935" s="4" t="str">
        <f t="shared" si="100"/>
        <v>0</v>
      </c>
      <c r="E935" s="8">
        <f>'Balance N-1'!B936</f>
        <v>0</v>
      </c>
      <c r="F935" s="9">
        <f>'Balance N-1'!C936</f>
        <v>0</v>
      </c>
      <c r="G935" s="9">
        <f>'Balance N-1'!D936</f>
        <v>0</v>
      </c>
      <c r="H935" s="9">
        <f>'Balance N-1'!E936</f>
        <v>0</v>
      </c>
      <c r="I935" s="9">
        <f>'Balance N-1'!F936</f>
        <v>0</v>
      </c>
      <c r="J935" s="11">
        <f>'Balance N-1'!G936</f>
        <v>0</v>
      </c>
      <c r="K935" s="11">
        <f>'Balance N-1'!H936</f>
        <v>0</v>
      </c>
      <c r="L935" s="12" t="str">
        <f t="shared" si="101"/>
        <v>0</v>
      </c>
      <c r="M935" s="5" t="str">
        <f t="shared" si="102"/>
        <v>0</v>
      </c>
      <c r="N935" s="4" t="str">
        <f t="shared" si="103"/>
        <v>0</v>
      </c>
      <c r="O935" s="6" t="str">
        <f t="shared" si="104"/>
        <v>Pas de niveau 7</v>
      </c>
    </row>
    <row r="936" spans="1:15">
      <c r="A936" s="15">
        <f>'Balance N-1'!A937</f>
        <v>0</v>
      </c>
      <c r="B936" s="4" t="str">
        <f t="shared" si="98"/>
        <v>0</v>
      </c>
      <c r="C936" s="4" t="str">
        <f t="shared" si="99"/>
        <v>0</v>
      </c>
      <c r="D936" s="4" t="str">
        <f t="shared" si="100"/>
        <v>0</v>
      </c>
      <c r="E936" s="8">
        <f>'Balance N-1'!B937</f>
        <v>0</v>
      </c>
      <c r="F936" s="9">
        <f>'Balance N-1'!C937</f>
        <v>0</v>
      </c>
      <c r="G936" s="9">
        <f>'Balance N-1'!D937</f>
        <v>0</v>
      </c>
      <c r="H936" s="9">
        <f>'Balance N-1'!E937</f>
        <v>0</v>
      </c>
      <c r="I936" s="9">
        <f>'Balance N-1'!F937</f>
        <v>0</v>
      </c>
      <c r="J936" s="11">
        <f>'Balance N-1'!G937</f>
        <v>0</v>
      </c>
      <c r="K936" s="11">
        <f>'Balance N-1'!H937</f>
        <v>0</v>
      </c>
      <c r="L936" s="12" t="str">
        <f t="shared" si="101"/>
        <v>0</v>
      </c>
      <c r="M936" s="5" t="str">
        <f t="shared" si="102"/>
        <v>0</v>
      </c>
      <c r="N936" s="4" t="str">
        <f t="shared" si="103"/>
        <v>0</v>
      </c>
      <c r="O936" s="6" t="str">
        <f t="shared" si="104"/>
        <v>Pas de niveau 7</v>
      </c>
    </row>
    <row r="937" spans="1:15">
      <c r="A937" s="15">
        <f>'Balance N-1'!A938</f>
        <v>0</v>
      </c>
      <c r="B937" s="4" t="str">
        <f t="shared" si="98"/>
        <v>0</v>
      </c>
      <c r="C937" s="4" t="str">
        <f t="shared" si="99"/>
        <v>0</v>
      </c>
      <c r="D937" s="4" t="str">
        <f t="shared" si="100"/>
        <v>0</v>
      </c>
      <c r="E937" s="8">
        <f>'Balance N-1'!B938</f>
        <v>0</v>
      </c>
      <c r="F937" s="9">
        <f>'Balance N-1'!C938</f>
        <v>0</v>
      </c>
      <c r="G937" s="9">
        <f>'Balance N-1'!D938</f>
        <v>0</v>
      </c>
      <c r="H937" s="9">
        <f>'Balance N-1'!E938</f>
        <v>0</v>
      </c>
      <c r="I937" s="9">
        <f>'Balance N-1'!F938</f>
        <v>0</v>
      </c>
      <c r="J937" s="11">
        <f>'Balance N-1'!G938</f>
        <v>0</v>
      </c>
      <c r="K937" s="11">
        <f>'Balance N-1'!H938</f>
        <v>0</v>
      </c>
      <c r="L937" s="12" t="str">
        <f t="shared" si="101"/>
        <v>0</v>
      </c>
      <c r="M937" s="5" t="str">
        <f t="shared" si="102"/>
        <v>0</v>
      </c>
      <c r="N937" s="4" t="str">
        <f t="shared" si="103"/>
        <v>0</v>
      </c>
      <c r="O937" s="6" t="str">
        <f t="shared" si="104"/>
        <v>Pas de niveau 7</v>
      </c>
    </row>
    <row r="938" spans="1:15">
      <c r="A938" s="15">
        <f>'Balance N-1'!A939</f>
        <v>0</v>
      </c>
      <c r="B938" s="4" t="str">
        <f t="shared" si="98"/>
        <v>0</v>
      </c>
      <c r="C938" s="4" t="str">
        <f t="shared" si="99"/>
        <v>0</v>
      </c>
      <c r="D938" s="4" t="str">
        <f t="shared" si="100"/>
        <v>0</v>
      </c>
      <c r="E938" s="8">
        <f>'Balance N-1'!B939</f>
        <v>0</v>
      </c>
      <c r="F938" s="9">
        <f>'Balance N-1'!C939</f>
        <v>0</v>
      </c>
      <c r="G938" s="9">
        <f>'Balance N-1'!D939</f>
        <v>0</v>
      </c>
      <c r="H938" s="9">
        <f>'Balance N-1'!E939</f>
        <v>0</v>
      </c>
      <c r="I938" s="9">
        <f>'Balance N-1'!F939</f>
        <v>0</v>
      </c>
      <c r="J938" s="11">
        <f>'Balance N-1'!G939</f>
        <v>0</v>
      </c>
      <c r="K938" s="11">
        <f>'Balance N-1'!H939</f>
        <v>0</v>
      </c>
      <c r="L938" s="12" t="str">
        <f t="shared" si="101"/>
        <v>0</v>
      </c>
      <c r="M938" s="5" t="str">
        <f t="shared" si="102"/>
        <v>0</v>
      </c>
      <c r="N938" s="4" t="str">
        <f t="shared" si="103"/>
        <v>0</v>
      </c>
      <c r="O938" s="6" t="str">
        <f t="shared" si="104"/>
        <v>Pas de niveau 7</v>
      </c>
    </row>
    <row r="939" spans="1:15">
      <c r="A939" s="15">
        <f>'Balance N-1'!A940</f>
        <v>0</v>
      </c>
      <c r="B939" s="4" t="str">
        <f t="shared" si="98"/>
        <v>0</v>
      </c>
      <c r="C939" s="4" t="str">
        <f t="shared" si="99"/>
        <v>0</v>
      </c>
      <c r="D939" s="4" t="str">
        <f t="shared" si="100"/>
        <v>0</v>
      </c>
      <c r="E939" s="8">
        <f>'Balance N-1'!B940</f>
        <v>0</v>
      </c>
      <c r="F939" s="9">
        <f>'Balance N-1'!C940</f>
        <v>0</v>
      </c>
      <c r="G939" s="9">
        <f>'Balance N-1'!D940</f>
        <v>0</v>
      </c>
      <c r="H939" s="9">
        <f>'Balance N-1'!E940</f>
        <v>0</v>
      </c>
      <c r="I939" s="9">
        <f>'Balance N-1'!F940</f>
        <v>0</v>
      </c>
      <c r="J939" s="11">
        <f>'Balance N-1'!G940</f>
        <v>0</v>
      </c>
      <c r="K939" s="11">
        <f>'Balance N-1'!H940</f>
        <v>0</v>
      </c>
      <c r="L939" s="12" t="str">
        <f t="shared" si="101"/>
        <v>0</v>
      </c>
      <c r="M939" s="5" t="str">
        <f t="shared" si="102"/>
        <v>0</v>
      </c>
      <c r="N939" s="4" t="str">
        <f t="shared" si="103"/>
        <v>0</v>
      </c>
      <c r="O939" s="6" t="str">
        <f t="shared" si="104"/>
        <v>Pas de niveau 7</v>
      </c>
    </row>
    <row r="940" spans="1:15">
      <c r="A940" s="15">
        <f>'Balance N-1'!A941</f>
        <v>0</v>
      </c>
      <c r="B940" s="4" t="str">
        <f t="shared" si="98"/>
        <v>0</v>
      </c>
      <c r="C940" s="4" t="str">
        <f t="shared" si="99"/>
        <v>0</v>
      </c>
      <c r="D940" s="4" t="str">
        <f t="shared" si="100"/>
        <v>0</v>
      </c>
      <c r="E940" s="8">
        <f>'Balance N-1'!B941</f>
        <v>0</v>
      </c>
      <c r="F940" s="9">
        <f>'Balance N-1'!C941</f>
        <v>0</v>
      </c>
      <c r="G940" s="9">
        <f>'Balance N-1'!D941</f>
        <v>0</v>
      </c>
      <c r="H940" s="9">
        <f>'Balance N-1'!E941</f>
        <v>0</v>
      </c>
      <c r="I940" s="9">
        <f>'Balance N-1'!F941</f>
        <v>0</v>
      </c>
      <c r="J940" s="11">
        <f>'Balance N-1'!G941</f>
        <v>0</v>
      </c>
      <c r="K940" s="11">
        <f>'Balance N-1'!H941</f>
        <v>0</v>
      </c>
      <c r="L940" s="12" t="str">
        <f t="shared" si="101"/>
        <v>0</v>
      </c>
      <c r="M940" s="5" t="str">
        <f t="shared" si="102"/>
        <v>0</v>
      </c>
      <c r="N940" s="4" t="str">
        <f t="shared" si="103"/>
        <v>0</v>
      </c>
      <c r="O940" s="6" t="str">
        <f t="shared" si="104"/>
        <v>Pas de niveau 7</v>
      </c>
    </row>
    <row r="941" spans="1:15">
      <c r="A941" s="15">
        <f>'Balance N-1'!A942</f>
        <v>0</v>
      </c>
      <c r="B941" s="4" t="str">
        <f t="shared" si="98"/>
        <v>0</v>
      </c>
      <c r="C941" s="4" t="str">
        <f t="shared" si="99"/>
        <v>0</v>
      </c>
      <c r="D941" s="4" t="str">
        <f t="shared" si="100"/>
        <v>0</v>
      </c>
      <c r="E941" s="8">
        <f>'Balance N-1'!B942</f>
        <v>0</v>
      </c>
      <c r="F941" s="9">
        <f>'Balance N-1'!C942</f>
        <v>0</v>
      </c>
      <c r="G941" s="9">
        <f>'Balance N-1'!D942</f>
        <v>0</v>
      </c>
      <c r="H941" s="9">
        <f>'Balance N-1'!E942</f>
        <v>0</v>
      </c>
      <c r="I941" s="9">
        <f>'Balance N-1'!F942</f>
        <v>0</v>
      </c>
      <c r="J941" s="11">
        <f>'Balance N-1'!G942</f>
        <v>0</v>
      </c>
      <c r="K941" s="11">
        <f>'Balance N-1'!H942</f>
        <v>0</v>
      </c>
      <c r="L941" s="12" t="str">
        <f t="shared" si="101"/>
        <v>0</v>
      </c>
      <c r="M941" s="5" t="str">
        <f t="shared" si="102"/>
        <v>0</v>
      </c>
      <c r="N941" s="4" t="str">
        <f t="shared" si="103"/>
        <v>0</v>
      </c>
      <c r="O941" s="6" t="str">
        <f t="shared" si="104"/>
        <v>Pas de niveau 7</v>
      </c>
    </row>
    <row r="942" spans="1:15">
      <c r="A942" s="15">
        <f>'Balance N-1'!A943</f>
        <v>0</v>
      </c>
      <c r="B942" s="4" t="str">
        <f t="shared" si="98"/>
        <v>0</v>
      </c>
      <c r="C942" s="4" t="str">
        <f t="shared" si="99"/>
        <v>0</v>
      </c>
      <c r="D942" s="4" t="str">
        <f t="shared" si="100"/>
        <v>0</v>
      </c>
      <c r="E942" s="8">
        <f>'Balance N-1'!B943</f>
        <v>0</v>
      </c>
      <c r="F942" s="9">
        <f>'Balance N-1'!C943</f>
        <v>0</v>
      </c>
      <c r="G942" s="9">
        <f>'Balance N-1'!D943</f>
        <v>0</v>
      </c>
      <c r="H942" s="9">
        <f>'Balance N-1'!E943</f>
        <v>0</v>
      </c>
      <c r="I942" s="9">
        <f>'Balance N-1'!F943</f>
        <v>0</v>
      </c>
      <c r="J942" s="11">
        <f>'Balance N-1'!G943</f>
        <v>0</v>
      </c>
      <c r="K942" s="11">
        <f>'Balance N-1'!H943</f>
        <v>0</v>
      </c>
      <c r="L942" s="12" t="str">
        <f t="shared" si="101"/>
        <v>0</v>
      </c>
      <c r="M942" s="5" t="str">
        <f t="shared" si="102"/>
        <v>0</v>
      </c>
      <c r="N942" s="4" t="str">
        <f t="shared" si="103"/>
        <v>0</v>
      </c>
      <c r="O942" s="6" t="str">
        <f t="shared" si="104"/>
        <v>Pas de niveau 7</v>
      </c>
    </row>
    <row r="943" spans="1:15">
      <c r="A943" s="15">
        <f>'Balance N-1'!A944</f>
        <v>0</v>
      </c>
      <c r="B943" s="4" t="str">
        <f t="shared" si="98"/>
        <v>0</v>
      </c>
      <c r="C943" s="4" t="str">
        <f t="shared" si="99"/>
        <v>0</v>
      </c>
      <c r="D943" s="4" t="str">
        <f t="shared" si="100"/>
        <v>0</v>
      </c>
      <c r="E943" s="8">
        <f>'Balance N-1'!B944</f>
        <v>0</v>
      </c>
      <c r="F943" s="9">
        <f>'Balance N-1'!C944</f>
        <v>0</v>
      </c>
      <c r="G943" s="9">
        <f>'Balance N-1'!D944</f>
        <v>0</v>
      </c>
      <c r="H943" s="9">
        <f>'Balance N-1'!E944</f>
        <v>0</v>
      </c>
      <c r="I943" s="9">
        <f>'Balance N-1'!F944</f>
        <v>0</v>
      </c>
      <c r="J943" s="11">
        <f>'Balance N-1'!G944</f>
        <v>0</v>
      </c>
      <c r="K943" s="11">
        <f>'Balance N-1'!H944</f>
        <v>0</v>
      </c>
      <c r="L943" s="12" t="str">
        <f t="shared" si="101"/>
        <v>0</v>
      </c>
      <c r="M943" s="5" t="str">
        <f t="shared" si="102"/>
        <v>0</v>
      </c>
      <c r="N943" s="4" t="str">
        <f t="shared" si="103"/>
        <v>0</v>
      </c>
      <c r="O943" s="6" t="str">
        <f t="shared" si="104"/>
        <v>Pas de niveau 7</v>
      </c>
    </row>
    <row r="944" spans="1:15">
      <c r="A944" s="15">
        <f>'Balance N-1'!A945</f>
        <v>0</v>
      </c>
      <c r="B944" s="4" t="str">
        <f t="shared" si="98"/>
        <v>0</v>
      </c>
      <c r="C944" s="4" t="str">
        <f t="shared" si="99"/>
        <v>0</v>
      </c>
      <c r="D944" s="4" t="str">
        <f t="shared" si="100"/>
        <v>0</v>
      </c>
      <c r="E944" s="8">
        <f>'Balance N-1'!B945</f>
        <v>0</v>
      </c>
      <c r="F944" s="9">
        <f>'Balance N-1'!C945</f>
        <v>0</v>
      </c>
      <c r="G944" s="9">
        <f>'Balance N-1'!D945</f>
        <v>0</v>
      </c>
      <c r="H944" s="9">
        <f>'Balance N-1'!E945</f>
        <v>0</v>
      </c>
      <c r="I944" s="9">
        <f>'Balance N-1'!F945</f>
        <v>0</v>
      </c>
      <c r="J944" s="11">
        <f>'Balance N-1'!G945</f>
        <v>0</v>
      </c>
      <c r="K944" s="11">
        <f>'Balance N-1'!H945</f>
        <v>0</v>
      </c>
      <c r="L944" s="12" t="str">
        <f t="shared" si="101"/>
        <v>0</v>
      </c>
      <c r="M944" s="5" t="str">
        <f t="shared" si="102"/>
        <v>0</v>
      </c>
      <c r="N944" s="4" t="str">
        <f t="shared" si="103"/>
        <v>0</v>
      </c>
      <c r="O944" s="6" t="str">
        <f t="shared" si="104"/>
        <v>Pas de niveau 7</v>
      </c>
    </row>
    <row r="945" spans="1:15">
      <c r="A945" s="15">
        <f>'Balance N-1'!A946</f>
        <v>0</v>
      </c>
      <c r="B945" s="4" t="str">
        <f t="shared" si="98"/>
        <v>0</v>
      </c>
      <c r="C945" s="4" t="str">
        <f t="shared" si="99"/>
        <v>0</v>
      </c>
      <c r="D945" s="4" t="str">
        <f t="shared" si="100"/>
        <v>0</v>
      </c>
      <c r="E945" s="8">
        <f>'Balance N-1'!B946</f>
        <v>0</v>
      </c>
      <c r="F945" s="9">
        <f>'Balance N-1'!C946</f>
        <v>0</v>
      </c>
      <c r="G945" s="9">
        <f>'Balance N-1'!D946</f>
        <v>0</v>
      </c>
      <c r="H945" s="9">
        <f>'Balance N-1'!E946</f>
        <v>0</v>
      </c>
      <c r="I945" s="9">
        <f>'Balance N-1'!F946</f>
        <v>0</v>
      </c>
      <c r="J945" s="11">
        <f>'Balance N-1'!G946</f>
        <v>0</v>
      </c>
      <c r="K945" s="11">
        <f>'Balance N-1'!H946</f>
        <v>0</v>
      </c>
      <c r="L945" s="12" t="str">
        <f t="shared" si="101"/>
        <v>0</v>
      </c>
      <c r="M945" s="5" t="str">
        <f t="shared" si="102"/>
        <v>0</v>
      </c>
      <c r="N945" s="4" t="str">
        <f t="shared" si="103"/>
        <v>0</v>
      </c>
      <c r="O945" s="6" t="str">
        <f t="shared" si="104"/>
        <v>Pas de niveau 7</v>
      </c>
    </row>
    <row r="946" spans="1:15">
      <c r="A946" s="15">
        <f>'Balance N-1'!A947</f>
        <v>0</v>
      </c>
      <c r="B946" s="4" t="str">
        <f t="shared" si="98"/>
        <v>0</v>
      </c>
      <c r="C946" s="4" t="str">
        <f t="shared" si="99"/>
        <v>0</v>
      </c>
      <c r="D946" s="4" t="str">
        <f t="shared" si="100"/>
        <v>0</v>
      </c>
      <c r="E946" s="8">
        <f>'Balance N-1'!B947</f>
        <v>0</v>
      </c>
      <c r="F946" s="9">
        <f>'Balance N-1'!C947</f>
        <v>0</v>
      </c>
      <c r="G946" s="9">
        <f>'Balance N-1'!D947</f>
        <v>0</v>
      </c>
      <c r="H946" s="9">
        <f>'Balance N-1'!E947</f>
        <v>0</v>
      </c>
      <c r="I946" s="9">
        <f>'Balance N-1'!F947</f>
        <v>0</v>
      </c>
      <c r="J946" s="11">
        <f>'Balance N-1'!G947</f>
        <v>0</v>
      </c>
      <c r="K946" s="11">
        <f>'Balance N-1'!H947</f>
        <v>0</v>
      </c>
      <c r="L946" s="12" t="str">
        <f t="shared" si="101"/>
        <v>0</v>
      </c>
      <c r="M946" s="5" t="str">
        <f t="shared" si="102"/>
        <v>0</v>
      </c>
      <c r="N946" s="4" t="str">
        <f t="shared" si="103"/>
        <v>0</v>
      </c>
      <c r="O946" s="6" t="str">
        <f t="shared" si="104"/>
        <v>Pas de niveau 7</v>
      </c>
    </row>
    <row r="947" spans="1:15">
      <c r="A947" s="15">
        <f>'Balance N-1'!A948</f>
        <v>0</v>
      </c>
      <c r="B947" s="4" t="str">
        <f t="shared" si="98"/>
        <v>0</v>
      </c>
      <c r="C947" s="4" t="str">
        <f t="shared" si="99"/>
        <v>0</v>
      </c>
      <c r="D947" s="4" t="str">
        <f t="shared" si="100"/>
        <v>0</v>
      </c>
      <c r="E947" s="8">
        <f>'Balance N-1'!B948</f>
        <v>0</v>
      </c>
      <c r="F947" s="9">
        <f>'Balance N-1'!C948</f>
        <v>0</v>
      </c>
      <c r="G947" s="9">
        <f>'Balance N-1'!D948</f>
        <v>0</v>
      </c>
      <c r="H947" s="9">
        <f>'Balance N-1'!E948</f>
        <v>0</v>
      </c>
      <c r="I947" s="9">
        <f>'Balance N-1'!F948</f>
        <v>0</v>
      </c>
      <c r="J947" s="11">
        <f>'Balance N-1'!G948</f>
        <v>0</v>
      </c>
      <c r="K947" s="11">
        <f>'Balance N-1'!H948</f>
        <v>0</v>
      </c>
      <c r="L947" s="12" t="str">
        <f t="shared" si="101"/>
        <v>0</v>
      </c>
      <c r="M947" s="5" t="str">
        <f t="shared" si="102"/>
        <v>0</v>
      </c>
      <c r="N947" s="4" t="str">
        <f t="shared" si="103"/>
        <v>0</v>
      </c>
      <c r="O947" s="6" t="str">
        <f t="shared" si="104"/>
        <v>Pas de niveau 7</v>
      </c>
    </row>
    <row r="948" spans="1:15">
      <c r="A948" s="15">
        <f>'Balance N-1'!A949</f>
        <v>0</v>
      </c>
      <c r="B948" s="4" t="str">
        <f t="shared" si="98"/>
        <v>0</v>
      </c>
      <c r="C948" s="4" t="str">
        <f t="shared" si="99"/>
        <v>0</v>
      </c>
      <c r="D948" s="4" t="str">
        <f t="shared" si="100"/>
        <v>0</v>
      </c>
      <c r="E948" s="8">
        <f>'Balance N-1'!B949</f>
        <v>0</v>
      </c>
      <c r="F948" s="9">
        <f>'Balance N-1'!C949</f>
        <v>0</v>
      </c>
      <c r="G948" s="9">
        <f>'Balance N-1'!D949</f>
        <v>0</v>
      </c>
      <c r="H948" s="9">
        <f>'Balance N-1'!E949</f>
        <v>0</v>
      </c>
      <c r="I948" s="9">
        <f>'Balance N-1'!F949</f>
        <v>0</v>
      </c>
      <c r="J948" s="11">
        <f>'Balance N-1'!G949</f>
        <v>0</v>
      </c>
      <c r="K948" s="11">
        <f>'Balance N-1'!H949</f>
        <v>0</v>
      </c>
      <c r="L948" s="12" t="str">
        <f t="shared" si="101"/>
        <v>0</v>
      </c>
      <c r="M948" s="5" t="str">
        <f t="shared" si="102"/>
        <v>0</v>
      </c>
      <c r="N948" s="4" t="str">
        <f t="shared" si="103"/>
        <v>0</v>
      </c>
      <c r="O948" s="6" t="str">
        <f t="shared" si="104"/>
        <v>Pas de niveau 7</v>
      </c>
    </row>
    <row r="949" spans="1:15">
      <c r="A949" s="15">
        <f>'Balance N-1'!A950</f>
        <v>0</v>
      </c>
      <c r="B949" s="4" t="str">
        <f t="shared" si="98"/>
        <v>0</v>
      </c>
      <c r="C949" s="4" t="str">
        <f t="shared" si="99"/>
        <v>0</v>
      </c>
      <c r="D949" s="4" t="str">
        <f t="shared" si="100"/>
        <v>0</v>
      </c>
      <c r="E949" s="8">
        <f>'Balance N-1'!B950</f>
        <v>0</v>
      </c>
      <c r="F949" s="9">
        <f>'Balance N-1'!C950</f>
        <v>0</v>
      </c>
      <c r="G949" s="9">
        <f>'Balance N-1'!D950</f>
        <v>0</v>
      </c>
      <c r="H949" s="9">
        <f>'Balance N-1'!E950</f>
        <v>0</v>
      </c>
      <c r="I949" s="9">
        <f>'Balance N-1'!F950</f>
        <v>0</v>
      </c>
      <c r="J949" s="11">
        <f>'Balance N-1'!G950</f>
        <v>0</v>
      </c>
      <c r="K949" s="11">
        <f>'Balance N-1'!H950</f>
        <v>0</v>
      </c>
      <c r="L949" s="12" t="str">
        <f t="shared" si="101"/>
        <v>0</v>
      </c>
      <c r="M949" s="5" t="str">
        <f t="shared" si="102"/>
        <v>0</v>
      </c>
      <c r="N949" s="4" t="str">
        <f t="shared" si="103"/>
        <v>0</v>
      </c>
      <c r="O949" s="6" t="str">
        <f t="shared" si="104"/>
        <v>Pas de niveau 7</v>
      </c>
    </row>
    <row r="950" spans="1:15">
      <c r="A950" s="15">
        <f>'Balance N-1'!A951</f>
        <v>0</v>
      </c>
      <c r="B950" s="4" t="str">
        <f t="shared" si="98"/>
        <v>0</v>
      </c>
      <c r="C950" s="4" t="str">
        <f t="shared" si="99"/>
        <v>0</v>
      </c>
      <c r="D950" s="4" t="str">
        <f t="shared" si="100"/>
        <v>0</v>
      </c>
      <c r="E950" s="8">
        <f>'Balance N-1'!B951</f>
        <v>0</v>
      </c>
      <c r="F950" s="9">
        <f>'Balance N-1'!C951</f>
        <v>0</v>
      </c>
      <c r="G950" s="9">
        <f>'Balance N-1'!D951</f>
        <v>0</v>
      </c>
      <c r="H950" s="9">
        <f>'Balance N-1'!E951</f>
        <v>0</v>
      </c>
      <c r="I950" s="9">
        <f>'Balance N-1'!F951</f>
        <v>0</v>
      </c>
      <c r="J950" s="11">
        <f>'Balance N-1'!G951</f>
        <v>0</v>
      </c>
      <c r="K950" s="11">
        <f>'Balance N-1'!H951</f>
        <v>0</v>
      </c>
      <c r="L950" s="12" t="str">
        <f t="shared" si="101"/>
        <v>0</v>
      </c>
      <c r="M950" s="5" t="str">
        <f t="shared" si="102"/>
        <v>0</v>
      </c>
      <c r="N950" s="4" t="str">
        <f t="shared" si="103"/>
        <v>0</v>
      </c>
      <c r="O950" s="6" t="str">
        <f t="shared" si="104"/>
        <v>Pas de niveau 7</v>
      </c>
    </row>
    <row r="951" spans="1:15">
      <c r="A951" s="15">
        <f>'Balance N-1'!A952</f>
        <v>0</v>
      </c>
      <c r="B951" s="4" t="str">
        <f t="shared" si="98"/>
        <v>0</v>
      </c>
      <c r="C951" s="4" t="str">
        <f t="shared" si="99"/>
        <v>0</v>
      </c>
      <c r="D951" s="4" t="str">
        <f t="shared" si="100"/>
        <v>0</v>
      </c>
      <c r="E951" s="8">
        <f>'Balance N-1'!B952</f>
        <v>0</v>
      </c>
      <c r="F951" s="9">
        <f>'Balance N-1'!C952</f>
        <v>0</v>
      </c>
      <c r="G951" s="9">
        <f>'Balance N-1'!D952</f>
        <v>0</v>
      </c>
      <c r="H951" s="9">
        <f>'Balance N-1'!E952</f>
        <v>0</v>
      </c>
      <c r="I951" s="9">
        <f>'Balance N-1'!F952</f>
        <v>0</v>
      </c>
      <c r="J951" s="11">
        <f>'Balance N-1'!G952</f>
        <v>0</v>
      </c>
      <c r="K951" s="11">
        <f>'Balance N-1'!H952</f>
        <v>0</v>
      </c>
      <c r="L951" s="12" t="str">
        <f t="shared" si="101"/>
        <v>0</v>
      </c>
      <c r="M951" s="5" t="str">
        <f t="shared" si="102"/>
        <v>0</v>
      </c>
      <c r="N951" s="4" t="str">
        <f t="shared" si="103"/>
        <v>0</v>
      </c>
      <c r="O951" s="6" t="str">
        <f t="shared" si="104"/>
        <v>Pas de niveau 7</v>
      </c>
    </row>
    <row r="952" spans="1:15">
      <c r="A952" s="15">
        <f>'Balance N-1'!A953</f>
        <v>0</v>
      </c>
      <c r="B952" s="4" t="str">
        <f t="shared" si="98"/>
        <v>0</v>
      </c>
      <c r="C952" s="4" t="str">
        <f t="shared" si="99"/>
        <v>0</v>
      </c>
      <c r="D952" s="4" t="str">
        <f t="shared" si="100"/>
        <v>0</v>
      </c>
      <c r="E952" s="8">
        <f>'Balance N-1'!B953</f>
        <v>0</v>
      </c>
      <c r="F952" s="9">
        <f>'Balance N-1'!C953</f>
        <v>0</v>
      </c>
      <c r="G952" s="9">
        <f>'Balance N-1'!D953</f>
        <v>0</v>
      </c>
      <c r="H952" s="9">
        <f>'Balance N-1'!E953</f>
        <v>0</v>
      </c>
      <c r="I952" s="9">
        <f>'Balance N-1'!F953</f>
        <v>0</v>
      </c>
      <c r="J952" s="11">
        <f>'Balance N-1'!G953</f>
        <v>0</v>
      </c>
      <c r="K952" s="11">
        <f>'Balance N-1'!H953</f>
        <v>0</v>
      </c>
      <c r="L952" s="12" t="str">
        <f t="shared" si="101"/>
        <v>0</v>
      </c>
      <c r="M952" s="5" t="str">
        <f t="shared" si="102"/>
        <v>0</v>
      </c>
      <c r="N952" s="4" t="str">
        <f t="shared" si="103"/>
        <v>0</v>
      </c>
      <c r="O952" s="6" t="str">
        <f t="shared" si="104"/>
        <v>Pas de niveau 7</v>
      </c>
    </row>
    <row r="953" spans="1:15">
      <c r="A953" s="15">
        <f>'Balance N-1'!A954</f>
        <v>0</v>
      </c>
      <c r="B953" s="4" t="str">
        <f t="shared" si="98"/>
        <v>0</v>
      </c>
      <c r="C953" s="4" t="str">
        <f t="shared" si="99"/>
        <v>0</v>
      </c>
      <c r="D953" s="4" t="str">
        <f t="shared" si="100"/>
        <v>0</v>
      </c>
      <c r="E953" s="8">
        <f>'Balance N-1'!B954</f>
        <v>0</v>
      </c>
      <c r="F953" s="9">
        <f>'Balance N-1'!C954</f>
        <v>0</v>
      </c>
      <c r="G953" s="9">
        <f>'Balance N-1'!D954</f>
        <v>0</v>
      </c>
      <c r="H953" s="9">
        <f>'Balance N-1'!E954</f>
        <v>0</v>
      </c>
      <c r="I953" s="9">
        <f>'Balance N-1'!F954</f>
        <v>0</v>
      </c>
      <c r="J953" s="11">
        <f>'Balance N-1'!G954</f>
        <v>0</v>
      </c>
      <c r="K953" s="11">
        <f>'Balance N-1'!H954</f>
        <v>0</v>
      </c>
      <c r="L953" s="12" t="str">
        <f t="shared" si="101"/>
        <v>0</v>
      </c>
      <c r="M953" s="5" t="str">
        <f t="shared" si="102"/>
        <v>0</v>
      </c>
      <c r="N953" s="4" t="str">
        <f t="shared" si="103"/>
        <v>0</v>
      </c>
      <c r="O953" s="6" t="str">
        <f t="shared" si="104"/>
        <v>Pas de niveau 7</v>
      </c>
    </row>
    <row r="954" spans="1:15">
      <c r="A954" s="15">
        <f>'Balance N-1'!A955</f>
        <v>0</v>
      </c>
      <c r="B954" s="4" t="str">
        <f t="shared" si="98"/>
        <v>0</v>
      </c>
      <c r="C954" s="4" t="str">
        <f t="shared" si="99"/>
        <v>0</v>
      </c>
      <c r="D954" s="4" t="str">
        <f t="shared" si="100"/>
        <v>0</v>
      </c>
      <c r="E954" s="8">
        <f>'Balance N-1'!B955</f>
        <v>0</v>
      </c>
      <c r="F954" s="9">
        <f>'Balance N-1'!C955</f>
        <v>0</v>
      </c>
      <c r="G954" s="9">
        <f>'Balance N-1'!D955</f>
        <v>0</v>
      </c>
      <c r="H954" s="9">
        <f>'Balance N-1'!E955</f>
        <v>0</v>
      </c>
      <c r="I954" s="9">
        <f>'Balance N-1'!F955</f>
        <v>0</v>
      </c>
      <c r="J954" s="11">
        <f>'Balance N-1'!G955</f>
        <v>0</v>
      </c>
      <c r="K954" s="11">
        <f>'Balance N-1'!H955</f>
        <v>0</v>
      </c>
      <c r="L954" s="12" t="str">
        <f t="shared" si="101"/>
        <v>0</v>
      </c>
      <c r="M954" s="5" t="str">
        <f t="shared" si="102"/>
        <v>0</v>
      </c>
      <c r="N954" s="4" t="str">
        <f t="shared" si="103"/>
        <v>0</v>
      </c>
      <c r="O954" s="6" t="str">
        <f t="shared" si="104"/>
        <v>Pas de niveau 7</v>
      </c>
    </row>
    <row r="955" spans="1:15">
      <c r="A955" s="15">
        <f>'Balance N-1'!A956</f>
        <v>0</v>
      </c>
      <c r="B955" s="4" t="str">
        <f t="shared" si="98"/>
        <v>0</v>
      </c>
      <c r="C955" s="4" t="str">
        <f t="shared" si="99"/>
        <v>0</v>
      </c>
      <c r="D955" s="4" t="str">
        <f t="shared" si="100"/>
        <v>0</v>
      </c>
      <c r="E955" s="8">
        <f>'Balance N-1'!B956</f>
        <v>0</v>
      </c>
      <c r="F955" s="9">
        <f>'Balance N-1'!C956</f>
        <v>0</v>
      </c>
      <c r="G955" s="9">
        <f>'Balance N-1'!D956</f>
        <v>0</v>
      </c>
      <c r="H955" s="9">
        <f>'Balance N-1'!E956</f>
        <v>0</v>
      </c>
      <c r="I955" s="9">
        <f>'Balance N-1'!F956</f>
        <v>0</v>
      </c>
      <c r="J955" s="11">
        <f>'Balance N-1'!G956</f>
        <v>0</v>
      </c>
      <c r="K955" s="11">
        <f>'Balance N-1'!H956</f>
        <v>0</v>
      </c>
      <c r="L955" s="12" t="str">
        <f t="shared" si="101"/>
        <v>0</v>
      </c>
      <c r="M955" s="5" t="str">
        <f t="shared" si="102"/>
        <v>0</v>
      </c>
      <c r="N955" s="4" t="str">
        <f t="shared" si="103"/>
        <v>0</v>
      </c>
      <c r="O955" s="6" t="str">
        <f t="shared" si="104"/>
        <v>Pas de niveau 7</v>
      </c>
    </row>
    <row r="956" spans="1:15">
      <c r="A956" s="15">
        <f>'Balance N-1'!A957</f>
        <v>0</v>
      </c>
      <c r="B956" s="4" t="str">
        <f t="shared" si="98"/>
        <v>0</v>
      </c>
      <c r="C956" s="4" t="str">
        <f t="shared" si="99"/>
        <v>0</v>
      </c>
      <c r="D956" s="4" t="str">
        <f t="shared" si="100"/>
        <v>0</v>
      </c>
      <c r="E956" s="8">
        <f>'Balance N-1'!B957</f>
        <v>0</v>
      </c>
      <c r="F956" s="9">
        <f>'Balance N-1'!C957</f>
        <v>0</v>
      </c>
      <c r="G956" s="9">
        <f>'Balance N-1'!D957</f>
        <v>0</v>
      </c>
      <c r="H956" s="9">
        <f>'Balance N-1'!E957</f>
        <v>0</v>
      </c>
      <c r="I956" s="9">
        <f>'Balance N-1'!F957</f>
        <v>0</v>
      </c>
      <c r="J956" s="11">
        <f>'Balance N-1'!G957</f>
        <v>0</v>
      </c>
      <c r="K956" s="11">
        <f>'Balance N-1'!H957</f>
        <v>0</v>
      </c>
      <c r="L956" s="12" t="str">
        <f t="shared" si="101"/>
        <v>0</v>
      </c>
      <c r="M956" s="5" t="str">
        <f t="shared" si="102"/>
        <v>0</v>
      </c>
      <c r="N956" s="4" t="str">
        <f t="shared" si="103"/>
        <v>0</v>
      </c>
      <c r="O956" s="6" t="str">
        <f t="shared" si="104"/>
        <v>Pas de niveau 7</v>
      </c>
    </row>
    <row r="957" spans="1:15">
      <c r="A957" s="15">
        <f>'Balance N-1'!A958</f>
        <v>0</v>
      </c>
      <c r="B957" s="4" t="str">
        <f t="shared" si="98"/>
        <v>0</v>
      </c>
      <c r="C957" s="4" t="str">
        <f t="shared" si="99"/>
        <v>0</v>
      </c>
      <c r="D957" s="4" t="str">
        <f t="shared" si="100"/>
        <v>0</v>
      </c>
      <c r="E957" s="8">
        <f>'Balance N-1'!B958</f>
        <v>0</v>
      </c>
      <c r="F957" s="9">
        <f>'Balance N-1'!C958</f>
        <v>0</v>
      </c>
      <c r="G957" s="9">
        <f>'Balance N-1'!D958</f>
        <v>0</v>
      </c>
      <c r="H957" s="9">
        <f>'Balance N-1'!E958</f>
        <v>0</v>
      </c>
      <c r="I957" s="9">
        <f>'Balance N-1'!F958</f>
        <v>0</v>
      </c>
      <c r="J957" s="11">
        <f>'Balance N-1'!G958</f>
        <v>0</v>
      </c>
      <c r="K957" s="11">
        <f>'Balance N-1'!H958</f>
        <v>0</v>
      </c>
      <c r="L957" s="12" t="str">
        <f t="shared" si="101"/>
        <v>0</v>
      </c>
      <c r="M957" s="5" t="str">
        <f t="shared" si="102"/>
        <v>0</v>
      </c>
      <c r="N957" s="4" t="str">
        <f t="shared" si="103"/>
        <v>0</v>
      </c>
      <c r="O957" s="6" t="str">
        <f t="shared" si="104"/>
        <v>Pas de niveau 7</v>
      </c>
    </row>
    <row r="958" spans="1:15">
      <c r="A958" s="15">
        <f>'Balance N-1'!A959</f>
        <v>0</v>
      </c>
      <c r="B958" s="4" t="str">
        <f t="shared" si="98"/>
        <v>0</v>
      </c>
      <c r="C958" s="4" t="str">
        <f t="shared" si="99"/>
        <v>0</v>
      </c>
      <c r="D958" s="4" t="str">
        <f t="shared" si="100"/>
        <v>0</v>
      </c>
      <c r="E958" s="8">
        <f>'Balance N-1'!B959</f>
        <v>0</v>
      </c>
      <c r="F958" s="9">
        <f>'Balance N-1'!C959</f>
        <v>0</v>
      </c>
      <c r="G958" s="9">
        <f>'Balance N-1'!D959</f>
        <v>0</v>
      </c>
      <c r="H958" s="9">
        <f>'Balance N-1'!E959</f>
        <v>0</v>
      </c>
      <c r="I958" s="9">
        <f>'Balance N-1'!F959</f>
        <v>0</v>
      </c>
      <c r="J958" s="11">
        <f>'Balance N-1'!G959</f>
        <v>0</v>
      </c>
      <c r="K958" s="11">
        <f>'Balance N-1'!H959</f>
        <v>0</v>
      </c>
      <c r="L958" s="12" t="str">
        <f t="shared" si="101"/>
        <v>0</v>
      </c>
      <c r="M958" s="5" t="str">
        <f t="shared" si="102"/>
        <v>0</v>
      </c>
      <c r="N958" s="4" t="str">
        <f t="shared" si="103"/>
        <v>0</v>
      </c>
      <c r="O958" s="6" t="str">
        <f t="shared" si="104"/>
        <v>Pas de niveau 7</v>
      </c>
    </row>
    <row r="959" spans="1:15">
      <c r="A959" s="15">
        <f>'Balance N-1'!A960</f>
        <v>0</v>
      </c>
      <c r="B959" s="4" t="str">
        <f t="shared" si="98"/>
        <v>0</v>
      </c>
      <c r="C959" s="4" t="str">
        <f t="shared" si="99"/>
        <v>0</v>
      </c>
      <c r="D959" s="4" t="str">
        <f t="shared" si="100"/>
        <v>0</v>
      </c>
      <c r="E959" s="8">
        <f>'Balance N-1'!B960</f>
        <v>0</v>
      </c>
      <c r="F959" s="9">
        <f>'Balance N-1'!C960</f>
        <v>0</v>
      </c>
      <c r="G959" s="9">
        <f>'Balance N-1'!D960</f>
        <v>0</v>
      </c>
      <c r="H959" s="9">
        <f>'Balance N-1'!E960</f>
        <v>0</v>
      </c>
      <c r="I959" s="9">
        <f>'Balance N-1'!F960</f>
        <v>0</v>
      </c>
      <c r="J959" s="11">
        <f>'Balance N-1'!G960</f>
        <v>0</v>
      </c>
      <c r="K959" s="11">
        <f>'Balance N-1'!H960</f>
        <v>0</v>
      </c>
      <c r="L959" s="12" t="str">
        <f t="shared" si="101"/>
        <v>0</v>
      </c>
      <c r="M959" s="5" t="str">
        <f t="shared" si="102"/>
        <v>0</v>
      </c>
      <c r="N959" s="4" t="str">
        <f t="shared" si="103"/>
        <v>0</v>
      </c>
      <c r="O959" s="6" t="str">
        <f t="shared" si="104"/>
        <v>Pas de niveau 7</v>
      </c>
    </row>
    <row r="960" spans="1:15">
      <c r="A960" s="15">
        <f>'Balance N-1'!A961</f>
        <v>0</v>
      </c>
      <c r="B960" s="4" t="str">
        <f t="shared" si="98"/>
        <v>0</v>
      </c>
      <c r="C960" s="4" t="str">
        <f t="shared" si="99"/>
        <v>0</v>
      </c>
      <c r="D960" s="4" t="str">
        <f t="shared" si="100"/>
        <v>0</v>
      </c>
      <c r="E960" s="8">
        <f>'Balance N-1'!B961</f>
        <v>0</v>
      </c>
      <c r="F960" s="9">
        <f>'Balance N-1'!C961</f>
        <v>0</v>
      </c>
      <c r="G960" s="9">
        <f>'Balance N-1'!D961</f>
        <v>0</v>
      </c>
      <c r="H960" s="9">
        <f>'Balance N-1'!E961</f>
        <v>0</v>
      </c>
      <c r="I960" s="9">
        <f>'Balance N-1'!F961</f>
        <v>0</v>
      </c>
      <c r="J960" s="11">
        <f>'Balance N-1'!G961</f>
        <v>0</v>
      </c>
      <c r="K960" s="11">
        <f>'Balance N-1'!H961</f>
        <v>0</v>
      </c>
      <c r="L960" s="12" t="str">
        <f t="shared" si="101"/>
        <v>0</v>
      </c>
      <c r="M960" s="5" t="str">
        <f t="shared" si="102"/>
        <v>0</v>
      </c>
      <c r="N960" s="4" t="str">
        <f t="shared" si="103"/>
        <v>0</v>
      </c>
      <c r="O960" s="6" t="str">
        <f t="shared" si="104"/>
        <v>Pas de niveau 7</v>
      </c>
    </row>
    <row r="961" spans="1:15">
      <c r="A961" s="15">
        <f>'Balance N-1'!A962</f>
        <v>0</v>
      </c>
      <c r="B961" s="4" t="str">
        <f t="shared" si="98"/>
        <v>0</v>
      </c>
      <c r="C961" s="4" t="str">
        <f t="shared" si="99"/>
        <v>0</v>
      </c>
      <c r="D961" s="4" t="str">
        <f t="shared" si="100"/>
        <v>0</v>
      </c>
      <c r="E961" s="8">
        <f>'Balance N-1'!B962</f>
        <v>0</v>
      </c>
      <c r="F961" s="9">
        <f>'Balance N-1'!C962</f>
        <v>0</v>
      </c>
      <c r="G961" s="9">
        <f>'Balance N-1'!D962</f>
        <v>0</v>
      </c>
      <c r="H961" s="9">
        <f>'Balance N-1'!E962</f>
        <v>0</v>
      </c>
      <c r="I961" s="9">
        <f>'Balance N-1'!F962</f>
        <v>0</v>
      </c>
      <c r="J961" s="11">
        <f>'Balance N-1'!G962</f>
        <v>0</v>
      </c>
      <c r="K961" s="11">
        <f>'Balance N-1'!H962</f>
        <v>0</v>
      </c>
      <c r="L961" s="12" t="str">
        <f t="shared" si="101"/>
        <v>0</v>
      </c>
      <c r="M961" s="5" t="str">
        <f t="shared" si="102"/>
        <v>0</v>
      </c>
      <c r="N961" s="4" t="str">
        <f t="shared" si="103"/>
        <v>0</v>
      </c>
      <c r="O961" s="6" t="str">
        <f t="shared" si="104"/>
        <v>Pas de niveau 7</v>
      </c>
    </row>
    <row r="962" spans="1:15">
      <c r="A962" s="15">
        <f>'Balance N-1'!A963</f>
        <v>0</v>
      </c>
      <c r="B962" s="4" t="str">
        <f t="shared" si="98"/>
        <v>0</v>
      </c>
      <c r="C962" s="4" t="str">
        <f t="shared" si="99"/>
        <v>0</v>
      </c>
      <c r="D962" s="4" t="str">
        <f t="shared" si="100"/>
        <v>0</v>
      </c>
      <c r="E962" s="8">
        <f>'Balance N-1'!B963</f>
        <v>0</v>
      </c>
      <c r="F962" s="9">
        <f>'Balance N-1'!C963</f>
        <v>0</v>
      </c>
      <c r="G962" s="9">
        <f>'Balance N-1'!D963</f>
        <v>0</v>
      </c>
      <c r="H962" s="9">
        <f>'Balance N-1'!E963</f>
        <v>0</v>
      </c>
      <c r="I962" s="9">
        <f>'Balance N-1'!F963</f>
        <v>0</v>
      </c>
      <c r="J962" s="11">
        <f>'Balance N-1'!G963</f>
        <v>0</v>
      </c>
      <c r="K962" s="11">
        <f>'Balance N-1'!H963</f>
        <v>0</v>
      </c>
      <c r="L962" s="12" t="str">
        <f t="shared" si="101"/>
        <v>0</v>
      </c>
      <c r="M962" s="5" t="str">
        <f t="shared" si="102"/>
        <v>0</v>
      </c>
      <c r="N962" s="4" t="str">
        <f t="shared" si="103"/>
        <v>0</v>
      </c>
      <c r="O962" s="6" t="str">
        <f t="shared" si="104"/>
        <v>Pas de niveau 7</v>
      </c>
    </row>
    <row r="963" spans="1:15">
      <c r="A963" s="15">
        <f>'Balance N-1'!A964</f>
        <v>0</v>
      </c>
      <c r="B963" s="4" t="str">
        <f t="shared" si="98"/>
        <v>0</v>
      </c>
      <c r="C963" s="4" t="str">
        <f t="shared" si="99"/>
        <v>0</v>
      </c>
      <c r="D963" s="4" t="str">
        <f t="shared" si="100"/>
        <v>0</v>
      </c>
      <c r="E963" s="8">
        <f>'Balance N-1'!B964</f>
        <v>0</v>
      </c>
      <c r="F963" s="9">
        <f>'Balance N-1'!C964</f>
        <v>0</v>
      </c>
      <c r="G963" s="9">
        <f>'Balance N-1'!D964</f>
        <v>0</v>
      </c>
      <c r="H963" s="9">
        <f>'Balance N-1'!E964</f>
        <v>0</v>
      </c>
      <c r="I963" s="9">
        <f>'Balance N-1'!F964</f>
        <v>0</v>
      </c>
      <c r="J963" s="11">
        <f>'Balance N-1'!G964</f>
        <v>0</v>
      </c>
      <c r="K963" s="11">
        <f>'Balance N-1'!H964</f>
        <v>0</v>
      </c>
      <c r="L963" s="12" t="str">
        <f t="shared" si="101"/>
        <v>0</v>
      </c>
      <c r="M963" s="5" t="str">
        <f t="shared" si="102"/>
        <v>0</v>
      </c>
      <c r="N963" s="4" t="str">
        <f t="shared" si="103"/>
        <v>0</v>
      </c>
      <c r="O963" s="6" t="str">
        <f t="shared" si="104"/>
        <v>Pas de niveau 7</v>
      </c>
    </row>
    <row r="964" spans="1:15">
      <c r="A964" s="15">
        <f>'Balance N-1'!A965</f>
        <v>0</v>
      </c>
      <c r="B964" s="4" t="str">
        <f t="shared" ref="B964:B1000" si="105">LEFT(A964,$W$1)</f>
        <v>0</v>
      </c>
      <c r="C964" s="4" t="str">
        <f t="shared" ref="C964:C1000" si="106">LEFT(A964,$X$1)</f>
        <v>0</v>
      </c>
      <c r="D964" s="4" t="str">
        <f t="shared" ref="D964:D1000" si="107">LEFT(A964,$Y$1)</f>
        <v>0</v>
      </c>
      <c r="E964" s="8">
        <f>'Balance N-1'!B965</f>
        <v>0</v>
      </c>
      <c r="F964" s="9">
        <f>'Balance N-1'!C965</f>
        <v>0</v>
      </c>
      <c r="G964" s="9">
        <f>'Balance N-1'!D965</f>
        <v>0</v>
      </c>
      <c r="H964" s="9">
        <f>'Balance N-1'!E965</f>
        <v>0</v>
      </c>
      <c r="I964" s="9">
        <f>'Balance N-1'!F965</f>
        <v>0</v>
      </c>
      <c r="J964" s="11">
        <f>'Balance N-1'!G965</f>
        <v>0</v>
      </c>
      <c r="K964" s="11">
        <f>'Balance N-1'!H965</f>
        <v>0</v>
      </c>
      <c r="L964" s="12" t="str">
        <f t="shared" ref="L964:L1000" si="108">LEFT(A964,1)</f>
        <v>0</v>
      </c>
      <c r="M964" s="5" t="str">
        <f t="shared" ref="M964:M1000" si="109">IF(MID(A964,5,1)&lt;&gt;"0",LEFT(A964,5),"Pas de niveau 5")</f>
        <v>0</v>
      </c>
      <c r="N964" s="4" t="str">
        <f t="shared" ref="N964:N1000" si="110">IF(MID(A964,6,1)&lt;&gt;"0",LEFT(A964,6),"Pas de niveau 6")</f>
        <v>0</v>
      </c>
      <c r="O964" s="6" t="str">
        <f t="shared" ref="O964:O1000" si="111">IF(MID(A964,7,1)&lt;&gt;"",LEFT(A964,7),"Pas de niveau 7")</f>
        <v>Pas de niveau 7</v>
      </c>
    </row>
    <row r="965" spans="1:15">
      <c r="A965" s="15">
        <f>'Balance N-1'!A966</f>
        <v>0</v>
      </c>
      <c r="B965" s="4" t="str">
        <f t="shared" si="105"/>
        <v>0</v>
      </c>
      <c r="C965" s="4" t="str">
        <f t="shared" si="106"/>
        <v>0</v>
      </c>
      <c r="D965" s="4" t="str">
        <f t="shared" si="107"/>
        <v>0</v>
      </c>
      <c r="E965" s="8">
        <f>'Balance N-1'!B966</f>
        <v>0</v>
      </c>
      <c r="F965" s="9">
        <f>'Balance N-1'!C966</f>
        <v>0</v>
      </c>
      <c r="G965" s="9">
        <f>'Balance N-1'!D966</f>
        <v>0</v>
      </c>
      <c r="H965" s="9">
        <f>'Balance N-1'!E966</f>
        <v>0</v>
      </c>
      <c r="I965" s="9">
        <f>'Balance N-1'!F966</f>
        <v>0</v>
      </c>
      <c r="J965" s="11">
        <f>'Balance N-1'!G966</f>
        <v>0</v>
      </c>
      <c r="K965" s="11">
        <f>'Balance N-1'!H966</f>
        <v>0</v>
      </c>
      <c r="L965" s="12" t="str">
        <f t="shared" si="108"/>
        <v>0</v>
      </c>
      <c r="M965" s="5" t="str">
        <f t="shared" si="109"/>
        <v>0</v>
      </c>
      <c r="N965" s="4" t="str">
        <f t="shared" si="110"/>
        <v>0</v>
      </c>
      <c r="O965" s="6" t="str">
        <f t="shared" si="111"/>
        <v>Pas de niveau 7</v>
      </c>
    </row>
    <row r="966" spans="1:15">
      <c r="A966" s="15">
        <f>'Balance N-1'!A967</f>
        <v>0</v>
      </c>
      <c r="B966" s="4" t="str">
        <f t="shared" si="105"/>
        <v>0</v>
      </c>
      <c r="C966" s="4" t="str">
        <f t="shared" si="106"/>
        <v>0</v>
      </c>
      <c r="D966" s="4" t="str">
        <f t="shared" si="107"/>
        <v>0</v>
      </c>
      <c r="E966" s="8">
        <f>'Balance N-1'!B967</f>
        <v>0</v>
      </c>
      <c r="F966" s="9">
        <f>'Balance N-1'!C967</f>
        <v>0</v>
      </c>
      <c r="G966" s="9">
        <f>'Balance N-1'!D967</f>
        <v>0</v>
      </c>
      <c r="H966" s="9">
        <f>'Balance N-1'!E967</f>
        <v>0</v>
      </c>
      <c r="I966" s="9">
        <f>'Balance N-1'!F967</f>
        <v>0</v>
      </c>
      <c r="J966" s="11">
        <f>'Balance N-1'!G967</f>
        <v>0</v>
      </c>
      <c r="K966" s="11">
        <f>'Balance N-1'!H967</f>
        <v>0</v>
      </c>
      <c r="L966" s="12" t="str">
        <f t="shared" si="108"/>
        <v>0</v>
      </c>
      <c r="M966" s="5" t="str">
        <f t="shared" si="109"/>
        <v>0</v>
      </c>
      <c r="N966" s="4" t="str">
        <f t="shared" si="110"/>
        <v>0</v>
      </c>
      <c r="O966" s="6" t="str">
        <f t="shared" si="111"/>
        <v>Pas de niveau 7</v>
      </c>
    </row>
    <row r="967" spans="1:15">
      <c r="A967" s="15">
        <f>'Balance N-1'!A968</f>
        <v>0</v>
      </c>
      <c r="B967" s="4" t="str">
        <f t="shared" si="105"/>
        <v>0</v>
      </c>
      <c r="C967" s="4" t="str">
        <f t="shared" si="106"/>
        <v>0</v>
      </c>
      <c r="D967" s="4" t="str">
        <f t="shared" si="107"/>
        <v>0</v>
      </c>
      <c r="E967" s="8">
        <f>'Balance N-1'!B968</f>
        <v>0</v>
      </c>
      <c r="F967" s="9">
        <f>'Balance N-1'!C968</f>
        <v>0</v>
      </c>
      <c r="G967" s="9">
        <f>'Balance N-1'!D968</f>
        <v>0</v>
      </c>
      <c r="H967" s="9">
        <f>'Balance N-1'!E968</f>
        <v>0</v>
      </c>
      <c r="I967" s="9">
        <f>'Balance N-1'!F968</f>
        <v>0</v>
      </c>
      <c r="J967" s="11">
        <f>'Balance N-1'!G968</f>
        <v>0</v>
      </c>
      <c r="K967" s="11">
        <f>'Balance N-1'!H968</f>
        <v>0</v>
      </c>
      <c r="L967" s="12" t="str">
        <f t="shared" si="108"/>
        <v>0</v>
      </c>
      <c r="M967" s="5" t="str">
        <f t="shared" si="109"/>
        <v>0</v>
      </c>
      <c r="N967" s="4" t="str">
        <f t="shared" si="110"/>
        <v>0</v>
      </c>
      <c r="O967" s="6" t="str">
        <f t="shared" si="111"/>
        <v>Pas de niveau 7</v>
      </c>
    </row>
    <row r="968" spans="1:15">
      <c r="A968" s="15">
        <f>'Balance N-1'!A969</f>
        <v>0</v>
      </c>
      <c r="B968" s="4" t="str">
        <f t="shared" si="105"/>
        <v>0</v>
      </c>
      <c r="C968" s="4" t="str">
        <f t="shared" si="106"/>
        <v>0</v>
      </c>
      <c r="D968" s="4" t="str">
        <f t="shared" si="107"/>
        <v>0</v>
      </c>
      <c r="E968" s="8">
        <f>'Balance N-1'!B969</f>
        <v>0</v>
      </c>
      <c r="F968" s="9">
        <f>'Balance N-1'!C969</f>
        <v>0</v>
      </c>
      <c r="G968" s="9">
        <f>'Balance N-1'!D969</f>
        <v>0</v>
      </c>
      <c r="H968" s="9">
        <f>'Balance N-1'!E969</f>
        <v>0</v>
      </c>
      <c r="I968" s="9">
        <f>'Balance N-1'!F969</f>
        <v>0</v>
      </c>
      <c r="J968" s="11">
        <f>'Balance N-1'!G969</f>
        <v>0</v>
      </c>
      <c r="K968" s="11">
        <f>'Balance N-1'!H969</f>
        <v>0</v>
      </c>
      <c r="L968" s="12" t="str">
        <f t="shared" si="108"/>
        <v>0</v>
      </c>
      <c r="M968" s="5" t="str">
        <f t="shared" si="109"/>
        <v>0</v>
      </c>
      <c r="N968" s="4" t="str">
        <f t="shared" si="110"/>
        <v>0</v>
      </c>
      <c r="O968" s="6" t="str">
        <f t="shared" si="111"/>
        <v>Pas de niveau 7</v>
      </c>
    </row>
    <row r="969" spans="1:15">
      <c r="A969" s="15">
        <f>'Balance N-1'!A970</f>
        <v>0</v>
      </c>
      <c r="B969" s="4" t="str">
        <f t="shared" si="105"/>
        <v>0</v>
      </c>
      <c r="C969" s="4" t="str">
        <f t="shared" si="106"/>
        <v>0</v>
      </c>
      <c r="D969" s="4" t="str">
        <f t="shared" si="107"/>
        <v>0</v>
      </c>
      <c r="E969" s="8">
        <f>'Balance N-1'!B970</f>
        <v>0</v>
      </c>
      <c r="F969" s="9">
        <f>'Balance N-1'!C970</f>
        <v>0</v>
      </c>
      <c r="G969" s="9">
        <f>'Balance N-1'!D970</f>
        <v>0</v>
      </c>
      <c r="H969" s="9">
        <f>'Balance N-1'!E970</f>
        <v>0</v>
      </c>
      <c r="I969" s="9">
        <f>'Balance N-1'!F970</f>
        <v>0</v>
      </c>
      <c r="J969" s="11">
        <f>'Balance N-1'!G970</f>
        <v>0</v>
      </c>
      <c r="K969" s="11">
        <f>'Balance N-1'!H970</f>
        <v>0</v>
      </c>
      <c r="L969" s="12" t="str">
        <f t="shared" si="108"/>
        <v>0</v>
      </c>
      <c r="M969" s="5" t="str">
        <f t="shared" si="109"/>
        <v>0</v>
      </c>
      <c r="N969" s="4" t="str">
        <f t="shared" si="110"/>
        <v>0</v>
      </c>
      <c r="O969" s="6" t="str">
        <f t="shared" si="111"/>
        <v>Pas de niveau 7</v>
      </c>
    </row>
    <row r="970" spans="1:15">
      <c r="A970" s="15">
        <f>'Balance N-1'!A971</f>
        <v>0</v>
      </c>
      <c r="B970" s="4" t="str">
        <f t="shared" si="105"/>
        <v>0</v>
      </c>
      <c r="C970" s="4" t="str">
        <f t="shared" si="106"/>
        <v>0</v>
      </c>
      <c r="D970" s="4" t="str">
        <f t="shared" si="107"/>
        <v>0</v>
      </c>
      <c r="E970" s="8">
        <f>'Balance N-1'!B971</f>
        <v>0</v>
      </c>
      <c r="F970" s="9">
        <f>'Balance N-1'!C971</f>
        <v>0</v>
      </c>
      <c r="G970" s="9">
        <f>'Balance N-1'!D971</f>
        <v>0</v>
      </c>
      <c r="H970" s="9">
        <f>'Balance N-1'!E971</f>
        <v>0</v>
      </c>
      <c r="I970" s="9">
        <f>'Balance N-1'!F971</f>
        <v>0</v>
      </c>
      <c r="J970" s="11">
        <f>'Balance N-1'!G971</f>
        <v>0</v>
      </c>
      <c r="K970" s="11">
        <f>'Balance N-1'!H971</f>
        <v>0</v>
      </c>
      <c r="L970" s="12" t="str">
        <f t="shared" si="108"/>
        <v>0</v>
      </c>
      <c r="M970" s="5" t="str">
        <f t="shared" si="109"/>
        <v>0</v>
      </c>
      <c r="N970" s="4" t="str">
        <f t="shared" si="110"/>
        <v>0</v>
      </c>
      <c r="O970" s="6" t="str">
        <f t="shared" si="111"/>
        <v>Pas de niveau 7</v>
      </c>
    </row>
    <row r="971" spans="1:15">
      <c r="A971" s="15">
        <f>'Balance N-1'!A972</f>
        <v>0</v>
      </c>
      <c r="B971" s="4" t="str">
        <f t="shared" si="105"/>
        <v>0</v>
      </c>
      <c r="C971" s="4" t="str">
        <f t="shared" si="106"/>
        <v>0</v>
      </c>
      <c r="D971" s="4" t="str">
        <f t="shared" si="107"/>
        <v>0</v>
      </c>
      <c r="E971" s="8">
        <f>'Balance N-1'!B972</f>
        <v>0</v>
      </c>
      <c r="F971" s="9">
        <f>'Balance N-1'!C972</f>
        <v>0</v>
      </c>
      <c r="G971" s="9">
        <f>'Balance N-1'!D972</f>
        <v>0</v>
      </c>
      <c r="H971" s="9">
        <f>'Balance N-1'!E972</f>
        <v>0</v>
      </c>
      <c r="I971" s="9">
        <f>'Balance N-1'!F972</f>
        <v>0</v>
      </c>
      <c r="J971" s="11">
        <f>'Balance N-1'!G972</f>
        <v>0</v>
      </c>
      <c r="K971" s="11">
        <f>'Balance N-1'!H972</f>
        <v>0</v>
      </c>
      <c r="L971" s="12" t="str">
        <f t="shared" si="108"/>
        <v>0</v>
      </c>
      <c r="M971" s="5" t="str">
        <f t="shared" si="109"/>
        <v>0</v>
      </c>
      <c r="N971" s="4" t="str">
        <f t="shared" si="110"/>
        <v>0</v>
      </c>
      <c r="O971" s="6" t="str">
        <f t="shared" si="111"/>
        <v>Pas de niveau 7</v>
      </c>
    </row>
    <row r="972" spans="1:15">
      <c r="A972" s="15">
        <f>'Balance N-1'!A973</f>
        <v>0</v>
      </c>
      <c r="B972" s="4" t="str">
        <f t="shared" si="105"/>
        <v>0</v>
      </c>
      <c r="C972" s="4" t="str">
        <f t="shared" si="106"/>
        <v>0</v>
      </c>
      <c r="D972" s="4" t="str">
        <f t="shared" si="107"/>
        <v>0</v>
      </c>
      <c r="E972" s="8">
        <f>'Balance N-1'!B973</f>
        <v>0</v>
      </c>
      <c r="F972" s="9">
        <f>'Balance N-1'!C973</f>
        <v>0</v>
      </c>
      <c r="G972" s="9">
        <f>'Balance N-1'!D973</f>
        <v>0</v>
      </c>
      <c r="H972" s="9">
        <f>'Balance N-1'!E973</f>
        <v>0</v>
      </c>
      <c r="I972" s="9">
        <f>'Balance N-1'!F973</f>
        <v>0</v>
      </c>
      <c r="J972" s="11">
        <f>'Balance N-1'!G973</f>
        <v>0</v>
      </c>
      <c r="K972" s="11">
        <f>'Balance N-1'!H973</f>
        <v>0</v>
      </c>
      <c r="L972" s="12" t="str">
        <f t="shared" si="108"/>
        <v>0</v>
      </c>
      <c r="M972" s="5" t="str">
        <f t="shared" si="109"/>
        <v>0</v>
      </c>
      <c r="N972" s="4" t="str">
        <f t="shared" si="110"/>
        <v>0</v>
      </c>
      <c r="O972" s="6" t="str">
        <f t="shared" si="111"/>
        <v>Pas de niveau 7</v>
      </c>
    </row>
    <row r="973" spans="1:15">
      <c r="A973" s="15">
        <f>'Balance N-1'!A974</f>
        <v>0</v>
      </c>
      <c r="B973" s="4" t="str">
        <f t="shared" si="105"/>
        <v>0</v>
      </c>
      <c r="C973" s="4" t="str">
        <f t="shared" si="106"/>
        <v>0</v>
      </c>
      <c r="D973" s="4" t="str">
        <f t="shared" si="107"/>
        <v>0</v>
      </c>
      <c r="E973" s="8">
        <f>'Balance N-1'!B974</f>
        <v>0</v>
      </c>
      <c r="F973" s="9">
        <f>'Balance N-1'!C974</f>
        <v>0</v>
      </c>
      <c r="G973" s="9">
        <f>'Balance N-1'!D974</f>
        <v>0</v>
      </c>
      <c r="H973" s="9">
        <f>'Balance N-1'!E974</f>
        <v>0</v>
      </c>
      <c r="I973" s="9">
        <f>'Balance N-1'!F974</f>
        <v>0</v>
      </c>
      <c r="J973" s="11">
        <f>'Balance N-1'!G974</f>
        <v>0</v>
      </c>
      <c r="K973" s="11">
        <f>'Balance N-1'!H974</f>
        <v>0</v>
      </c>
      <c r="L973" s="12" t="str">
        <f t="shared" si="108"/>
        <v>0</v>
      </c>
      <c r="M973" s="5" t="str">
        <f t="shared" si="109"/>
        <v>0</v>
      </c>
      <c r="N973" s="4" t="str">
        <f t="shared" si="110"/>
        <v>0</v>
      </c>
      <c r="O973" s="6" t="str">
        <f t="shared" si="111"/>
        <v>Pas de niveau 7</v>
      </c>
    </row>
    <row r="974" spans="1:15">
      <c r="A974" s="15">
        <f>'Balance N-1'!A975</f>
        <v>0</v>
      </c>
      <c r="B974" s="4" t="str">
        <f t="shared" si="105"/>
        <v>0</v>
      </c>
      <c r="C974" s="4" t="str">
        <f t="shared" si="106"/>
        <v>0</v>
      </c>
      <c r="D974" s="4" t="str">
        <f t="shared" si="107"/>
        <v>0</v>
      </c>
      <c r="E974" s="8">
        <f>'Balance N-1'!B975</f>
        <v>0</v>
      </c>
      <c r="F974" s="9">
        <f>'Balance N-1'!C975</f>
        <v>0</v>
      </c>
      <c r="G974" s="9">
        <f>'Balance N-1'!D975</f>
        <v>0</v>
      </c>
      <c r="H974" s="9">
        <f>'Balance N-1'!E975</f>
        <v>0</v>
      </c>
      <c r="I974" s="9">
        <f>'Balance N-1'!F975</f>
        <v>0</v>
      </c>
      <c r="J974" s="11">
        <f>'Balance N-1'!G975</f>
        <v>0</v>
      </c>
      <c r="K974" s="11">
        <f>'Balance N-1'!H975</f>
        <v>0</v>
      </c>
      <c r="L974" s="12" t="str">
        <f t="shared" si="108"/>
        <v>0</v>
      </c>
      <c r="M974" s="5" t="str">
        <f t="shared" si="109"/>
        <v>0</v>
      </c>
      <c r="N974" s="4" t="str">
        <f t="shared" si="110"/>
        <v>0</v>
      </c>
      <c r="O974" s="6" t="str">
        <f t="shared" si="111"/>
        <v>Pas de niveau 7</v>
      </c>
    </row>
    <row r="975" spans="1:15">
      <c r="A975" s="15">
        <f>'Balance N-1'!A976</f>
        <v>0</v>
      </c>
      <c r="B975" s="4" t="str">
        <f t="shared" si="105"/>
        <v>0</v>
      </c>
      <c r="C975" s="4" t="str">
        <f t="shared" si="106"/>
        <v>0</v>
      </c>
      <c r="D975" s="4" t="str">
        <f t="shared" si="107"/>
        <v>0</v>
      </c>
      <c r="E975" s="8">
        <f>'Balance N-1'!B976</f>
        <v>0</v>
      </c>
      <c r="F975" s="9">
        <f>'Balance N-1'!C976</f>
        <v>0</v>
      </c>
      <c r="G975" s="9">
        <f>'Balance N-1'!D976</f>
        <v>0</v>
      </c>
      <c r="H975" s="9">
        <f>'Balance N-1'!E976</f>
        <v>0</v>
      </c>
      <c r="I975" s="9">
        <f>'Balance N-1'!F976</f>
        <v>0</v>
      </c>
      <c r="J975" s="11">
        <f>'Balance N-1'!G976</f>
        <v>0</v>
      </c>
      <c r="K975" s="11">
        <f>'Balance N-1'!H976</f>
        <v>0</v>
      </c>
      <c r="L975" s="12" t="str">
        <f t="shared" si="108"/>
        <v>0</v>
      </c>
      <c r="M975" s="5" t="str">
        <f t="shared" si="109"/>
        <v>0</v>
      </c>
      <c r="N975" s="4" t="str">
        <f t="shared" si="110"/>
        <v>0</v>
      </c>
      <c r="O975" s="6" t="str">
        <f t="shared" si="111"/>
        <v>Pas de niveau 7</v>
      </c>
    </row>
    <row r="976" spans="1:15">
      <c r="A976" s="15">
        <f>'Balance N-1'!A977</f>
        <v>0</v>
      </c>
      <c r="B976" s="4" t="str">
        <f t="shared" si="105"/>
        <v>0</v>
      </c>
      <c r="C976" s="4" t="str">
        <f t="shared" si="106"/>
        <v>0</v>
      </c>
      <c r="D976" s="4" t="str">
        <f t="shared" si="107"/>
        <v>0</v>
      </c>
      <c r="E976" s="8">
        <f>'Balance N-1'!B977</f>
        <v>0</v>
      </c>
      <c r="F976" s="9">
        <f>'Balance N-1'!C977</f>
        <v>0</v>
      </c>
      <c r="G976" s="9">
        <f>'Balance N-1'!D977</f>
        <v>0</v>
      </c>
      <c r="H976" s="9">
        <f>'Balance N-1'!E977</f>
        <v>0</v>
      </c>
      <c r="I976" s="9">
        <f>'Balance N-1'!F977</f>
        <v>0</v>
      </c>
      <c r="J976" s="11">
        <f>'Balance N-1'!G977</f>
        <v>0</v>
      </c>
      <c r="K976" s="11">
        <f>'Balance N-1'!H977</f>
        <v>0</v>
      </c>
      <c r="L976" s="12" t="str">
        <f t="shared" si="108"/>
        <v>0</v>
      </c>
      <c r="M976" s="5" t="str">
        <f t="shared" si="109"/>
        <v>0</v>
      </c>
      <c r="N976" s="4" t="str">
        <f t="shared" si="110"/>
        <v>0</v>
      </c>
      <c r="O976" s="6" t="str">
        <f t="shared" si="111"/>
        <v>Pas de niveau 7</v>
      </c>
    </row>
    <row r="977" spans="1:15">
      <c r="A977" s="15">
        <f>'Balance N-1'!A978</f>
        <v>0</v>
      </c>
      <c r="B977" s="4" t="str">
        <f t="shared" si="105"/>
        <v>0</v>
      </c>
      <c r="C977" s="4" t="str">
        <f t="shared" si="106"/>
        <v>0</v>
      </c>
      <c r="D977" s="4" t="str">
        <f t="shared" si="107"/>
        <v>0</v>
      </c>
      <c r="E977" s="8">
        <f>'Balance N-1'!B978</f>
        <v>0</v>
      </c>
      <c r="F977" s="9">
        <f>'Balance N-1'!C978</f>
        <v>0</v>
      </c>
      <c r="G977" s="9">
        <f>'Balance N-1'!D978</f>
        <v>0</v>
      </c>
      <c r="H977" s="9">
        <f>'Balance N-1'!E978</f>
        <v>0</v>
      </c>
      <c r="I977" s="9">
        <f>'Balance N-1'!F978</f>
        <v>0</v>
      </c>
      <c r="J977" s="11">
        <f>'Balance N-1'!G978</f>
        <v>0</v>
      </c>
      <c r="K977" s="11">
        <f>'Balance N-1'!H978</f>
        <v>0</v>
      </c>
      <c r="L977" s="12" t="str">
        <f t="shared" si="108"/>
        <v>0</v>
      </c>
      <c r="M977" s="5" t="str">
        <f t="shared" si="109"/>
        <v>0</v>
      </c>
      <c r="N977" s="4" t="str">
        <f t="shared" si="110"/>
        <v>0</v>
      </c>
      <c r="O977" s="6" t="str">
        <f t="shared" si="111"/>
        <v>Pas de niveau 7</v>
      </c>
    </row>
    <row r="978" spans="1:15">
      <c r="A978" s="15">
        <f>'Balance N-1'!A979</f>
        <v>0</v>
      </c>
      <c r="B978" s="4" t="str">
        <f t="shared" si="105"/>
        <v>0</v>
      </c>
      <c r="C978" s="4" t="str">
        <f t="shared" si="106"/>
        <v>0</v>
      </c>
      <c r="D978" s="4" t="str">
        <f t="shared" si="107"/>
        <v>0</v>
      </c>
      <c r="E978" s="8">
        <f>'Balance N-1'!B979</f>
        <v>0</v>
      </c>
      <c r="F978" s="9">
        <f>'Balance N-1'!C979</f>
        <v>0</v>
      </c>
      <c r="G978" s="9">
        <f>'Balance N-1'!D979</f>
        <v>0</v>
      </c>
      <c r="H978" s="9">
        <f>'Balance N-1'!E979</f>
        <v>0</v>
      </c>
      <c r="I978" s="9">
        <f>'Balance N-1'!F979</f>
        <v>0</v>
      </c>
      <c r="J978" s="11">
        <f>'Balance N-1'!G979</f>
        <v>0</v>
      </c>
      <c r="K978" s="11">
        <f>'Balance N-1'!H979</f>
        <v>0</v>
      </c>
      <c r="L978" s="12" t="str">
        <f t="shared" si="108"/>
        <v>0</v>
      </c>
      <c r="M978" s="5" t="str">
        <f t="shared" si="109"/>
        <v>0</v>
      </c>
      <c r="N978" s="4" t="str">
        <f t="shared" si="110"/>
        <v>0</v>
      </c>
      <c r="O978" s="6" t="str">
        <f t="shared" si="111"/>
        <v>Pas de niveau 7</v>
      </c>
    </row>
    <row r="979" spans="1:15">
      <c r="A979" s="15">
        <f>'Balance N-1'!A980</f>
        <v>0</v>
      </c>
      <c r="B979" s="4" t="str">
        <f t="shared" si="105"/>
        <v>0</v>
      </c>
      <c r="C979" s="4" t="str">
        <f t="shared" si="106"/>
        <v>0</v>
      </c>
      <c r="D979" s="4" t="str">
        <f t="shared" si="107"/>
        <v>0</v>
      </c>
      <c r="E979" s="8">
        <f>'Balance N-1'!B980</f>
        <v>0</v>
      </c>
      <c r="F979" s="9">
        <f>'Balance N-1'!C980</f>
        <v>0</v>
      </c>
      <c r="G979" s="9">
        <f>'Balance N-1'!D980</f>
        <v>0</v>
      </c>
      <c r="H979" s="9">
        <f>'Balance N-1'!E980</f>
        <v>0</v>
      </c>
      <c r="I979" s="9">
        <f>'Balance N-1'!F980</f>
        <v>0</v>
      </c>
      <c r="J979" s="11">
        <f>'Balance N-1'!G980</f>
        <v>0</v>
      </c>
      <c r="K979" s="11">
        <f>'Balance N-1'!H980</f>
        <v>0</v>
      </c>
      <c r="L979" s="12" t="str">
        <f t="shared" si="108"/>
        <v>0</v>
      </c>
      <c r="M979" s="5" t="str">
        <f t="shared" si="109"/>
        <v>0</v>
      </c>
      <c r="N979" s="4" t="str">
        <f t="shared" si="110"/>
        <v>0</v>
      </c>
      <c r="O979" s="6" t="str">
        <f t="shared" si="111"/>
        <v>Pas de niveau 7</v>
      </c>
    </row>
    <row r="980" spans="1:15">
      <c r="A980" s="15">
        <f>'Balance N-1'!A981</f>
        <v>0</v>
      </c>
      <c r="B980" s="4" t="str">
        <f t="shared" si="105"/>
        <v>0</v>
      </c>
      <c r="C980" s="4" t="str">
        <f t="shared" si="106"/>
        <v>0</v>
      </c>
      <c r="D980" s="4" t="str">
        <f t="shared" si="107"/>
        <v>0</v>
      </c>
      <c r="E980" s="8">
        <f>'Balance N-1'!B981</f>
        <v>0</v>
      </c>
      <c r="F980" s="9">
        <f>'Balance N-1'!C981</f>
        <v>0</v>
      </c>
      <c r="G980" s="9">
        <f>'Balance N-1'!D981</f>
        <v>0</v>
      </c>
      <c r="H980" s="9">
        <f>'Balance N-1'!E981</f>
        <v>0</v>
      </c>
      <c r="I980" s="9">
        <f>'Balance N-1'!F981</f>
        <v>0</v>
      </c>
      <c r="J980" s="11">
        <f>'Balance N-1'!G981</f>
        <v>0</v>
      </c>
      <c r="K980" s="11">
        <f>'Balance N-1'!H981</f>
        <v>0</v>
      </c>
      <c r="L980" s="12" t="str">
        <f t="shared" si="108"/>
        <v>0</v>
      </c>
      <c r="M980" s="5" t="str">
        <f t="shared" si="109"/>
        <v>0</v>
      </c>
      <c r="N980" s="4" t="str">
        <f t="shared" si="110"/>
        <v>0</v>
      </c>
      <c r="O980" s="6" t="str">
        <f t="shared" si="111"/>
        <v>Pas de niveau 7</v>
      </c>
    </row>
    <row r="981" spans="1:15">
      <c r="A981" s="15">
        <f>'Balance N-1'!A982</f>
        <v>0</v>
      </c>
      <c r="B981" s="4" t="str">
        <f t="shared" si="105"/>
        <v>0</v>
      </c>
      <c r="C981" s="4" t="str">
        <f t="shared" si="106"/>
        <v>0</v>
      </c>
      <c r="D981" s="4" t="str">
        <f t="shared" si="107"/>
        <v>0</v>
      </c>
      <c r="E981" s="8">
        <f>'Balance N-1'!B982</f>
        <v>0</v>
      </c>
      <c r="F981" s="9">
        <f>'Balance N-1'!C982</f>
        <v>0</v>
      </c>
      <c r="G981" s="9">
        <f>'Balance N-1'!D982</f>
        <v>0</v>
      </c>
      <c r="H981" s="9">
        <f>'Balance N-1'!E982</f>
        <v>0</v>
      </c>
      <c r="I981" s="9">
        <f>'Balance N-1'!F982</f>
        <v>0</v>
      </c>
      <c r="J981" s="11">
        <f>'Balance N-1'!G982</f>
        <v>0</v>
      </c>
      <c r="K981" s="11">
        <f>'Balance N-1'!H982</f>
        <v>0</v>
      </c>
      <c r="L981" s="12" t="str">
        <f t="shared" si="108"/>
        <v>0</v>
      </c>
      <c r="M981" s="5" t="str">
        <f t="shared" si="109"/>
        <v>0</v>
      </c>
      <c r="N981" s="4" t="str">
        <f t="shared" si="110"/>
        <v>0</v>
      </c>
      <c r="O981" s="6" t="str">
        <f t="shared" si="111"/>
        <v>Pas de niveau 7</v>
      </c>
    </row>
    <row r="982" spans="1:15">
      <c r="A982" s="15">
        <f>'Balance N-1'!A983</f>
        <v>0</v>
      </c>
      <c r="B982" s="4" t="str">
        <f t="shared" si="105"/>
        <v>0</v>
      </c>
      <c r="C982" s="4" t="str">
        <f t="shared" si="106"/>
        <v>0</v>
      </c>
      <c r="D982" s="4" t="str">
        <f t="shared" si="107"/>
        <v>0</v>
      </c>
      <c r="E982" s="8">
        <f>'Balance N-1'!B983</f>
        <v>0</v>
      </c>
      <c r="F982" s="9">
        <f>'Balance N-1'!C983</f>
        <v>0</v>
      </c>
      <c r="G982" s="9">
        <f>'Balance N-1'!D983</f>
        <v>0</v>
      </c>
      <c r="H982" s="9">
        <f>'Balance N-1'!E983</f>
        <v>0</v>
      </c>
      <c r="I982" s="9">
        <f>'Balance N-1'!F983</f>
        <v>0</v>
      </c>
      <c r="J982" s="11">
        <f>'Balance N-1'!G983</f>
        <v>0</v>
      </c>
      <c r="K982" s="11">
        <f>'Balance N-1'!H983</f>
        <v>0</v>
      </c>
      <c r="L982" s="12" t="str">
        <f t="shared" si="108"/>
        <v>0</v>
      </c>
      <c r="M982" s="5" t="str">
        <f t="shared" si="109"/>
        <v>0</v>
      </c>
      <c r="N982" s="4" t="str">
        <f t="shared" si="110"/>
        <v>0</v>
      </c>
      <c r="O982" s="6" t="str">
        <f t="shared" si="111"/>
        <v>Pas de niveau 7</v>
      </c>
    </row>
    <row r="983" spans="1:15">
      <c r="A983" s="15">
        <f>'Balance N-1'!A984</f>
        <v>0</v>
      </c>
      <c r="B983" s="4" t="str">
        <f t="shared" si="105"/>
        <v>0</v>
      </c>
      <c r="C983" s="4" t="str">
        <f t="shared" si="106"/>
        <v>0</v>
      </c>
      <c r="D983" s="4" t="str">
        <f t="shared" si="107"/>
        <v>0</v>
      </c>
      <c r="E983" s="8">
        <f>'Balance N-1'!B984</f>
        <v>0</v>
      </c>
      <c r="F983" s="9">
        <f>'Balance N-1'!C984</f>
        <v>0</v>
      </c>
      <c r="G983" s="9">
        <f>'Balance N-1'!D984</f>
        <v>0</v>
      </c>
      <c r="H983" s="9">
        <f>'Balance N-1'!E984</f>
        <v>0</v>
      </c>
      <c r="I983" s="9">
        <f>'Balance N-1'!F984</f>
        <v>0</v>
      </c>
      <c r="J983" s="11">
        <f>'Balance N-1'!G984</f>
        <v>0</v>
      </c>
      <c r="K983" s="11">
        <f>'Balance N-1'!H984</f>
        <v>0</v>
      </c>
      <c r="L983" s="12" t="str">
        <f t="shared" si="108"/>
        <v>0</v>
      </c>
      <c r="M983" s="5" t="str">
        <f t="shared" si="109"/>
        <v>0</v>
      </c>
      <c r="N983" s="4" t="str">
        <f t="shared" si="110"/>
        <v>0</v>
      </c>
      <c r="O983" s="6" t="str">
        <f t="shared" si="111"/>
        <v>Pas de niveau 7</v>
      </c>
    </row>
    <row r="984" spans="1:15">
      <c r="A984" s="15">
        <f>'Balance N-1'!A985</f>
        <v>0</v>
      </c>
      <c r="B984" s="4" t="str">
        <f t="shared" si="105"/>
        <v>0</v>
      </c>
      <c r="C984" s="4" t="str">
        <f t="shared" si="106"/>
        <v>0</v>
      </c>
      <c r="D984" s="4" t="str">
        <f t="shared" si="107"/>
        <v>0</v>
      </c>
      <c r="E984" s="8">
        <f>'Balance N-1'!B985</f>
        <v>0</v>
      </c>
      <c r="F984" s="9">
        <f>'Balance N-1'!C985</f>
        <v>0</v>
      </c>
      <c r="G984" s="9">
        <f>'Balance N-1'!D985</f>
        <v>0</v>
      </c>
      <c r="H984" s="9">
        <f>'Balance N-1'!E985</f>
        <v>0</v>
      </c>
      <c r="I984" s="9">
        <f>'Balance N-1'!F985</f>
        <v>0</v>
      </c>
      <c r="J984" s="11">
        <f>'Balance N-1'!G985</f>
        <v>0</v>
      </c>
      <c r="K984" s="11">
        <f>'Balance N-1'!H985</f>
        <v>0</v>
      </c>
      <c r="L984" s="12" t="str">
        <f t="shared" si="108"/>
        <v>0</v>
      </c>
      <c r="M984" s="5" t="str">
        <f t="shared" si="109"/>
        <v>0</v>
      </c>
      <c r="N984" s="4" t="str">
        <f t="shared" si="110"/>
        <v>0</v>
      </c>
      <c r="O984" s="6" t="str">
        <f t="shared" si="111"/>
        <v>Pas de niveau 7</v>
      </c>
    </row>
    <row r="985" spans="1:15">
      <c r="A985" s="15">
        <f>'Balance N-1'!A986</f>
        <v>0</v>
      </c>
      <c r="B985" s="4" t="str">
        <f t="shared" si="105"/>
        <v>0</v>
      </c>
      <c r="C985" s="4" t="str">
        <f t="shared" si="106"/>
        <v>0</v>
      </c>
      <c r="D985" s="4" t="str">
        <f t="shared" si="107"/>
        <v>0</v>
      </c>
      <c r="E985" s="8">
        <f>'Balance N-1'!B986</f>
        <v>0</v>
      </c>
      <c r="F985" s="9">
        <f>'Balance N-1'!C986</f>
        <v>0</v>
      </c>
      <c r="G985" s="9">
        <f>'Balance N-1'!D986</f>
        <v>0</v>
      </c>
      <c r="H985" s="9">
        <f>'Balance N-1'!E986</f>
        <v>0</v>
      </c>
      <c r="I985" s="9">
        <f>'Balance N-1'!F986</f>
        <v>0</v>
      </c>
      <c r="J985" s="11">
        <f>'Balance N-1'!G986</f>
        <v>0</v>
      </c>
      <c r="K985" s="11">
        <f>'Balance N-1'!H986</f>
        <v>0</v>
      </c>
      <c r="L985" s="12" t="str">
        <f t="shared" si="108"/>
        <v>0</v>
      </c>
      <c r="M985" s="5" t="str">
        <f t="shared" si="109"/>
        <v>0</v>
      </c>
      <c r="N985" s="4" t="str">
        <f t="shared" si="110"/>
        <v>0</v>
      </c>
      <c r="O985" s="6" t="str">
        <f t="shared" si="111"/>
        <v>Pas de niveau 7</v>
      </c>
    </row>
    <row r="986" spans="1:15">
      <c r="A986" s="15">
        <f>'Balance N-1'!A987</f>
        <v>0</v>
      </c>
      <c r="B986" s="4" t="str">
        <f t="shared" si="105"/>
        <v>0</v>
      </c>
      <c r="C986" s="4" t="str">
        <f t="shared" si="106"/>
        <v>0</v>
      </c>
      <c r="D986" s="4" t="str">
        <f t="shared" si="107"/>
        <v>0</v>
      </c>
      <c r="E986" s="8">
        <f>'Balance N-1'!B987</f>
        <v>0</v>
      </c>
      <c r="F986" s="9">
        <f>'Balance N-1'!C987</f>
        <v>0</v>
      </c>
      <c r="G986" s="9">
        <f>'Balance N-1'!D987</f>
        <v>0</v>
      </c>
      <c r="H986" s="9">
        <f>'Balance N-1'!E987</f>
        <v>0</v>
      </c>
      <c r="I986" s="9">
        <f>'Balance N-1'!F987</f>
        <v>0</v>
      </c>
      <c r="J986" s="11">
        <f>'Balance N-1'!G987</f>
        <v>0</v>
      </c>
      <c r="K986" s="11">
        <f>'Balance N-1'!H987</f>
        <v>0</v>
      </c>
      <c r="L986" s="12" t="str">
        <f t="shared" si="108"/>
        <v>0</v>
      </c>
      <c r="M986" s="5" t="str">
        <f t="shared" si="109"/>
        <v>0</v>
      </c>
      <c r="N986" s="4" t="str">
        <f t="shared" si="110"/>
        <v>0</v>
      </c>
      <c r="O986" s="6" t="str">
        <f t="shared" si="111"/>
        <v>Pas de niveau 7</v>
      </c>
    </row>
    <row r="987" spans="1:15">
      <c r="A987" s="15">
        <f>'Balance N-1'!A988</f>
        <v>0</v>
      </c>
      <c r="B987" s="4" t="str">
        <f t="shared" si="105"/>
        <v>0</v>
      </c>
      <c r="C987" s="4" t="str">
        <f t="shared" si="106"/>
        <v>0</v>
      </c>
      <c r="D987" s="4" t="str">
        <f t="shared" si="107"/>
        <v>0</v>
      </c>
      <c r="E987" s="8">
        <f>'Balance N-1'!B988</f>
        <v>0</v>
      </c>
      <c r="F987" s="9">
        <f>'Balance N-1'!C988</f>
        <v>0</v>
      </c>
      <c r="G987" s="9">
        <f>'Balance N-1'!D988</f>
        <v>0</v>
      </c>
      <c r="H987" s="9">
        <f>'Balance N-1'!E988</f>
        <v>0</v>
      </c>
      <c r="I987" s="9">
        <f>'Balance N-1'!F988</f>
        <v>0</v>
      </c>
      <c r="J987" s="11">
        <f>'Balance N-1'!G988</f>
        <v>0</v>
      </c>
      <c r="K987" s="11">
        <f>'Balance N-1'!H988</f>
        <v>0</v>
      </c>
      <c r="L987" s="12" t="str">
        <f t="shared" si="108"/>
        <v>0</v>
      </c>
      <c r="M987" s="5" t="str">
        <f t="shared" si="109"/>
        <v>0</v>
      </c>
      <c r="N987" s="4" t="str">
        <f t="shared" si="110"/>
        <v>0</v>
      </c>
      <c r="O987" s="6" t="str">
        <f t="shared" si="111"/>
        <v>Pas de niveau 7</v>
      </c>
    </row>
    <row r="988" spans="1:15">
      <c r="A988" s="15">
        <f>'Balance N-1'!A989</f>
        <v>0</v>
      </c>
      <c r="B988" s="4" t="str">
        <f t="shared" si="105"/>
        <v>0</v>
      </c>
      <c r="C988" s="4" t="str">
        <f t="shared" si="106"/>
        <v>0</v>
      </c>
      <c r="D988" s="4" t="str">
        <f t="shared" si="107"/>
        <v>0</v>
      </c>
      <c r="E988" s="8">
        <f>'Balance N-1'!B989</f>
        <v>0</v>
      </c>
      <c r="F988" s="9">
        <f>'Balance N-1'!C989</f>
        <v>0</v>
      </c>
      <c r="G988" s="9">
        <f>'Balance N-1'!D989</f>
        <v>0</v>
      </c>
      <c r="H988" s="9">
        <f>'Balance N-1'!E989</f>
        <v>0</v>
      </c>
      <c r="I988" s="9">
        <f>'Balance N-1'!F989</f>
        <v>0</v>
      </c>
      <c r="J988" s="11">
        <f>'Balance N-1'!G989</f>
        <v>0</v>
      </c>
      <c r="K988" s="11">
        <f>'Balance N-1'!H989</f>
        <v>0</v>
      </c>
      <c r="L988" s="12" t="str">
        <f t="shared" si="108"/>
        <v>0</v>
      </c>
      <c r="M988" s="5" t="str">
        <f t="shared" si="109"/>
        <v>0</v>
      </c>
      <c r="N988" s="4" t="str">
        <f t="shared" si="110"/>
        <v>0</v>
      </c>
      <c r="O988" s="6" t="str">
        <f t="shared" si="111"/>
        <v>Pas de niveau 7</v>
      </c>
    </row>
    <row r="989" spans="1:15">
      <c r="A989" s="15">
        <f>'Balance N-1'!A990</f>
        <v>0</v>
      </c>
      <c r="B989" s="4" t="str">
        <f t="shared" si="105"/>
        <v>0</v>
      </c>
      <c r="C989" s="4" t="str">
        <f t="shared" si="106"/>
        <v>0</v>
      </c>
      <c r="D989" s="4" t="str">
        <f t="shared" si="107"/>
        <v>0</v>
      </c>
      <c r="E989" s="8">
        <f>'Balance N-1'!B990</f>
        <v>0</v>
      </c>
      <c r="F989" s="9">
        <f>'Balance N-1'!C990</f>
        <v>0</v>
      </c>
      <c r="G989" s="9">
        <f>'Balance N-1'!D990</f>
        <v>0</v>
      </c>
      <c r="H989" s="9">
        <f>'Balance N-1'!E990</f>
        <v>0</v>
      </c>
      <c r="I989" s="9">
        <f>'Balance N-1'!F990</f>
        <v>0</v>
      </c>
      <c r="J989" s="11">
        <f>'Balance N-1'!G990</f>
        <v>0</v>
      </c>
      <c r="K989" s="11">
        <f>'Balance N-1'!H990</f>
        <v>0</v>
      </c>
      <c r="L989" s="12" t="str">
        <f t="shared" si="108"/>
        <v>0</v>
      </c>
      <c r="M989" s="5" t="str">
        <f t="shared" si="109"/>
        <v>0</v>
      </c>
      <c r="N989" s="4" t="str">
        <f t="shared" si="110"/>
        <v>0</v>
      </c>
      <c r="O989" s="6" t="str">
        <f t="shared" si="111"/>
        <v>Pas de niveau 7</v>
      </c>
    </row>
    <row r="990" spans="1:15">
      <c r="A990" s="15">
        <f>'Balance N-1'!A991</f>
        <v>0</v>
      </c>
      <c r="B990" s="4" t="str">
        <f t="shared" si="105"/>
        <v>0</v>
      </c>
      <c r="C990" s="4" t="str">
        <f t="shared" si="106"/>
        <v>0</v>
      </c>
      <c r="D990" s="4" t="str">
        <f t="shared" si="107"/>
        <v>0</v>
      </c>
      <c r="E990" s="8">
        <f>'Balance N-1'!B991</f>
        <v>0</v>
      </c>
      <c r="F990" s="9">
        <f>'Balance N-1'!C991</f>
        <v>0</v>
      </c>
      <c r="G990" s="9">
        <f>'Balance N-1'!D991</f>
        <v>0</v>
      </c>
      <c r="H990" s="9">
        <f>'Balance N-1'!E991</f>
        <v>0</v>
      </c>
      <c r="I990" s="9">
        <f>'Balance N-1'!F991</f>
        <v>0</v>
      </c>
      <c r="J990" s="11">
        <f>'Balance N-1'!G991</f>
        <v>0</v>
      </c>
      <c r="K990" s="11">
        <f>'Balance N-1'!H991</f>
        <v>0</v>
      </c>
      <c r="L990" s="12" t="str">
        <f t="shared" si="108"/>
        <v>0</v>
      </c>
      <c r="M990" s="5" t="str">
        <f t="shared" si="109"/>
        <v>0</v>
      </c>
      <c r="N990" s="4" t="str">
        <f t="shared" si="110"/>
        <v>0</v>
      </c>
      <c r="O990" s="6" t="str">
        <f t="shared" si="111"/>
        <v>Pas de niveau 7</v>
      </c>
    </row>
    <row r="991" spans="1:15">
      <c r="A991" s="15">
        <f>'Balance N-1'!A992</f>
        <v>0</v>
      </c>
      <c r="B991" s="4" t="str">
        <f t="shared" si="105"/>
        <v>0</v>
      </c>
      <c r="C991" s="4" t="str">
        <f t="shared" si="106"/>
        <v>0</v>
      </c>
      <c r="D991" s="4" t="str">
        <f t="shared" si="107"/>
        <v>0</v>
      </c>
      <c r="E991" s="8">
        <f>'Balance N-1'!B992</f>
        <v>0</v>
      </c>
      <c r="F991" s="9">
        <f>'Balance N-1'!C992</f>
        <v>0</v>
      </c>
      <c r="G991" s="9">
        <f>'Balance N-1'!D992</f>
        <v>0</v>
      </c>
      <c r="H991" s="9">
        <f>'Balance N-1'!E992</f>
        <v>0</v>
      </c>
      <c r="I991" s="9">
        <f>'Balance N-1'!F992</f>
        <v>0</v>
      </c>
      <c r="J991" s="11">
        <f>'Balance N-1'!G992</f>
        <v>0</v>
      </c>
      <c r="K991" s="11">
        <f>'Balance N-1'!H992</f>
        <v>0</v>
      </c>
      <c r="L991" s="12" t="str">
        <f t="shared" si="108"/>
        <v>0</v>
      </c>
      <c r="M991" s="5" t="str">
        <f t="shared" si="109"/>
        <v>0</v>
      </c>
      <c r="N991" s="4" t="str">
        <f t="shared" si="110"/>
        <v>0</v>
      </c>
      <c r="O991" s="6" t="str">
        <f t="shared" si="111"/>
        <v>Pas de niveau 7</v>
      </c>
    </row>
    <row r="992" spans="1:15">
      <c r="A992" s="15">
        <f>'Balance N-1'!A993</f>
        <v>0</v>
      </c>
      <c r="B992" s="4" t="str">
        <f t="shared" si="105"/>
        <v>0</v>
      </c>
      <c r="C992" s="4" t="str">
        <f t="shared" si="106"/>
        <v>0</v>
      </c>
      <c r="D992" s="4" t="str">
        <f t="shared" si="107"/>
        <v>0</v>
      </c>
      <c r="E992" s="8">
        <f>'Balance N-1'!B993</f>
        <v>0</v>
      </c>
      <c r="F992" s="9">
        <f>'Balance N-1'!C993</f>
        <v>0</v>
      </c>
      <c r="G992" s="9">
        <f>'Balance N-1'!D993</f>
        <v>0</v>
      </c>
      <c r="H992" s="9">
        <f>'Balance N-1'!E993</f>
        <v>0</v>
      </c>
      <c r="I992" s="9">
        <f>'Balance N-1'!F993</f>
        <v>0</v>
      </c>
      <c r="J992" s="11">
        <f>'Balance N-1'!G993</f>
        <v>0</v>
      </c>
      <c r="K992" s="11">
        <f>'Balance N-1'!H993</f>
        <v>0</v>
      </c>
      <c r="L992" s="12" t="str">
        <f t="shared" si="108"/>
        <v>0</v>
      </c>
      <c r="M992" s="5" t="str">
        <f t="shared" si="109"/>
        <v>0</v>
      </c>
      <c r="N992" s="4" t="str">
        <f t="shared" si="110"/>
        <v>0</v>
      </c>
      <c r="O992" s="6" t="str">
        <f t="shared" si="111"/>
        <v>Pas de niveau 7</v>
      </c>
    </row>
    <row r="993" spans="1:15">
      <c r="A993" s="15">
        <f>'Balance N-1'!A994</f>
        <v>0</v>
      </c>
      <c r="B993" s="4" t="str">
        <f t="shared" si="105"/>
        <v>0</v>
      </c>
      <c r="C993" s="4" t="str">
        <f t="shared" si="106"/>
        <v>0</v>
      </c>
      <c r="D993" s="4" t="str">
        <f t="shared" si="107"/>
        <v>0</v>
      </c>
      <c r="E993" s="8">
        <f>'Balance N-1'!B994</f>
        <v>0</v>
      </c>
      <c r="F993" s="9">
        <f>'Balance N-1'!C994</f>
        <v>0</v>
      </c>
      <c r="G993" s="9">
        <f>'Balance N-1'!D994</f>
        <v>0</v>
      </c>
      <c r="H993" s="9">
        <f>'Balance N-1'!E994</f>
        <v>0</v>
      </c>
      <c r="I993" s="9">
        <f>'Balance N-1'!F994</f>
        <v>0</v>
      </c>
      <c r="J993" s="11">
        <f>'Balance N-1'!G994</f>
        <v>0</v>
      </c>
      <c r="K993" s="11">
        <f>'Balance N-1'!H994</f>
        <v>0</v>
      </c>
      <c r="L993" s="12" t="str">
        <f t="shared" si="108"/>
        <v>0</v>
      </c>
      <c r="M993" s="5" t="str">
        <f t="shared" si="109"/>
        <v>0</v>
      </c>
      <c r="N993" s="4" t="str">
        <f t="shared" si="110"/>
        <v>0</v>
      </c>
      <c r="O993" s="6" t="str">
        <f t="shared" si="111"/>
        <v>Pas de niveau 7</v>
      </c>
    </row>
    <row r="994" spans="1:15">
      <c r="A994" s="15">
        <f>'Balance N-1'!A995</f>
        <v>0</v>
      </c>
      <c r="B994" s="4" t="str">
        <f t="shared" si="105"/>
        <v>0</v>
      </c>
      <c r="C994" s="4" t="str">
        <f t="shared" si="106"/>
        <v>0</v>
      </c>
      <c r="D994" s="4" t="str">
        <f t="shared" si="107"/>
        <v>0</v>
      </c>
      <c r="E994" s="8">
        <f>'Balance N-1'!B995</f>
        <v>0</v>
      </c>
      <c r="F994" s="9">
        <f>'Balance N-1'!C995</f>
        <v>0</v>
      </c>
      <c r="G994" s="9">
        <f>'Balance N-1'!D995</f>
        <v>0</v>
      </c>
      <c r="H994" s="9">
        <f>'Balance N-1'!E995</f>
        <v>0</v>
      </c>
      <c r="I994" s="9">
        <f>'Balance N-1'!F995</f>
        <v>0</v>
      </c>
      <c r="J994" s="11">
        <f>'Balance N-1'!G995</f>
        <v>0</v>
      </c>
      <c r="K994" s="11">
        <f>'Balance N-1'!H995</f>
        <v>0</v>
      </c>
      <c r="L994" s="12" t="str">
        <f t="shared" si="108"/>
        <v>0</v>
      </c>
      <c r="M994" s="5" t="str">
        <f t="shared" si="109"/>
        <v>0</v>
      </c>
      <c r="N994" s="4" t="str">
        <f t="shared" si="110"/>
        <v>0</v>
      </c>
      <c r="O994" s="6" t="str">
        <f t="shared" si="111"/>
        <v>Pas de niveau 7</v>
      </c>
    </row>
    <row r="995" spans="1:15">
      <c r="A995" s="15">
        <f>'Balance N-1'!A996</f>
        <v>0</v>
      </c>
      <c r="B995" s="4" t="str">
        <f t="shared" si="105"/>
        <v>0</v>
      </c>
      <c r="C995" s="4" t="str">
        <f t="shared" si="106"/>
        <v>0</v>
      </c>
      <c r="D995" s="4" t="str">
        <f t="shared" si="107"/>
        <v>0</v>
      </c>
      <c r="E995" s="8">
        <f>'Balance N-1'!B996</f>
        <v>0</v>
      </c>
      <c r="F995" s="9">
        <f>'Balance N-1'!C996</f>
        <v>0</v>
      </c>
      <c r="G995" s="9">
        <f>'Balance N-1'!D996</f>
        <v>0</v>
      </c>
      <c r="H995" s="9">
        <f>'Balance N-1'!E996</f>
        <v>0</v>
      </c>
      <c r="I995" s="9">
        <f>'Balance N-1'!F996</f>
        <v>0</v>
      </c>
      <c r="J995" s="11">
        <f>'Balance N-1'!G996</f>
        <v>0</v>
      </c>
      <c r="K995" s="11">
        <f>'Balance N-1'!H996</f>
        <v>0</v>
      </c>
      <c r="L995" s="12" t="str">
        <f t="shared" si="108"/>
        <v>0</v>
      </c>
      <c r="M995" s="5" t="str">
        <f t="shared" si="109"/>
        <v>0</v>
      </c>
      <c r="N995" s="4" t="str">
        <f t="shared" si="110"/>
        <v>0</v>
      </c>
      <c r="O995" s="6" t="str">
        <f t="shared" si="111"/>
        <v>Pas de niveau 7</v>
      </c>
    </row>
    <row r="996" spans="1:15">
      <c r="A996" s="15">
        <f>'Balance N-1'!A997</f>
        <v>0</v>
      </c>
      <c r="B996" s="4" t="str">
        <f t="shared" si="105"/>
        <v>0</v>
      </c>
      <c r="C996" s="4" t="str">
        <f t="shared" si="106"/>
        <v>0</v>
      </c>
      <c r="D996" s="4" t="str">
        <f t="shared" si="107"/>
        <v>0</v>
      </c>
      <c r="E996" s="8">
        <f>'Balance N-1'!B997</f>
        <v>0</v>
      </c>
      <c r="F996" s="9">
        <f>'Balance N-1'!C997</f>
        <v>0</v>
      </c>
      <c r="G996" s="9">
        <f>'Balance N-1'!D997</f>
        <v>0</v>
      </c>
      <c r="H996" s="9">
        <f>'Balance N-1'!E997</f>
        <v>0</v>
      </c>
      <c r="I996" s="9">
        <f>'Balance N-1'!F997</f>
        <v>0</v>
      </c>
      <c r="J996" s="11">
        <f>'Balance N-1'!G997</f>
        <v>0</v>
      </c>
      <c r="K996" s="11">
        <f>'Balance N-1'!H997</f>
        <v>0</v>
      </c>
      <c r="L996" s="12" t="str">
        <f t="shared" si="108"/>
        <v>0</v>
      </c>
      <c r="M996" s="5" t="str">
        <f t="shared" si="109"/>
        <v>0</v>
      </c>
      <c r="N996" s="4" t="str">
        <f t="shared" si="110"/>
        <v>0</v>
      </c>
      <c r="O996" s="6" t="str">
        <f t="shared" si="111"/>
        <v>Pas de niveau 7</v>
      </c>
    </row>
    <row r="997" spans="1:15">
      <c r="A997" s="15">
        <f>'Balance N-1'!A998</f>
        <v>0</v>
      </c>
      <c r="B997" s="4" t="str">
        <f t="shared" si="105"/>
        <v>0</v>
      </c>
      <c r="C997" s="4" t="str">
        <f t="shared" si="106"/>
        <v>0</v>
      </c>
      <c r="D997" s="4" t="str">
        <f t="shared" si="107"/>
        <v>0</v>
      </c>
      <c r="E997" s="8">
        <f>'Balance N-1'!B998</f>
        <v>0</v>
      </c>
      <c r="F997" s="9">
        <f>'Balance N-1'!C998</f>
        <v>0</v>
      </c>
      <c r="G997" s="9">
        <f>'Balance N-1'!D998</f>
        <v>0</v>
      </c>
      <c r="H997" s="9">
        <f>'Balance N-1'!E998</f>
        <v>0</v>
      </c>
      <c r="I997" s="9">
        <f>'Balance N-1'!F998</f>
        <v>0</v>
      </c>
      <c r="J997" s="11">
        <f>'Balance N-1'!G998</f>
        <v>0</v>
      </c>
      <c r="K997" s="11">
        <f>'Balance N-1'!H998</f>
        <v>0</v>
      </c>
      <c r="L997" s="12" t="str">
        <f t="shared" si="108"/>
        <v>0</v>
      </c>
      <c r="M997" s="5" t="str">
        <f t="shared" si="109"/>
        <v>0</v>
      </c>
      <c r="N997" s="4" t="str">
        <f t="shared" si="110"/>
        <v>0</v>
      </c>
      <c r="O997" s="6" t="str">
        <f t="shared" si="111"/>
        <v>Pas de niveau 7</v>
      </c>
    </row>
    <row r="998" spans="1:15">
      <c r="A998" s="15">
        <f>'Balance N-1'!A999</f>
        <v>0</v>
      </c>
      <c r="B998" s="4" t="str">
        <f t="shared" si="105"/>
        <v>0</v>
      </c>
      <c r="C998" s="4" t="str">
        <f t="shared" si="106"/>
        <v>0</v>
      </c>
      <c r="D998" s="4" t="str">
        <f t="shared" si="107"/>
        <v>0</v>
      </c>
      <c r="E998" s="8">
        <f>'Balance N-1'!B999</f>
        <v>0</v>
      </c>
      <c r="F998" s="9">
        <f>'Balance N-1'!C999</f>
        <v>0</v>
      </c>
      <c r="G998" s="9">
        <f>'Balance N-1'!D999</f>
        <v>0</v>
      </c>
      <c r="H998" s="9">
        <f>'Balance N-1'!E999</f>
        <v>0</v>
      </c>
      <c r="I998" s="9">
        <f>'Balance N-1'!F999</f>
        <v>0</v>
      </c>
      <c r="J998" s="11">
        <f>'Balance N-1'!G999</f>
        <v>0</v>
      </c>
      <c r="K998" s="11">
        <f>'Balance N-1'!H999</f>
        <v>0</v>
      </c>
      <c r="L998" s="12" t="str">
        <f t="shared" si="108"/>
        <v>0</v>
      </c>
      <c r="M998" s="5" t="str">
        <f t="shared" si="109"/>
        <v>0</v>
      </c>
      <c r="N998" s="4" t="str">
        <f t="shared" si="110"/>
        <v>0</v>
      </c>
      <c r="O998" s="6" t="str">
        <f t="shared" si="111"/>
        <v>Pas de niveau 7</v>
      </c>
    </row>
    <row r="999" spans="1:15">
      <c r="A999" s="15">
        <f>'Balance N-1'!A1000</f>
        <v>0</v>
      </c>
      <c r="B999" s="4" t="str">
        <f t="shared" si="105"/>
        <v>0</v>
      </c>
      <c r="C999" s="4" t="str">
        <f t="shared" si="106"/>
        <v>0</v>
      </c>
      <c r="D999" s="4" t="str">
        <f t="shared" si="107"/>
        <v>0</v>
      </c>
      <c r="E999" s="8">
        <f>'Balance N-1'!B1000</f>
        <v>0</v>
      </c>
      <c r="F999" s="9">
        <f>'Balance N-1'!C1000</f>
        <v>0</v>
      </c>
      <c r="G999" s="9">
        <f>'Balance N-1'!D1000</f>
        <v>0</v>
      </c>
      <c r="H999" s="9">
        <f>'Balance N-1'!E1000</f>
        <v>0</v>
      </c>
      <c r="I999" s="9">
        <f>'Balance N-1'!F1000</f>
        <v>0</v>
      </c>
      <c r="J999" s="11">
        <f>'Balance N-1'!G1000</f>
        <v>0</v>
      </c>
      <c r="K999" s="11">
        <f>'Balance N-1'!H1000</f>
        <v>0</v>
      </c>
      <c r="L999" s="12" t="str">
        <f t="shared" si="108"/>
        <v>0</v>
      </c>
      <c r="M999" s="5" t="str">
        <f t="shared" si="109"/>
        <v>0</v>
      </c>
      <c r="N999" s="4" t="str">
        <f t="shared" si="110"/>
        <v>0</v>
      </c>
      <c r="O999" s="6" t="str">
        <f t="shared" si="111"/>
        <v>Pas de niveau 7</v>
      </c>
    </row>
    <row r="1000" spans="1:15">
      <c r="A1000" s="15">
        <f>'Balance N-1'!A1001</f>
        <v>0</v>
      </c>
      <c r="B1000" s="4" t="str">
        <f t="shared" si="105"/>
        <v>0</v>
      </c>
      <c r="C1000" s="4" t="str">
        <f t="shared" si="106"/>
        <v>0</v>
      </c>
      <c r="D1000" s="4" t="str">
        <f t="shared" si="107"/>
        <v>0</v>
      </c>
      <c r="E1000" s="8">
        <f>'Balance N-1'!B1001</f>
        <v>0</v>
      </c>
      <c r="F1000" s="9">
        <f>'Balance N-1'!C1001</f>
        <v>0</v>
      </c>
      <c r="G1000" s="9">
        <f>'Balance N-1'!D1001</f>
        <v>0</v>
      </c>
      <c r="H1000" s="9">
        <f>'Balance N-1'!E1001</f>
        <v>0</v>
      </c>
      <c r="I1000" s="9">
        <f>'Balance N-1'!F1001</f>
        <v>0</v>
      </c>
      <c r="J1000" s="11">
        <f>'Balance N-1'!G1001</f>
        <v>0</v>
      </c>
      <c r="K1000" s="11">
        <f>'Balance N-1'!H1001</f>
        <v>0</v>
      </c>
      <c r="L1000" s="12" t="str">
        <f t="shared" si="108"/>
        <v>0</v>
      </c>
      <c r="M1000" s="5" t="str">
        <f t="shared" si="109"/>
        <v>0</v>
      </c>
      <c r="N1000" s="4" t="str">
        <f t="shared" si="110"/>
        <v>0</v>
      </c>
      <c r="O1000" s="6" t="str">
        <f t="shared" si="111"/>
        <v>Pas de niveau 7</v>
      </c>
    </row>
  </sheetData>
  <mergeCells count="18">
    <mergeCell ref="U1:U2"/>
    <mergeCell ref="H1:I1"/>
    <mergeCell ref="J1:K1"/>
    <mergeCell ref="L1:L2"/>
    <mergeCell ref="M1:M2"/>
    <mergeCell ref="N1:N2"/>
    <mergeCell ref="O1:O2"/>
    <mergeCell ref="P1:P2"/>
    <mergeCell ref="Q1:Q2"/>
    <mergeCell ref="R1:R2"/>
    <mergeCell ref="S1:S2"/>
    <mergeCell ref="T1:T2"/>
    <mergeCell ref="F1:G1"/>
    <mergeCell ref="A1:A2"/>
    <mergeCell ref="B1:B2"/>
    <mergeCell ref="C1:C2"/>
    <mergeCell ref="D1:D2"/>
    <mergeCell ref="E1:E2"/>
  </mergeCells>
  <pageMargins left="0.7" right="0.7" top="0.75" bottom="0.75" header="0.3" footer="0.3"/>
  <pageSetup paperSize="9" orientation="portrait" horizontalDpi="4294967293" verticalDpi="4294967295" r:id="rId1"/>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dimension ref="B1:Q93"/>
  <sheetViews>
    <sheetView showGridLines="0" showRowColHeaders="0" showZeros="0" zoomScaleNormal="100" workbookViewId="0">
      <selection activeCell="H61" sqref="H61"/>
    </sheetView>
  </sheetViews>
  <sheetFormatPr baseColWidth="10" defaultRowHeight="14.25"/>
  <cols>
    <col min="1" max="1" width="1.5703125" style="883" customWidth="1"/>
    <col min="2" max="2" width="1.140625" style="883" customWidth="1"/>
    <col min="3" max="3" width="4.5703125" style="883" customWidth="1"/>
    <col min="4" max="4" width="10.7109375" style="883" customWidth="1"/>
    <col min="5" max="5" width="11.140625" style="883" customWidth="1"/>
    <col min="6" max="7" width="10.7109375" style="883" customWidth="1"/>
    <col min="8" max="8" width="7.42578125" style="883" customWidth="1"/>
    <col min="9" max="9" width="5.42578125" style="883" customWidth="1"/>
    <col min="10" max="12" width="10.7109375" style="883" customWidth="1"/>
    <col min="13" max="13" width="11.28515625" style="883" customWidth="1"/>
    <col min="14" max="14" width="4.5703125" style="883" customWidth="1"/>
    <col min="15" max="15" width="1.140625" style="883" customWidth="1"/>
    <col min="16" max="16384" width="11.42578125" style="883"/>
  </cols>
  <sheetData>
    <row r="1" spans="2:17" ht="8.25" customHeight="1"/>
    <row r="2" spans="2:17" ht="7.5" customHeight="1">
      <c r="B2" s="884"/>
      <c r="C2" s="885"/>
      <c r="D2" s="885"/>
      <c r="E2" s="885"/>
      <c r="F2" s="885"/>
      <c r="G2" s="885"/>
      <c r="H2" s="885"/>
      <c r="I2" s="885"/>
      <c r="J2" s="885"/>
      <c r="K2" s="885"/>
      <c r="L2" s="885"/>
      <c r="M2" s="885"/>
      <c r="N2" s="885"/>
      <c r="O2" s="884"/>
      <c r="P2" s="886"/>
      <c r="Q2" s="886"/>
    </row>
    <row r="3" spans="2:17" ht="23.25" customHeight="1">
      <c r="B3" s="885"/>
      <c r="C3" s="1107" t="s">
        <v>1508</v>
      </c>
      <c r="D3" s="1107"/>
      <c r="E3" s="1107"/>
      <c r="F3" s="1107"/>
      <c r="G3" s="1107"/>
      <c r="H3" s="1107"/>
      <c r="I3" s="887"/>
      <c r="K3" s="1109" t="s">
        <v>1510</v>
      </c>
      <c r="L3" s="1107"/>
      <c r="M3" s="1107"/>
      <c r="O3" s="885"/>
    </row>
    <row r="4" spans="2:17" ht="6" customHeight="1">
      <c r="B4" s="885"/>
      <c r="D4" s="888"/>
      <c r="E4" s="889"/>
      <c r="F4" s="889"/>
      <c r="G4" s="889"/>
      <c r="H4" s="889"/>
      <c r="I4" s="889"/>
      <c r="J4" s="889"/>
      <c r="K4" s="890"/>
      <c r="L4" s="890"/>
      <c r="M4" s="890"/>
      <c r="O4" s="885"/>
    </row>
    <row r="5" spans="2:17" ht="23.25" customHeight="1">
      <c r="B5" s="885"/>
      <c r="C5" s="1107" t="s">
        <v>1509</v>
      </c>
      <c r="D5" s="1107"/>
      <c r="E5" s="1107"/>
      <c r="F5" s="1107"/>
      <c r="G5" s="1107"/>
      <c r="H5" s="1107"/>
      <c r="I5" s="887"/>
      <c r="J5" s="889"/>
      <c r="K5" s="1107" t="s">
        <v>1511</v>
      </c>
      <c r="L5" s="1107"/>
      <c r="M5" s="1107"/>
      <c r="O5" s="885"/>
    </row>
    <row r="6" spans="2:17" ht="6.75" customHeight="1">
      <c r="B6" s="885"/>
      <c r="D6" s="889"/>
      <c r="E6" s="889"/>
      <c r="F6" s="889"/>
      <c r="G6" s="889"/>
      <c r="H6" s="889"/>
      <c r="I6" s="889"/>
      <c r="J6" s="889"/>
      <c r="K6" s="889"/>
      <c r="L6" s="889"/>
      <c r="M6" s="889"/>
      <c r="O6" s="885"/>
    </row>
    <row r="7" spans="2:17" ht="23.25" customHeight="1">
      <c r="B7" s="885"/>
      <c r="C7" s="1108"/>
      <c r="D7" s="1108"/>
      <c r="E7" s="1108"/>
      <c r="F7" s="1108"/>
      <c r="G7" s="1108"/>
      <c r="H7" s="1108"/>
      <c r="I7" s="887"/>
      <c r="J7" s="889"/>
      <c r="K7" s="889"/>
      <c r="L7" s="889"/>
      <c r="M7" s="889"/>
      <c r="O7" s="885"/>
    </row>
    <row r="8" spans="2:17" ht="18.75" customHeight="1">
      <c r="B8" s="885"/>
      <c r="C8" s="887"/>
      <c r="D8" s="887"/>
      <c r="E8" s="887"/>
      <c r="F8" s="887"/>
      <c r="G8" s="887"/>
      <c r="H8" s="887"/>
      <c r="I8" s="887"/>
      <c r="J8" s="889"/>
      <c r="K8" s="889"/>
      <c r="L8" s="889"/>
      <c r="M8" s="889"/>
      <c r="O8" s="885"/>
    </row>
    <row r="9" spans="2:17" ht="22.5" customHeight="1">
      <c r="B9" s="885"/>
      <c r="C9" s="887"/>
      <c r="D9" s="887"/>
      <c r="E9" s="887"/>
      <c r="F9" s="887"/>
      <c r="G9" s="887"/>
      <c r="H9" s="887"/>
      <c r="I9" s="887"/>
      <c r="J9" s="889"/>
      <c r="K9" s="889"/>
      <c r="L9" s="889"/>
      <c r="M9" s="889"/>
      <c r="O9" s="885"/>
    </row>
    <row r="10" spans="2:17" ht="8.25" customHeight="1">
      <c r="B10" s="885"/>
      <c r="C10" s="887"/>
      <c r="D10" s="887"/>
      <c r="E10" s="887"/>
      <c r="F10" s="887"/>
      <c r="G10" s="887"/>
      <c r="H10" s="887"/>
      <c r="I10" s="887"/>
      <c r="J10" s="889"/>
      <c r="K10" s="889"/>
      <c r="L10" s="889"/>
      <c r="M10" s="889"/>
      <c r="O10" s="885"/>
    </row>
    <row r="11" spans="2:17" ht="61.5" customHeight="1">
      <c r="B11" s="885"/>
      <c r="D11" s="1111" t="s">
        <v>659</v>
      </c>
      <c r="E11" s="1111"/>
      <c r="F11" s="1111"/>
      <c r="G11" s="1112" t="str">
        <f>IDENTIFICATION!B12</f>
        <v>DCI TOUGAN</v>
      </c>
      <c r="H11" s="1113"/>
      <c r="I11" s="1113"/>
      <c r="J11" s="1113"/>
      <c r="K11" s="1113"/>
      <c r="L11" s="1113"/>
      <c r="M11" s="889"/>
      <c r="O11" s="885"/>
    </row>
    <row r="12" spans="2:17" ht="9.75" customHeight="1">
      <c r="B12" s="885"/>
      <c r="D12" s="889"/>
      <c r="E12" s="889"/>
      <c r="F12" s="889"/>
      <c r="G12" s="889"/>
      <c r="H12" s="889"/>
      <c r="I12" s="889"/>
      <c r="J12" s="889"/>
      <c r="K12" s="889"/>
      <c r="L12" s="889"/>
      <c r="M12" s="889"/>
      <c r="O12" s="885"/>
    </row>
    <row r="13" spans="2:17" ht="9.75" customHeight="1">
      <c r="B13" s="885"/>
      <c r="D13" s="889"/>
      <c r="E13" s="889"/>
      <c r="F13" s="889"/>
      <c r="G13" s="889"/>
      <c r="H13" s="889"/>
      <c r="I13" s="889"/>
      <c r="J13" s="889"/>
      <c r="K13" s="889"/>
      <c r="L13" s="889"/>
      <c r="M13" s="889"/>
      <c r="O13" s="885"/>
    </row>
    <row r="14" spans="2:17" ht="34.5" customHeight="1">
      <c r="B14" s="885"/>
      <c r="E14" s="1114" t="s">
        <v>660</v>
      </c>
      <c r="F14" s="1115"/>
      <c r="G14" s="1115"/>
      <c r="H14" s="1115"/>
      <c r="I14" s="1115"/>
      <c r="J14" s="1115"/>
      <c r="K14" s="1115"/>
      <c r="L14" s="1115"/>
      <c r="O14" s="885"/>
    </row>
    <row r="15" spans="2:17" ht="6.75" customHeight="1">
      <c r="B15" s="885"/>
      <c r="O15" s="885"/>
    </row>
    <row r="16" spans="2:17" ht="6" customHeight="1">
      <c r="B16" s="885"/>
      <c r="D16" s="891"/>
      <c r="E16" s="892"/>
      <c r="F16" s="892"/>
      <c r="G16" s="892"/>
      <c r="H16" s="892"/>
      <c r="I16" s="892"/>
      <c r="J16" s="892"/>
      <c r="K16" s="892"/>
      <c r="L16" s="893"/>
      <c r="M16" s="891"/>
      <c r="O16" s="885"/>
    </row>
    <row r="17" spans="2:15" ht="24.75" customHeight="1">
      <c r="B17" s="885"/>
      <c r="D17" s="891"/>
      <c r="E17" s="1111" t="s">
        <v>661</v>
      </c>
      <c r="F17" s="1111"/>
      <c r="G17" s="1111"/>
      <c r="H17" s="1118">
        <f>IDENTIFICATION!F11</f>
        <v>43100</v>
      </c>
      <c r="I17" s="1111"/>
      <c r="J17" s="1111"/>
      <c r="K17" s="1111"/>
      <c r="L17" s="1111"/>
      <c r="M17" s="891"/>
      <c r="O17" s="885"/>
    </row>
    <row r="18" spans="2:15" ht="7.5" customHeight="1">
      <c r="B18" s="885"/>
      <c r="D18" s="894"/>
      <c r="E18" s="895"/>
      <c r="F18" s="894"/>
      <c r="G18" s="896"/>
      <c r="H18" s="896"/>
      <c r="I18" s="896"/>
      <c r="J18" s="896"/>
      <c r="K18" s="896"/>
      <c r="L18" s="895"/>
      <c r="M18" s="894"/>
      <c r="O18" s="885"/>
    </row>
    <row r="19" spans="2:15" ht="23.25" customHeight="1">
      <c r="B19" s="885"/>
      <c r="D19" s="891"/>
      <c r="E19" s="891"/>
      <c r="F19" s="1111" t="s">
        <v>662</v>
      </c>
      <c r="G19" s="1111"/>
      <c r="H19" s="1111"/>
      <c r="I19" s="1111"/>
      <c r="J19" s="1111"/>
      <c r="K19" s="1111"/>
      <c r="L19" s="891"/>
      <c r="M19" s="891"/>
      <c r="O19" s="885"/>
    </row>
    <row r="20" spans="2:15" ht="3.75" customHeight="1">
      <c r="B20" s="885"/>
      <c r="D20" s="891"/>
      <c r="E20" s="891"/>
      <c r="F20" s="897"/>
      <c r="G20" s="898"/>
      <c r="H20" s="898"/>
      <c r="I20" s="898"/>
      <c r="J20" s="898"/>
      <c r="K20" s="891"/>
      <c r="L20" s="891"/>
      <c r="M20" s="891"/>
      <c r="O20" s="885"/>
    </row>
    <row r="21" spans="2:15" ht="21" customHeight="1">
      <c r="B21" s="885"/>
      <c r="D21" s="1116" t="s">
        <v>66</v>
      </c>
      <c r="E21" s="1116"/>
      <c r="F21" s="1116"/>
      <c r="G21" s="1115" t="str">
        <f>IF(LEN(IDENTIFICATION!B2)&gt;51,"Taille du texte supérieure à 51 caractères",IDENTIFICATION!B2)</f>
        <v>LAPAN SOFT</v>
      </c>
      <c r="H21" s="1115"/>
      <c r="I21" s="1115"/>
      <c r="J21" s="1115"/>
      <c r="K21" s="1115"/>
      <c r="L21" s="1115"/>
      <c r="M21" s="1115"/>
      <c r="O21" s="885"/>
    </row>
    <row r="22" spans="2:15" ht="3.75" customHeight="1">
      <c r="B22" s="885"/>
      <c r="O22" s="885"/>
    </row>
    <row r="23" spans="2:15" ht="3.75" customHeight="1">
      <c r="B23" s="885"/>
      <c r="D23" s="899"/>
      <c r="E23" s="900"/>
      <c r="F23" s="900"/>
      <c r="G23" s="900"/>
      <c r="H23" s="900"/>
      <c r="I23" s="900"/>
      <c r="J23" s="900"/>
      <c r="K23" s="900"/>
      <c r="L23" s="900"/>
      <c r="M23" s="900"/>
      <c r="O23" s="885"/>
    </row>
    <row r="24" spans="2:15" ht="21" customHeight="1">
      <c r="B24" s="885"/>
      <c r="D24" s="1117" t="str">
        <f>IF(LEN(IDENTIFICATION!B3)&gt;57,"Taille du texte supérieure à 57 caractères",IDENTIFICATION!B3)</f>
        <v>TRENDS</v>
      </c>
      <c r="E24" s="1117"/>
      <c r="F24" s="1117"/>
      <c r="G24" s="1117"/>
      <c r="H24" s="1117"/>
      <c r="I24" s="1117"/>
      <c r="J24" s="1117"/>
      <c r="K24" s="1117"/>
      <c r="L24" s="1117"/>
      <c r="M24" s="1117"/>
      <c r="O24" s="885"/>
    </row>
    <row r="25" spans="2:15" ht="3.75" customHeight="1">
      <c r="B25" s="885"/>
      <c r="D25" s="901"/>
      <c r="E25" s="901"/>
      <c r="F25" s="901"/>
      <c r="G25" s="901"/>
      <c r="H25" s="901"/>
      <c r="I25" s="901"/>
      <c r="J25" s="901"/>
      <c r="K25" s="901"/>
      <c r="L25" s="901"/>
      <c r="M25" s="901"/>
      <c r="O25" s="885"/>
    </row>
    <row r="26" spans="2:15" ht="3.75" customHeight="1">
      <c r="B26" s="885"/>
      <c r="O26" s="885"/>
    </row>
    <row r="27" spans="2:15" ht="24" customHeight="1">
      <c r="B27" s="885"/>
      <c r="D27" s="1116" t="s">
        <v>67</v>
      </c>
      <c r="E27" s="1116"/>
      <c r="F27" s="1119" t="str">
        <f>+IDENTIFICATION!B4</f>
        <v>LS</v>
      </c>
      <c r="G27" s="1119"/>
      <c r="H27" s="1119"/>
      <c r="I27" s="1119"/>
      <c r="J27" s="1119"/>
      <c r="K27" s="1119"/>
      <c r="L27" s="1119"/>
      <c r="M27" s="1119"/>
      <c r="O27" s="885"/>
    </row>
    <row r="28" spans="2:15" ht="3.75" customHeight="1">
      <c r="B28" s="885"/>
      <c r="D28" s="902"/>
      <c r="E28" s="903"/>
      <c r="F28" s="903"/>
      <c r="G28" s="903"/>
      <c r="H28" s="903"/>
      <c r="I28" s="903"/>
      <c r="J28" s="903"/>
      <c r="K28" s="903"/>
      <c r="L28" s="904"/>
      <c r="M28" s="902"/>
      <c r="O28" s="885"/>
    </row>
    <row r="29" spans="2:15" ht="3.75" customHeight="1">
      <c r="B29" s="885"/>
      <c r="E29" s="905"/>
      <c r="F29" s="905"/>
      <c r="G29" s="905"/>
      <c r="H29" s="905"/>
      <c r="I29" s="905"/>
      <c r="J29" s="905"/>
      <c r="K29" s="905"/>
      <c r="L29" s="906"/>
      <c r="O29" s="885"/>
    </row>
    <row r="30" spans="2:15" ht="24.75" customHeight="1">
      <c r="B30" s="885"/>
      <c r="D30" s="1116" t="s">
        <v>1505</v>
      </c>
      <c r="E30" s="1116"/>
      <c r="F30" s="1111" t="str">
        <f>IDENTIFICATION!B5&amp;" "&amp;"BP "&amp;IDENTIFICATION!F5&amp;" "&amp;IDENTIFICATION!G5&amp;" "&amp;IDENTIFICATION!H5</f>
        <v>01 BP XXXX TOUGAN 01</v>
      </c>
      <c r="G30" s="1111"/>
      <c r="H30" s="1111"/>
      <c r="I30" s="1111"/>
      <c r="J30" s="1111"/>
      <c r="K30" s="1111"/>
      <c r="L30" s="1111"/>
      <c r="M30" s="1111"/>
      <c r="O30" s="885"/>
    </row>
    <row r="31" spans="2:15" ht="3.75" customHeight="1">
      <c r="B31" s="885"/>
      <c r="D31" s="902"/>
      <c r="E31" s="902"/>
      <c r="F31" s="907"/>
      <c r="G31" s="908"/>
      <c r="H31" s="908"/>
      <c r="I31" s="908"/>
      <c r="J31" s="908"/>
      <c r="K31" s="902"/>
      <c r="L31" s="902"/>
      <c r="M31" s="902"/>
      <c r="O31" s="885"/>
    </row>
    <row r="32" spans="2:15" ht="3.75" customHeight="1">
      <c r="B32" s="885"/>
      <c r="F32" s="909"/>
      <c r="G32" s="909"/>
      <c r="H32" s="909"/>
      <c r="I32" s="909"/>
      <c r="J32" s="909"/>
      <c r="O32" s="885"/>
    </row>
    <row r="33" spans="2:15" ht="24.75" customHeight="1">
      <c r="B33" s="885"/>
      <c r="D33" s="1116" t="s">
        <v>68</v>
      </c>
      <c r="E33" s="1116"/>
      <c r="F33" s="1110" t="str">
        <f>IDENTIFICATION!B8&amp;" "&amp;IDENTIFICATION!E8&amp;" "&amp;IDENTIFICATION!F8&amp;" lot n° "&amp;IDENTIFICATION!H8</f>
        <v>27.96 XX Kolè lot n° XX</v>
      </c>
      <c r="G33" s="1111"/>
      <c r="H33" s="1111"/>
      <c r="I33" s="1111"/>
      <c r="J33" s="1111"/>
      <c r="K33" s="1111"/>
      <c r="L33" s="1111"/>
      <c r="M33" s="1111"/>
      <c r="O33" s="885"/>
    </row>
    <row r="34" spans="2:15" ht="3.75" customHeight="1">
      <c r="B34" s="885"/>
      <c r="F34" s="909"/>
      <c r="G34" s="909"/>
      <c r="H34" s="909"/>
      <c r="I34" s="909"/>
      <c r="J34" s="909"/>
      <c r="O34" s="885"/>
    </row>
    <row r="35" spans="2:15" ht="3.75" customHeight="1">
      <c r="B35" s="885"/>
      <c r="D35" s="910"/>
      <c r="E35" s="910"/>
      <c r="F35" s="911"/>
      <c r="G35" s="911"/>
      <c r="H35" s="911"/>
      <c r="I35" s="911"/>
      <c r="J35" s="911"/>
      <c r="K35" s="910"/>
      <c r="L35" s="910"/>
      <c r="M35" s="910"/>
      <c r="O35" s="885"/>
    </row>
    <row r="36" spans="2:15" ht="33" customHeight="1">
      <c r="B36" s="885"/>
      <c r="D36" s="912" t="s">
        <v>1506</v>
      </c>
      <c r="E36" s="912"/>
      <c r="F36" s="1120" t="str">
        <f>IDENTIFICATION!H13</f>
        <v>+22665651415</v>
      </c>
      <c r="G36" s="1120"/>
      <c r="H36" s="1120"/>
      <c r="I36" s="1120"/>
      <c r="J36" s="1120"/>
      <c r="K36" s="1120"/>
      <c r="L36" s="1120"/>
      <c r="M36" s="1120"/>
      <c r="O36" s="885"/>
    </row>
    <row r="37" spans="2:15" ht="3.75" customHeight="1">
      <c r="B37" s="885"/>
      <c r="D37" s="912"/>
      <c r="E37" s="912"/>
      <c r="F37" s="913"/>
      <c r="G37" s="913"/>
      <c r="H37" s="913"/>
      <c r="I37" s="913"/>
      <c r="J37" s="913"/>
      <c r="K37" s="914"/>
      <c r="L37" s="914"/>
      <c r="M37" s="914"/>
      <c r="O37" s="885"/>
    </row>
    <row r="38" spans="2:15" ht="3.75" customHeight="1">
      <c r="B38" s="885"/>
      <c r="D38" s="915"/>
      <c r="E38" s="915"/>
      <c r="F38" s="911"/>
      <c r="G38" s="911"/>
      <c r="H38" s="911"/>
      <c r="I38" s="911"/>
      <c r="J38" s="911"/>
      <c r="K38" s="910"/>
      <c r="L38" s="910"/>
      <c r="M38" s="910"/>
      <c r="O38" s="885"/>
    </row>
    <row r="39" spans="2:15" ht="35.25" customHeight="1">
      <c r="B39" s="885"/>
      <c r="D39" s="1116" t="s">
        <v>1507</v>
      </c>
      <c r="E39" s="1116"/>
      <c r="F39" s="1111" t="str">
        <f>IDENTIFICATION!B13</f>
        <v>BFTOU2017BXXXX</v>
      </c>
      <c r="G39" s="1111"/>
      <c r="H39" s="1111"/>
      <c r="I39" s="1111"/>
      <c r="J39" s="1111"/>
      <c r="K39" s="1111"/>
      <c r="L39" s="1111"/>
      <c r="M39" s="1111"/>
      <c r="O39" s="885"/>
    </row>
    <row r="40" spans="2:15" ht="3.75" customHeight="1">
      <c r="B40" s="885"/>
      <c r="D40" s="916"/>
      <c r="E40" s="916"/>
      <c r="F40" s="909"/>
      <c r="G40" s="909"/>
      <c r="H40" s="909"/>
      <c r="I40" s="909"/>
      <c r="J40" s="909"/>
      <c r="O40" s="885"/>
    </row>
    <row r="41" spans="2:15" ht="3.75" customHeight="1">
      <c r="B41" s="885"/>
      <c r="D41" s="917"/>
      <c r="E41" s="917"/>
      <c r="F41" s="911"/>
      <c r="G41" s="911"/>
      <c r="H41" s="911"/>
      <c r="I41" s="911"/>
      <c r="J41" s="911"/>
      <c r="K41" s="910"/>
      <c r="L41" s="910"/>
      <c r="M41" s="910"/>
      <c r="O41" s="885"/>
    </row>
    <row r="42" spans="2:15" ht="28.5" customHeight="1">
      <c r="B42" s="885"/>
      <c r="D42" s="1116" t="s">
        <v>663</v>
      </c>
      <c r="E42" s="1116"/>
      <c r="F42" s="1116"/>
      <c r="G42" s="1111" t="str">
        <f>IDENTIFICATION!B7</f>
        <v>000XXXXXA</v>
      </c>
      <c r="H42" s="1111"/>
      <c r="I42" s="1111"/>
      <c r="J42" s="1111"/>
      <c r="K42" s="1111"/>
      <c r="L42" s="1111"/>
      <c r="M42" s="892"/>
      <c r="O42" s="885"/>
    </row>
    <row r="43" spans="2:15" ht="3.75" customHeight="1">
      <c r="B43" s="885"/>
      <c r="D43" s="902"/>
      <c r="E43" s="902"/>
      <c r="F43" s="908"/>
      <c r="G43" s="908"/>
      <c r="H43" s="908"/>
      <c r="I43" s="908"/>
      <c r="J43" s="908"/>
      <c r="K43" s="902"/>
      <c r="L43" s="902"/>
      <c r="M43" s="902"/>
      <c r="O43" s="885"/>
    </row>
    <row r="44" spans="2:15" ht="3.75" customHeight="1">
      <c r="B44" s="885"/>
      <c r="F44" s="909"/>
      <c r="G44" s="909"/>
      <c r="H44" s="909"/>
      <c r="I44" s="909"/>
      <c r="J44" s="909"/>
      <c r="O44" s="885"/>
    </row>
    <row r="45" spans="2:15" ht="24.75" customHeight="1">
      <c r="B45" s="885"/>
      <c r="F45" s="1111" t="s">
        <v>664</v>
      </c>
      <c r="G45" s="1111"/>
      <c r="H45" s="1111"/>
      <c r="I45" s="1111"/>
      <c r="J45" s="1111"/>
      <c r="K45" s="1111"/>
      <c r="O45" s="885"/>
    </row>
    <row r="46" spans="2:15" ht="24.75" customHeight="1">
      <c r="B46" s="885"/>
      <c r="D46" s="1104" t="s">
        <v>69</v>
      </c>
      <c r="E46" s="1104"/>
      <c r="F46" s="1104"/>
      <c r="G46" s="1104"/>
      <c r="H46" s="1104"/>
      <c r="I46" s="909"/>
      <c r="J46" s="1104" t="s">
        <v>70</v>
      </c>
      <c r="K46" s="1104"/>
      <c r="L46" s="1104"/>
      <c r="M46" s="1104"/>
      <c r="O46" s="885"/>
    </row>
    <row r="47" spans="2:15" ht="17.25" customHeight="1">
      <c r="B47" s="885"/>
      <c r="D47" s="1105" t="s">
        <v>71</v>
      </c>
      <c r="E47" s="1106"/>
      <c r="F47" s="1106"/>
      <c r="G47" s="1106"/>
      <c r="H47" s="918"/>
      <c r="I47" s="909"/>
      <c r="J47" s="1095" t="s">
        <v>72</v>
      </c>
      <c r="K47" s="1096"/>
      <c r="L47" s="1096"/>
      <c r="M47" s="1097"/>
      <c r="O47" s="885"/>
    </row>
    <row r="48" spans="2:15" ht="6" customHeight="1">
      <c r="B48" s="885"/>
      <c r="D48" s="919"/>
      <c r="E48" s="914"/>
      <c r="F48" s="913"/>
      <c r="G48" s="913"/>
      <c r="H48" s="920"/>
      <c r="I48" s="909"/>
      <c r="J48" s="1098"/>
      <c r="K48" s="1099"/>
      <c r="L48" s="1099"/>
      <c r="M48" s="1100"/>
      <c r="O48" s="885"/>
    </row>
    <row r="49" spans="2:15" ht="17.25" customHeight="1">
      <c r="B49" s="885"/>
      <c r="D49" s="1093" t="s">
        <v>73</v>
      </c>
      <c r="E49" s="1094"/>
      <c r="F49" s="1094"/>
      <c r="G49" s="1094"/>
      <c r="H49" s="920"/>
      <c r="I49" s="909"/>
      <c r="J49" s="1098"/>
      <c r="K49" s="1099"/>
      <c r="L49" s="1099"/>
      <c r="M49" s="1100"/>
      <c r="O49" s="885"/>
    </row>
    <row r="50" spans="2:15" ht="4.5" customHeight="1">
      <c r="B50" s="885"/>
      <c r="D50" s="919"/>
      <c r="E50" s="914"/>
      <c r="F50" s="913"/>
      <c r="G50" s="913"/>
      <c r="H50" s="920"/>
      <c r="I50" s="909"/>
      <c r="J50" s="1098"/>
      <c r="K50" s="1099"/>
      <c r="L50" s="1099"/>
      <c r="M50" s="1100"/>
      <c r="O50" s="885"/>
    </row>
    <row r="51" spans="2:15" ht="17.25" customHeight="1">
      <c r="B51" s="885"/>
      <c r="D51" s="1093" t="s">
        <v>74</v>
      </c>
      <c r="E51" s="1094"/>
      <c r="F51" s="1094"/>
      <c r="G51" s="1094"/>
      <c r="H51" s="920"/>
      <c r="I51" s="909"/>
      <c r="J51" s="1098"/>
      <c r="K51" s="1099"/>
      <c r="L51" s="1099"/>
      <c r="M51" s="1100"/>
      <c r="O51" s="885"/>
    </row>
    <row r="52" spans="2:15" ht="3.75" customHeight="1">
      <c r="B52" s="885"/>
      <c r="D52" s="919"/>
      <c r="E52" s="914"/>
      <c r="F52" s="913"/>
      <c r="G52" s="913"/>
      <c r="H52" s="920"/>
      <c r="I52" s="909"/>
      <c r="J52" s="1098"/>
      <c r="K52" s="1099"/>
      <c r="L52" s="1099"/>
      <c r="M52" s="1100"/>
      <c r="O52" s="885"/>
    </row>
    <row r="53" spans="2:15" ht="17.25" customHeight="1">
      <c r="B53" s="885"/>
      <c r="D53" s="1093" t="s">
        <v>665</v>
      </c>
      <c r="E53" s="1094"/>
      <c r="F53" s="1094"/>
      <c r="G53" s="1094"/>
      <c r="H53" s="920"/>
      <c r="I53" s="909"/>
      <c r="J53" s="1098"/>
      <c r="K53" s="1099"/>
      <c r="L53" s="1099"/>
      <c r="M53" s="1100"/>
      <c r="O53" s="885"/>
    </row>
    <row r="54" spans="2:15" ht="3.75" customHeight="1">
      <c r="B54" s="885"/>
      <c r="D54" s="919"/>
      <c r="E54" s="914"/>
      <c r="F54" s="913"/>
      <c r="G54" s="913"/>
      <c r="H54" s="920"/>
      <c r="I54" s="909"/>
      <c r="J54" s="1098"/>
      <c r="K54" s="1099"/>
      <c r="L54" s="1099"/>
      <c r="M54" s="1100"/>
      <c r="O54" s="885"/>
    </row>
    <row r="55" spans="2:15" ht="17.25" customHeight="1">
      <c r="B55" s="885"/>
      <c r="D55" s="1093" t="s">
        <v>666</v>
      </c>
      <c r="E55" s="1094"/>
      <c r="F55" s="1094"/>
      <c r="G55" s="1094"/>
      <c r="H55" s="920"/>
      <c r="I55" s="909"/>
      <c r="J55" s="1098"/>
      <c r="K55" s="1099"/>
      <c r="L55" s="1099"/>
      <c r="M55" s="1100"/>
      <c r="O55" s="885"/>
    </row>
    <row r="56" spans="2:15" ht="5.25" customHeight="1">
      <c r="B56" s="885"/>
      <c r="D56" s="919"/>
      <c r="E56" s="914"/>
      <c r="F56" s="913"/>
      <c r="G56" s="913"/>
      <c r="H56" s="920"/>
      <c r="I56" s="909"/>
      <c r="J56" s="921"/>
      <c r="K56" s="914"/>
      <c r="L56" s="914"/>
      <c r="M56" s="922"/>
      <c r="O56" s="885"/>
    </row>
    <row r="57" spans="2:15" ht="21" customHeight="1">
      <c r="B57" s="885"/>
      <c r="D57" s="919"/>
      <c r="E57" s="914"/>
      <c r="F57" s="913"/>
      <c r="G57" s="913"/>
      <c r="H57" s="920"/>
      <c r="I57" s="909"/>
      <c r="J57" s="1095" t="s">
        <v>75</v>
      </c>
      <c r="K57" s="1096"/>
      <c r="L57" s="1096"/>
      <c r="M57" s="1097"/>
      <c r="O57" s="885"/>
    </row>
    <row r="58" spans="2:15" ht="21" customHeight="1">
      <c r="B58" s="885"/>
      <c r="D58" s="919"/>
      <c r="E58" s="914"/>
      <c r="F58" s="913"/>
      <c r="G58" s="913"/>
      <c r="H58" s="920"/>
      <c r="I58" s="909"/>
      <c r="J58" s="1098"/>
      <c r="K58" s="1099"/>
      <c r="L58" s="1099"/>
      <c r="M58" s="1100"/>
      <c r="O58" s="885"/>
    </row>
    <row r="59" spans="2:15" ht="21" customHeight="1">
      <c r="B59" s="885"/>
      <c r="D59" s="919"/>
      <c r="E59" s="914"/>
      <c r="F59" s="913"/>
      <c r="G59" s="913"/>
      <c r="H59" s="923"/>
      <c r="I59" s="909"/>
      <c r="J59" s="1101"/>
      <c r="K59" s="1102"/>
      <c r="L59" s="1102"/>
      <c r="M59" s="1103"/>
      <c r="O59" s="885"/>
    </row>
    <row r="60" spans="2:15" ht="6.75" customHeight="1">
      <c r="B60" s="885"/>
      <c r="D60" s="924"/>
      <c r="E60" s="910"/>
      <c r="F60" s="911"/>
      <c r="G60" s="911"/>
      <c r="H60" s="925"/>
      <c r="I60" s="909"/>
      <c r="J60" s="921"/>
      <c r="K60" s="914"/>
      <c r="L60" s="914"/>
      <c r="M60" s="922"/>
      <c r="O60" s="885"/>
    </row>
    <row r="61" spans="2:15" ht="18" customHeight="1">
      <c r="B61" s="885"/>
      <c r="D61" s="1093" t="s">
        <v>667</v>
      </c>
      <c r="E61" s="1094"/>
      <c r="F61" s="1094"/>
      <c r="G61" s="1094"/>
      <c r="H61" s="926"/>
      <c r="I61" s="909"/>
      <c r="J61" s="1098" t="s">
        <v>76</v>
      </c>
      <c r="K61" s="1099"/>
      <c r="L61" s="1099"/>
      <c r="M61" s="1100"/>
      <c r="O61" s="885"/>
    </row>
    <row r="62" spans="2:15" ht="6.75" customHeight="1">
      <c r="B62" s="885"/>
      <c r="D62" s="919"/>
      <c r="E62" s="914"/>
      <c r="F62" s="913"/>
      <c r="G62" s="913"/>
      <c r="H62" s="927"/>
      <c r="I62" s="909"/>
      <c r="J62" s="1098"/>
      <c r="K62" s="1099"/>
      <c r="L62" s="1099"/>
      <c r="M62" s="1100"/>
      <c r="O62" s="885"/>
    </row>
    <row r="63" spans="2:15" ht="18" customHeight="1">
      <c r="B63" s="885"/>
      <c r="D63" s="1093" t="s">
        <v>668</v>
      </c>
      <c r="E63" s="1094"/>
      <c r="F63" s="1094"/>
      <c r="G63" s="913"/>
      <c r="H63" s="926"/>
      <c r="I63" s="909"/>
      <c r="J63" s="1098"/>
      <c r="K63" s="1099"/>
      <c r="L63" s="1099"/>
      <c r="M63" s="1100"/>
      <c r="O63" s="885"/>
    </row>
    <row r="64" spans="2:15" ht="11.25" customHeight="1">
      <c r="B64" s="885"/>
      <c r="D64" s="928"/>
      <c r="E64" s="902"/>
      <c r="F64" s="908"/>
      <c r="G64" s="908"/>
      <c r="H64" s="929"/>
      <c r="I64" s="909"/>
      <c r="J64" s="1101"/>
      <c r="K64" s="1102"/>
      <c r="L64" s="1102"/>
      <c r="M64" s="1103"/>
      <c r="O64" s="885"/>
    </row>
    <row r="65" spans="2:15" ht="11.25" customHeight="1">
      <c r="B65" s="885"/>
      <c r="F65" s="909"/>
      <c r="G65" s="909"/>
      <c r="H65" s="909"/>
      <c r="I65" s="909"/>
      <c r="J65" s="909"/>
      <c r="O65" s="885"/>
    </row>
    <row r="66" spans="2:15" ht="9.75" customHeight="1">
      <c r="B66" s="885"/>
      <c r="O66" s="885"/>
    </row>
    <row r="67" spans="2:15" ht="9.75" customHeight="1">
      <c r="B67" s="885"/>
      <c r="O67" s="885"/>
    </row>
    <row r="68" spans="2:15" ht="6.75" customHeight="1">
      <c r="B68" s="884"/>
      <c r="C68" s="885"/>
      <c r="D68" s="885"/>
      <c r="E68" s="885"/>
      <c r="F68" s="885"/>
      <c r="G68" s="885"/>
      <c r="H68" s="885"/>
      <c r="I68" s="885"/>
      <c r="J68" s="885"/>
      <c r="K68" s="885"/>
      <c r="L68" s="885"/>
      <c r="M68" s="885"/>
      <c r="N68" s="885"/>
      <c r="O68" s="884"/>
    </row>
    <row r="69" spans="2:15">
      <c r="B69" s="886"/>
      <c r="O69" s="886"/>
    </row>
    <row r="70" spans="2:15" ht="6" customHeight="1">
      <c r="B70" s="886"/>
      <c r="O70" s="886"/>
    </row>
    <row r="71" spans="2:15">
      <c r="B71" s="886"/>
      <c r="O71" s="886"/>
    </row>
    <row r="72" spans="2:15">
      <c r="B72" s="886"/>
      <c r="O72" s="886"/>
    </row>
    <row r="73" spans="2:15">
      <c r="B73" s="886"/>
    </row>
    <row r="74" spans="2:15">
      <c r="B74" s="886"/>
    </row>
    <row r="75" spans="2:15">
      <c r="B75" s="886"/>
    </row>
    <row r="76" spans="2:15">
      <c r="B76" s="886"/>
    </row>
    <row r="77" spans="2:15">
      <c r="B77" s="886"/>
    </row>
    <row r="78" spans="2:15">
      <c r="B78" s="886"/>
    </row>
    <row r="79" spans="2:15">
      <c r="B79" s="886"/>
    </row>
    <row r="80" spans="2:15">
      <c r="B80" s="886"/>
    </row>
    <row r="81" spans="2:2">
      <c r="B81" s="886"/>
    </row>
    <row r="82" spans="2:2">
      <c r="B82" s="886"/>
    </row>
    <row r="83" spans="2:2">
      <c r="B83" s="886"/>
    </row>
    <row r="84" spans="2:2">
      <c r="B84" s="886"/>
    </row>
    <row r="85" spans="2:2">
      <c r="B85" s="886"/>
    </row>
    <row r="86" spans="2:2">
      <c r="B86" s="886"/>
    </row>
    <row r="87" spans="2:2">
      <c r="B87" s="886"/>
    </row>
    <row r="88" spans="2:2">
      <c r="B88" s="886"/>
    </row>
    <row r="89" spans="2:2">
      <c r="B89" s="886"/>
    </row>
    <row r="90" spans="2:2">
      <c r="B90" s="886"/>
    </row>
    <row r="91" spans="2:2">
      <c r="B91" s="886"/>
    </row>
    <row r="92" spans="2:2">
      <c r="B92" s="886"/>
    </row>
    <row r="93" spans="2:2">
      <c r="B93" s="886"/>
    </row>
  </sheetData>
  <sheetProtection algorithmName="SHA-512" hashValue="8xmJ7Az8F3L+CEcSE/rtUzvoHka940fyup4de6gJocmybXr+e4e0eCanhEaDs20lPWviccBCfyMiRLgNR9kqpg==" saltValue="l9GwswgpO4TVBjbfMfptQg==" spinCount="100000" sheet="1" formatCells="0" selectLockedCells="1"/>
  <mergeCells count="38">
    <mergeCell ref="F45:K45"/>
    <mergeCell ref="E17:G17"/>
    <mergeCell ref="F19:K19"/>
    <mergeCell ref="D21:F21"/>
    <mergeCell ref="G21:M21"/>
    <mergeCell ref="D24:M24"/>
    <mergeCell ref="H17:L17"/>
    <mergeCell ref="D27:E27"/>
    <mergeCell ref="F27:M27"/>
    <mergeCell ref="D30:E30"/>
    <mergeCell ref="F30:M30"/>
    <mergeCell ref="D42:F42"/>
    <mergeCell ref="D33:E33"/>
    <mergeCell ref="D39:E39"/>
    <mergeCell ref="F39:M39"/>
    <mergeCell ref="F36:M36"/>
    <mergeCell ref="F33:M33"/>
    <mergeCell ref="G42:L42"/>
    <mergeCell ref="D11:F11"/>
    <mergeCell ref="G11:L11"/>
    <mergeCell ref="E14:L14"/>
    <mergeCell ref="C3:H3"/>
    <mergeCell ref="C5:H5"/>
    <mergeCell ref="C7:H7"/>
    <mergeCell ref="K3:M3"/>
    <mergeCell ref="K5:M5"/>
    <mergeCell ref="J46:M46"/>
    <mergeCell ref="D46:H46"/>
    <mergeCell ref="D47:G47"/>
    <mergeCell ref="D49:G49"/>
    <mergeCell ref="D51:G51"/>
    <mergeCell ref="D53:G53"/>
    <mergeCell ref="D55:G55"/>
    <mergeCell ref="J47:M55"/>
    <mergeCell ref="J57:M59"/>
    <mergeCell ref="J61:M64"/>
    <mergeCell ref="D61:G61"/>
    <mergeCell ref="D63:F63"/>
  </mergeCells>
  <printOptions horizontalCentered="1"/>
  <pageMargins left="0.19685039370078741" right="0.19685039370078741" top="0.35433070866141736" bottom="0.35433070866141736" header="0.31496062992125984" footer="0.31496062992125984"/>
  <pageSetup paperSize="9" scale="85" orientation="portrait" horizontalDpi="1200" verticalDpi="1200" r:id="rId1"/>
  <drawing r:id="rId2"/>
  <legacyDrawing r:id="rId3"/>
  <mc:AlternateContent xmlns:mc="http://schemas.openxmlformats.org/markup-compatibility/2006">
    <mc:Choice Requires="x14">
      <controls>
        <mc:AlternateContent xmlns:mc="http://schemas.openxmlformats.org/markup-compatibility/2006">
          <mc:Choice Requires="x14">
            <control shapeId="10244" r:id="rId4" name="Check Box 4">
              <controlPr defaultSize="0" autoFill="0" autoLine="0" autoPict="0">
                <anchor moveWithCells="1">
                  <from>
                    <xdr:col>7</xdr:col>
                    <xdr:colOff>123825</xdr:colOff>
                    <xdr:row>45</xdr:row>
                    <xdr:rowOff>276225</xdr:rowOff>
                  </from>
                  <to>
                    <xdr:col>7</xdr:col>
                    <xdr:colOff>476250</xdr:colOff>
                    <xdr:row>47</xdr:row>
                    <xdr:rowOff>19050</xdr:rowOff>
                  </to>
                </anchor>
              </controlPr>
            </control>
          </mc:Choice>
        </mc:AlternateContent>
        <mc:AlternateContent xmlns:mc="http://schemas.openxmlformats.org/markup-compatibility/2006">
          <mc:Choice Requires="x14">
            <control shapeId="10245" r:id="rId5" name="Check Box 5">
              <controlPr defaultSize="0" autoFill="0" autoLine="0" autoPict="0">
                <anchor moveWithCells="1">
                  <from>
                    <xdr:col>7</xdr:col>
                    <xdr:colOff>123825</xdr:colOff>
                    <xdr:row>47</xdr:row>
                    <xdr:rowOff>38100</xdr:rowOff>
                  </from>
                  <to>
                    <xdr:col>7</xdr:col>
                    <xdr:colOff>485775</xdr:colOff>
                    <xdr:row>49</xdr:row>
                    <xdr:rowOff>19050</xdr:rowOff>
                  </to>
                </anchor>
              </controlPr>
            </control>
          </mc:Choice>
        </mc:AlternateContent>
        <mc:AlternateContent xmlns:mc="http://schemas.openxmlformats.org/markup-compatibility/2006">
          <mc:Choice Requires="x14">
            <control shapeId="10246" r:id="rId6" name="Check Box 6">
              <controlPr defaultSize="0" autoFill="0" autoLine="0" autoPict="0">
                <anchor moveWithCells="1">
                  <from>
                    <xdr:col>7</xdr:col>
                    <xdr:colOff>123825</xdr:colOff>
                    <xdr:row>49</xdr:row>
                    <xdr:rowOff>19050</xdr:rowOff>
                  </from>
                  <to>
                    <xdr:col>7</xdr:col>
                    <xdr:colOff>485775</xdr:colOff>
                    <xdr:row>51</xdr:row>
                    <xdr:rowOff>19050</xdr:rowOff>
                  </to>
                </anchor>
              </controlPr>
            </control>
          </mc:Choice>
        </mc:AlternateContent>
        <mc:AlternateContent xmlns:mc="http://schemas.openxmlformats.org/markup-compatibility/2006">
          <mc:Choice Requires="x14">
            <control shapeId="10247" r:id="rId7" name="Check Box 7">
              <controlPr defaultSize="0" autoFill="0" autoLine="0" autoPict="0">
                <anchor moveWithCells="1">
                  <from>
                    <xdr:col>7</xdr:col>
                    <xdr:colOff>123825</xdr:colOff>
                    <xdr:row>51</xdr:row>
                    <xdr:rowOff>19050</xdr:rowOff>
                  </from>
                  <to>
                    <xdr:col>7</xdr:col>
                    <xdr:colOff>476250</xdr:colOff>
                    <xdr:row>53</xdr:row>
                    <xdr:rowOff>28575</xdr:rowOff>
                  </to>
                </anchor>
              </controlPr>
            </control>
          </mc:Choice>
        </mc:AlternateContent>
        <mc:AlternateContent xmlns:mc="http://schemas.openxmlformats.org/markup-compatibility/2006">
          <mc:Choice Requires="x14">
            <control shapeId="10248" r:id="rId8" name="Check Box 8">
              <controlPr defaultSize="0" autoFill="0" autoLine="0" autoPict="0">
                <anchor moveWithCells="1">
                  <from>
                    <xdr:col>7</xdr:col>
                    <xdr:colOff>123825</xdr:colOff>
                    <xdr:row>53</xdr:row>
                    <xdr:rowOff>38100</xdr:rowOff>
                  </from>
                  <to>
                    <xdr:col>7</xdr:col>
                    <xdr:colOff>476250</xdr:colOff>
                    <xdr:row>55</xdr:row>
                    <xdr:rowOff>47625</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H40"/>
  <sheetViews>
    <sheetView showGridLines="0" showRowColHeaders="0" showZeros="0" zoomScaleNormal="100" zoomScalePageLayoutView="55" workbookViewId="0">
      <selection activeCell="C28" sqref="C28"/>
    </sheetView>
  </sheetViews>
  <sheetFormatPr baseColWidth="10" defaultRowHeight="15.75"/>
  <cols>
    <col min="1" max="1" width="5.7109375" style="754" customWidth="1"/>
    <col min="2" max="7" width="11.42578125" style="754"/>
    <col min="8" max="8" width="24.28515625" style="754" customWidth="1"/>
    <col min="9" max="16384" width="11.42578125" style="754"/>
  </cols>
  <sheetData>
    <row r="1" spans="1:8">
      <c r="A1" s="753"/>
      <c r="B1" s="753"/>
      <c r="C1" s="753"/>
      <c r="D1" s="753"/>
      <c r="E1" s="753"/>
      <c r="F1" s="753"/>
      <c r="G1" s="753"/>
      <c r="H1" s="753"/>
    </row>
    <row r="2" spans="1:8">
      <c r="A2" s="1121" t="s">
        <v>1514</v>
      </c>
      <c r="B2" s="1121"/>
      <c r="C2" s="1121"/>
      <c r="D2" s="1121"/>
      <c r="E2" s="1121"/>
      <c r="F2" s="1121"/>
      <c r="G2" s="1121"/>
      <c r="H2" s="1121"/>
    </row>
    <row r="3" spans="1:8">
      <c r="A3" s="753"/>
      <c r="B3" s="753"/>
      <c r="C3" s="753"/>
      <c r="D3" s="753"/>
      <c r="E3" s="753"/>
      <c r="F3" s="753"/>
      <c r="G3" s="753"/>
      <c r="H3" s="753"/>
    </row>
    <row r="4" spans="1:8">
      <c r="A4" s="753"/>
      <c r="B4" s="753"/>
      <c r="C4" s="753"/>
      <c r="D4" s="753"/>
      <c r="E4" s="753"/>
      <c r="F4" s="753"/>
      <c r="G4" s="753"/>
      <c r="H4" s="753"/>
    </row>
    <row r="5" spans="1:8">
      <c r="A5" s="753"/>
      <c r="B5" s="753"/>
      <c r="C5" s="753"/>
      <c r="D5" s="753"/>
      <c r="E5" s="753"/>
      <c r="F5" s="753"/>
      <c r="G5" s="753"/>
      <c r="H5" s="753"/>
    </row>
    <row r="6" spans="1:8">
      <c r="A6" s="753"/>
      <c r="B6" s="753"/>
      <c r="C6" s="753"/>
      <c r="D6" s="753"/>
      <c r="E6" s="753"/>
      <c r="F6" s="753"/>
      <c r="G6" s="753"/>
      <c r="H6" s="753"/>
    </row>
    <row r="7" spans="1:8" ht="18">
      <c r="A7" s="1122" t="s">
        <v>78</v>
      </c>
      <c r="B7" s="1122"/>
      <c r="C7" s="1122"/>
      <c r="D7" s="1122"/>
      <c r="E7" s="1122"/>
      <c r="F7" s="1122"/>
      <c r="G7" s="1122"/>
      <c r="H7" s="1122"/>
    </row>
    <row r="8" spans="1:8">
      <c r="A8" s="753"/>
      <c r="B8" s="753"/>
      <c r="C8" s="753"/>
      <c r="D8" s="753"/>
      <c r="E8" s="753"/>
      <c r="F8" s="753"/>
      <c r="G8" s="753"/>
      <c r="H8" s="753"/>
    </row>
    <row r="9" spans="1:8">
      <c r="A9" s="753"/>
      <c r="B9" s="753"/>
      <c r="C9" s="753"/>
      <c r="D9" s="753"/>
      <c r="E9" s="753"/>
      <c r="F9" s="753"/>
      <c r="G9" s="753"/>
      <c r="H9" s="753"/>
    </row>
    <row r="10" spans="1:8">
      <c r="A10" s="755" t="s">
        <v>1512</v>
      </c>
      <c r="B10" s="753"/>
      <c r="C10" s="753"/>
      <c r="D10" s="753"/>
      <c r="E10" s="753"/>
      <c r="F10" s="753"/>
      <c r="G10" s="753"/>
      <c r="H10" s="753"/>
    </row>
    <row r="11" spans="1:8">
      <c r="A11" s="755"/>
      <c r="B11" s="753"/>
      <c r="C11" s="753"/>
      <c r="D11" s="753"/>
      <c r="E11" s="753"/>
      <c r="F11" s="753"/>
      <c r="G11" s="753"/>
      <c r="H11" s="753"/>
    </row>
    <row r="12" spans="1:8">
      <c r="A12" s="753"/>
      <c r="B12" s="753"/>
      <c r="C12" s="753"/>
      <c r="D12" s="753"/>
      <c r="E12" s="753"/>
      <c r="F12" s="753"/>
      <c r="G12" s="753"/>
      <c r="H12" s="753"/>
    </row>
    <row r="13" spans="1:8">
      <c r="A13" s="753"/>
      <c r="B13" s="753" t="s">
        <v>79</v>
      </c>
      <c r="C13" s="753"/>
      <c r="D13" s="753"/>
      <c r="E13" s="753"/>
      <c r="F13" s="753"/>
      <c r="G13" s="753"/>
      <c r="H13" s="753"/>
    </row>
    <row r="14" spans="1:8">
      <c r="A14" s="753"/>
      <c r="B14" s="753"/>
      <c r="C14" s="753"/>
      <c r="D14" s="753"/>
      <c r="E14" s="753"/>
      <c r="F14" s="753"/>
      <c r="G14" s="753"/>
      <c r="H14" s="753"/>
    </row>
    <row r="15" spans="1:8">
      <c r="A15" s="753"/>
      <c r="B15" s="753" t="s">
        <v>80</v>
      </c>
      <c r="C15" s="753"/>
      <c r="D15" s="753"/>
      <c r="E15" s="753"/>
      <c r="F15" s="753"/>
      <c r="G15" s="753"/>
      <c r="H15" s="753"/>
    </row>
    <row r="16" spans="1:8">
      <c r="A16" s="753"/>
      <c r="B16" s="753"/>
      <c r="C16" s="753"/>
      <c r="D16" s="753"/>
      <c r="E16" s="753"/>
      <c r="F16" s="753"/>
      <c r="G16" s="753"/>
      <c r="H16" s="753"/>
    </row>
    <row r="17" spans="1:8">
      <c r="A17" s="753"/>
      <c r="B17" s="753" t="s">
        <v>81</v>
      </c>
      <c r="C17" s="753"/>
      <c r="D17" s="753"/>
      <c r="E17" s="753"/>
      <c r="F17" s="753"/>
      <c r="G17" s="753"/>
      <c r="H17" s="753"/>
    </row>
    <row r="18" spans="1:8">
      <c r="A18" s="753"/>
      <c r="B18" s="753"/>
      <c r="C18" s="753"/>
      <c r="D18" s="753"/>
      <c r="E18" s="753"/>
      <c r="F18" s="753"/>
      <c r="G18" s="753"/>
      <c r="H18" s="753"/>
    </row>
    <row r="19" spans="1:8">
      <c r="A19" s="753"/>
      <c r="B19" s="753" t="s">
        <v>82</v>
      </c>
      <c r="C19" s="753"/>
      <c r="D19" s="753"/>
      <c r="E19" s="753"/>
      <c r="F19" s="753"/>
      <c r="G19" s="753"/>
      <c r="H19" s="753"/>
    </row>
    <row r="20" spans="1:8">
      <c r="A20" s="753"/>
      <c r="B20" s="753"/>
      <c r="C20" s="753"/>
      <c r="D20" s="753"/>
      <c r="E20" s="753"/>
      <c r="F20" s="753"/>
      <c r="G20" s="753"/>
      <c r="H20" s="753"/>
    </row>
    <row r="21" spans="1:8">
      <c r="A21" s="753"/>
      <c r="B21" s="753" t="s">
        <v>83</v>
      </c>
      <c r="C21" s="753"/>
      <c r="D21" s="753"/>
      <c r="E21" s="753"/>
      <c r="F21" s="753"/>
      <c r="G21" s="753"/>
      <c r="H21" s="753"/>
    </row>
    <row r="22" spans="1:8">
      <c r="A22" s="753"/>
      <c r="B22" s="753"/>
      <c r="C22" s="753"/>
      <c r="D22" s="753"/>
      <c r="E22" s="753"/>
      <c r="F22" s="753"/>
      <c r="G22" s="753"/>
      <c r="H22" s="753"/>
    </row>
    <row r="23" spans="1:8">
      <c r="A23" s="753"/>
      <c r="B23" s="753" t="s">
        <v>84</v>
      </c>
      <c r="C23" s="753"/>
      <c r="D23" s="753"/>
      <c r="E23" s="753"/>
      <c r="F23" s="753"/>
      <c r="G23" s="753"/>
      <c r="H23" s="753"/>
    </row>
    <row r="24" spans="1:8">
      <c r="A24" s="753"/>
      <c r="B24" s="753"/>
      <c r="C24" s="753"/>
      <c r="D24" s="753"/>
      <c r="E24" s="753"/>
      <c r="F24" s="753"/>
      <c r="G24" s="753"/>
      <c r="H24" s="753"/>
    </row>
    <row r="25" spans="1:8">
      <c r="A25" s="753"/>
      <c r="B25" s="753"/>
      <c r="C25" s="753"/>
      <c r="D25" s="753"/>
      <c r="E25" s="753"/>
      <c r="F25" s="753"/>
      <c r="G25" s="753"/>
      <c r="H25" s="753"/>
    </row>
    <row r="26" spans="1:8">
      <c r="A26" s="753"/>
      <c r="B26" s="753"/>
      <c r="C26" s="753"/>
      <c r="D26" s="753"/>
      <c r="E26" s="753"/>
      <c r="F26" s="753"/>
      <c r="G26" s="753"/>
      <c r="H26" s="753"/>
    </row>
    <row r="27" spans="1:8">
      <c r="A27" s="753"/>
      <c r="B27" s="753"/>
      <c r="C27" s="753"/>
      <c r="D27" s="753"/>
      <c r="E27" s="753"/>
      <c r="F27" s="753"/>
      <c r="G27" s="753"/>
      <c r="H27" s="753"/>
    </row>
    <row r="28" spans="1:8">
      <c r="A28" s="755" t="s">
        <v>1513</v>
      </c>
      <c r="B28" s="753"/>
      <c r="C28" s="753"/>
      <c r="D28" s="753"/>
      <c r="E28" s="753"/>
      <c r="F28" s="753"/>
      <c r="G28" s="753"/>
      <c r="H28" s="753"/>
    </row>
    <row r="29" spans="1:8">
      <c r="A29" s="755"/>
      <c r="B29" s="753"/>
      <c r="C29" s="753"/>
      <c r="D29" s="753"/>
      <c r="E29" s="753"/>
      <c r="F29" s="753"/>
      <c r="G29" s="753"/>
      <c r="H29" s="753"/>
    </row>
    <row r="30" spans="1:8">
      <c r="A30" s="753"/>
      <c r="B30" s="753"/>
      <c r="C30" s="753"/>
      <c r="D30" s="753"/>
      <c r="E30" s="753"/>
      <c r="F30" s="753"/>
      <c r="G30" s="753"/>
      <c r="H30" s="753"/>
    </row>
    <row r="31" spans="1:8">
      <c r="A31" s="753"/>
      <c r="B31" s="753" t="s">
        <v>85</v>
      </c>
      <c r="C31" s="753"/>
      <c r="D31" s="753"/>
      <c r="E31" s="753"/>
      <c r="F31" s="753"/>
      <c r="G31" s="753"/>
      <c r="H31" s="753"/>
    </row>
    <row r="32" spans="1:8">
      <c r="A32" s="753"/>
      <c r="B32" s="753"/>
      <c r="C32" s="753"/>
      <c r="D32" s="753"/>
      <c r="E32" s="753"/>
      <c r="F32" s="753"/>
      <c r="G32" s="753"/>
      <c r="H32" s="753"/>
    </row>
    <row r="33" spans="1:8">
      <c r="A33" s="753"/>
      <c r="B33" s="753" t="s">
        <v>86</v>
      </c>
      <c r="C33" s="753"/>
      <c r="D33" s="753"/>
      <c r="E33" s="753"/>
      <c r="F33" s="753"/>
      <c r="G33" s="753"/>
      <c r="H33" s="753"/>
    </row>
    <row r="34" spans="1:8">
      <c r="A34" s="753"/>
      <c r="B34" s="753" t="s">
        <v>87</v>
      </c>
      <c r="C34" s="753"/>
      <c r="D34" s="753"/>
      <c r="E34" s="753"/>
      <c r="F34" s="753"/>
      <c r="G34" s="753"/>
      <c r="H34" s="753"/>
    </row>
    <row r="35" spans="1:8">
      <c r="A35" s="753"/>
      <c r="B35" s="753"/>
      <c r="C35" s="753"/>
      <c r="D35" s="753"/>
      <c r="E35" s="753"/>
      <c r="F35" s="753"/>
      <c r="G35" s="753"/>
      <c r="H35" s="753"/>
    </row>
    <row r="36" spans="1:8">
      <c r="A36" s="753"/>
      <c r="B36" s="753" t="s">
        <v>81</v>
      </c>
      <c r="C36" s="753"/>
      <c r="D36" s="753"/>
      <c r="E36" s="753"/>
      <c r="F36" s="753"/>
      <c r="G36" s="753"/>
      <c r="H36" s="753"/>
    </row>
    <row r="37" spans="1:8">
      <c r="A37" s="753"/>
      <c r="B37" s="753"/>
      <c r="C37" s="753"/>
      <c r="D37" s="753"/>
      <c r="E37" s="753"/>
      <c r="F37" s="753"/>
      <c r="G37" s="753"/>
      <c r="H37" s="753"/>
    </row>
    <row r="38" spans="1:8">
      <c r="A38" s="753"/>
      <c r="B38" s="753" t="s">
        <v>83</v>
      </c>
      <c r="C38" s="753"/>
      <c r="D38" s="753"/>
      <c r="E38" s="753"/>
      <c r="F38" s="753"/>
      <c r="G38" s="753"/>
      <c r="H38" s="753"/>
    </row>
    <row r="39" spans="1:8">
      <c r="A39" s="753"/>
      <c r="B39" s="753"/>
      <c r="C39" s="753"/>
      <c r="D39" s="753"/>
      <c r="E39" s="753"/>
      <c r="F39" s="753"/>
      <c r="G39" s="753"/>
      <c r="H39" s="753"/>
    </row>
    <row r="40" spans="1:8">
      <c r="A40" s="753"/>
      <c r="B40" s="753" t="s">
        <v>84</v>
      </c>
      <c r="C40" s="753"/>
      <c r="D40" s="753"/>
      <c r="E40" s="753"/>
      <c r="F40" s="753"/>
      <c r="G40" s="753"/>
      <c r="H40" s="753"/>
    </row>
  </sheetData>
  <sheetProtection algorithmName="SHA-512" hashValue="f3uQp7NEkeCjxraBRw1/FtOZ+Kc2ZaKJmmv1/xQRVsUsKm2JIZOrJa0iAsAO46dp+v9c5fX0T5AJkVjKNrEF8g==" saltValue="Gd8dOuq2iftXJweOQx9Jow==" spinCount="100000" sheet="1" formatCells="0" selectLockedCells="1"/>
  <mergeCells count="2">
    <mergeCell ref="A2:H2"/>
    <mergeCell ref="A7:H7"/>
  </mergeCells>
  <printOptions horizontalCentered="1"/>
  <pageMargins left="0.59055118110236227" right="0.39370078740157483" top="0.98425196850393704" bottom="0.98425196850393704" header="0.51181102362204722" footer="0.51181102362204722"/>
  <pageSetup paperSize="9" scale="93" orientation="portrait" r:id="rId1"/>
  <headerFooter alignWithMargins="0"/>
  <drawing r:id="rId2"/>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dimension ref="A1:S63"/>
  <sheetViews>
    <sheetView showGridLines="0" showRowColHeaders="0" showZeros="0" zoomScaleNormal="100" workbookViewId="0">
      <selection activeCell="J13" sqref="J13:K13"/>
    </sheetView>
  </sheetViews>
  <sheetFormatPr baseColWidth="10" defaultRowHeight="12.75"/>
  <cols>
    <col min="1" max="1" width="3.28515625" style="752" customWidth="1"/>
    <col min="2" max="2" width="4.28515625" style="512" customWidth="1"/>
    <col min="3" max="3" width="6.5703125" style="512" customWidth="1"/>
    <col min="4" max="7" width="5.7109375" style="512" customWidth="1"/>
    <col min="8" max="8" width="3.7109375" style="512" customWidth="1"/>
    <col min="9" max="9" width="5.7109375" style="512" customWidth="1"/>
    <col min="10" max="11" width="6.7109375" style="512" customWidth="1"/>
    <col min="12" max="13" width="6" style="512" customWidth="1"/>
    <col min="14" max="18" width="5.7109375" style="512" customWidth="1"/>
    <col min="19" max="19" width="1.7109375" style="512" customWidth="1"/>
    <col min="20" max="16384" width="11.42578125" style="512"/>
  </cols>
  <sheetData>
    <row r="1" spans="1:19" ht="12" customHeight="1">
      <c r="A1" s="1203" t="s">
        <v>654</v>
      </c>
      <c r="B1" s="1203"/>
      <c r="C1" s="1203"/>
      <c r="D1" s="1203"/>
      <c r="E1" s="1203"/>
      <c r="F1" s="1203"/>
      <c r="G1" s="1203"/>
      <c r="H1" s="1203"/>
      <c r="I1" s="1203"/>
      <c r="J1" s="1203"/>
      <c r="K1" s="1203"/>
      <c r="L1" s="1203"/>
      <c r="M1" s="1203"/>
      <c r="N1" s="1203"/>
      <c r="O1" s="1203"/>
      <c r="P1" s="1203"/>
      <c r="Q1" s="1203"/>
      <c r="R1" s="1203"/>
      <c r="S1" s="1203"/>
    </row>
    <row r="2" spans="1:19" ht="9" customHeight="1">
      <c r="A2" s="489"/>
      <c r="B2" s="489"/>
      <c r="C2" s="489"/>
      <c r="D2" s="489"/>
      <c r="E2" s="489"/>
      <c r="F2" s="489"/>
      <c r="G2" s="489"/>
      <c r="H2" s="489"/>
      <c r="I2" s="489"/>
      <c r="J2" s="489"/>
      <c r="K2" s="489"/>
      <c r="L2" s="489"/>
      <c r="M2" s="489"/>
      <c r="N2" s="489"/>
      <c r="O2" s="489"/>
      <c r="P2" s="1204"/>
      <c r="Q2" s="1204"/>
      <c r="R2" s="1204"/>
      <c r="S2" s="489"/>
    </row>
    <row r="3" spans="1:19" ht="9.75" customHeight="1">
      <c r="A3" s="489"/>
      <c r="B3" s="489"/>
      <c r="C3" s="489"/>
      <c r="D3" s="489"/>
      <c r="E3" s="489"/>
      <c r="F3" s="489"/>
      <c r="G3" s="489"/>
      <c r="H3" s="489"/>
      <c r="I3" s="489"/>
      <c r="J3" s="489"/>
      <c r="K3" s="489"/>
      <c r="L3" s="489"/>
      <c r="M3" s="489"/>
      <c r="N3" s="489"/>
      <c r="O3" s="489"/>
      <c r="P3" s="1204"/>
      <c r="Q3" s="1204"/>
      <c r="R3" s="1204"/>
      <c r="S3" s="489"/>
    </row>
    <row r="4" spans="1:19" ht="17.25" customHeight="1">
      <c r="A4" s="1205" t="s">
        <v>673</v>
      </c>
      <c r="B4" s="1205"/>
      <c r="C4" s="1205"/>
      <c r="D4" s="1205"/>
      <c r="E4" s="1205"/>
      <c r="F4" s="1205"/>
      <c r="G4" s="1205"/>
      <c r="H4" s="1205"/>
      <c r="I4" s="1205"/>
      <c r="J4" s="1205"/>
      <c r="K4" s="1205"/>
      <c r="L4" s="1205"/>
      <c r="M4" s="1205"/>
      <c r="N4" s="1205"/>
      <c r="O4" s="1205"/>
      <c r="P4" s="1205"/>
      <c r="Q4" s="1205"/>
      <c r="R4" s="1205"/>
      <c r="S4" s="1205"/>
    </row>
    <row r="5" spans="1:19" ht="9.9499999999999993" customHeight="1">
      <c r="A5" s="512"/>
      <c r="J5" s="489"/>
      <c r="K5" s="489"/>
      <c r="L5" s="489"/>
      <c r="M5" s="489"/>
      <c r="N5" s="489"/>
      <c r="O5" s="489"/>
      <c r="P5" s="489"/>
      <c r="Q5" s="489"/>
      <c r="R5" s="489"/>
      <c r="S5" s="489"/>
    </row>
    <row r="6" spans="1:19" ht="14.25" customHeight="1">
      <c r="A6" s="1209" t="s">
        <v>672</v>
      </c>
      <c r="B6" s="1209"/>
      <c r="C6" s="1209"/>
      <c r="D6" s="1209"/>
      <c r="E6" s="1209"/>
      <c r="F6" s="1206" t="str">
        <f>IDENTIFICATION!B2</f>
        <v>LAPAN SOFT</v>
      </c>
      <c r="G6" s="1206"/>
      <c r="H6" s="1206"/>
      <c r="I6" s="1206"/>
      <c r="J6" s="1206"/>
      <c r="K6" s="1206"/>
      <c r="L6" s="1206"/>
      <c r="M6" s="1206"/>
      <c r="N6" s="1206"/>
      <c r="O6" s="1206"/>
      <c r="P6" s="1206"/>
      <c r="Q6" s="1206"/>
      <c r="R6" s="1206"/>
    </row>
    <row r="7" spans="1:19" ht="14.25" customHeight="1">
      <c r="A7" s="1206" t="str">
        <f>IDENTIFICATION!B3</f>
        <v>TRENDS</v>
      </c>
      <c r="B7" s="1206"/>
      <c r="C7" s="1206"/>
      <c r="D7" s="1206"/>
      <c r="E7" s="1206"/>
      <c r="F7" s="1206"/>
      <c r="G7" s="1206"/>
      <c r="H7" s="1206"/>
      <c r="I7" s="1206"/>
      <c r="J7" s="1206"/>
      <c r="K7" s="1206"/>
      <c r="L7" s="1206"/>
      <c r="M7" s="1207" t="s">
        <v>0</v>
      </c>
      <c r="N7" s="1207"/>
      <c r="O7" s="1208" t="str">
        <f>IDENTIFICATION!B4</f>
        <v>LS</v>
      </c>
      <c r="P7" s="1208"/>
      <c r="Q7" s="1208"/>
      <c r="R7" s="1208"/>
    </row>
    <row r="8" spans="1:19" ht="14.25" customHeight="1">
      <c r="A8" s="1217" t="s">
        <v>1</v>
      </c>
      <c r="B8" s="1217"/>
      <c r="C8" s="1215" t="str">
        <f>IF(IDENTIFICATION!B5="","",IDENTIFICATION!B5)</f>
        <v>01</v>
      </c>
      <c r="D8" s="1215"/>
      <c r="E8" s="1215"/>
      <c r="F8" s="1215"/>
      <c r="G8" s="1216" t="str">
        <f>IDENTIFICATION!E5&amp;" "&amp;IDENTIFICATION!F5</f>
        <v>BP XXXX</v>
      </c>
      <c r="H8" s="1216"/>
      <c r="I8" s="1215" t="str">
        <f>IDENTIFICATION!G5</f>
        <v>TOUGAN</v>
      </c>
      <c r="J8" s="1215"/>
      <c r="K8" s="1215"/>
      <c r="L8" s="1218" t="str">
        <f>IF(IDENTIFICATION!H5="","",IDENTIFICATION!H5)</f>
        <v>01</v>
      </c>
      <c r="M8" s="1218"/>
      <c r="N8" s="1218"/>
      <c r="O8" s="691"/>
      <c r="P8" s="1213"/>
      <c r="Q8" s="1214"/>
      <c r="R8" s="691"/>
    </row>
    <row r="9" spans="1:19" ht="14.25" customHeight="1">
      <c r="A9" s="1209" t="s">
        <v>2</v>
      </c>
      <c r="B9" s="1209"/>
      <c r="C9" s="1209"/>
      <c r="D9" s="1209"/>
      <c r="E9" s="1215" t="str">
        <f>IDENTIFICATION!B7</f>
        <v>000XXXXXA</v>
      </c>
      <c r="F9" s="1215"/>
      <c r="G9" s="1215"/>
      <c r="H9" s="1212" t="s">
        <v>3</v>
      </c>
      <c r="I9" s="1212"/>
      <c r="J9" s="1212"/>
      <c r="K9" s="1212"/>
      <c r="L9" s="1210">
        <f>IDENTIFICATION!F11</f>
        <v>43100</v>
      </c>
      <c r="M9" s="1211"/>
      <c r="N9" s="1212" t="s">
        <v>328</v>
      </c>
      <c r="O9" s="1212"/>
      <c r="P9" s="1212"/>
      <c r="Q9" s="1211">
        <f>IDENTIFICATION!H11</f>
        <v>12</v>
      </c>
      <c r="R9" s="1211"/>
    </row>
    <row r="10" spans="1:19" ht="9.9499999999999993" customHeight="1">
      <c r="A10" s="512"/>
      <c r="B10" s="493"/>
      <c r="C10" s="493"/>
      <c r="D10" s="493"/>
      <c r="E10" s="493"/>
      <c r="F10" s="493"/>
    </row>
    <row r="11" spans="1:19" ht="12.75" customHeight="1">
      <c r="A11" s="692" t="s">
        <v>329</v>
      </c>
      <c r="B11" s="693" t="s">
        <v>330</v>
      </c>
      <c r="C11" s="493"/>
      <c r="D11" s="493"/>
      <c r="E11" s="493"/>
      <c r="F11" s="493"/>
      <c r="G11" s="493"/>
      <c r="H11" s="493"/>
      <c r="I11" s="694" t="s">
        <v>7</v>
      </c>
      <c r="J11" s="1198">
        <f>IDENTIFICATION!B11</f>
        <v>42736</v>
      </c>
      <c r="K11" s="1199"/>
      <c r="L11" s="1199"/>
      <c r="M11" s="1199"/>
      <c r="N11" s="1199"/>
      <c r="O11" s="695" t="s">
        <v>331</v>
      </c>
      <c r="P11" s="1198">
        <f>IDENTIFICATION!F11</f>
        <v>43100</v>
      </c>
      <c r="Q11" s="1199"/>
      <c r="R11" s="1199"/>
      <c r="S11" s="696"/>
    </row>
    <row r="12" spans="1:19">
      <c r="A12" s="697"/>
      <c r="B12" s="493"/>
      <c r="C12" s="493"/>
      <c r="D12" s="493"/>
      <c r="E12" s="493"/>
      <c r="F12" s="493"/>
      <c r="G12" s="493"/>
      <c r="H12" s="493"/>
      <c r="I12" s="493"/>
      <c r="J12" s="493"/>
      <c r="K12" s="493"/>
      <c r="L12" s="493"/>
      <c r="M12" s="493"/>
      <c r="N12" s="493"/>
      <c r="O12" s="493"/>
      <c r="P12" s="493"/>
      <c r="Q12" s="493"/>
      <c r="R12" s="493"/>
      <c r="S12" s="493"/>
    </row>
    <row r="13" spans="1:19">
      <c r="A13" s="692" t="s">
        <v>332</v>
      </c>
      <c r="B13" s="693" t="s">
        <v>333</v>
      </c>
      <c r="C13" s="493"/>
      <c r="D13" s="493"/>
      <c r="E13" s="493"/>
      <c r="F13" s="493"/>
      <c r="G13" s="493"/>
      <c r="H13" s="493"/>
      <c r="I13" s="493"/>
      <c r="J13" s="1191"/>
      <c r="K13" s="1192"/>
    </row>
    <row r="14" spans="1:19">
      <c r="A14" s="697"/>
      <c r="B14" s="493"/>
      <c r="C14" s="493"/>
      <c r="D14" s="493"/>
      <c r="E14" s="493"/>
      <c r="F14" s="493"/>
      <c r="G14" s="493"/>
      <c r="H14" s="493"/>
      <c r="I14" s="493"/>
      <c r="J14" s="493"/>
      <c r="K14" s="493"/>
      <c r="L14" s="493"/>
      <c r="M14" s="493"/>
      <c r="N14" s="493"/>
      <c r="O14" s="493"/>
      <c r="P14" s="493"/>
      <c r="Q14" s="493"/>
      <c r="R14" s="698"/>
      <c r="S14" s="493"/>
    </row>
    <row r="15" spans="1:19">
      <c r="A15" s="692" t="s">
        <v>334</v>
      </c>
      <c r="B15" s="693" t="s">
        <v>335</v>
      </c>
      <c r="C15" s="493"/>
      <c r="D15" s="493"/>
      <c r="E15" s="493"/>
      <c r="F15" s="493"/>
      <c r="G15" s="493"/>
      <c r="H15" s="493"/>
      <c r="I15" s="493"/>
      <c r="J15" s="1193">
        <f>IDENTIFICATION!B10</f>
        <v>42735</v>
      </c>
      <c r="K15" s="1194"/>
      <c r="L15" s="1195" t="s">
        <v>336</v>
      </c>
      <c r="M15" s="1196"/>
      <c r="N15" s="1196"/>
      <c r="O15" s="1196"/>
      <c r="P15" s="1196"/>
      <c r="Q15" s="1197"/>
      <c r="R15" s="756">
        <f>IDENTIFICATION!G10</f>
        <v>12</v>
      </c>
      <c r="S15" s="493"/>
    </row>
    <row r="16" spans="1:19">
      <c r="A16" s="697"/>
      <c r="B16" s="493"/>
      <c r="G16" s="493"/>
      <c r="H16" s="493"/>
      <c r="I16" s="493"/>
      <c r="J16" s="493"/>
      <c r="K16" s="493"/>
      <c r="L16" s="493"/>
      <c r="M16" s="493"/>
      <c r="N16" s="493"/>
      <c r="O16" s="493"/>
      <c r="P16" s="493"/>
      <c r="Q16" s="493"/>
      <c r="R16" s="493"/>
      <c r="S16" s="493"/>
    </row>
    <row r="17" spans="1:19">
      <c r="A17" s="692" t="s">
        <v>337</v>
      </c>
      <c r="B17" s="493"/>
      <c r="C17" s="1166" t="str">
        <f>IDENTIFICATION!B13</f>
        <v>BFTOU2017BXXXX</v>
      </c>
      <c r="D17" s="1167"/>
      <c r="E17" s="1167"/>
      <c r="F17" s="1167"/>
      <c r="G17" s="1168"/>
      <c r="H17" s="493"/>
      <c r="L17" s="1200"/>
      <c r="M17" s="1201"/>
      <c r="N17" s="1201"/>
      <c r="O17" s="1201"/>
      <c r="P17" s="1201"/>
      <c r="Q17" s="1202"/>
      <c r="S17" s="493"/>
    </row>
    <row r="18" spans="1:19" ht="15" customHeight="1">
      <c r="A18" s="697"/>
      <c r="B18" s="699"/>
      <c r="C18" s="1146" t="s">
        <v>669</v>
      </c>
      <c r="D18" s="1146"/>
      <c r="E18" s="1146"/>
      <c r="F18" s="1146"/>
      <c r="G18" s="1146"/>
      <c r="H18" s="699"/>
      <c r="L18" s="1146" t="s">
        <v>338</v>
      </c>
      <c r="M18" s="1146"/>
      <c r="N18" s="1146"/>
      <c r="O18" s="1146"/>
      <c r="P18" s="1146"/>
      <c r="Q18" s="1146"/>
      <c r="S18" s="700"/>
    </row>
    <row r="19" spans="1:19">
      <c r="A19" s="692" t="s">
        <v>339</v>
      </c>
      <c r="B19" s="493"/>
      <c r="C19" s="1169" t="str">
        <f>IDENTIFICATION!E13</f>
        <v>XXXXXB</v>
      </c>
      <c r="D19" s="1170"/>
      <c r="E19" s="1171"/>
      <c r="F19" s="493"/>
      <c r="G19" s="493"/>
      <c r="H19" s="1186"/>
      <c r="I19" s="1187"/>
      <c r="J19" s="1187"/>
      <c r="K19" s="1188"/>
      <c r="L19" s="493"/>
      <c r="O19" s="1189"/>
      <c r="P19" s="1187"/>
      <c r="Q19" s="1187"/>
      <c r="R19" s="1188"/>
      <c r="S19" s="493"/>
    </row>
    <row r="20" spans="1:19" ht="15" customHeight="1">
      <c r="A20" s="701"/>
      <c r="B20" s="493"/>
      <c r="C20" s="1146" t="s">
        <v>340</v>
      </c>
      <c r="D20" s="1146"/>
      <c r="E20" s="1146"/>
      <c r="F20" s="700"/>
      <c r="H20" s="1146" t="s">
        <v>341</v>
      </c>
      <c r="I20" s="1146"/>
      <c r="J20" s="1146"/>
      <c r="K20" s="1146"/>
      <c r="L20" s="700"/>
      <c r="O20" s="1190" t="s">
        <v>342</v>
      </c>
      <c r="P20" s="1190"/>
      <c r="Q20" s="1190"/>
      <c r="R20" s="1190"/>
      <c r="S20" s="702"/>
    </row>
    <row r="21" spans="1:19" ht="14.25" customHeight="1">
      <c r="A21" s="692" t="s">
        <v>343</v>
      </c>
      <c r="B21" s="1183" t="str">
        <f>IDENTIFICATION!B2</f>
        <v>LAPAN SOFT</v>
      </c>
      <c r="C21" s="1184"/>
      <c r="D21" s="1184"/>
      <c r="E21" s="1184"/>
      <c r="F21" s="1184"/>
      <c r="G21" s="1184"/>
      <c r="H21" s="1184"/>
      <c r="I21" s="1184"/>
      <c r="J21" s="1184"/>
      <c r="K21" s="1184"/>
      <c r="L21" s="1184"/>
      <c r="M21" s="1184"/>
      <c r="N21" s="1185"/>
      <c r="O21" s="1180" t="str">
        <f>IDENTIFICATION!B4</f>
        <v>LS</v>
      </c>
      <c r="P21" s="1181"/>
      <c r="Q21" s="1181"/>
      <c r="R21" s="1182"/>
      <c r="S21" s="703"/>
    </row>
    <row r="22" spans="1:19" ht="14.25" customHeight="1">
      <c r="A22" s="1132" t="s">
        <v>344</v>
      </c>
      <c r="B22" s="1132"/>
      <c r="C22" s="1132"/>
      <c r="D22" s="1132"/>
      <c r="E22" s="1132"/>
      <c r="F22" s="1132"/>
      <c r="G22" s="1132"/>
      <c r="H22" s="1132"/>
      <c r="I22" s="1132"/>
      <c r="J22" s="1132"/>
      <c r="K22" s="1132"/>
      <c r="L22" s="1132"/>
      <c r="M22" s="1132"/>
      <c r="N22" s="1132"/>
      <c r="O22" s="1132"/>
      <c r="P22" s="1146" t="s">
        <v>345</v>
      </c>
      <c r="Q22" s="1146"/>
      <c r="R22" s="1146"/>
      <c r="S22" s="703"/>
    </row>
    <row r="23" spans="1:19" ht="9.9499999999999993" customHeight="1">
      <c r="A23" s="696"/>
      <c r="B23" s="493"/>
      <c r="C23" s="493"/>
      <c r="D23" s="493"/>
      <c r="E23" s="493"/>
      <c r="F23" s="493"/>
      <c r="G23" s="493"/>
      <c r="H23" s="493"/>
      <c r="I23" s="493"/>
      <c r="J23" s="493"/>
      <c r="K23" s="493"/>
      <c r="L23" s="493"/>
      <c r="M23" s="493"/>
      <c r="N23" s="493"/>
      <c r="O23" s="493"/>
      <c r="P23" s="493"/>
      <c r="Q23" s="493"/>
      <c r="R23" s="493"/>
      <c r="S23" s="493"/>
    </row>
    <row r="24" spans="1:19">
      <c r="A24" s="692" t="s">
        <v>346</v>
      </c>
      <c r="B24" s="493"/>
      <c r="C24" s="1169" t="str">
        <f>IDENTIFICATION!H13</f>
        <v>+22665651415</v>
      </c>
      <c r="D24" s="1170"/>
      <c r="E24" s="1171"/>
      <c r="F24" s="493"/>
      <c r="G24" s="1177"/>
      <c r="H24" s="1178"/>
      <c r="I24" s="1178"/>
      <c r="J24" s="1178"/>
      <c r="K24" s="1179"/>
      <c r="L24" s="493"/>
      <c r="M24" s="704" t="str">
        <f>IF(IDENTIFICATION!B5="","",IDENTIFICATION!B5)</f>
        <v>01</v>
      </c>
      <c r="N24" s="1172" t="str">
        <f>IF(IDENTIFICATION!F5="","",IDENTIFICATION!F5)</f>
        <v>XXXX</v>
      </c>
      <c r="O24" s="1173"/>
      <c r="P24" s="1174" t="str">
        <f>IDENTIFICATION!G5</f>
        <v>TOUGAN</v>
      </c>
      <c r="Q24" s="1175"/>
      <c r="R24" s="1176"/>
      <c r="S24" s="705"/>
    </row>
    <row r="25" spans="1:19" ht="15" customHeight="1">
      <c r="A25" s="697"/>
      <c r="B25" s="493"/>
      <c r="C25" s="1146" t="s">
        <v>347</v>
      </c>
      <c r="D25" s="1146"/>
      <c r="E25" s="1146"/>
      <c r="F25" s="700"/>
      <c r="G25" s="1146" t="s">
        <v>670</v>
      </c>
      <c r="H25" s="1146"/>
      <c r="I25" s="1146"/>
      <c r="J25" s="1146"/>
      <c r="K25" s="1146"/>
      <c r="L25" s="493"/>
      <c r="M25" s="700" t="s">
        <v>348</v>
      </c>
      <c r="N25" s="1146" t="s">
        <v>349</v>
      </c>
      <c r="O25" s="1146"/>
      <c r="P25" s="1146" t="s">
        <v>48</v>
      </c>
      <c r="Q25" s="1146"/>
      <c r="R25" s="1146"/>
      <c r="S25" s="700"/>
    </row>
    <row r="26" spans="1:19" ht="9.9499999999999993" customHeight="1">
      <c r="A26" s="696"/>
      <c r="B26" s="493"/>
      <c r="C26" s="700"/>
      <c r="D26" s="700"/>
      <c r="E26" s="700"/>
      <c r="F26" s="700"/>
      <c r="G26" s="493"/>
      <c r="H26" s="493"/>
      <c r="I26" s="493"/>
      <c r="J26" s="700"/>
      <c r="K26" s="700"/>
      <c r="L26" s="493"/>
      <c r="M26" s="700"/>
      <c r="N26" s="700"/>
      <c r="O26" s="700"/>
      <c r="P26" s="700"/>
      <c r="Q26" s="700"/>
      <c r="R26" s="700"/>
      <c r="S26" s="700"/>
    </row>
    <row r="27" spans="1:19" ht="15" customHeight="1">
      <c r="A27" s="692" t="s">
        <v>350</v>
      </c>
      <c r="B27" s="706" t="str">
        <f>IDENTIFICATION!B8</f>
        <v>27.96</v>
      </c>
      <c r="C27" s="707"/>
      <c r="D27" s="707"/>
      <c r="E27" s="707"/>
      <c r="F27" s="707"/>
      <c r="G27" s="708" t="str">
        <f>IDENTIFICATION!E8</f>
        <v>XX</v>
      </c>
      <c r="H27" s="709" t="str">
        <f>IDENTIFICATION!F8</f>
        <v>Kolè</v>
      </c>
      <c r="I27" s="707"/>
      <c r="J27" s="707"/>
      <c r="K27" s="707"/>
      <c r="L27" s="709" t="str">
        <f>IDENTIFICATION!G5</f>
        <v>TOUGAN</v>
      </c>
      <c r="M27" s="707"/>
      <c r="N27" s="707"/>
      <c r="O27" s="707"/>
      <c r="P27" s="709" t="str">
        <f>IDENTIFICATION!H12</f>
        <v>BURKINA FASO</v>
      </c>
      <c r="Q27" s="707"/>
      <c r="R27" s="710"/>
      <c r="S27" s="711"/>
    </row>
    <row r="28" spans="1:19">
      <c r="A28" s="712"/>
      <c r="B28" s="1146" t="s">
        <v>351</v>
      </c>
      <c r="C28" s="1146"/>
      <c r="D28" s="1146"/>
      <c r="E28" s="1146"/>
      <c r="F28" s="1146"/>
      <c r="G28" s="1146"/>
      <c r="H28" s="1146"/>
      <c r="I28" s="1146"/>
      <c r="J28" s="1146"/>
      <c r="K28" s="1146"/>
      <c r="L28" s="1146"/>
      <c r="M28" s="1146"/>
      <c r="N28" s="1146"/>
      <c r="O28" s="1146"/>
      <c r="P28" s="1146"/>
      <c r="Q28" s="1146"/>
      <c r="R28" s="1146"/>
      <c r="S28" s="700"/>
    </row>
    <row r="29" spans="1:19" ht="9.9499999999999993" customHeight="1">
      <c r="A29" s="696"/>
      <c r="B29" s="493"/>
      <c r="C29" s="493"/>
      <c r="D29" s="493"/>
      <c r="E29" s="493"/>
      <c r="F29" s="493"/>
      <c r="G29" s="493"/>
      <c r="H29" s="493"/>
      <c r="I29" s="493"/>
      <c r="J29" s="493"/>
      <c r="K29" s="493"/>
      <c r="L29" s="493"/>
      <c r="M29" s="493"/>
      <c r="N29" s="493"/>
      <c r="O29" s="493"/>
      <c r="P29" s="493"/>
      <c r="Q29" s="493"/>
      <c r="R29" s="493"/>
      <c r="S29" s="493"/>
    </row>
    <row r="30" spans="1:19" ht="14.25" customHeight="1">
      <c r="A30" s="692" t="s">
        <v>352</v>
      </c>
      <c r="B30" s="1133"/>
      <c r="C30" s="1134"/>
      <c r="D30" s="1134"/>
      <c r="E30" s="1134"/>
      <c r="F30" s="1134"/>
      <c r="G30" s="1134"/>
      <c r="H30" s="1134"/>
      <c r="I30" s="1134"/>
      <c r="J30" s="1134"/>
      <c r="K30" s="1134"/>
      <c r="L30" s="1134"/>
      <c r="M30" s="1134"/>
      <c r="N30" s="1134"/>
      <c r="O30" s="1134"/>
      <c r="P30" s="1134"/>
      <c r="Q30" s="1134"/>
      <c r="R30" s="1135"/>
      <c r="S30" s="713"/>
    </row>
    <row r="31" spans="1:19" ht="14.25" customHeight="1">
      <c r="A31" s="712"/>
      <c r="B31" s="1146" t="s">
        <v>353</v>
      </c>
      <c r="C31" s="1146"/>
      <c r="D31" s="1146"/>
      <c r="E31" s="1146"/>
      <c r="F31" s="1146"/>
      <c r="G31" s="1146"/>
      <c r="H31" s="1146"/>
      <c r="I31" s="1146"/>
      <c r="J31" s="1146"/>
      <c r="K31" s="1146"/>
      <c r="L31" s="1146"/>
      <c r="M31" s="1146"/>
      <c r="N31" s="1146"/>
      <c r="O31" s="1146"/>
      <c r="P31" s="1146"/>
      <c r="Q31" s="1146"/>
      <c r="R31" s="1146"/>
      <c r="S31" s="703"/>
    </row>
    <row r="32" spans="1:19" ht="9.9499999999999993" customHeight="1">
      <c r="A32" s="696"/>
      <c r="B32" s="493"/>
      <c r="C32" s="493"/>
      <c r="D32" s="493"/>
      <c r="E32" s="493"/>
      <c r="F32" s="493"/>
      <c r="G32" s="493"/>
      <c r="H32" s="493"/>
      <c r="I32" s="493"/>
      <c r="J32" s="493"/>
      <c r="K32" s="493"/>
      <c r="L32" s="493"/>
      <c r="M32" s="493"/>
      <c r="N32" s="493"/>
      <c r="O32" s="493"/>
      <c r="P32" s="493"/>
      <c r="Q32" s="493"/>
      <c r="R32" s="493"/>
      <c r="S32" s="493"/>
    </row>
    <row r="33" spans="1:19" ht="16.5" customHeight="1">
      <c r="A33" s="714"/>
      <c r="B33" s="1133"/>
      <c r="C33" s="1134"/>
      <c r="D33" s="1134"/>
      <c r="E33" s="1134"/>
      <c r="F33" s="1134"/>
      <c r="G33" s="1134"/>
      <c r="H33" s="1134"/>
      <c r="I33" s="1134"/>
      <c r="J33" s="1134"/>
      <c r="K33" s="1134"/>
      <c r="L33" s="1134"/>
      <c r="M33" s="1134"/>
      <c r="N33" s="1134"/>
      <c r="O33" s="1134"/>
      <c r="P33" s="1134"/>
      <c r="Q33" s="1134"/>
      <c r="R33" s="1135"/>
      <c r="S33" s="711"/>
    </row>
    <row r="34" spans="1:19">
      <c r="A34" s="700"/>
      <c r="B34" s="1146" t="s">
        <v>354</v>
      </c>
      <c r="C34" s="1146"/>
      <c r="D34" s="1146"/>
      <c r="E34" s="1146"/>
      <c r="F34" s="1146"/>
      <c r="G34" s="1146"/>
      <c r="H34" s="1146"/>
      <c r="I34" s="1146"/>
      <c r="J34" s="1146"/>
      <c r="K34" s="1146"/>
      <c r="L34" s="1146"/>
      <c r="M34" s="1146"/>
      <c r="N34" s="1146"/>
      <c r="O34" s="1146"/>
      <c r="P34" s="1146"/>
      <c r="Q34" s="1146"/>
      <c r="R34" s="1146"/>
      <c r="S34" s="700"/>
    </row>
    <row r="35" spans="1:19" ht="9.9499999999999993" customHeight="1">
      <c r="A35" s="696"/>
      <c r="B35" s="493"/>
      <c r="C35" s="493"/>
      <c r="D35" s="493"/>
      <c r="E35" s="493"/>
      <c r="F35" s="493"/>
      <c r="G35" s="493"/>
      <c r="H35" s="493"/>
      <c r="I35" s="493"/>
      <c r="J35" s="493"/>
      <c r="K35" s="493"/>
      <c r="L35" s="493"/>
      <c r="M35" s="493"/>
      <c r="N35" s="493"/>
      <c r="O35" s="493"/>
      <c r="P35" s="493"/>
      <c r="Q35" s="493"/>
      <c r="R35" s="493"/>
      <c r="S35" s="493"/>
    </row>
    <row r="36" spans="1:19" ht="16.5" customHeight="1">
      <c r="A36" s="705"/>
      <c r="B36" s="1133"/>
      <c r="C36" s="1134"/>
      <c r="D36" s="1134"/>
      <c r="E36" s="1134"/>
      <c r="F36" s="1134"/>
      <c r="G36" s="1134"/>
      <c r="H36" s="1134"/>
      <c r="I36" s="1134"/>
      <c r="J36" s="1134"/>
      <c r="K36" s="1134"/>
      <c r="L36" s="1134"/>
      <c r="M36" s="1134"/>
      <c r="N36" s="1134"/>
      <c r="O36" s="1134"/>
      <c r="P36" s="1134"/>
      <c r="Q36" s="1134"/>
      <c r="R36" s="1135"/>
      <c r="S36" s="711"/>
    </row>
    <row r="37" spans="1:19" ht="9.9499999999999993" customHeight="1">
      <c r="A37" s="700"/>
      <c r="B37" s="1146" t="s">
        <v>355</v>
      </c>
      <c r="C37" s="1146"/>
      <c r="D37" s="1146"/>
      <c r="E37" s="1146"/>
      <c r="F37" s="1146"/>
      <c r="G37" s="1146"/>
      <c r="H37" s="1146"/>
      <c r="I37" s="1146"/>
      <c r="J37" s="1146"/>
      <c r="K37" s="1146"/>
      <c r="L37" s="1146"/>
      <c r="M37" s="1146"/>
      <c r="N37" s="1146"/>
      <c r="O37" s="1146"/>
      <c r="P37" s="1146"/>
      <c r="Q37" s="1146"/>
      <c r="R37" s="1146"/>
      <c r="S37" s="700"/>
    </row>
    <row r="38" spans="1:19" ht="9.9499999999999993" customHeight="1">
      <c r="A38" s="715"/>
      <c r="B38" s="1132" t="s">
        <v>356</v>
      </c>
      <c r="C38" s="1132"/>
      <c r="D38" s="1132"/>
      <c r="E38" s="1132"/>
      <c r="F38" s="1132"/>
      <c r="G38" s="1132"/>
      <c r="H38" s="1132"/>
      <c r="I38" s="1132"/>
      <c r="J38" s="1132"/>
      <c r="K38" s="1132"/>
      <c r="L38" s="1132"/>
      <c r="M38" s="1132"/>
      <c r="N38" s="1132"/>
      <c r="O38" s="1132"/>
      <c r="P38" s="1132"/>
      <c r="Q38" s="1132"/>
      <c r="R38" s="1132"/>
      <c r="S38" s="700"/>
    </row>
    <row r="39" spans="1:19" ht="12" customHeight="1">
      <c r="A39" s="696"/>
      <c r="B39" s="1132" t="s">
        <v>357</v>
      </c>
      <c r="C39" s="1132"/>
      <c r="D39" s="1132"/>
      <c r="E39" s="1132"/>
      <c r="F39" s="1132"/>
      <c r="G39" s="1132"/>
      <c r="H39" s="1132"/>
      <c r="I39" s="1132"/>
      <c r="J39" s="1132"/>
      <c r="K39" s="1132"/>
      <c r="L39" s="1132"/>
      <c r="M39" s="1132"/>
      <c r="N39" s="1132"/>
      <c r="O39" s="1132"/>
      <c r="P39" s="1132"/>
      <c r="Q39" s="1132"/>
      <c r="R39" s="1132"/>
      <c r="S39" s="493"/>
    </row>
    <row r="40" spans="1:19" ht="16.5" customHeight="1">
      <c r="A40" s="705"/>
      <c r="B40" s="1133"/>
      <c r="C40" s="1134"/>
      <c r="D40" s="1134"/>
      <c r="E40" s="1134"/>
      <c r="F40" s="1134"/>
      <c r="G40" s="1134"/>
      <c r="H40" s="1134"/>
      <c r="I40" s="1134"/>
      <c r="J40" s="1134"/>
      <c r="K40" s="1134"/>
      <c r="L40" s="1134"/>
      <c r="M40" s="1134"/>
      <c r="N40" s="1134"/>
      <c r="O40" s="1134"/>
      <c r="P40" s="1134"/>
      <c r="Q40" s="1134"/>
      <c r="R40" s="1135"/>
      <c r="S40" s="711"/>
    </row>
    <row r="41" spans="1:19" ht="3.95" customHeight="1">
      <c r="A41" s="705"/>
      <c r="B41" s="716"/>
      <c r="C41" s="716"/>
      <c r="D41" s="716"/>
      <c r="E41" s="716"/>
      <c r="F41" s="716"/>
      <c r="G41" s="716"/>
      <c r="H41" s="716"/>
      <c r="I41" s="716"/>
      <c r="J41" s="716"/>
      <c r="K41" s="716"/>
      <c r="L41" s="716"/>
      <c r="M41" s="716"/>
      <c r="N41" s="716"/>
      <c r="O41" s="716"/>
      <c r="P41" s="716"/>
      <c r="Q41" s="716"/>
      <c r="R41" s="716"/>
      <c r="S41" s="716"/>
    </row>
    <row r="42" spans="1:19" ht="16.5" customHeight="1">
      <c r="A42" s="705"/>
      <c r="B42" s="1133"/>
      <c r="C42" s="1134"/>
      <c r="D42" s="1134"/>
      <c r="E42" s="1134"/>
      <c r="F42" s="1134"/>
      <c r="G42" s="1134"/>
      <c r="H42" s="1134"/>
      <c r="I42" s="1134"/>
      <c r="J42" s="1134"/>
      <c r="K42" s="1134"/>
      <c r="L42" s="1134"/>
      <c r="M42" s="1134"/>
      <c r="N42" s="1134"/>
      <c r="O42" s="1134"/>
      <c r="P42" s="1134"/>
      <c r="Q42" s="1134"/>
      <c r="R42" s="1135"/>
      <c r="S42" s="711"/>
    </row>
    <row r="43" spans="1:19">
      <c r="A43" s="700"/>
      <c r="B43" s="1146" t="s">
        <v>671</v>
      </c>
      <c r="C43" s="1146"/>
      <c r="D43" s="1146"/>
      <c r="E43" s="1146"/>
      <c r="F43" s="1146"/>
      <c r="G43" s="1146"/>
      <c r="H43" s="1146"/>
      <c r="I43" s="1146"/>
      <c r="J43" s="1146"/>
      <c r="K43" s="1163"/>
      <c r="L43" s="717"/>
      <c r="M43" s="718"/>
      <c r="N43" s="718"/>
      <c r="O43" s="718"/>
      <c r="P43" s="718"/>
      <c r="Q43" s="718"/>
      <c r="R43" s="719"/>
      <c r="S43" s="700"/>
    </row>
    <row r="44" spans="1:19">
      <c r="A44" s="700"/>
      <c r="B44" s="720"/>
      <c r="C44" s="720"/>
      <c r="D44" s="720"/>
      <c r="E44" s="720"/>
      <c r="F44" s="720"/>
      <c r="G44" s="720"/>
      <c r="H44" s="720"/>
      <c r="I44" s="720"/>
      <c r="J44" s="720"/>
      <c r="K44" s="720"/>
      <c r="L44" s="721"/>
      <c r="M44" s="720"/>
      <c r="N44" s="720"/>
      <c r="O44" s="720"/>
      <c r="P44" s="720"/>
      <c r="Q44" s="720"/>
      <c r="R44" s="722"/>
      <c r="S44" s="700"/>
    </row>
    <row r="45" spans="1:19" ht="14.25" customHeight="1">
      <c r="A45" s="696"/>
      <c r="B45" s="1157"/>
      <c r="C45" s="1159"/>
      <c r="D45" s="1159"/>
      <c r="E45" s="1161"/>
      <c r="F45" s="723"/>
      <c r="G45" s="1161"/>
      <c r="H45" s="723"/>
      <c r="I45" s="724"/>
      <c r="J45" s="1161"/>
      <c r="K45" s="725"/>
      <c r="L45" s="726"/>
      <c r="M45" s="727" t="s">
        <v>358</v>
      </c>
      <c r="N45" s="728"/>
      <c r="O45" s="727" t="s">
        <v>358</v>
      </c>
      <c r="P45" s="729"/>
      <c r="Q45" s="727" t="s">
        <v>359</v>
      </c>
      <c r="R45" s="730"/>
      <c r="S45" s="493"/>
    </row>
    <row r="46" spans="1:19" ht="12" customHeight="1">
      <c r="A46" s="696"/>
      <c r="B46" s="1158"/>
      <c r="C46" s="1160"/>
      <c r="D46" s="1160"/>
      <c r="E46" s="1162"/>
      <c r="F46" s="731"/>
      <c r="G46" s="1162"/>
      <c r="H46" s="731"/>
      <c r="I46" s="732"/>
      <c r="J46" s="1162"/>
      <c r="K46" s="733"/>
      <c r="L46" s="734"/>
      <c r="M46" s="735"/>
      <c r="N46" s="735"/>
      <c r="O46" s="736"/>
      <c r="P46" s="737"/>
      <c r="Q46" s="736"/>
      <c r="R46" s="738"/>
      <c r="S46" s="493"/>
    </row>
    <row r="47" spans="1:19" ht="9.9499999999999993" customHeight="1">
      <c r="A47" s="705"/>
      <c r="B47" s="1132"/>
      <c r="C47" s="1132"/>
      <c r="D47" s="1132"/>
      <c r="E47" s="1132"/>
      <c r="F47" s="1132"/>
      <c r="G47" s="1132"/>
      <c r="H47" s="1132"/>
      <c r="I47" s="1132"/>
      <c r="J47" s="1132"/>
      <c r="L47" s="1164" t="s">
        <v>360</v>
      </c>
      <c r="M47" s="1164"/>
      <c r="N47" s="1164"/>
      <c r="O47" s="1164"/>
      <c r="P47" s="1164"/>
      <c r="Q47" s="1164"/>
      <c r="R47" s="1164"/>
      <c r="S47" s="716"/>
    </row>
    <row r="48" spans="1:19" ht="12" customHeight="1">
      <c r="A48" s="700"/>
      <c r="L48" s="1165" t="s">
        <v>361</v>
      </c>
      <c r="M48" s="1165"/>
      <c r="N48" s="1165"/>
      <c r="O48" s="1165"/>
      <c r="P48" s="1165"/>
      <c r="Q48" s="1165"/>
      <c r="R48" s="1165"/>
      <c r="S48" s="700"/>
    </row>
    <row r="49" spans="1:19" ht="15" customHeight="1">
      <c r="A49" s="705"/>
      <c r="B49" s="1133"/>
      <c r="C49" s="1134"/>
      <c r="D49" s="1134"/>
      <c r="E49" s="1134"/>
      <c r="F49" s="1134"/>
      <c r="G49" s="1134"/>
      <c r="H49" s="1134"/>
      <c r="I49" s="1135"/>
      <c r="J49" s="493"/>
      <c r="K49" s="1137" t="s">
        <v>362</v>
      </c>
      <c r="L49" s="1138"/>
      <c r="M49" s="1138"/>
      <c r="N49" s="1138"/>
      <c r="O49" s="1138"/>
      <c r="P49" s="1138"/>
      <c r="Q49" s="1138"/>
      <c r="R49" s="1139"/>
    </row>
    <row r="50" spans="1:19">
      <c r="A50" s="700"/>
      <c r="B50" s="1132" t="s">
        <v>363</v>
      </c>
      <c r="C50" s="1132"/>
      <c r="D50" s="1132"/>
      <c r="E50" s="1132"/>
      <c r="F50" s="1132"/>
      <c r="G50" s="1132"/>
      <c r="H50" s="1132"/>
      <c r="I50" s="1132"/>
      <c r="J50" s="700"/>
      <c r="K50" s="1154" t="s">
        <v>364</v>
      </c>
      <c r="L50" s="1155"/>
      <c r="M50" s="1155"/>
      <c r="N50" s="1155"/>
      <c r="O50" s="1154" t="s">
        <v>365</v>
      </c>
      <c r="P50" s="1155"/>
      <c r="Q50" s="1155"/>
      <c r="R50" s="1156"/>
    </row>
    <row r="51" spans="1:19" ht="14.25" customHeight="1">
      <c r="A51" s="696"/>
      <c r="B51" s="493"/>
      <c r="C51" s="493"/>
      <c r="D51" s="493"/>
      <c r="E51" s="493"/>
      <c r="F51" s="493"/>
      <c r="G51" s="493"/>
      <c r="H51" s="493"/>
      <c r="I51" s="493"/>
      <c r="J51" s="493"/>
      <c r="K51" s="1148"/>
      <c r="L51" s="1149"/>
      <c r="M51" s="1149"/>
      <c r="N51" s="1150"/>
      <c r="O51" s="1151"/>
      <c r="P51" s="1152"/>
      <c r="Q51" s="1152"/>
      <c r="R51" s="1153"/>
    </row>
    <row r="52" spans="1:19" ht="15" customHeight="1">
      <c r="A52" s="705"/>
      <c r="B52" s="1133"/>
      <c r="C52" s="1134"/>
      <c r="D52" s="1134"/>
      <c r="E52" s="1134"/>
      <c r="F52" s="1134"/>
      <c r="G52" s="1134"/>
      <c r="H52" s="1134"/>
      <c r="I52" s="1135"/>
      <c r="J52" s="493"/>
      <c r="K52" s="1126"/>
      <c r="L52" s="1127"/>
      <c r="M52" s="1127"/>
      <c r="N52" s="1128"/>
      <c r="O52" s="1136"/>
      <c r="P52" s="1130"/>
      <c r="Q52" s="1130"/>
      <c r="R52" s="1131"/>
    </row>
    <row r="53" spans="1:19" ht="14.25" customHeight="1">
      <c r="A53" s="700"/>
      <c r="B53" s="1132" t="s">
        <v>366</v>
      </c>
      <c r="C53" s="1132"/>
      <c r="D53" s="1132"/>
      <c r="E53" s="1132"/>
      <c r="F53" s="1132"/>
      <c r="G53" s="1132"/>
      <c r="H53" s="1132"/>
      <c r="I53" s="1132"/>
      <c r="J53" s="493"/>
      <c r="K53" s="1126"/>
      <c r="L53" s="1127"/>
      <c r="M53" s="1127"/>
      <c r="N53" s="1128"/>
      <c r="O53" s="1129"/>
      <c r="P53" s="1130"/>
      <c r="Q53" s="1130"/>
      <c r="R53" s="1131"/>
    </row>
    <row r="54" spans="1:19" ht="14.25" customHeight="1">
      <c r="A54" s="696"/>
      <c r="B54" s="493"/>
      <c r="C54" s="493"/>
      <c r="D54" s="493"/>
      <c r="E54" s="493"/>
      <c r="F54" s="493"/>
      <c r="G54" s="493"/>
      <c r="H54" s="493"/>
      <c r="I54" s="493"/>
      <c r="J54" s="493"/>
      <c r="K54" s="1126"/>
      <c r="L54" s="1127"/>
      <c r="M54" s="1127"/>
      <c r="N54" s="1128"/>
      <c r="O54" s="1129"/>
      <c r="P54" s="1130"/>
      <c r="Q54" s="1130"/>
      <c r="R54" s="1131"/>
    </row>
    <row r="55" spans="1:19" ht="15" customHeight="1">
      <c r="A55" s="705"/>
      <c r="B55" s="1123"/>
      <c r="C55" s="1124"/>
      <c r="D55" s="1124"/>
      <c r="E55" s="1124"/>
      <c r="F55" s="1124"/>
      <c r="G55" s="1124"/>
      <c r="H55" s="1124"/>
      <c r="I55" s="1125"/>
      <c r="J55" s="493"/>
      <c r="K55" s="1126"/>
      <c r="L55" s="1127"/>
      <c r="M55" s="1127"/>
      <c r="N55" s="1128"/>
      <c r="O55" s="1129"/>
      <c r="P55" s="1130"/>
      <c r="Q55" s="1130"/>
      <c r="R55" s="1131"/>
    </row>
    <row r="56" spans="1:19" ht="14.25" customHeight="1">
      <c r="A56" s="700"/>
      <c r="B56" s="1147" t="s">
        <v>367</v>
      </c>
      <c r="C56" s="1147"/>
      <c r="D56" s="1147"/>
      <c r="E56" s="1147"/>
      <c r="F56" s="1147"/>
      <c r="G56" s="1147"/>
      <c r="H56" s="1147"/>
      <c r="I56" s="1147"/>
      <c r="J56" s="493"/>
      <c r="K56" s="1126"/>
      <c r="L56" s="1127"/>
      <c r="M56" s="1127"/>
      <c r="N56" s="1128"/>
      <c r="O56" s="1129"/>
      <c r="P56" s="1130"/>
      <c r="Q56" s="1130"/>
      <c r="R56" s="1131"/>
    </row>
    <row r="57" spans="1:19" ht="14.25" customHeight="1">
      <c r="A57" s="696"/>
      <c r="B57" s="739"/>
      <c r="C57" s="740"/>
      <c r="D57" s="740"/>
      <c r="E57" s="740"/>
      <c r="F57" s="740"/>
      <c r="G57" s="740"/>
      <c r="H57" s="740"/>
      <c r="I57" s="741"/>
      <c r="J57" s="493"/>
      <c r="K57" s="1126"/>
      <c r="L57" s="1127"/>
      <c r="M57" s="1127"/>
      <c r="N57" s="1128"/>
      <c r="O57" s="1129"/>
      <c r="P57" s="1130"/>
      <c r="Q57" s="1130"/>
      <c r="R57" s="1131"/>
    </row>
    <row r="58" spans="1:19" ht="14.25" customHeight="1">
      <c r="A58" s="696"/>
      <c r="B58" s="742"/>
      <c r="C58" s="743"/>
      <c r="D58" s="743"/>
      <c r="E58" s="743"/>
      <c r="F58" s="743"/>
      <c r="G58" s="743"/>
      <c r="H58" s="743"/>
      <c r="I58" s="744"/>
      <c r="J58" s="493"/>
      <c r="K58" s="1126"/>
      <c r="L58" s="1127"/>
      <c r="M58" s="1127"/>
      <c r="N58" s="1128"/>
      <c r="O58" s="1129"/>
      <c r="P58" s="1130"/>
      <c r="Q58" s="1130"/>
      <c r="R58" s="1131"/>
    </row>
    <row r="59" spans="1:19" ht="14.25" customHeight="1">
      <c r="A59" s="696"/>
      <c r="B59" s="742"/>
      <c r="C59" s="743"/>
      <c r="D59" s="743"/>
      <c r="E59" s="743"/>
      <c r="F59" s="743"/>
      <c r="G59" s="743"/>
      <c r="H59" s="743"/>
      <c r="I59" s="744"/>
      <c r="J59" s="493"/>
      <c r="K59" s="1126">
        <v>0</v>
      </c>
      <c r="L59" s="1127"/>
      <c r="M59" s="1127"/>
      <c r="N59" s="1128"/>
      <c r="O59" s="1129"/>
      <c r="P59" s="1130"/>
      <c r="Q59" s="1130"/>
      <c r="R59" s="1131"/>
    </row>
    <row r="60" spans="1:19" ht="14.25" customHeight="1">
      <c r="A60" s="700"/>
      <c r="B60" s="745"/>
      <c r="C60" s="746"/>
      <c r="D60" s="746"/>
      <c r="E60" s="746"/>
      <c r="F60" s="746"/>
      <c r="G60" s="746"/>
      <c r="H60" s="746"/>
      <c r="I60" s="747"/>
      <c r="J60" s="493"/>
      <c r="K60" s="1140"/>
      <c r="L60" s="1141"/>
      <c r="M60" s="1141"/>
      <c r="N60" s="1142"/>
      <c r="O60" s="1143"/>
      <c r="P60" s="1144"/>
      <c r="Q60" s="1144"/>
      <c r="R60" s="1145"/>
    </row>
    <row r="61" spans="1:19" ht="9" customHeight="1">
      <c r="A61" s="700"/>
      <c r="B61" s="1146" t="s">
        <v>368</v>
      </c>
      <c r="C61" s="1146"/>
      <c r="D61" s="1146"/>
      <c r="E61" s="1146"/>
      <c r="F61" s="1146"/>
      <c r="G61" s="1146"/>
      <c r="H61" s="1146"/>
      <c r="I61" s="1146"/>
      <c r="J61" s="493"/>
      <c r="K61" s="748"/>
      <c r="L61" s="748"/>
      <c r="M61" s="748"/>
      <c r="N61" s="748"/>
      <c r="O61" s="748"/>
      <c r="P61" s="748"/>
      <c r="Q61" s="748"/>
      <c r="R61" s="749"/>
    </row>
    <row r="62" spans="1:19" ht="9" customHeight="1">
      <c r="A62" s="750"/>
      <c r="B62" s="750"/>
      <c r="C62" s="750"/>
      <c r="D62" s="750"/>
      <c r="E62" s="750"/>
      <c r="F62" s="750"/>
      <c r="G62" s="750"/>
      <c r="H62" s="750"/>
      <c r="I62" s="750"/>
      <c r="J62" s="750"/>
      <c r="K62" s="750"/>
      <c r="L62" s="750"/>
      <c r="M62" s="750"/>
      <c r="N62" s="750"/>
      <c r="O62" s="750"/>
      <c r="P62" s="750"/>
      <c r="Q62" s="750"/>
      <c r="R62" s="750"/>
      <c r="S62" s="750"/>
    </row>
    <row r="63" spans="1:19">
      <c r="A63" s="751"/>
    </row>
  </sheetData>
  <sheetProtection algorithmName="SHA-512" hashValue="avK2uqS/K5LOSjerkO+MFuzOz84sK6uD1Y30dad3GBX43107RNezux0xAqv9rpl7GrqFTyNx5cNqlmmGSQssGg==" saltValue="aiKOdKKLfM+Sx+yhdRb5JA==" spinCount="100000" sheet="1" formatCells="0" selectLockedCells="1"/>
  <mergeCells count="98">
    <mergeCell ref="L9:M9"/>
    <mergeCell ref="N9:P9"/>
    <mergeCell ref="Q9:R9"/>
    <mergeCell ref="P8:Q8"/>
    <mergeCell ref="E9:G9"/>
    <mergeCell ref="H9:K9"/>
    <mergeCell ref="C8:F8"/>
    <mergeCell ref="G8:H8"/>
    <mergeCell ref="I8:K8"/>
    <mergeCell ref="A9:D9"/>
    <mergeCell ref="A8:B8"/>
    <mergeCell ref="L8:N8"/>
    <mergeCell ref="A1:S1"/>
    <mergeCell ref="P2:R2"/>
    <mergeCell ref="P3:R3"/>
    <mergeCell ref="A4:S4"/>
    <mergeCell ref="A7:L7"/>
    <mergeCell ref="M7:N7"/>
    <mergeCell ref="O7:R7"/>
    <mergeCell ref="A6:E6"/>
    <mergeCell ref="F6:R6"/>
    <mergeCell ref="O20:R20"/>
    <mergeCell ref="J13:K13"/>
    <mergeCell ref="J15:K15"/>
    <mergeCell ref="L15:Q15"/>
    <mergeCell ref="P11:R11"/>
    <mergeCell ref="L17:Q17"/>
    <mergeCell ref="J11:N11"/>
    <mergeCell ref="C17:G17"/>
    <mergeCell ref="C18:G18"/>
    <mergeCell ref="A22:O22"/>
    <mergeCell ref="P22:R22"/>
    <mergeCell ref="C24:E24"/>
    <mergeCell ref="N24:O24"/>
    <mergeCell ref="P24:R24"/>
    <mergeCell ref="G24:K24"/>
    <mergeCell ref="O21:R21"/>
    <mergeCell ref="B21:N21"/>
    <mergeCell ref="L18:Q18"/>
    <mergeCell ref="C19:E19"/>
    <mergeCell ref="H19:K19"/>
    <mergeCell ref="O19:R19"/>
    <mergeCell ref="C20:E20"/>
    <mergeCell ref="H20:K20"/>
    <mergeCell ref="B36:R36"/>
    <mergeCell ref="B37:R37"/>
    <mergeCell ref="C25:E25"/>
    <mergeCell ref="N25:O25"/>
    <mergeCell ref="P25:R25"/>
    <mergeCell ref="B28:R28"/>
    <mergeCell ref="B30:R30"/>
    <mergeCell ref="B31:R31"/>
    <mergeCell ref="B33:R33"/>
    <mergeCell ref="B34:R34"/>
    <mergeCell ref="G25:K25"/>
    <mergeCell ref="B50:I50"/>
    <mergeCell ref="K50:N50"/>
    <mergeCell ref="O50:R50"/>
    <mergeCell ref="B38:R38"/>
    <mergeCell ref="B39:R39"/>
    <mergeCell ref="B40:R40"/>
    <mergeCell ref="B42:R42"/>
    <mergeCell ref="B45:B46"/>
    <mergeCell ref="C45:D46"/>
    <mergeCell ref="E45:E46"/>
    <mergeCell ref="G45:G46"/>
    <mergeCell ref="J45:J46"/>
    <mergeCell ref="B43:K43"/>
    <mergeCell ref="B47:J47"/>
    <mergeCell ref="L47:R47"/>
    <mergeCell ref="L48:R48"/>
    <mergeCell ref="B49:I49"/>
    <mergeCell ref="K49:R49"/>
    <mergeCell ref="K60:N60"/>
    <mergeCell ref="O60:R60"/>
    <mergeCell ref="B61:I61"/>
    <mergeCell ref="K57:N57"/>
    <mergeCell ref="O57:R57"/>
    <mergeCell ref="K58:N58"/>
    <mergeCell ref="O58:R58"/>
    <mergeCell ref="K59:N59"/>
    <mergeCell ref="O59:R59"/>
    <mergeCell ref="B56:I56"/>
    <mergeCell ref="K56:N56"/>
    <mergeCell ref="O56:R56"/>
    <mergeCell ref="K51:N51"/>
    <mergeCell ref="O51:R51"/>
    <mergeCell ref="B52:I52"/>
    <mergeCell ref="K52:N52"/>
    <mergeCell ref="O52:R52"/>
    <mergeCell ref="K54:N54"/>
    <mergeCell ref="O54:R54"/>
    <mergeCell ref="B55:I55"/>
    <mergeCell ref="K55:N55"/>
    <mergeCell ref="O55:R55"/>
    <mergeCell ref="B53:I53"/>
    <mergeCell ref="K53:N53"/>
    <mergeCell ref="O53:R53"/>
  </mergeCells>
  <printOptions horizontalCentered="1"/>
  <pageMargins left="0.19685039370078741" right="0" top="0.19685039370078741" bottom="0" header="0.51181102362204722" footer="0.51181102362204722"/>
  <pageSetup paperSize="9" scale="95"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3313" r:id="rId4" name="Check Box 1">
              <controlPr defaultSize="0" autoFill="0" autoLine="0" autoPict="0">
                <anchor moveWithCells="1">
                  <from>
                    <xdr:col>12</xdr:col>
                    <xdr:colOff>123825</xdr:colOff>
                    <xdr:row>42</xdr:row>
                    <xdr:rowOff>85725</xdr:rowOff>
                  </from>
                  <to>
                    <xdr:col>13</xdr:col>
                    <xdr:colOff>38100</xdr:colOff>
                    <xdr:row>44</xdr:row>
                    <xdr:rowOff>66675</xdr:rowOff>
                  </to>
                </anchor>
              </controlPr>
            </control>
          </mc:Choice>
        </mc:AlternateContent>
        <mc:AlternateContent xmlns:mc="http://schemas.openxmlformats.org/markup-compatibility/2006">
          <mc:Choice Requires="x14">
            <control shapeId="13314" r:id="rId5" name="Check Box 2">
              <controlPr defaultSize="0" autoFill="0" autoLine="0" autoPict="0">
                <anchor moveWithCells="1">
                  <from>
                    <xdr:col>14</xdr:col>
                    <xdr:colOff>95250</xdr:colOff>
                    <xdr:row>42</xdr:row>
                    <xdr:rowOff>85725</xdr:rowOff>
                  </from>
                  <to>
                    <xdr:col>15</xdr:col>
                    <xdr:colOff>28575</xdr:colOff>
                    <xdr:row>44</xdr:row>
                    <xdr:rowOff>66675</xdr:rowOff>
                  </to>
                </anchor>
              </controlPr>
            </control>
          </mc:Choice>
        </mc:AlternateContent>
        <mc:AlternateContent xmlns:mc="http://schemas.openxmlformats.org/markup-compatibility/2006">
          <mc:Choice Requires="x14">
            <control shapeId="13315" r:id="rId6" name="Check Box 3">
              <controlPr defaultSize="0" autoFill="0" autoLine="0" autoPict="0">
                <anchor moveWithCells="1">
                  <from>
                    <xdr:col>16</xdr:col>
                    <xdr:colOff>95250</xdr:colOff>
                    <xdr:row>42</xdr:row>
                    <xdr:rowOff>85725</xdr:rowOff>
                  </from>
                  <to>
                    <xdr:col>17</xdr:col>
                    <xdr:colOff>28575</xdr:colOff>
                    <xdr:row>44</xdr:row>
                    <xdr:rowOff>66675</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pageSetUpPr autoPageBreaks="0"/>
  </sheetPr>
  <dimension ref="A1:BD63"/>
  <sheetViews>
    <sheetView showGridLines="0" showRowColHeaders="0" showZeros="0" zoomScaleNormal="100" workbookViewId="0">
      <selection activeCell="AK28" sqref="AK28"/>
    </sheetView>
  </sheetViews>
  <sheetFormatPr baseColWidth="10" defaultRowHeight="14.25"/>
  <cols>
    <col min="1" max="1" width="3.7109375" style="687" customWidth="1"/>
    <col min="2" max="15" width="2.7109375" style="687" customWidth="1"/>
    <col min="16" max="16" width="3.7109375" style="687" customWidth="1"/>
    <col min="17" max="22" width="2.7109375" style="687" customWidth="1"/>
    <col min="23" max="23" width="3.7109375" style="687" customWidth="1"/>
    <col min="24" max="33" width="2.7109375" style="687" customWidth="1"/>
    <col min="34" max="35" width="3.28515625" style="687" customWidth="1"/>
    <col min="36" max="53" width="2.7109375" style="687" customWidth="1"/>
    <col min="54" max="16384" width="11.42578125" style="687"/>
  </cols>
  <sheetData>
    <row r="1" spans="1:37" s="675" customFormat="1">
      <c r="A1" s="1268" t="s">
        <v>77</v>
      </c>
      <c r="B1" s="1268"/>
      <c r="C1" s="1268"/>
      <c r="D1" s="1268"/>
      <c r="E1" s="1268"/>
      <c r="F1" s="1268"/>
      <c r="G1" s="1268"/>
      <c r="H1" s="1268"/>
      <c r="I1" s="1268"/>
      <c r="J1" s="1268"/>
      <c r="K1" s="1268"/>
      <c r="L1" s="1268"/>
      <c r="M1" s="1268"/>
      <c r="N1" s="1268"/>
      <c r="O1" s="1268"/>
      <c r="P1" s="1268"/>
      <c r="Q1" s="1268"/>
      <c r="R1" s="1268"/>
      <c r="S1" s="1268"/>
      <c r="T1" s="1268"/>
      <c r="U1" s="1268"/>
      <c r="V1" s="1268"/>
      <c r="W1" s="1268"/>
      <c r="X1" s="1268"/>
      <c r="Y1" s="1268"/>
      <c r="Z1" s="1268"/>
      <c r="AA1" s="1268"/>
      <c r="AB1" s="1268"/>
      <c r="AC1" s="1268"/>
      <c r="AD1" s="1268"/>
      <c r="AE1" s="1268"/>
      <c r="AF1" s="1268"/>
      <c r="AG1" s="1268"/>
      <c r="AH1" s="1268"/>
      <c r="AI1" s="1268"/>
      <c r="AJ1" s="1268"/>
    </row>
    <row r="2" spans="1:37" s="675" customFormat="1" ht="7.5" customHeight="1">
      <c r="A2" s="757"/>
      <c r="B2" s="757"/>
      <c r="C2" s="757"/>
      <c r="D2" s="757"/>
      <c r="E2" s="757"/>
      <c r="F2" s="757"/>
      <c r="G2" s="757"/>
      <c r="H2" s="757"/>
      <c r="I2" s="757"/>
      <c r="J2" s="757"/>
      <c r="K2" s="757"/>
      <c r="L2" s="757"/>
      <c r="M2" s="757"/>
      <c r="N2" s="757"/>
      <c r="O2" s="757"/>
      <c r="P2" s="757"/>
      <c r="Q2" s="757"/>
      <c r="R2" s="757"/>
      <c r="S2" s="757"/>
      <c r="T2" s="757"/>
      <c r="U2" s="757"/>
      <c r="V2" s="757"/>
      <c r="W2" s="757"/>
      <c r="X2" s="757"/>
      <c r="Y2" s="757"/>
      <c r="Z2" s="757"/>
      <c r="AA2" s="757"/>
      <c r="AB2" s="757"/>
      <c r="AC2" s="757"/>
      <c r="AD2" s="757"/>
      <c r="AE2" s="757"/>
      <c r="AF2" s="757"/>
      <c r="AG2" s="757"/>
      <c r="AH2" s="757"/>
      <c r="AI2" s="757"/>
      <c r="AJ2" s="757"/>
    </row>
    <row r="3" spans="1:37" s="675" customFormat="1" ht="4.5" customHeight="1">
      <c r="A3" s="757"/>
      <c r="B3" s="757"/>
      <c r="C3" s="757"/>
      <c r="D3" s="757"/>
      <c r="E3" s="757"/>
      <c r="F3" s="757"/>
      <c r="G3" s="757"/>
      <c r="H3" s="757"/>
      <c r="I3" s="757"/>
      <c r="J3" s="757"/>
      <c r="K3" s="757"/>
      <c r="L3" s="757"/>
      <c r="M3" s="757"/>
      <c r="N3" s="757"/>
      <c r="O3" s="757"/>
      <c r="P3" s="757"/>
      <c r="Q3" s="757"/>
      <c r="R3" s="757"/>
      <c r="S3" s="757"/>
      <c r="T3" s="757"/>
      <c r="U3" s="757"/>
      <c r="V3" s="757"/>
      <c r="W3" s="757"/>
      <c r="X3" s="757"/>
      <c r="Y3" s="757"/>
      <c r="Z3" s="757"/>
      <c r="AA3" s="757"/>
      <c r="AB3" s="758"/>
      <c r="AC3" s="758"/>
      <c r="AD3" s="1269"/>
      <c r="AE3" s="1269"/>
      <c r="AF3" s="1269"/>
      <c r="AG3" s="1269"/>
      <c r="AH3" s="1269"/>
      <c r="AI3" s="1269"/>
      <c r="AJ3" s="1269"/>
    </row>
    <row r="4" spans="1:37" s="675" customFormat="1" ht="15.75">
      <c r="A4" s="1274" t="s">
        <v>674</v>
      </c>
      <c r="B4" s="1274"/>
      <c r="C4" s="1274"/>
      <c r="D4" s="1274"/>
      <c r="E4" s="1274"/>
      <c r="F4" s="1274"/>
      <c r="G4" s="1274"/>
      <c r="H4" s="1274"/>
      <c r="I4" s="1274"/>
      <c r="J4" s="1274"/>
      <c r="K4" s="1274"/>
      <c r="L4" s="1274"/>
      <c r="M4" s="1274"/>
      <c r="N4" s="1274"/>
      <c r="O4" s="1274"/>
      <c r="P4" s="1274"/>
      <c r="Q4" s="1274"/>
      <c r="R4" s="1274"/>
      <c r="S4" s="1274"/>
      <c r="T4" s="1274"/>
      <c r="U4" s="1274"/>
      <c r="V4" s="1274"/>
      <c r="W4" s="1274"/>
      <c r="X4" s="1274"/>
      <c r="Y4" s="1274"/>
      <c r="Z4" s="1274"/>
      <c r="AA4" s="1274"/>
      <c r="AB4" s="1274"/>
      <c r="AC4" s="1274"/>
      <c r="AD4" s="1274"/>
      <c r="AE4" s="1274"/>
      <c r="AF4" s="1274"/>
      <c r="AG4" s="1274"/>
      <c r="AH4" s="1274"/>
      <c r="AI4" s="1274"/>
      <c r="AJ4" s="1274"/>
    </row>
    <row r="5" spans="1:37" s="675" customFormat="1">
      <c r="A5" s="759"/>
      <c r="B5" s="759"/>
      <c r="C5" s="759"/>
      <c r="D5" s="759"/>
      <c r="E5" s="759"/>
      <c r="F5" s="759"/>
      <c r="G5" s="759"/>
      <c r="H5" s="759"/>
      <c r="I5" s="759"/>
      <c r="J5" s="757"/>
      <c r="K5" s="757"/>
      <c r="L5" s="757"/>
      <c r="M5" s="757"/>
      <c r="N5" s="757"/>
      <c r="O5" s="757"/>
      <c r="P5" s="757"/>
      <c r="Q5" s="757"/>
      <c r="R5" s="757"/>
      <c r="S5" s="757"/>
      <c r="T5" s="757"/>
      <c r="U5" s="757"/>
      <c r="V5" s="757"/>
      <c r="W5" s="757"/>
      <c r="X5" s="757"/>
      <c r="Y5" s="757"/>
      <c r="Z5" s="757"/>
      <c r="AA5" s="757"/>
      <c r="AB5" s="757"/>
      <c r="AC5" s="757"/>
      <c r="AD5" s="757"/>
      <c r="AE5" s="757"/>
      <c r="AF5" s="757"/>
      <c r="AG5" s="757"/>
      <c r="AH5" s="757"/>
      <c r="AI5" s="757"/>
      <c r="AJ5" s="757"/>
    </row>
    <row r="6" spans="1:37" s="675" customFormat="1" ht="14.25" customHeight="1">
      <c r="A6" s="1275" t="s">
        <v>672</v>
      </c>
      <c r="B6" s="1275"/>
      <c r="C6" s="1275"/>
      <c r="D6" s="1275"/>
      <c r="E6" s="1275"/>
      <c r="F6" s="1275"/>
      <c r="G6" s="1275"/>
      <c r="H6" s="1275"/>
      <c r="I6" s="1275"/>
      <c r="J6" s="1273" t="str">
        <f>IDENTIFICATION!B2</f>
        <v>LAPAN SOFT</v>
      </c>
      <c r="K6" s="1273"/>
      <c r="L6" s="1273"/>
      <c r="M6" s="1273"/>
      <c r="N6" s="1273"/>
      <c r="O6" s="1273"/>
      <c r="P6" s="1273"/>
      <c r="Q6" s="1273"/>
      <c r="R6" s="1273"/>
      <c r="S6" s="1273"/>
      <c r="T6" s="1273"/>
      <c r="U6" s="1273"/>
      <c r="V6" s="1273"/>
      <c r="W6" s="1273"/>
      <c r="X6" s="1273"/>
      <c r="Y6" s="1273"/>
      <c r="Z6" s="1273"/>
      <c r="AA6" s="1273"/>
      <c r="AB6" s="1273"/>
      <c r="AC6" s="1273"/>
      <c r="AD6" s="1273"/>
      <c r="AE6" s="1273"/>
      <c r="AF6" s="1273"/>
      <c r="AG6" s="1273"/>
      <c r="AH6" s="1273"/>
      <c r="AI6" s="1273"/>
      <c r="AJ6" s="1273"/>
    </row>
    <row r="7" spans="1:37" s="675" customFormat="1">
      <c r="A7" s="1270" t="str">
        <f>IDENTIFICATION!B3</f>
        <v>TRENDS</v>
      </c>
      <c r="B7" s="1271"/>
      <c r="C7" s="1271"/>
      <c r="D7" s="1271"/>
      <c r="E7" s="1271"/>
      <c r="F7" s="1271"/>
      <c r="G7" s="1271"/>
      <c r="H7" s="1271"/>
      <c r="I7" s="1271"/>
      <c r="J7" s="1271"/>
      <c r="K7" s="1271"/>
      <c r="L7" s="1271"/>
      <c r="M7" s="1271"/>
      <c r="N7" s="1271"/>
      <c r="O7" s="1271"/>
      <c r="P7" s="1271"/>
      <c r="Q7" s="1271"/>
      <c r="R7" s="1271"/>
      <c r="S7" s="1271"/>
      <c r="T7" s="1271"/>
      <c r="U7" s="1271"/>
      <c r="V7" s="1271"/>
      <c r="W7" s="1272" t="s">
        <v>0</v>
      </c>
      <c r="X7" s="1272"/>
      <c r="Y7" s="1272"/>
      <c r="Z7" s="1272"/>
      <c r="AA7" s="1272"/>
      <c r="AB7" s="1273" t="str">
        <f>IDENTIFICATION!B4</f>
        <v>LS</v>
      </c>
      <c r="AC7" s="1273"/>
      <c r="AD7" s="1273"/>
      <c r="AE7" s="1273"/>
      <c r="AF7" s="1273"/>
      <c r="AG7" s="1273"/>
      <c r="AH7" s="1273"/>
      <c r="AI7" s="1273"/>
      <c r="AJ7" s="1273"/>
    </row>
    <row r="8" spans="1:37" s="675" customFormat="1" ht="14.25" customHeight="1">
      <c r="A8" s="1267" t="s">
        <v>1</v>
      </c>
      <c r="B8" s="1267"/>
      <c r="C8" s="1267"/>
      <c r="D8" s="760"/>
      <c r="E8" s="760"/>
      <c r="F8" s="761"/>
      <c r="G8" s="761"/>
      <c r="H8" s="1262"/>
      <c r="I8" s="1262"/>
      <c r="J8" s="761"/>
      <c r="K8" s="1261" t="str">
        <f>IDENTIFICATION!B5</f>
        <v>01</v>
      </c>
      <c r="L8" s="1261"/>
      <c r="M8" s="761"/>
      <c r="N8" s="1261" t="str">
        <f>IDENTIFICATION!E5</f>
        <v>BP</v>
      </c>
      <c r="O8" s="1261"/>
      <c r="P8" s="1261"/>
      <c r="Q8" s="1261"/>
      <c r="R8" s="1261" t="str">
        <f>IDENTIFICATION!F5</f>
        <v>XXXX</v>
      </c>
      <c r="S8" s="1261"/>
      <c r="T8" s="1261"/>
      <c r="U8" s="1261"/>
      <c r="V8" s="1261"/>
      <c r="W8" s="1266" t="str">
        <f>IDENTIFICATION!G5</f>
        <v>TOUGAN</v>
      </c>
      <c r="X8" s="1266"/>
      <c r="Y8" s="1266"/>
      <c r="Z8" s="1266"/>
      <c r="AA8" s="1266"/>
      <c r="AB8" s="1261" t="str">
        <f>IDENTIFICATION!H5</f>
        <v>01</v>
      </c>
      <c r="AC8" s="1261"/>
      <c r="AD8" s="1261"/>
      <c r="AE8" s="1261"/>
      <c r="AF8" s="1261"/>
      <c r="AG8" s="1261"/>
      <c r="AH8" s="1262"/>
      <c r="AI8" s="1262"/>
      <c r="AJ8" s="1262"/>
    </row>
    <row r="9" spans="1:37" s="675" customFormat="1" ht="14.25" customHeight="1">
      <c r="A9" s="647" t="s">
        <v>2</v>
      </c>
      <c r="B9" s="647"/>
      <c r="C9" s="757"/>
      <c r="D9" s="757"/>
      <c r="E9" s="757"/>
      <c r="F9" s="757"/>
      <c r="G9" s="757"/>
      <c r="H9" s="762"/>
      <c r="I9" s="1263" t="str">
        <f>IDENTIFICATION!B7</f>
        <v>000XXXXXA</v>
      </c>
      <c r="J9" s="1263"/>
      <c r="K9" s="1263"/>
      <c r="L9" s="1263"/>
      <c r="M9" s="1263"/>
      <c r="N9" s="1263"/>
      <c r="O9" s="1263"/>
      <c r="P9" s="1263"/>
      <c r="Q9" s="1264" t="s">
        <v>3</v>
      </c>
      <c r="R9" s="1264"/>
      <c r="S9" s="1264"/>
      <c r="T9" s="1264"/>
      <c r="U9" s="1264"/>
      <c r="V9" s="1264"/>
      <c r="W9" s="1265">
        <f>IDENTIFICATION!F11</f>
        <v>43100</v>
      </c>
      <c r="X9" s="1261"/>
      <c r="Y9" s="1261"/>
      <c r="Z9" s="1261"/>
      <c r="AA9" s="1261"/>
      <c r="AB9" s="1264" t="s">
        <v>328</v>
      </c>
      <c r="AC9" s="1264"/>
      <c r="AD9" s="1264"/>
      <c r="AE9" s="1264"/>
      <c r="AF9" s="1264"/>
      <c r="AG9" s="1264"/>
      <c r="AH9" s="1261">
        <f>IDENTIFICATION!H11</f>
        <v>12</v>
      </c>
      <c r="AI9" s="1261"/>
      <c r="AJ9" s="1261"/>
      <c r="AK9" s="677"/>
    </row>
    <row r="10" spans="1:37" s="675" customFormat="1" ht="14.25" customHeight="1">
      <c r="A10" s="647"/>
      <c r="B10" s="647"/>
      <c r="C10" s="757"/>
      <c r="D10" s="757"/>
      <c r="E10" s="757"/>
      <c r="F10" s="757"/>
      <c r="G10" s="757"/>
      <c r="H10" s="762"/>
      <c r="I10" s="763"/>
      <c r="J10" s="763"/>
      <c r="K10" s="763"/>
      <c r="L10" s="763"/>
      <c r="M10" s="763"/>
      <c r="N10" s="763"/>
      <c r="O10" s="763"/>
      <c r="P10" s="763"/>
      <c r="Q10" s="764"/>
      <c r="R10" s="764"/>
      <c r="S10" s="764"/>
      <c r="T10" s="764"/>
      <c r="U10" s="764"/>
      <c r="V10" s="764"/>
      <c r="W10" s="765"/>
      <c r="X10" s="765"/>
      <c r="Y10" s="765"/>
      <c r="Z10" s="765"/>
      <c r="AA10" s="765"/>
      <c r="AB10" s="764"/>
      <c r="AC10" s="764"/>
      <c r="AD10" s="764"/>
      <c r="AE10" s="764"/>
      <c r="AF10" s="764"/>
      <c r="AG10" s="764"/>
      <c r="AH10" s="766"/>
      <c r="AI10" s="766"/>
      <c r="AJ10" s="766"/>
    </row>
    <row r="11" spans="1:37" s="675" customFormat="1" ht="14.25" customHeight="1">
      <c r="A11" s="767"/>
      <c r="B11" s="768"/>
      <c r="C11" s="768"/>
      <c r="D11" s="768"/>
      <c r="E11" s="768"/>
      <c r="F11" s="768"/>
      <c r="G11" s="768"/>
      <c r="H11" s="768"/>
      <c r="I11" s="768"/>
      <c r="J11" s="768"/>
      <c r="K11" s="768"/>
      <c r="L11" s="768"/>
      <c r="M11" s="768"/>
      <c r="N11" s="768"/>
      <c r="O11" s="768"/>
      <c r="P11" s="768"/>
      <c r="Q11" s="768"/>
      <c r="R11" s="768"/>
      <c r="S11" s="769"/>
      <c r="T11" s="770"/>
      <c r="U11" s="771"/>
      <c r="V11" s="1239" t="s">
        <v>675</v>
      </c>
      <c r="W11" s="1240"/>
      <c r="X11" s="1240"/>
      <c r="Y11" s="1240"/>
      <c r="Z11" s="1240"/>
      <c r="AA11" s="1240"/>
      <c r="AB11" s="1240"/>
      <c r="AC11" s="1240"/>
      <c r="AD11" s="1240"/>
      <c r="AE11" s="1240"/>
      <c r="AF11" s="1240"/>
      <c r="AG11" s="1240"/>
      <c r="AH11" s="1240"/>
      <c r="AI11" s="1240"/>
      <c r="AJ11" s="1241"/>
    </row>
    <row r="12" spans="1:37" s="675" customFormat="1" ht="14.25" customHeight="1">
      <c r="A12" s="772" t="s">
        <v>369</v>
      </c>
      <c r="B12" s="773"/>
      <c r="C12" s="774" t="s">
        <v>1536</v>
      </c>
      <c r="D12" s="773"/>
      <c r="E12" s="773"/>
      <c r="F12" s="773"/>
      <c r="G12" s="773"/>
      <c r="H12" s="773"/>
      <c r="I12" s="773"/>
      <c r="J12" s="773"/>
      <c r="K12" s="773"/>
      <c r="L12" s="773"/>
      <c r="M12" s="773"/>
      <c r="N12" s="759"/>
      <c r="O12" s="759"/>
      <c r="P12" s="775"/>
      <c r="Q12" s="680"/>
      <c r="R12" s="681"/>
      <c r="S12" s="776"/>
      <c r="T12" s="759"/>
      <c r="U12" s="759"/>
      <c r="V12" s="772" t="s">
        <v>370</v>
      </c>
      <c r="W12" s="777" t="s">
        <v>371</v>
      </c>
      <c r="X12" s="759"/>
      <c r="Y12" s="759"/>
      <c r="Z12" s="759"/>
      <c r="AA12" s="759"/>
      <c r="AB12" s="759"/>
      <c r="AC12" s="759"/>
      <c r="AD12" s="759"/>
      <c r="AE12" s="759"/>
      <c r="AF12" s="759"/>
      <c r="AG12" s="759"/>
      <c r="AH12" s="778"/>
      <c r="AI12" s="682"/>
      <c r="AJ12" s="771"/>
    </row>
    <row r="13" spans="1:37" s="675" customFormat="1" ht="14.25" customHeight="1">
      <c r="A13" s="779"/>
      <c r="B13" s="773"/>
      <c r="C13" s="773"/>
      <c r="D13" s="773"/>
      <c r="E13" s="773"/>
      <c r="F13" s="773"/>
      <c r="G13" s="773"/>
      <c r="H13" s="773"/>
      <c r="I13" s="773"/>
      <c r="J13" s="773"/>
      <c r="K13" s="773"/>
      <c r="L13" s="773"/>
      <c r="M13" s="773"/>
      <c r="N13" s="759"/>
      <c r="O13" s="759"/>
      <c r="P13" s="775"/>
      <c r="Q13" s="773"/>
      <c r="R13" s="773"/>
      <c r="S13" s="776"/>
      <c r="T13" s="759"/>
      <c r="U13" s="759"/>
      <c r="V13" s="780"/>
      <c r="W13" s="759"/>
      <c r="X13" s="759"/>
      <c r="Y13" s="759"/>
      <c r="Z13" s="759"/>
      <c r="AA13" s="759"/>
      <c r="AB13" s="759"/>
      <c r="AC13" s="759"/>
      <c r="AD13" s="759"/>
      <c r="AE13" s="759"/>
      <c r="AF13" s="759"/>
      <c r="AG13" s="759"/>
      <c r="AH13" s="780"/>
      <c r="AI13" s="759"/>
      <c r="AJ13" s="781"/>
    </row>
    <row r="14" spans="1:37" s="675" customFormat="1" ht="14.25" customHeight="1">
      <c r="A14" s="772" t="s">
        <v>372</v>
      </c>
      <c r="B14" s="773"/>
      <c r="C14" s="774" t="s">
        <v>1537</v>
      </c>
      <c r="D14" s="773"/>
      <c r="E14" s="773"/>
      <c r="F14" s="773"/>
      <c r="G14" s="773"/>
      <c r="H14" s="773"/>
      <c r="I14" s="773"/>
      <c r="J14" s="773"/>
      <c r="K14" s="773"/>
      <c r="L14" s="773"/>
      <c r="M14" s="773"/>
      <c r="N14" s="759"/>
      <c r="O14" s="759"/>
      <c r="P14" s="775"/>
      <c r="Q14" s="681"/>
      <c r="R14" s="782"/>
      <c r="S14" s="776"/>
      <c r="T14" s="759"/>
      <c r="U14" s="759"/>
      <c r="V14" s="772" t="s">
        <v>373</v>
      </c>
      <c r="W14" s="777" t="s">
        <v>374</v>
      </c>
      <c r="X14" s="759"/>
      <c r="Y14" s="759"/>
      <c r="Z14" s="759"/>
      <c r="AA14" s="759"/>
      <c r="AB14" s="759"/>
      <c r="AC14" s="759"/>
      <c r="AD14" s="759"/>
      <c r="AE14" s="759"/>
      <c r="AF14" s="759"/>
      <c r="AG14" s="759"/>
      <c r="AH14" s="780"/>
      <c r="AI14" s="683"/>
      <c r="AJ14" s="781"/>
    </row>
    <row r="15" spans="1:37" s="675" customFormat="1" ht="14.25" customHeight="1">
      <c r="A15" s="779"/>
      <c r="B15" s="773"/>
      <c r="C15" s="773"/>
      <c r="D15" s="773"/>
      <c r="E15" s="773"/>
      <c r="F15" s="773"/>
      <c r="G15" s="773"/>
      <c r="H15" s="773"/>
      <c r="I15" s="773"/>
      <c r="J15" s="773"/>
      <c r="K15" s="773"/>
      <c r="L15" s="773"/>
      <c r="M15" s="773"/>
      <c r="N15" s="759"/>
      <c r="O15" s="759"/>
      <c r="P15" s="775"/>
      <c r="Q15" s="773"/>
      <c r="R15" s="773"/>
      <c r="S15" s="776"/>
      <c r="T15" s="759"/>
      <c r="U15" s="759"/>
      <c r="V15" s="780"/>
      <c r="W15" s="759"/>
      <c r="X15" s="759"/>
      <c r="Y15" s="759"/>
      <c r="Z15" s="759"/>
      <c r="AA15" s="759"/>
      <c r="AB15" s="759"/>
      <c r="AC15" s="759"/>
      <c r="AD15" s="759"/>
      <c r="AE15" s="759"/>
      <c r="AF15" s="759"/>
      <c r="AG15" s="759"/>
      <c r="AH15" s="780"/>
      <c r="AI15" s="759"/>
      <c r="AJ15" s="781"/>
    </row>
    <row r="16" spans="1:37" s="675" customFormat="1" ht="14.25" customHeight="1">
      <c r="A16" s="772" t="s">
        <v>375</v>
      </c>
      <c r="B16" s="773"/>
      <c r="C16" s="774" t="s">
        <v>1538</v>
      </c>
      <c r="D16" s="773"/>
      <c r="E16" s="773"/>
      <c r="F16" s="773"/>
      <c r="G16" s="773"/>
      <c r="H16" s="773"/>
      <c r="I16" s="773"/>
      <c r="J16" s="773"/>
      <c r="K16" s="773"/>
      <c r="L16" s="773"/>
      <c r="M16" s="773"/>
      <c r="N16" s="759"/>
      <c r="O16" s="759"/>
      <c r="P16" s="775"/>
      <c r="Q16" s="680"/>
      <c r="R16" s="681"/>
      <c r="S16" s="776"/>
      <c r="T16" s="759"/>
      <c r="U16" s="759"/>
      <c r="V16" s="772" t="s">
        <v>376</v>
      </c>
      <c r="W16" s="777" t="s">
        <v>377</v>
      </c>
      <c r="X16" s="759"/>
      <c r="Y16" s="759"/>
      <c r="Z16" s="759"/>
      <c r="AA16" s="759"/>
      <c r="AB16" s="759"/>
      <c r="AC16" s="759"/>
      <c r="AD16" s="759"/>
      <c r="AE16" s="759"/>
      <c r="AF16" s="759"/>
      <c r="AG16" s="759"/>
      <c r="AH16" s="780"/>
      <c r="AI16" s="683"/>
      <c r="AJ16" s="781"/>
    </row>
    <row r="17" spans="1:56" s="675" customFormat="1" ht="14.25" customHeight="1">
      <c r="A17" s="779"/>
      <c r="B17" s="773"/>
      <c r="C17" s="773"/>
      <c r="D17" s="773"/>
      <c r="E17" s="773"/>
      <c r="F17" s="773"/>
      <c r="G17" s="773"/>
      <c r="H17" s="773"/>
      <c r="I17" s="773"/>
      <c r="J17" s="773"/>
      <c r="K17" s="773"/>
      <c r="L17" s="773"/>
      <c r="M17" s="773"/>
      <c r="N17" s="759"/>
      <c r="O17" s="759"/>
      <c r="P17" s="775"/>
      <c r="Q17" s="773"/>
      <c r="R17" s="773"/>
      <c r="S17" s="776"/>
      <c r="T17" s="759"/>
      <c r="U17" s="759"/>
      <c r="V17" s="780"/>
      <c r="W17" s="759"/>
      <c r="X17" s="759"/>
      <c r="Y17" s="759"/>
      <c r="Z17" s="759"/>
      <c r="AA17" s="759"/>
      <c r="AB17" s="759"/>
      <c r="AC17" s="759"/>
      <c r="AD17" s="759"/>
      <c r="AE17" s="759"/>
      <c r="AF17" s="759"/>
      <c r="AG17" s="759"/>
      <c r="AH17" s="780"/>
      <c r="AI17" s="759"/>
      <c r="AJ17" s="781"/>
    </row>
    <row r="18" spans="1:56" s="675" customFormat="1" ht="14.25" customHeight="1">
      <c r="A18" s="772" t="s">
        <v>378</v>
      </c>
      <c r="B18" s="783"/>
      <c r="C18" s="784" t="s">
        <v>379</v>
      </c>
      <c r="D18" s="773"/>
      <c r="E18" s="773"/>
      <c r="F18" s="773"/>
      <c r="G18" s="773"/>
      <c r="H18" s="773"/>
      <c r="I18" s="773"/>
      <c r="J18" s="773"/>
      <c r="K18" s="773"/>
      <c r="L18" s="773"/>
      <c r="M18" s="773"/>
      <c r="N18" s="759"/>
      <c r="O18" s="759"/>
      <c r="P18" s="775"/>
      <c r="Q18" s="680"/>
      <c r="R18" s="681"/>
      <c r="S18" s="776"/>
      <c r="T18" s="759"/>
      <c r="U18" s="759"/>
      <c r="V18" s="780"/>
      <c r="W18" s="759"/>
      <c r="X18" s="759"/>
      <c r="Y18" s="759"/>
      <c r="Z18" s="759"/>
      <c r="AA18" s="759"/>
      <c r="AB18" s="759"/>
      <c r="AC18" s="759"/>
      <c r="AD18" s="759"/>
      <c r="AE18" s="759"/>
      <c r="AF18" s="759"/>
      <c r="AG18" s="759"/>
      <c r="AH18" s="780"/>
      <c r="AI18" s="759"/>
      <c r="AJ18" s="781"/>
    </row>
    <row r="19" spans="1:56" s="675" customFormat="1" ht="14.25" customHeight="1">
      <c r="A19" s="779"/>
      <c r="B19" s="773"/>
      <c r="C19" s="773"/>
      <c r="D19" s="773"/>
      <c r="E19" s="773"/>
      <c r="F19" s="773"/>
      <c r="G19" s="773"/>
      <c r="H19" s="773"/>
      <c r="I19" s="773"/>
      <c r="J19" s="773"/>
      <c r="K19" s="773"/>
      <c r="L19" s="773"/>
      <c r="M19" s="773"/>
      <c r="N19" s="759"/>
      <c r="O19" s="759"/>
      <c r="P19" s="775"/>
      <c r="Q19" s="773"/>
      <c r="R19" s="773"/>
      <c r="S19" s="776"/>
      <c r="T19" s="759"/>
      <c r="U19" s="759"/>
      <c r="V19" s="780"/>
      <c r="W19" s="759"/>
      <c r="X19" s="759"/>
      <c r="Y19" s="759"/>
      <c r="Z19" s="759"/>
      <c r="AA19" s="759"/>
      <c r="AB19" s="759"/>
      <c r="AC19" s="759"/>
      <c r="AD19" s="759"/>
      <c r="AE19" s="759"/>
      <c r="AF19" s="759"/>
      <c r="AG19" s="759"/>
      <c r="AH19" s="780"/>
      <c r="AI19" s="759"/>
      <c r="AJ19" s="781"/>
    </row>
    <row r="20" spans="1:56" s="675" customFormat="1" ht="14.25" customHeight="1">
      <c r="A20" s="772" t="s">
        <v>380</v>
      </c>
      <c r="B20" s="773"/>
      <c r="C20" s="774" t="s">
        <v>381</v>
      </c>
      <c r="D20" s="773"/>
      <c r="E20" s="773"/>
      <c r="F20" s="773"/>
      <c r="G20" s="773"/>
      <c r="H20" s="773"/>
      <c r="I20" s="773"/>
      <c r="J20" s="773"/>
      <c r="K20" s="773"/>
      <c r="L20" s="773"/>
      <c r="M20" s="773"/>
      <c r="N20" s="759"/>
      <c r="O20" s="759"/>
      <c r="P20" s="775"/>
      <c r="Q20" s="680"/>
      <c r="R20" s="680"/>
      <c r="S20" s="776"/>
      <c r="T20" s="759"/>
      <c r="U20" s="759"/>
      <c r="V20" s="780"/>
      <c r="W20" s="759"/>
      <c r="X20" s="759"/>
      <c r="Y20" s="759"/>
      <c r="Z20" s="759"/>
      <c r="AA20" s="759"/>
      <c r="AB20" s="759"/>
      <c r="AC20" s="759"/>
      <c r="AD20" s="759"/>
      <c r="AE20" s="759"/>
      <c r="AF20" s="759"/>
      <c r="AG20" s="759"/>
      <c r="AH20" s="780"/>
      <c r="AI20" s="759"/>
      <c r="AJ20" s="781"/>
    </row>
    <row r="21" spans="1:56" s="675" customFormat="1" ht="14.25" customHeight="1">
      <c r="A21" s="780"/>
      <c r="B21" s="773"/>
      <c r="C21" s="774" t="s">
        <v>382</v>
      </c>
      <c r="D21" s="773"/>
      <c r="E21" s="773"/>
      <c r="F21" s="773"/>
      <c r="G21" s="773"/>
      <c r="H21" s="773"/>
      <c r="I21" s="773"/>
      <c r="J21" s="773"/>
      <c r="K21" s="773"/>
      <c r="L21" s="773"/>
      <c r="M21" s="773"/>
      <c r="N21" s="759"/>
      <c r="O21" s="759"/>
      <c r="P21" s="775"/>
      <c r="Q21" s="773"/>
      <c r="R21" s="773"/>
      <c r="S21" s="776"/>
      <c r="T21" s="759"/>
      <c r="U21" s="759"/>
      <c r="V21" s="780"/>
      <c r="W21" s="759"/>
      <c r="X21" s="759"/>
      <c r="Y21" s="759"/>
      <c r="Z21" s="759"/>
      <c r="AA21" s="759"/>
      <c r="AB21" s="759"/>
      <c r="AC21" s="759"/>
      <c r="AD21" s="759"/>
      <c r="AE21" s="759"/>
      <c r="AF21" s="759"/>
      <c r="AG21" s="759"/>
      <c r="AH21" s="780"/>
      <c r="AI21" s="759"/>
      <c r="AJ21" s="781"/>
    </row>
    <row r="22" spans="1:56" s="675" customFormat="1" ht="14.25" customHeight="1">
      <c r="A22" s="779"/>
      <c r="B22" s="773"/>
      <c r="C22" s="773"/>
      <c r="D22" s="773"/>
      <c r="E22" s="773"/>
      <c r="F22" s="773"/>
      <c r="G22" s="773"/>
      <c r="H22" s="773"/>
      <c r="I22" s="773"/>
      <c r="J22" s="773"/>
      <c r="K22" s="773"/>
      <c r="L22" s="773"/>
      <c r="M22" s="773"/>
      <c r="N22" s="759"/>
      <c r="O22" s="759"/>
      <c r="P22" s="775"/>
      <c r="Q22" s="773"/>
      <c r="R22" s="773"/>
      <c r="S22" s="776"/>
      <c r="T22" s="759"/>
      <c r="U22" s="759"/>
      <c r="V22" s="780"/>
      <c r="W22" s="759"/>
      <c r="X22" s="759"/>
      <c r="Y22" s="759"/>
      <c r="Z22" s="759"/>
      <c r="AA22" s="759"/>
      <c r="AB22" s="759"/>
      <c r="AC22" s="759"/>
      <c r="AD22" s="759"/>
      <c r="AE22" s="759"/>
      <c r="AF22" s="759"/>
      <c r="AG22" s="759"/>
      <c r="AH22" s="780"/>
      <c r="AI22" s="759"/>
      <c r="AJ22" s="781"/>
    </row>
    <row r="23" spans="1:56" s="675" customFormat="1" ht="14.25" customHeight="1">
      <c r="A23" s="772" t="s">
        <v>383</v>
      </c>
      <c r="B23" s="773"/>
      <c r="C23" s="774" t="s">
        <v>384</v>
      </c>
      <c r="D23" s="773"/>
      <c r="E23" s="773"/>
      <c r="F23" s="773"/>
      <c r="G23" s="773"/>
      <c r="H23" s="773"/>
      <c r="I23" s="773"/>
      <c r="J23" s="773"/>
      <c r="K23" s="773"/>
      <c r="L23" s="773"/>
      <c r="M23" s="773"/>
      <c r="N23" s="759"/>
      <c r="O23" s="759"/>
      <c r="P23" s="775"/>
      <c r="Q23" s="684"/>
      <c r="R23" s="685"/>
      <c r="S23" s="684"/>
      <c r="T23" s="684"/>
      <c r="U23" s="759"/>
      <c r="V23" s="780"/>
      <c r="W23" s="759"/>
      <c r="X23" s="759"/>
      <c r="Y23" s="759"/>
      <c r="Z23" s="759"/>
      <c r="AA23" s="759"/>
      <c r="AB23" s="759"/>
      <c r="AC23" s="759"/>
      <c r="AD23" s="759"/>
      <c r="AE23" s="759"/>
      <c r="AF23" s="759"/>
      <c r="AG23" s="759"/>
      <c r="AH23" s="780"/>
      <c r="AI23" s="759"/>
      <c r="AJ23" s="781"/>
    </row>
    <row r="24" spans="1:56" s="675" customFormat="1" ht="14.25" customHeight="1">
      <c r="A24" s="785"/>
      <c r="B24" s="786"/>
      <c r="C24" s="786"/>
      <c r="D24" s="786"/>
      <c r="E24" s="786"/>
      <c r="F24" s="786"/>
      <c r="G24" s="786"/>
      <c r="H24" s="786"/>
      <c r="I24" s="786"/>
      <c r="J24" s="786"/>
      <c r="K24" s="786"/>
      <c r="L24" s="786"/>
      <c r="M24" s="786"/>
      <c r="N24" s="787"/>
      <c r="O24" s="787"/>
      <c r="P24" s="787"/>
      <c r="Q24" s="787"/>
      <c r="R24" s="787"/>
      <c r="S24" s="787"/>
      <c r="T24" s="787"/>
      <c r="U24" s="788"/>
      <c r="V24" s="785"/>
      <c r="W24" s="787"/>
      <c r="X24" s="787"/>
      <c r="Y24" s="787"/>
      <c r="Z24" s="787"/>
      <c r="AA24" s="787"/>
      <c r="AB24" s="787"/>
      <c r="AC24" s="787"/>
      <c r="AD24" s="787"/>
      <c r="AE24" s="787"/>
      <c r="AF24" s="787"/>
      <c r="AG24" s="787"/>
      <c r="AH24" s="785"/>
      <c r="AI24" s="787"/>
      <c r="AJ24" s="788"/>
    </row>
    <row r="25" spans="1:56" s="675" customFormat="1" ht="14.25" customHeight="1">
      <c r="A25" s="789"/>
      <c r="B25" s="789"/>
      <c r="C25" s="789"/>
      <c r="D25" s="789"/>
      <c r="E25" s="789"/>
      <c r="F25" s="789"/>
      <c r="G25" s="789"/>
      <c r="H25" s="789"/>
      <c r="I25" s="789"/>
      <c r="J25" s="757"/>
      <c r="K25" s="757"/>
      <c r="L25" s="757"/>
      <c r="M25" s="757"/>
      <c r="N25" s="757"/>
      <c r="O25" s="757"/>
      <c r="P25" s="757"/>
      <c r="Q25" s="757"/>
      <c r="R25" s="757"/>
      <c r="S25" s="757"/>
      <c r="T25" s="757"/>
      <c r="U25" s="757"/>
      <c r="V25" s="757"/>
      <c r="W25" s="757"/>
      <c r="X25" s="757"/>
      <c r="Y25" s="757"/>
      <c r="Z25" s="757"/>
      <c r="AA25" s="757"/>
      <c r="AB25" s="757"/>
      <c r="AC25" s="757"/>
      <c r="AD25" s="757"/>
      <c r="AE25" s="757"/>
      <c r="AF25" s="757"/>
      <c r="AG25" s="757"/>
      <c r="AH25" s="757"/>
      <c r="AI25" s="757"/>
      <c r="AJ25" s="757"/>
    </row>
    <row r="26" spans="1:56">
      <c r="A26" s="1242" t="s">
        <v>676</v>
      </c>
      <c r="B26" s="1242"/>
      <c r="C26" s="1242"/>
      <c r="D26" s="1242"/>
      <c r="E26" s="1242"/>
      <c r="F26" s="1242"/>
      <c r="G26" s="1242"/>
      <c r="H26" s="1242"/>
      <c r="I26" s="1242"/>
      <c r="J26" s="1242"/>
      <c r="K26" s="1242"/>
      <c r="L26" s="1242"/>
      <c r="M26" s="1242"/>
      <c r="N26" s="1242"/>
      <c r="O26" s="1242"/>
      <c r="P26" s="1242"/>
      <c r="Q26" s="1242"/>
      <c r="R26" s="1242"/>
      <c r="S26" s="1242"/>
      <c r="T26" s="1242"/>
      <c r="U26" s="1242"/>
      <c r="V26" s="1242"/>
      <c r="W26" s="1242"/>
      <c r="X26" s="1242"/>
      <c r="Y26" s="1242"/>
      <c r="Z26" s="1242"/>
      <c r="AA26" s="1242"/>
      <c r="AB26" s="1242"/>
      <c r="AC26" s="1242"/>
      <c r="AD26" s="1242"/>
      <c r="AE26" s="1242"/>
      <c r="AF26" s="1242"/>
      <c r="AG26" s="1242"/>
      <c r="AH26" s="1242"/>
      <c r="AI26" s="1242"/>
      <c r="AJ26" s="1242"/>
      <c r="AK26" s="686"/>
      <c r="AL26" s="686"/>
      <c r="AM26" s="686"/>
      <c r="AN26" s="686"/>
      <c r="AO26" s="686"/>
      <c r="AP26" s="686"/>
      <c r="AQ26" s="686"/>
      <c r="AR26" s="686"/>
      <c r="AS26" s="686"/>
      <c r="AT26" s="686"/>
      <c r="AU26" s="686"/>
      <c r="AV26" s="686"/>
      <c r="AW26" s="686"/>
    </row>
    <row r="27" spans="1:56" ht="15" customHeight="1">
      <c r="A27" s="790"/>
      <c r="B27" s="790"/>
      <c r="C27" s="790"/>
      <c r="D27" s="790"/>
      <c r="E27" s="790"/>
      <c r="F27" s="790"/>
      <c r="G27" s="790"/>
      <c r="H27" s="790"/>
      <c r="I27" s="790"/>
      <c r="J27" s="790"/>
      <c r="K27" s="790"/>
      <c r="L27" s="790"/>
      <c r="M27" s="790"/>
      <c r="N27" s="790"/>
      <c r="O27" s="790"/>
      <c r="P27" s="790"/>
      <c r="Q27" s="790"/>
      <c r="R27" s="790"/>
      <c r="S27" s="790"/>
      <c r="T27" s="790"/>
      <c r="U27" s="790"/>
      <c r="V27" s="790"/>
      <c r="W27" s="790"/>
      <c r="X27" s="790"/>
      <c r="Y27" s="790"/>
      <c r="Z27" s="790"/>
      <c r="AA27" s="790"/>
      <c r="AB27" s="790"/>
      <c r="AC27" s="790"/>
      <c r="AD27" s="790"/>
      <c r="AE27" s="790"/>
      <c r="AF27" s="790"/>
      <c r="AG27" s="790"/>
      <c r="AH27" s="790"/>
      <c r="AI27" s="790"/>
      <c r="AJ27" s="790"/>
    </row>
    <row r="28" spans="1:56" ht="14.25" customHeight="1">
      <c r="A28" s="1243" t="s">
        <v>1539</v>
      </c>
      <c r="B28" s="1244"/>
      <c r="C28" s="1244"/>
      <c r="D28" s="1244"/>
      <c r="E28" s="1244"/>
      <c r="F28" s="1244"/>
      <c r="G28" s="1244"/>
      <c r="H28" s="1244"/>
      <c r="I28" s="1244"/>
      <c r="J28" s="1244"/>
      <c r="K28" s="1244"/>
      <c r="L28" s="1244"/>
      <c r="M28" s="1244"/>
      <c r="N28" s="1244"/>
      <c r="O28" s="1245"/>
      <c r="P28" s="1243" t="s">
        <v>385</v>
      </c>
      <c r="Q28" s="1244"/>
      <c r="R28" s="1244"/>
      <c r="S28" s="1244"/>
      <c r="T28" s="1244"/>
      <c r="U28" s="1244"/>
      <c r="V28" s="1244"/>
      <c r="W28" s="1245"/>
      <c r="X28" s="1246" t="s">
        <v>386</v>
      </c>
      <c r="Y28" s="1247"/>
      <c r="Z28" s="1247"/>
      <c r="AA28" s="1247"/>
      <c r="AB28" s="1247"/>
      <c r="AC28" s="1247"/>
      <c r="AD28" s="1247"/>
      <c r="AE28" s="1247"/>
      <c r="AF28" s="1248"/>
      <c r="AG28" s="1246" t="s">
        <v>387</v>
      </c>
      <c r="AH28" s="1247"/>
      <c r="AI28" s="1247"/>
      <c r="AJ28" s="1248"/>
      <c r="AL28" s="676"/>
      <c r="AM28" s="676"/>
      <c r="AN28" s="676"/>
      <c r="AO28" s="676"/>
      <c r="AP28" s="676"/>
      <c r="AQ28" s="676"/>
      <c r="AR28" s="676"/>
      <c r="AS28" s="676"/>
      <c r="AT28" s="676"/>
      <c r="AU28" s="676"/>
      <c r="AV28" s="676"/>
      <c r="AW28" s="676"/>
      <c r="AX28" s="676"/>
      <c r="AY28" s="676"/>
      <c r="AZ28" s="676"/>
      <c r="BA28" s="676"/>
      <c r="BC28" s="676"/>
      <c r="BD28" s="676"/>
    </row>
    <row r="29" spans="1:56" ht="14.25" customHeight="1">
      <c r="A29" s="791"/>
      <c r="B29" s="792"/>
      <c r="C29" s="792"/>
      <c r="D29" s="792"/>
      <c r="E29" s="792"/>
      <c r="F29" s="792"/>
      <c r="G29" s="792"/>
      <c r="H29" s="792"/>
      <c r="I29" s="792"/>
      <c r="J29" s="792"/>
      <c r="K29" s="792"/>
      <c r="L29" s="792"/>
      <c r="M29" s="792"/>
      <c r="N29" s="792"/>
      <c r="O29" s="793"/>
      <c r="P29" s="1249" t="s">
        <v>1540</v>
      </c>
      <c r="Q29" s="1250"/>
      <c r="R29" s="1250"/>
      <c r="S29" s="1250"/>
      <c r="T29" s="1250"/>
      <c r="U29" s="1250"/>
      <c r="V29" s="1250"/>
      <c r="W29" s="1251"/>
      <c r="X29" s="1252" t="s">
        <v>388</v>
      </c>
      <c r="Y29" s="1253"/>
      <c r="Z29" s="1253"/>
      <c r="AA29" s="1253"/>
      <c r="AB29" s="1253"/>
      <c r="AC29" s="1253"/>
      <c r="AD29" s="1253"/>
      <c r="AE29" s="1253"/>
      <c r="AF29" s="1254"/>
      <c r="AG29" s="1252" t="s">
        <v>389</v>
      </c>
      <c r="AH29" s="1253"/>
      <c r="AI29" s="1253"/>
      <c r="AJ29" s="1254"/>
      <c r="AL29" s="676"/>
      <c r="AM29" s="676"/>
      <c r="AN29" s="676"/>
      <c r="AO29" s="676"/>
      <c r="AP29" s="676"/>
      <c r="AQ29" s="676"/>
      <c r="AR29" s="676"/>
      <c r="AS29" s="676"/>
      <c r="AT29" s="676"/>
      <c r="AU29" s="676"/>
      <c r="AV29" s="676"/>
      <c r="AW29" s="676"/>
      <c r="AX29" s="676"/>
      <c r="AY29" s="676"/>
      <c r="AZ29" s="676"/>
      <c r="BA29" s="676"/>
      <c r="BC29" s="676"/>
      <c r="BD29" s="676"/>
    </row>
    <row r="30" spans="1:56" ht="14.25" customHeight="1">
      <c r="A30" s="794"/>
      <c r="B30" s="795"/>
      <c r="C30" s="795"/>
      <c r="D30" s="795"/>
      <c r="E30" s="795"/>
      <c r="F30" s="795"/>
      <c r="G30" s="795"/>
      <c r="H30" s="795"/>
      <c r="I30" s="795"/>
      <c r="J30" s="795"/>
      <c r="K30" s="795"/>
      <c r="L30" s="795"/>
      <c r="M30" s="795"/>
      <c r="N30" s="795"/>
      <c r="O30" s="796"/>
      <c r="P30" s="794"/>
      <c r="Q30" s="795"/>
      <c r="R30" s="795"/>
      <c r="S30" s="795"/>
      <c r="T30" s="795"/>
      <c r="U30" s="795"/>
      <c r="V30" s="795"/>
      <c r="W30" s="796"/>
      <c r="X30" s="1255" t="s">
        <v>1541</v>
      </c>
      <c r="Y30" s="1256"/>
      <c r="Z30" s="1256"/>
      <c r="AA30" s="1256"/>
      <c r="AB30" s="1256"/>
      <c r="AC30" s="1256"/>
      <c r="AD30" s="1256"/>
      <c r="AE30" s="1256"/>
      <c r="AF30" s="1257"/>
      <c r="AG30" s="1258" t="s">
        <v>390</v>
      </c>
      <c r="AH30" s="1259"/>
      <c r="AI30" s="1259"/>
      <c r="AJ30" s="1260"/>
      <c r="AL30" s="676"/>
      <c r="AM30" s="676"/>
      <c r="AN30" s="676"/>
      <c r="AO30" s="676"/>
      <c r="AP30" s="676"/>
      <c r="AQ30" s="676"/>
      <c r="AR30" s="676"/>
      <c r="AS30" s="676"/>
      <c r="AT30" s="676"/>
      <c r="AU30" s="676"/>
      <c r="AV30" s="676"/>
      <c r="AW30" s="676"/>
      <c r="AX30" s="676"/>
      <c r="AY30" s="676"/>
      <c r="AZ30" s="676"/>
      <c r="BA30" s="676"/>
      <c r="BC30" s="676"/>
      <c r="BD30" s="676"/>
    </row>
    <row r="31" spans="1:56" ht="8.1" customHeight="1">
      <c r="A31" s="797"/>
      <c r="B31" s="798"/>
      <c r="C31" s="798"/>
      <c r="D31" s="798"/>
      <c r="E31" s="798"/>
      <c r="F31" s="798"/>
      <c r="G31" s="798"/>
      <c r="H31" s="798"/>
      <c r="I31" s="798"/>
      <c r="J31" s="798"/>
      <c r="K31" s="798"/>
      <c r="L31" s="798"/>
      <c r="M31" s="798"/>
      <c r="N31" s="798"/>
      <c r="O31" s="798"/>
      <c r="P31" s="797"/>
      <c r="Q31" s="798"/>
      <c r="R31" s="798"/>
      <c r="S31" s="798"/>
      <c r="T31" s="798"/>
      <c r="U31" s="798"/>
      <c r="V31" s="798"/>
      <c r="W31" s="799"/>
      <c r="X31" s="773"/>
      <c r="Y31" s="773"/>
      <c r="Z31" s="773"/>
      <c r="AA31" s="773"/>
      <c r="AB31" s="773"/>
      <c r="AC31" s="773"/>
      <c r="AD31" s="773"/>
      <c r="AE31" s="790"/>
      <c r="AF31" s="800"/>
      <c r="AG31" s="779"/>
      <c r="AH31" s="773"/>
      <c r="AI31" s="773"/>
      <c r="AJ31" s="800"/>
      <c r="AL31" s="676"/>
      <c r="AM31" s="676"/>
      <c r="AN31" s="676"/>
      <c r="AO31" s="676"/>
      <c r="AP31" s="676"/>
      <c r="AQ31" s="676"/>
      <c r="AR31" s="676"/>
      <c r="AS31" s="676"/>
      <c r="AT31" s="676"/>
      <c r="AU31" s="676"/>
      <c r="AV31" s="676"/>
      <c r="AW31" s="676"/>
      <c r="AX31" s="676"/>
      <c r="AY31" s="676"/>
      <c r="AZ31" s="676"/>
      <c r="BA31" s="676"/>
      <c r="BC31" s="676"/>
      <c r="BD31" s="676"/>
    </row>
    <row r="32" spans="1:56">
      <c r="A32" s="801"/>
      <c r="B32" s="1227"/>
      <c r="C32" s="1227"/>
      <c r="D32" s="1227"/>
      <c r="E32" s="1227"/>
      <c r="F32" s="1227"/>
      <c r="G32" s="1227"/>
      <c r="H32" s="1227"/>
      <c r="I32" s="1227"/>
      <c r="J32" s="1227"/>
      <c r="K32" s="1227"/>
      <c r="L32" s="1227"/>
      <c r="M32" s="1227"/>
      <c r="N32" s="1227"/>
      <c r="O32" s="1228"/>
      <c r="P32" s="779"/>
      <c r="Q32" s="688"/>
      <c r="R32" s="688"/>
      <c r="S32" s="688"/>
      <c r="T32" s="688"/>
      <c r="U32" s="688"/>
      <c r="V32" s="688"/>
      <c r="W32" s="802"/>
      <c r="X32" s="790"/>
      <c r="Y32" s="1229"/>
      <c r="Z32" s="1229"/>
      <c r="AA32" s="1229"/>
      <c r="AB32" s="1229"/>
      <c r="AC32" s="1229"/>
      <c r="AD32" s="1229"/>
      <c r="AE32" s="1229"/>
      <c r="AF32" s="800"/>
      <c r="AG32" s="779"/>
      <c r="AH32" s="1238">
        <f>IF(Y32=0,0,Y32/$Y$57*100)</f>
        <v>0</v>
      </c>
      <c r="AI32" s="1238"/>
      <c r="AJ32" s="800"/>
      <c r="AL32" s="676"/>
      <c r="AM32" s="676"/>
      <c r="AN32" s="676"/>
      <c r="AO32" s="676"/>
      <c r="AP32" s="676"/>
      <c r="AQ32" s="676"/>
      <c r="AR32" s="676"/>
      <c r="AS32" s="676"/>
      <c r="AT32" s="676"/>
      <c r="AU32" s="676"/>
      <c r="AV32" s="676"/>
      <c r="AW32" s="676"/>
      <c r="AX32" s="676"/>
      <c r="AY32" s="676"/>
      <c r="AZ32" s="676"/>
      <c r="BA32" s="676"/>
      <c r="BC32" s="676"/>
      <c r="BD32" s="676"/>
    </row>
    <row r="33" spans="1:56" ht="8.1" customHeight="1">
      <c r="A33" s="803"/>
      <c r="B33" s="786"/>
      <c r="C33" s="786"/>
      <c r="D33" s="786"/>
      <c r="E33" s="786"/>
      <c r="F33" s="786"/>
      <c r="G33" s="786"/>
      <c r="H33" s="786"/>
      <c r="I33" s="786"/>
      <c r="J33" s="786"/>
      <c r="K33" s="786"/>
      <c r="L33" s="786"/>
      <c r="M33" s="786"/>
      <c r="N33" s="786"/>
      <c r="O33" s="786"/>
      <c r="P33" s="803"/>
      <c r="Q33" s="786"/>
      <c r="R33" s="786"/>
      <c r="S33" s="786"/>
      <c r="T33" s="786"/>
      <c r="U33" s="786"/>
      <c r="V33" s="786"/>
      <c r="W33" s="804"/>
      <c r="X33" s="786"/>
      <c r="Y33" s="786"/>
      <c r="Z33" s="786"/>
      <c r="AA33" s="786"/>
      <c r="AB33" s="786"/>
      <c r="AC33" s="786"/>
      <c r="AD33" s="786"/>
      <c r="AE33" s="786"/>
      <c r="AF33" s="804"/>
      <c r="AG33" s="803"/>
      <c r="AH33" s="786"/>
      <c r="AI33" s="786"/>
      <c r="AJ33" s="804"/>
      <c r="AL33" s="676"/>
      <c r="AM33" s="676"/>
      <c r="AN33" s="676"/>
      <c r="AO33" s="676"/>
      <c r="AP33" s="676"/>
      <c r="AQ33" s="676"/>
      <c r="AR33" s="676"/>
      <c r="AS33" s="676"/>
      <c r="AT33" s="676"/>
      <c r="AU33" s="676"/>
      <c r="AV33" s="676"/>
      <c r="AW33" s="676"/>
      <c r="AX33" s="676"/>
      <c r="AY33" s="676"/>
      <c r="AZ33" s="676"/>
      <c r="BA33" s="676"/>
      <c r="BC33" s="676"/>
      <c r="BD33" s="676"/>
    </row>
    <row r="34" spans="1:56" ht="8.1" customHeight="1">
      <c r="A34" s="779"/>
      <c r="B34" s="773"/>
      <c r="C34" s="773"/>
      <c r="D34" s="773"/>
      <c r="E34" s="773"/>
      <c r="F34" s="773"/>
      <c r="G34" s="773"/>
      <c r="H34" s="773"/>
      <c r="I34" s="773"/>
      <c r="J34" s="773"/>
      <c r="K34" s="773"/>
      <c r="L34" s="773"/>
      <c r="M34" s="773"/>
      <c r="N34" s="773"/>
      <c r="O34" s="773"/>
      <c r="P34" s="779"/>
      <c r="Q34" s="790"/>
      <c r="R34" s="790"/>
      <c r="S34" s="790"/>
      <c r="T34" s="790"/>
      <c r="U34" s="790"/>
      <c r="V34" s="790"/>
      <c r="W34" s="800"/>
      <c r="X34" s="790"/>
      <c r="Y34" s="790"/>
      <c r="Z34" s="790"/>
      <c r="AA34" s="790"/>
      <c r="AB34" s="790"/>
      <c r="AC34" s="790"/>
      <c r="AD34" s="790"/>
      <c r="AE34" s="790"/>
      <c r="AF34" s="800"/>
      <c r="AG34" s="779"/>
      <c r="AH34" s="773"/>
      <c r="AI34" s="773"/>
      <c r="AJ34" s="800"/>
      <c r="AL34" s="676"/>
      <c r="AM34" s="676"/>
      <c r="AN34" s="676"/>
      <c r="AO34" s="676"/>
      <c r="AP34" s="676"/>
      <c r="AQ34" s="676"/>
      <c r="AR34" s="676"/>
      <c r="AS34" s="676"/>
      <c r="AT34" s="676"/>
      <c r="AU34" s="676"/>
      <c r="AV34" s="676"/>
      <c r="AW34" s="676"/>
      <c r="AX34" s="676"/>
      <c r="AY34" s="676"/>
      <c r="AZ34" s="676"/>
      <c r="BA34" s="676"/>
      <c r="BC34" s="676"/>
      <c r="BD34" s="676"/>
    </row>
    <row r="35" spans="1:56" ht="12.95" customHeight="1">
      <c r="A35" s="801"/>
      <c r="B35" s="1227"/>
      <c r="C35" s="1227"/>
      <c r="D35" s="1227"/>
      <c r="E35" s="1227"/>
      <c r="F35" s="1227"/>
      <c r="G35" s="1227"/>
      <c r="H35" s="1227"/>
      <c r="I35" s="1227"/>
      <c r="J35" s="1227"/>
      <c r="K35" s="1227"/>
      <c r="L35" s="1227"/>
      <c r="M35" s="1227"/>
      <c r="N35" s="1227"/>
      <c r="O35" s="1228"/>
      <c r="P35" s="779"/>
      <c r="Q35" s="688"/>
      <c r="R35" s="688"/>
      <c r="S35" s="688"/>
      <c r="T35" s="688"/>
      <c r="U35" s="688"/>
      <c r="V35" s="681"/>
      <c r="W35" s="800"/>
      <c r="X35" s="790"/>
      <c r="Y35" s="1229"/>
      <c r="Z35" s="1229"/>
      <c r="AA35" s="1229"/>
      <c r="AB35" s="1229"/>
      <c r="AC35" s="1229"/>
      <c r="AD35" s="1229"/>
      <c r="AE35" s="1229"/>
      <c r="AF35" s="800"/>
      <c r="AG35" s="779"/>
      <c r="AH35" s="1230">
        <f>IF(Y35=0,0,Y35/$Y$57*100)</f>
        <v>0</v>
      </c>
      <c r="AI35" s="1230"/>
      <c r="AJ35" s="800"/>
      <c r="AL35" s="676"/>
      <c r="AM35" s="676"/>
      <c r="AN35" s="676"/>
      <c r="AO35" s="676"/>
      <c r="AP35" s="676"/>
      <c r="AQ35" s="676"/>
      <c r="AR35" s="676"/>
      <c r="AS35" s="676"/>
      <c r="AT35" s="676"/>
      <c r="AU35" s="676"/>
      <c r="AV35" s="676"/>
      <c r="AW35" s="676"/>
      <c r="AX35" s="676"/>
      <c r="AY35" s="676"/>
      <c r="AZ35" s="676"/>
      <c r="BA35" s="676"/>
      <c r="BC35" s="676"/>
      <c r="BD35" s="676"/>
    </row>
    <row r="36" spans="1:56" ht="8.1" customHeight="1">
      <c r="A36" s="803"/>
      <c r="B36" s="786"/>
      <c r="C36" s="786"/>
      <c r="D36" s="786"/>
      <c r="E36" s="786"/>
      <c r="F36" s="786"/>
      <c r="G36" s="786"/>
      <c r="H36" s="786"/>
      <c r="I36" s="786"/>
      <c r="J36" s="786"/>
      <c r="K36" s="786"/>
      <c r="L36" s="786"/>
      <c r="M36" s="786"/>
      <c r="N36" s="786"/>
      <c r="O36" s="786"/>
      <c r="P36" s="803"/>
      <c r="Q36" s="786"/>
      <c r="R36" s="786"/>
      <c r="S36" s="786"/>
      <c r="T36" s="786"/>
      <c r="U36" s="786"/>
      <c r="V36" s="786"/>
      <c r="W36" s="804"/>
      <c r="X36" s="786"/>
      <c r="Y36" s="786"/>
      <c r="Z36" s="786"/>
      <c r="AA36" s="786"/>
      <c r="AB36" s="786"/>
      <c r="AC36" s="786"/>
      <c r="AD36" s="786"/>
      <c r="AE36" s="786"/>
      <c r="AF36" s="804"/>
      <c r="AG36" s="803"/>
      <c r="AH36" s="786"/>
      <c r="AI36" s="786"/>
      <c r="AJ36" s="804"/>
      <c r="AL36" s="676"/>
      <c r="AM36" s="676"/>
      <c r="AN36" s="676"/>
      <c r="AO36" s="676"/>
      <c r="AP36" s="676"/>
      <c r="AQ36" s="676"/>
      <c r="AR36" s="676"/>
      <c r="AS36" s="676"/>
      <c r="AT36" s="676"/>
      <c r="AU36" s="676"/>
      <c r="AV36" s="676"/>
      <c r="AW36" s="676"/>
      <c r="AX36" s="676"/>
      <c r="AY36" s="676"/>
      <c r="AZ36" s="676"/>
      <c r="BA36" s="676"/>
      <c r="BC36" s="676"/>
      <c r="BD36" s="676"/>
    </row>
    <row r="37" spans="1:56" ht="8.1" customHeight="1">
      <c r="A37" s="779"/>
      <c r="B37" s="773"/>
      <c r="C37" s="773"/>
      <c r="D37" s="773"/>
      <c r="E37" s="773"/>
      <c r="F37" s="773"/>
      <c r="G37" s="773"/>
      <c r="H37" s="773"/>
      <c r="I37" s="773"/>
      <c r="J37" s="773"/>
      <c r="K37" s="773"/>
      <c r="L37" s="773"/>
      <c r="M37" s="773"/>
      <c r="N37" s="773"/>
      <c r="O37" s="773"/>
      <c r="P37" s="779"/>
      <c r="Q37" s="790"/>
      <c r="R37" s="790"/>
      <c r="S37" s="790"/>
      <c r="T37" s="790"/>
      <c r="U37" s="790"/>
      <c r="V37" s="790"/>
      <c r="W37" s="800"/>
      <c r="X37" s="790"/>
      <c r="Y37" s="790"/>
      <c r="Z37" s="790"/>
      <c r="AA37" s="790"/>
      <c r="AB37" s="790"/>
      <c r="AC37" s="790"/>
      <c r="AD37" s="790"/>
      <c r="AE37" s="790"/>
      <c r="AF37" s="800"/>
      <c r="AG37" s="779"/>
      <c r="AH37" s="773"/>
      <c r="AI37" s="773"/>
      <c r="AJ37" s="800"/>
      <c r="AL37" s="676"/>
      <c r="AM37" s="676"/>
      <c r="AN37" s="676"/>
      <c r="AO37" s="676"/>
      <c r="AP37" s="676"/>
      <c r="AQ37" s="676"/>
      <c r="AR37" s="676"/>
      <c r="AS37" s="676"/>
      <c r="AT37" s="676"/>
      <c r="AU37" s="676"/>
      <c r="AV37" s="676"/>
      <c r="AW37" s="676"/>
      <c r="AX37" s="676"/>
      <c r="AY37" s="676"/>
      <c r="AZ37" s="676"/>
      <c r="BA37" s="676"/>
      <c r="BC37" s="676"/>
      <c r="BD37" s="676"/>
    </row>
    <row r="38" spans="1:56">
      <c r="A38" s="801"/>
      <c r="B38" s="1227"/>
      <c r="C38" s="1227"/>
      <c r="D38" s="1227"/>
      <c r="E38" s="1227"/>
      <c r="F38" s="1227"/>
      <c r="G38" s="1227"/>
      <c r="H38" s="1227"/>
      <c r="I38" s="1227"/>
      <c r="J38" s="1227"/>
      <c r="K38" s="1227"/>
      <c r="L38" s="1227"/>
      <c r="M38" s="1227"/>
      <c r="N38" s="1227"/>
      <c r="O38" s="1228"/>
      <c r="P38" s="779"/>
      <c r="Q38" s="688"/>
      <c r="R38" s="688"/>
      <c r="S38" s="688"/>
      <c r="T38" s="688"/>
      <c r="U38" s="688"/>
      <c r="V38" s="681"/>
      <c r="W38" s="800"/>
      <c r="X38" s="790"/>
      <c r="Y38" s="1229"/>
      <c r="Z38" s="1229"/>
      <c r="AA38" s="1229"/>
      <c r="AB38" s="1229"/>
      <c r="AC38" s="1229"/>
      <c r="AD38" s="1229"/>
      <c r="AE38" s="1229"/>
      <c r="AF38" s="800"/>
      <c r="AG38" s="779"/>
      <c r="AH38" s="1230">
        <f>IF(Y38=0,0,Y38/$Y$57*100)</f>
        <v>0</v>
      </c>
      <c r="AI38" s="1230"/>
      <c r="AJ38" s="800"/>
      <c r="AL38" s="676"/>
      <c r="AM38" s="676"/>
      <c r="AN38" s="676"/>
      <c r="AO38" s="676"/>
      <c r="AP38" s="676"/>
      <c r="AQ38" s="676"/>
      <c r="AR38" s="676"/>
      <c r="AS38" s="676"/>
      <c r="AT38" s="676"/>
      <c r="AU38" s="676"/>
      <c r="AV38" s="676"/>
      <c r="AW38" s="676"/>
      <c r="AX38" s="676"/>
      <c r="AY38" s="676"/>
      <c r="AZ38" s="676"/>
      <c r="BA38" s="676"/>
      <c r="BC38" s="676"/>
      <c r="BD38" s="676"/>
    </row>
    <row r="39" spans="1:56" ht="8.1" customHeight="1">
      <c r="A39" s="803"/>
      <c r="B39" s="786"/>
      <c r="C39" s="786"/>
      <c r="D39" s="786"/>
      <c r="E39" s="786"/>
      <c r="F39" s="786"/>
      <c r="G39" s="786"/>
      <c r="H39" s="786"/>
      <c r="I39" s="786"/>
      <c r="J39" s="786"/>
      <c r="K39" s="786"/>
      <c r="L39" s="786"/>
      <c r="M39" s="786"/>
      <c r="N39" s="786"/>
      <c r="O39" s="786"/>
      <c r="P39" s="803"/>
      <c r="Q39" s="786"/>
      <c r="R39" s="786"/>
      <c r="S39" s="786"/>
      <c r="T39" s="786"/>
      <c r="U39" s="786"/>
      <c r="V39" s="786"/>
      <c r="W39" s="804"/>
      <c r="X39" s="786"/>
      <c r="Y39" s="786"/>
      <c r="Z39" s="786"/>
      <c r="AA39" s="786"/>
      <c r="AB39" s="786"/>
      <c r="AC39" s="786"/>
      <c r="AD39" s="786"/>
      <c r="AE39" s="786"/>
      <c r="AF39" s="804"/>
      <c r="AG39" s="803"/>
      <c r="AH39" s="786"/>
      <c r="AI39" s="786"/>
      <c r="AJ39" s="804"/>
      <c r="AL39" s="676"/>
      <c r="AM39" s="676"/>
      <c r="AN39" s="676"/>
      <c r="AO39" s="676"/>
      <c r="AP39" s="676"/>
      <c r="AQ39" s="676"/>
      <c r="AR39" s="676"/>
      <c r="AS39" s="676"/>
      <c r="AT39" s="676"/>
      <c r="AU39" s="676"/>
      <c r="AV39" s="676"/>
      <c r="AW39" s="676"/>
      <c r="AX39" s="676"/>
      <c r="AY39" s="676"/>
      <c r="AZ39" s="676"/>
      <c r="BA39" s="676"/>
      <c r="BC39" s="676"/>
      <c r="BD39" s="676"/>
    </row>
    <row r="40" spans="1:56" ht="8.1" customHeight="1">
      <c r="A40" s="779"/>
      <c r="B40" s="773"/>
      <c r="C40" s="773"/>
      <c r="D40" s="773"/>
      <c r="E40" s="773"/>
      <c r="F40" s="773"/>
      <c r="G40" s="773"/>
      <c r="H40" s="773"/>
      <c r="I40" s="773"/>
      <c r="J40" s="773"/>
      <c r="K40" s="773"/>
      <c r="L40" s="773"/>
      <c r="M40" s="773"/>
      <c r="N40" s="773"/>
      <c r="O40" s="773"/>
      <c r="P40" s="779"/>
      <c r="Q40" s="790"/>
      <c r="R40" s="790"/>
      <c r="S40" s="790"/>
      <c r="T40" s="790"/>
      <c r="U40" s="790"/>
      <c r="V40" s="790"/>
      <c r="W40" s="800"/>
      <c r="X40" s="790"/>
      <c r="Y40" s="790"/>
      <c r="Z40" s="790"/>
      <c r="AA40" s="790"/>
      <c r="AB40" s="790"/>
      <c r="AC40" s="790"/>
      <c r="AD40" s="790"/>
      <c r="AE40" s="790"/>
      <c r="AF40" s="800"/>
      <c r="AG40" s="779"/>
      <c r="AH40" s="773"/>
      <c r="AI40" s="773"/>
      <c r="AJ40" s="800"/>
      <c r="AL40" s="676"/>
      <c r="AM40" s="676"/>
      <c r="AN40" s="676"/>
      <c r="AO40" s="676"/>
      <c r="AP40" s="676"/>
      <c r="AQ40" s="676"/>
      <c r="AR40" s="676"/>
      <c r="AS40" s="676"/>
      <c r="AT40" s="676"/>
      <c r="AU40" s="676"/>
      <c r="AV40" s="676"/>
      <c r="AW40" s="676"/>
      <c r="AX40" s="676"/>
      <c r="AY40" s="676"/>
      <c r="AZ40" s="676"/>
      <c r="BA40" s="676"/>
      <c r="BC40" s="676"/>
      <c r="BD40" s="676"/>
    </row>
    <row r="41" spans="1:56" ht="15" customHeight="1">
      <c r="A41" s="801"/>
      <c r="B41" s="1227"/>
      <c r="C41" s="1227"/>
      <c r="D41" s="1227"/>
      <c r="E41" s="1227"/>
      <c r="F41" s="1227"/>
      <c r="G41" s="1227"/>
      <c r="H41" s="1227"/>
      <c r="I41" s="1227"/>
      <c r="J41" s="1227"/>
      <c r="K41" s="1227"/>
      <c r="L41" s="1227"/>
      <c r="M41" s="1227"/>
      <c r="N41" s="1227"/>
      <c r="O41" s="1228"/>
      <c r="P41" s="779"/>
      <c r="Q41" s="688"/>
      <c r="R41" s="688"/>
      <c r="S41" s="688"/>
      <c r="T41" s="688"/>
      <c r="U41" s="688"/>
      <c r="V41" s="681"/>
      <c r="W41" s="800"/>
      <c r="X41" s="790"/>
      <c r="Y41" s="1229"/>
      <c r="Z41" s="1229"/>
      <c r="AA41" s="1229"/>
      <c r="AB41" s="1229"/>
      <c r="AC41" s="1229"/>
      <c r="AD41" s="1229"/>
      <c r="AE41" s="1229"/>
      <c r="AF41" s="800"/>
      <c r="AG41" s="779"/>
      <c r="AH41" s="1230">
        <f>IF(Y41=0,0,Y41/$Y$57*100)</f>
        <v>0</v>
      </c>
      <c r="AI41" s="1230"/>
      <c r="AJ41" s="800"/>
      <c r="AL41" s="676"/>
      <c r="AM41" s="676"/>
      <c r="AN41" s="676"/>
      <c r="AO41" s="676"/>
      <c r="AP41" s="676"/>
      <c r="AQ41" s="676"/>
      <c r="AR41" s="676"/>
      <c r="AS41" s="676"/>
      <c r="AT41" s="676"/>
      <c r="AU41" s="676"/>
      <c r="AV41" s="676"/>
      <c r="AW41" s="676"/>
      <c r="AX41" s="676"/>
      <c r="AY41" s="676"/>
      <c r="AZ41" s="676"/>
      <c r="BA41" s="676"/>
      <c r="BC41" s="676"/>
      <c r="BD41" s="676"/>
    </row>
    <row r="42" spans="1:56" ht="8.1" customHeight="1">
      <c r="A42" s="803"/>
      <c r="B42" s="786"/>
      <c r="C42" s="786"/>
      <c r="D42" s="786"/>
      <c r="E42" s="786"/>
      <c r="F42" s="786"/>
      <c r="G42" s="786"/>
      <c r="H42" s="786"/>
      <c r="I42" s="786"/>
      <c r="J42" s="786"/>
      <c r="K42" s="786"/>
      <c r="L42" s="786"/>
      <c r="M42" s="786"/>
      <c r="N42" s="786"/>
      <c r="O42" s="786"/>
      <c r="P42" s="803"/>
      <c r="Q42" s="786"/>
      <c r="R42" s="786"/>
      <c r="S42" s="786"/>
      <c r="T42" s="786"/>
      <c r="U42" s="786"/>
      <c r="V42" s="786"/>
      <c r="W42" s="804"/>
      <c r="X42" s="786"/>
      <c r="Y42" s="786"/>
      <c r="Z42" s="786"/>
      <c r="AA42" s="786"/>
      <c r="AB42" s="786"/>
      <c r="AC42" s="786"/>
      <c r="AD42" s="786"/>
      <c r="AE42" s="786"/>
      <c r="AF42" s="804"/>
      <c r="AG42" s="803"/>
      <c r="AH42" s="786"/>
      <c r="AI42" s="786"/>
      <c r="AJ42" s="804"/>
      <c r="AL42" s="676"/>
      <c r="AM42" s="676"/>
      <c r="AN42" s="676"/>
      <c r="AO42" s="676"/>
      <c r="AP42" s="676"/>
      <c r="AQ42" s="676"/>
      <c r="AR42" s="676"/>
      <c r="AS42" s="676"/>
      <c r="AT42" s="676"/>
      <c r="AU42" s="676"/>
      <c r="AV42" s="676"/>
      <c r="AW42" s="676"/>
      <c r="AX42" s="676"/>
      <c r="AY42" s="676"/>
      <c r="AZ42" s="676"/>
      <c r="BA42" s="676"/>
      <c r="BC42" s="676"/>
      <c r="BD42" s="676"/>
    </row>
    <row r="43" spans="1:56" ht="8.1" customHeight="1">
      <c r="A43" s="779"/>
      <c r="B43" s="773"/>
      <c r="C43" s="773"/>
      <c r="D43" s="773"/>
      <c r="E43" s="773"/>
      <c r="F43" s="773"/>
      <c r="G43" s="773"/>
      <c r="H43" s="773"/>
      <c r="I43" s="773"/>
      <c r="J43" s="773"/>
      <c r="K43" s="773"/>
      <c r="L43" s="773"/>
      <c r="M43" s="773"/>
      <c r="N43" s="773"/>
      <c r="O43" s="773"/>
      <c r="P43" s="779"/>
      <c r="Q43" s="790"/>
      <c r="R43" s="790"/>
      <c r="S43" s="790"/>
      <c r="T43" s="790"/>
      <c r="U43" s="790"/>
      <c r="V43" s="790"/>
      <c r="W43" s="800"/>
      <c r="X43" s="790"/>
      <c r="Y43" s="790"/>
      <c r="Z43" s="790"/>
      <c r="AA43" s="790"/>
      <c r="AB43" s="790"/>
      <c r="AC43" s="790"/>
      <c r="AD43" s="790"/>
      <c r="AE43" s="790"/>
      <c r="AF43" s="800"/>
      <c r="AG43" s="779"/>
      <c r="AH43" s="773"/>
      <c r="AI43" s="773"/>
      <c r="AJ43" s="800"/>
      <c r="AL43" s="676"/>
      <c r="AM43" s="676"/>
      <c r="AN43" s="676"/>
      <c r="AO43" s="676"/>
      <c r="AP43" s="676"/>
      <c r="AQ43" s="676"/>
      <c r="AR43" s="676"/>
      <c r="AS43" s="676"/>
      <c r="AT43" s="676"/>
      <c r="AU43" s="676"/>
      <c r="AV43" s="676"/>
      <c r="AW43" s="676"/>
      <c r="AX43" s="676"/>
      <c r="AY43" s="676"/>
      <c r="AZ43" s="676"/>
      <c r="BA43" s="676"/>
      <c r="BC43" s="676"/>
      <c r="BD43" s="676"/>
    </row>
    <row r="44" spans="1:56" ht="15" customHeight="1">
      <c r="A44" s="801"/>
      <c r="B44" s="1227"/>
      <c r="C44" s="1227"/>
      <c r="D44" s="1227"/>
      <c r="E44" s="1227"/>
      <c r="F44" s="1227"/>
      <c r="G44" s="1227"/>
      <c r="H44" s="1227"/>
      <c r="I44" s="1227"/>
      <c r="J44" s="1227"/>
      <c r="K44" s="1227"/>
      <c r="L44" s="1227"/>
      <c r="M44" s="1227"/>
      <c r="N44" s="1227"/>
      <c r="O44" s="1228"/>
      <c r="P44" s="779"/>
      <c r="Q44" s="688"/>
      <c r="R44" s="688"/>
      <c r="S44" s="688"/>
      <c r="T44" s="688"/>
      <c r="U44" s="688"/>
      <c r="V44" s="681"/>
      <c r="W44" s="800"/>
      <c r="X44" s="790"/>
      <c r="Y44" s="1229"/>
      <c r="Z44" s="1229"/>
      <c r="AA44" s="1229"/>
      <c r="AB44" s="1229"/>
      <c r="AC44" s="1229"/>
      <c r="AD44" s="1229"/>
      <c r="AE44" s="1229"/>
      <c r="AF44" s="800"/>
      <c r="AG44" s="779"/>
      <c r="AH44" s="1230">
        <f>IF(Y44=0,0,Y44/$Y$57*100)</f>
        <v>0</v>
      </c>
      <c r="AI44" s="1230"/>
      <c r="AJ44" s="800"/>
      <c r="AL44" s="676"/>
      <c r="AM44" s="676"/>
      <c r="AN44" s="676"/>
      <c r="AO44" s="676"/>
      <c r="AP44" s="676"/>
      <c r="AQ44" s="676"/>
      <c r="AR44" s="676"/>
      <c r="AS44" s="676"/>
      <c r="AT44" s="676"/>
      <c r="AU44" s="676"/>
      <c r="AV44" s="676"/>
      <c r="AW44" s="676"/>
      <c r="AX44" s="676"/>
      <c r="AY44" s="676"/>
      <c r="AZ44" s="676"/>
      <c r="BA44" s="676"/>
      <c r="BC44" s="676"/>
      <c r="BD44" s="676"/>
    </row>
    <row r="45" spans="1:56" ht="9.9499999999999993" customHeight="1">
      <c r="A45" s="803"/>
      <c r="B45" s="786"/>
      <c r="C45" s="786"/>
      <c r="D45" s="786"/>
      <c r="E45" s="786"/>
      <c r="F45" s="786"/>
      <c r="G45" s="786"/>
      <c r="H45" s="786"/>
      <c r="I45" s="786"/>
      <c r="J45" s="786"/>
      <c r="K45" s="786"/>
      <c r="L45" s="786"/>
      <c r="M45" s="786"/>
      <c r="N45" s="786"/>
      <c r="O45" s="786"/>
      <c r="P45" s="803"/>
      <c r="Q45" s="786"/>
      <c r="R45" s="786"/>
      <c r="S45" s="786"/>
      <c r="T45" s="786"/>
      <c r="U45" s="786"/>
      <c r="V45" s="786"/>
      <c r="W45" s="804"/>
      <c r="X45" s="786"/>
      <c r="Y45" s="786"/>
      <c r="Z45" s="786"/>
      <c r="AA45" s="786"/>
      <c r="AB45" s="786"/>
      <c r="AC45" s="786"/>
      <c r="AD45" s="786"/>
      <c r="AE45" s="786"/>
      <c r="AF45" s="804"/>
      <c r="AG45" s="803"/>
      <c r="AH45" s="786"/>
      <c r="AI45" s="786"/>
      <c r="AJ45" s="804"/>
      <c r="AL45" s="676"/>
      <c r="AM45" s="676"/>
      <c r="AN45" s="676"/>
      <c r="AO45" s="676"/>
      <c r="AP45" s="676"/>
      <c r="AQ45" s="676"/>
      <c r="AR45" s="676"/>
      <c r="AS45" s="676"/>
      <c r="AT45" s="676"/>
      <c r="AU45" s="676"/>
      <c r="AV45" s="676"/>
      <c r="AW45" s="676"/>
      <c r="AX45" s="676"/>
      <c r="AY45" s="676"/>
      <c r="AZ45" s="676"/>
      <c r="BA45" s="676"/>
      <c r="BC45" s="676"/>
      <c r="BD45" s="676"/>
    </row>
    <row r="46" spans="1:56" ht="8.1" customHeight="1">
      <c r="A46" s="779"/>
      <c r="B46" s="773"/>
      <c r="C46" s="773"/>
      <c r="D46" s="773"/>
      <c r="E46" s="773"/>
      <c r="F46" s="773"/>
      <c r="G46" s="773"/>
      <c r="H46" s="773"/>
      <c r="I46" s="773"/>
      <c r="J46" s="773"/>
      <c r="K46" s="773"/>
      <c r="L46" s="773"/>
      <c r="M46" s="773"/>
      <c r="N46" s="773"/>
      <c r="O46" s="773"/>
      <c r="P46" s="779"/>
      <c r="Q46" s="790"/>
      <c r="R46" s="790"/>
      <c r="S46" s="790"/>
      <c r="T46" s="790"/>
      <c r="U46" s="790"/>
      <c r="V46" s="790"/>
      <c r="W46" s="800"/>
      <c r="X46" s="790"/>
      <c r="Y46" s="790"/>
      <c r="Z46" s="790"/>
      <c r="AA46" s="790"/>
      <c r="AB46" s="790"/>
      <c r="AC46" s="790"/>
      <c r="AD46" s="790"/>
      <c r="AE46" s="790"/>
      <c r="AF46" s="800"/>
      <c r="AG46" s="779"/>
      <c r="AH46" s="773"/>
      <c r="AI46" s="773"/>
      <c r="AJ46" s="800"/>
      <c r="AL46" s="676"/>
      <c r="AM46" s="676"/>
      <c r="AN46" s="676"/>
      <c r="AO46" s="676"/>
      <c r="AP46" s="676"/>
      <c r="AQ46" s="676"/>
      <c r="AR46" s="676"/>
      <c r="AS46" s="676"/>
      <c r="AT46" s="676"/>
      <c r="AU46" s="676"/>
      <c r="AV46" s="676"/>
      <c r="AW46" s="676"/>
      <c r="AX46" s="676"/>
      <c r="AY46" s="676"/>
      <c r="AZ46" s="676"/>
      <c r="BA46" s="676"/>
      <c r="BC46" s="676"/>
      <c r="BD46" s="676"/>
    </row>
    <row r="47" spans="1:56">
      <c r="A47" s="801"/>
      <c r="B47" s="1227"/>
      <c r="C47" s="1227"/>
      <c r="D47" s="1227"/>
      <c r="E47" s="1227"/>
      <c r="F47" s="1227"/>
      <c r="G47" s="1227"/>
      <c r="H47" s="1227"/>
      <c r="I47" s="1227"/>
      <c r="J47" s="1227"/>
      <c r="K47" s="1227"/>
      <c r="L47" s="1227"/>
      <c r="M47" s="1227"/>
      <c r="N47" s="1227"/>
      <c r="O47" s="1228"/>
      <c r="P47" s="779"/>
      <c r="Q47" s="688"/>
      <c r="R47" s="688"/>
      <c r="S47" s="688"/>
      <c r="T47" s="688"/>
      <c r="U47" s="688"/>
      <c r="V47" s="681"/>
      <c r="W47" s="800"/>
      <c r="X47" s="790"/>
      <c r="Y47" s="1229"/>
      <c r="Z47" s="1229"/>
      <c r="AA47" s="1229"/>
      <c r="AB47" s="1229"/>
      <c r="AC47" s="1229"/>
      <c r="AD47" s="1229"/>
      <c r="AE47" s="1229"/>
      <c r="AF47" s="800"/>
      <c r="AG47" s="779"/>
      <c r="AH47" s="1230">
        <f>IF(Y47=0,0,Y47/$Y$57*100)</f>
        <v>0</v>
      </c>
      <c r="AI47" s="1230"/>
      <c r="AJ47" s="800"/>
      <c r="AL47" s="676"/>
      <c r="AM47" s="676"/>
      <c r="AN47" s="676"/>
      <c r="AO47" s="676"/>
      <c r="AP47" s="676"/>
      <c r="AQ47" s="676"/>
      <c r="AR47" s="676"/>
      <c r="AS47" s="676"/>
      <c r="AT47" s="676"/>
      <c r="AU47" s="676"/>
      <c r="AV47" s="676"/>
      <c r="AW47" s="676"/>
      <c r="AX47" s="676"/>
      <c r="AY47" s="676"/>
      <c r="AZ47" s="676"/>
      <c r="BA47" s="676"/>
      <c r="BC47" s="676"/>
      <c r="BD47" s="676"/>
    </row>
    <row r="48" spans="1:56" ht="8.1" customHeight="1">
      <c r="A48" s="803"/>
      <c r="B48" s="786"/>
      <c r="C48" s="786"/>
      <c r="D48" s="786"/>
      <c r="E48" s="786"/>
      <c r="F48" s="786"/>
      <c r="G48" s="786"/>
      <c r="H48" s="786"/>
      <c r="I48" s="786"/>
      <c r="J48" s="786"/>
      <c r="K48" s="786"/>
      <c r="L48" s="786"/>
      <c r="M48" s="786"/>
      <c r="N48" s="786"/>
      <c r="O48" s="786"/>
      <c r="P48" s="803"/>
      <c r="Q48" s="786"/>
      <c r="R48" s="786"/>
      <c r="S48" s="786"/>
      <c r="T48" s="786"/>
      <c r="U48" s="786"/>
      <c r="V48" s="786"/>
      <c r="W48" s="804"/>
      <c r="X48" s="786"/>
      <c r="Y48" s="786"/>
      <c r="Z48" s="786"/>
      <c r="AA48" s="786"/>
      <c r="AB48" s="786"/>
      <c r="AC48" s="786"/>
      <c r="AD48" s="786"/>
      <c r="AE48" s="786"/>
      <c r="AF48" s="804"/>
      <c r="AG48" s="803"/>
      <c r="AH48" s="786"/>
      <c r="AI48" s="786"/>
      <c r="AJ48" s="804"/>
      <c r="AL48" s="676"/>
      <c r="AM48" s="676"/>
      <c r="AN48" s="676"/>
      <c r="AO48" s="676"/>
      <c r="AP48" s="676"/>
      <c r="AQ48" s="676"/>
      <c r="AR48" s="676"/>
      <c r="AS48" s="676"/>
      <c r="AT48" s="676"/>
      <c r="AU48" s="676"/>
      <c r="AV48" s="676"/>
      <c r="AW48" s="676"/>
      <c r="AX48" s="676"/>
      <c r="AY48" s="676"/>
      <c r="AZ48" s="676"/>
      <c r="BA48" s="676"/>
      <c r="BC48" s="676"/>
      <c r="BD48" s="676"/>
    </row>
    <row r="49" spans="1:56" ht="8.1" customHeight="1">
      <c r="A49" s="779"/>
      <c r="B49" s="773"/>
      <c r="C49" s="773"/>
      <c r="D49" s="773"/>
      <c r="E49" s="773"/>
      <c r="F49" s="773"/>
      <c r="G49" s="773"/>
      <c r="H49" s="773"/>
      <c r="I49" s="773"/>
      <c r="J49" s="773"/>
      <c r="K49" s="773"/>
      <c r="L49" s="773"/>
      <c r="M49" s="773"/>
      <c r="N49" s="773"/>
      <c r="O49" s="773"/>
      <c r="P49" s="779"/>
      <c r="Q49" s="790"/>
      <c r="R49" s="790"/>
      <c r="S49" s="790"/>
      <c r="T49" s="790"/>
      <c r="U49" s="790"/>
      <c r="V49" s="790"/>
      <c r="W49" s="800"/>
      <c r="X49" s="790"/>
      <c r="Y49" s="790"/>
      <c r="Z49" s="790"/>
      <c r="AA49" s="790"/>
      <c r="AB49" s="790"/>
      <c r="AC49" s="790"/>
      <c r="AD49" s="790"/>
      <c r="AE49" s="790"/>
      <c r="AF49" s="800"/>
      <c r="AG49" s="779"/>
      <c r="AH49" s="773"/>
      <c r="AI49" s="773"/>
      <c r="AJ49" s="800"/>
      <c r="AL49" s="676"/>
      <c r="AM49" s="676"/>
      <c r="AN49" s="676"/>
      <c r="AO49" s="676"/>
      <c r="AP49" s="676"/>
      <c r="AQ49" s="676"/>
      <c r="AR49" s="676"/>
      <c r="AS49" s="676"/>
      <c r="AT49" s="676"/>
      <c r="AU49" s="676"/>
      <c r="AV49" s="676"/>
      <c r="AW49" s="676"/>
      <c r="AX49" s="676"/>
      <c r="AY49" s="676"/>
      <c r="AZ49" s="676"/>
      <c r="BA49" s="676"/>
      <c r="BC49" s="676"/>
      <c r="BD49" s="676"/>
    </row>
    <row r="50" spans="1:56" ht="15" customHeight="1">
      <c r="A50" s="801"/>
      <c r="B50" s="1227"/>
      <c r="C50" s="1227"/>
      <c r="D50" s="1227"/>
      <c r="E50" s="1227"/>
      <c r="F50" s="1227"/>
      <c r="G50" s="1227"/>
      <c r="H50" s="1227"/>
      <c r="I50" s="1227"/>
      <c r="J50" s="1227"/>
      <c r="K50" s="1227"/>
      <c r="L50" s="1227"/>
      <c r="M50" s="1227"/>
      <c r="N50" s="1227"/>
      <c r="O50" s="1228"/>
      <c r="P50" s="779"/>
      <c r="Q50" s="688"/>
      <c r="R50" s="688"/>
      <c r="S50" s="688"/>
      <c r="T50" s="688"/>
      <c r="U50" s="688"/>
      <c r="V50" s="681"/>
      <c r="W50" s="800"/>
      <c r="X50" s="790"/>
      <c r="Y50" s="1229"/>
      <c r="Z50" s="1229"/>
      <c r="AA50" s="1229"/>
      <c r="AB50" s="1229"/>
      <c r="AC50" s="1229"/>
      <c r="AD50" s="1229"/>
      <c r="AE50" s="1229"/>
      <c r="AF50" s="800"/>
      <c r="AG50" s="779"/>
      <c r="AH50" s="1230">
        <f>IF(Y50=0,0,Y50/$Y$57*100)</f>
        <v>0</v>
      </c>
      <c r="AI50" s="1230"/>
      <c r="AJ50" s="800"/>
      <c r="AL50" s="676"/>
      <c r="AM50" s="676"/>
      <c r="AN50" s="676"/>
      <c r="AO50" s="676"/>
      <c r="AP50" s="676"/>
      <c r="AQ50" s="676"/>
      <c r="AR50" s="676"/>
      <c r="AS50" s="676"/>
      <c r="AT50" s="676"/>
      <c r="AU50" s="676"/>
      <c r="AV50" s="676"/>
      <c r="AW50" s="676"/>
      <c r="AX50" s="676"/>
      <c r="AY50" s="676"/>
      <c r="AZ50" s="676"/>
      <c r="BA50" s="676"/>
    </row>
    <row r="51" spans="1:56" ht="8.1" customHeight="1">
      <c r="A51" s="803"/>
      <c r="B51" s="786"/>
      <c r="C51" s="786"/>
      <c r="D51" s="786"/>
      <c r="E51" s="786"/>
      <c r="F51" s="786"/>
      <c r="G51" s="786"/>
      <c r="H51" s="786"/>
      <c r="I51" s="786"/>
      <c r="J51" s="786"/>
      <c r="K51" s="786"/>
      <c r="L51" s="786"/>
      <c r="M51" s="786"/>
      <c r="N51" s="786"/>
      <c r="O51" s="786"/>
      <c r="P51" s="803"/>
      <c r="Q51" s="786"/>
      <c r="R51" s="786"/>
      <c r="S51" s="786"/>
      <c r="T51" s="786"/>
      <c r="U51" s="786"/>
      <c r="V51" s="786"/>
      <c r="W51" s="804"/>
      <c r="X51" s="786"/>
      <c r="Y51" s="786"/>
      <c r="Z51" s="786"/>
      <c r="AA51" s="786"/>
      <c r="AB51" s="786"/>
      <c r="AC51" s="786"/>
      <c r="AD51" s="786"/>
      <c r="AE51" s="786"/>
      <c r="AF51" s="804"/>
      <c r="AG51" s="803"/>
      <c r="AH51" s="786"/>
      <c r="AI51" s="786"/>
      <c r="AJ51" s="804"/>
      <c r="AL51" s="676"/>
      <c r="AM51" s="676"/>
      <c r="AN51" s="676"/>
      <c r="AO51" s="676"/>
      <c r="AP51" s="676"/>
      <c r="AQ51" s="676"/>
      <c r="AR51" s="676"/>
      <c r="AS51" s="676"/>
      <c r="AT51" s="676"/>
      <c r="AU51" s="676"/>
      <c r="AV51" s="676"/>
      <c r="AW51" s="676"/>
      <c r="AX51" s="676"/>
      <c r="AY51" s="676"/>
      <c r="AZ51" s="676"/>
      <c r="BA51" s="676"/>
    </row>
    <row r="52" spans="1:56" ht="8.1" customHeight="1">
      <c r="A52" s="779"/>
      <c r="B52" s="773"/>
      <c r="C52" s="773"/>
      <c r="D52" s="773"/>
      <c r="E52" s="773"/>
      <c r="F52" s="773"/>
      <c r="G52" s="773"/>
      <c r="H52" s="773"/>
      <c r="I52" s="773"/>
      <c r="J52" s="773"/>
      <c r="K52" s="773"/>
      <c r="L52" s="773"/>
      <c r="M52" s="773"/>
      <c r="N52" s="773"/>
      <c r="O52" s="773"/>
      <c r="P52" s="779"/>
      <c r="Q52" s="790"/>
      <c r="R52" s="790"/>
      <c r="S52" s="790"/>
      <c r="T52" s="790"/>
      <c r="U52" s="790"/>
      <c r="V52" s="790"/>
      <c r="W52" s="800"/>
      <c r="X52" s="790"/>
      <c r="Y52" s="790"/>
      <c r="Z52" s="790"/>
      <c r="AA52" s="790"/>
      <c r="AB52" s="790"/>
      <c r="AC52" s="790"/>
      <c r="AD52" s="790"/>
      <c r="AE52" s="790"/>
      <c r="AF52" s="800"/>
      <c r="AG52" s="779"/>
      <c r="AH52" s="773"/>
      <c r="AI52" s="773"/>
      <c r="AJ52" s="800"/>
      <c r="AL52" s="676"/>
      <c r="AM52" s="676"/>
      <c r="AN52" s="676"/>
      <c r="AO52" s="676"/>
      <c r="AP52" s="676"/>
      <c r="AQ52" s="676"/>
      <c r="AR52" s="676"/>
      <c r="AS52" s="676"/>
      <c r="AT52" s="676"/>
      <c r="AU52" s="676"/>
      <c r="AV52" s="676"/>
      <c r="AW52" s="676"/>
      <c r="AX52" s="676"/>
      <c r="AY52" s="676"/>
      <c r="AZ52" s="676"/>
      <c r="BA52" s="676"/>
    </row>
    <row r="53" spans="1:56">
      <c r="A53" s="801"/>
      <c r="B53" s="1227"/>
      <c r="C53" s="1227"/>
      <c r="D53" s="1227"/>
      <c r="E53" s="1227"/>
      <c r="F53" s="1227"/>
      <c r="G53" s="1227"/>
      <c r="H53" s="1227"/>
      <c r="I53" s="1227"/>
      <c r="J53" s="1227"/>
      <c r="K53" s="1227"/>
      <c r="L53" s="1227"/>
      <c r="M53" s="1227"/>
      <c r="N53" s="1227"/>
      <c r="O53" s="1228"/>
      <c r="P53" s="779"/>
      <c r="Q53" s="688"/>
      <c r="R53" s="688"/>
      <c r="S53" s="688"/>
      <c r="T53" s="688"/>
      <c r="U53" s="688"/>
      <c r="V53" s="681"/>
      <c r="W53" s="800"/>
      <c r="X53" s="790"/>
      <c r="Y53" s="1229"/>
      <c r="Z53" s="1229"/>
      <c r="AA53" s="1229"/>
      <c r="AB53" s="1229"/>
      <c r="AC53" s="1229"/>
      <c r="AD53" s="1229"/>
      <c r="AE53" s="1229"/>
      <c r="AF53" s="800"/>
      <c r="AG53" s="779"/>
      <c r="AH53" s="1230">
        <f>IF(Y53=0,0,Y53/$Y$57*100)</f>
        <v>0</v>
      </c>
      <c r="AI53" s="1230"/>
      <c r="AJ53" s="800"/>
      <c r="AL53" s="676"/>
      <c r="AM53" s="676"/>
      <c r="AN53" s="676"/>
      <c r="AO53" s="676"/>
      <c r="AP53" s="676"/>
      <c r="AQ53" s="676"/>
      <c r="AR53" s="676"/>
      <c r="AS53" s="676"/>
      <c r="AT53" s="676"/>
      <c r="AU53" s="676"/>
      <c r="AV53" s="676"/>
      <c r="AW53" s="676"/>
      <c r="AX53" s="676"/>
      <c r="AY53" s="676"/>
      <c r="AZ53" s="676"/>
      <c r="BA53" s="676"/>
    </row>
    <row r="54" spans="1:56" ht="8.1" customHeight="1">
      <c r="A54" s="803"/>
      <c r="B54" s="786"/>
      <c r="C54" s="786"/>
      <c r="D54" s="786"/>
      <c r="E54" s="786"/>
      <c r="F54" s="786"/>
      <c r="G54" s="786"/>
      <c r="H54" s="786"/>
      <c r="I54" s="786"/>
      <c r="J54" s="786"/>
      <c r="K54" s="786"/>
      <c r="L54" s="786"/>
      <c r="M54" s="786"/>
      <c r="N54" s="786"/>
      <c r="O54" s="786"/>
      <c r="P54" s="803"/>
      <c r="Q54" s="786"/>
      <c r="R54" s="786"/>
      <c r="S54" s="786"/>
      <c r="T54" s="786"/>
      <c r="U54" s="786"/>
      <c r="V54" s="786"/>
      <c r="W54" s="804"/>
      <c r="X54" s="786"/>
      <c r="Y54" s="786"/>
      <c r="Z54" s="786"/>
      <c r="AA54" s="786"/>
      <c r="AB54" s="786"/>
      <c r="AC54" s="786"/>
      <c r="AD54" s="786"/>
      <c r="AE54" s="786"/>
      <c r="AF54" s="804"/>
      <c r="AG54" s="803"/>
      <c r="AH54" s="786"/>
      <c r="AI54" s="786"/>
      <c r="AJ54" s="804"/>
      <c r="AL54" s="676"/>
      <c r="AM54" s="676"/>
      <c r="AN54" s="676"/>
      <c r="AO54" s="676"/>
      <c r="AP54" s="676"/>
      <c r="AQ54" s="676"/>
      <c r="AR54" s="676"/>
      <c r="AS54" s="676"/>
      <c r="AT54" s="676"/>
      <c r="AU54" s="676"/>
      <c r="AV54" s="676"/>
      <c r="AW54" s="676"/>
      <c r="AX54" s="676"/>
      <c r="AY54" s="676"/>
      <c r="AZ54" s="676"/>
      <c r="BA54" s="676"/>
    </row>
    <row r="55" spans="1:56" ht="15" customHeight="1">
      <c r="A55" s="805" t="s">
        <v>391</v>
      </c>
      <c r="B55" s="773"/>
      <c r="C55" s="773"/>
      <c r="D55" s="773"/>
      <c r="E55" s="773"/>
      <c r="F55" s="773"/>
      <c r="G55" s="773"/>
      <c r="H55" s="773"/>
      <c r="I55" s="773"/>
      <c r="J55" s="773"/>
      <c r="K55" s="773"/>
      <c r="L55" s="773"/>
      <c r="M55" s="773"/>
      <c r="N55" s="773"/>
      <c r="O55" s="773"/>
      <c r="P55" s="1231"/>
      <c r="Q55" s="1232"/>
      <c r="R55" s="1232"/>
      <c r="S55" s="1232"/>
      <c r="T55" s="1232"/>
      <c r="U55" s="1232"/>
      <c r="V55" s="1232"/>
      <c r="W55" s="1233"/>
      <c r="X55" s="790"/>
      <c r="Y55" s="1237"/>
      <c r="Z55" s="1237"/>
      <c r="AA55" s="1237"/>
      <c r="AB55" s="1237"/>
      <c r="AC55" s="1237"/>
      <c r="AD55" s="1237"/>
      <c r="AE55" s="1237"/>
      <c r="AF55" s="800"/>
      <c r="AG55" s="779"/>
      <c r="AH55" s="1230">
        <f>IF(Y55=0,0,Y55/$Y$57*100)</f>
        <v>0</v>
      </c>
      <c r="AI55" s="1230"/>
      <c r="AJ55" s="800"/>
      <c r="AK55" s="676"/>
      <c r="AL55" s="676"/>
      <c r="AM55" s="676"/>
      <c r="AN55" s="676"/>
      <c r="AO55" s="676"/>
      <c r="AP55" s="676"/>
      <c r="AQ55" s="676"/>
      <c r="AR55" s="676"/>
      <c r="AS55" s="676"/>
      <c r="AT55" s="676"/>
      <c r="AU55" s="676"/>
      <c r="AV55" s="676"/>
      <c r="AZ55" s="678"/>
      <c r="BA55" s="676"/>
    </row>
    <row r="56" spans="1:56" ht="6" customHeight="1">
      <c r="A56" s="803"/>
      <c r="B56" s="786"/>
      <c r="C56" s="786"/>
      <c r="D56" s="786"/>
      <c r="E56" s="786"/>
      <c r="F56" s="786"/>
      <c r="G56" s="786"/>
      <c r="H56" s="786"/>
      <c r="I56" s="786"/>
      <c r="J56" s="786"/>
      <c r="K56" s="786"/>
      <c r="L56" s="786"/>
      <c r="M56" s="786"/>
      <c r="N56" s="786"/>
      <c r="O56" s="786"/>
      <c r="P56" s="1234"/>
      <c r="Q56" s="1235"/>
      <c r="R56" s="1235"/>
      <c r="S56" s="1235"/>
      <c r="T56" s="1235"/>
      <c r="U56" s="1235"/>
      <c r="V56" s="1235"/>
      <c r="W56" s="1236"/>
      <c r="X56" s="786"/>
      <c r="Y56" s="786"/>
      <c r="Z56" s="786"/>
      <c r="AA56" s="786"/>
      <c r="AB56" s="786"/>
      <c r="AC56" s="786"/>
      <c r="AD56" s="786"/>
      <c r="AE56" s="786"/>
      <c r="AF56" s="804"/>
      <c r="AG56" s="803"/>
      <c r="AH56" s="786"/>
      <c r="AI56" s="786"/>
      <c r="AJ56" s="804"/>
      <c r="AK56" s="676"/>
      <c r="AL56" s="676"/>
      <c r="AM56" s="676"/>
      <c r="AN56" s="676"/>
      <c r="AO56" s="676"/>
      <c r="AP56" s="676"/>
      <c r="AQ56" s="676"/>
      <c r="AR56" s="676"/>
      <c r="AS56" s="676"/>
      <c r="AT56" s="676"/>
      <c r="AU56" s="676"/>
      <c r="AV56" s="676"/>
      <c r="AZ56" s="678"/>
      <c r="BA56" s="676"/>
    </row>
    <row r="57" spans="1:56" ht="15" customHeight="1">
      <c r="A57" s="779"/>
      <c r="B57" s="773"/>
      <c r="C57" s="773"/>
      <c r="D57" s="773"/>
      <c r="E57" s="773"/>
      <c r="F57" s="773"/>
      <c r="G57" s="773"/>
      <c r="H57" s="773"/>
      <c r="I57" s="773"/>
      <c r="J57" s="773"/>
      <c r="K57" s="773"/>
      <c r="L57" s="773"/>
      <c r="M57" s="773"/>
      <c r="N57" s="773"/>
      <c r="O57" s="773"/>
      <c r="P57" s="1219" t="s">
        <v>392</v>
      </c>
      <c r="Q57" s="1219"/>
      <c r="R57" s="1219"/>
      <c r="S57" s="1219"/>
      <c r="T57" s="1219"/>
      <c r="U57" s="1219"/>
      <c r="V57" s="1219"/>
      <c r="W57" s="1220"/>
      <c r="X57" s="790"/>
      <c r="Y57" s="1223">
        <f>SUM(Y32:AE55)</f>
        <v>0</v>
      </c>
      <c r="Z57" s="1223"/>
      <c r="AA57" s="1223"/>
      <c r="AB57" s="1223"/>
      <c r="AC57" s="1223"/>
      <c r="AD57" s="1223"/>
      <c r="AE57" s="1223"/>
      <c r="AF57" s="800"/>
      <c r="AG57" s="779"/>
      <c r="AH57" s="1225">
        <f>SUM(AH32:AI55)</f>
        <v>0</v>
      </c>
      <c r="AI57" s="1225"/>
      <c r="AJ57" s="800"/>
      <c r="AK57" s="676"/>
      <c r="AL57" s="676"/>
      <c r="AM57" s="676"/>
      <c r="AN57" s="676"/>
      <c r="AO57" s="676"/>
      <c r="AP57" s="676"/>
      <c r="AQ57" s="676"/>
      <c r="AR57" s="676"/>
      <c r="AS57" s="676"/>
      <c r="AT57" s="676"/>
      <c r="AU57" s="676"/>
      <c r="AV57" s="676"/>
      <c r="AZ57" s="678"/>
      <c r="BA57" s="676"/>
    </row>
    <row r="58" spans="1:56" ht="6" customHeight="1">
      <c r="A58" s="803"/>
      <c r="B58" s="786"/>
      <c r="C58" s="786"/>
      <c r="D58" s="786"/>
      <c r="E58" s="786"/>
      <c r="F58" s="786"/>
      <c r="G58" s="786"/>
      <c r="H58" s="786"/>
      <c r="I58" s="786"/>
      <c r="J58" s="786"/>
      <c r="K58" s="786"/>
      <c r="L58" s="786"/>
      <c r="M58" s="786"/>
      <c r="N58" s="786"/>
      <c r="O58" s="786"/>
      <c r="P58" s="1221"/>
      <c r="Q58" s="1221"/>
      <c r="R58" s="1221"/>
      <c r="S58" s="1221"/>
      <c r="T58" s="1221"/>
      <c r="U58" s="1221"/>
      <c r="V58" s="1221"/>
      <c r="W58" s="1222"/>
      <c r="X58" s="786"/>
      <c r="Y58" s="1224"/>
      <c r="Z58" s="1224"/>
      <c r="AA58" s="1224"/>
      <c r="AB58" s="1224"/>
      <c r="AC58" s="1224"/>
      <c r="AD58" s="1224"/>
      <c r="AE58" s="1224"/>
      <c r="AF58" s="804"/>
      <c r="AG58" s="803"/>
      <c r="AH58" s="1226"/>
      <c r="AI58" s="1226"/>
      <c r="AJ58" s="804"/>
      <c r="AK58" s="676"/>
      <c r="AL58" s="676"/>
      <c r="AM58" s="676"/>
      <c r="AN58" s="676"/>
      <c r="AO58" s="676"/>
      <c r="AP58" s="676"/>
      <c r="AQ58" s="676"/>
      <c r="AR58" s="676"/>
      <c r="AS58" s="676"/>
      <c r="AT58" s="676"/>
      <c r="AU58" s="676"/>
      <c r="AV58" s="676"/>
      <c r="AW58" s="678"/>
      <c r="AX58" s="678"/>
      <c r="AY58" s="678"/>
      <c r="AZ58" s="678"/>
      <c r="BA58" s="679"/>
    </row>
    <row r="59" spans="1:56" ht="9.9499999999999993" customHeight="1">
      <c r="A59" s="803"/>
      <c r="B59" s="786"/>
      <c r="C59" s="786"/>
      <c r="D59" s="786"/>
      <c r="E59" s="786"/>
      <c r="F59" s="786"/>
      <c r="G59" s="786"/>
      <c r="H59" s="773"/>
      <c r="I59" s="773"/>
      <c r="J59" s="773"/>
      <c r="K59" s="773"/>
      <c r="L59" s="773"/>
      <c r="M59" s="790"/>
      <c r="N59" s="790"/>
      <c r="O59" s="790"/>
      <c r="P59" s="790"/>
      <c r="Q59" s="790"/>
      <c r="R59" s="790"/>
      <c r="S59" s="790"/>
      <c r="T59" s="790"/>
      <c r="U59" s="790"/>
      <c r="V59" s="790"/>
      <c r="W59" s="790"/>
      <c r="X59" s="790"/>
      <c r="Y59" s="790"/>
      <c r="Z59" s="790"/>
      <c r="AA59" s="790"/>
      <c r="AB59" s="790"/>
      <c r="AC59" s="790"/>
      <c r="AD59" s="790"/>
      <c r="AE59" s="790"/>
      <c r="AF59" s="806"/>
      <c r="AG59" s="806"/>
      <c r="AH59" s="806"/>
      <c r="AI59" s="806"/>
      <c r="AJ59" s="807"/>
      <c r="AK59" s="689"/>
      <c r="AL59" s="689"/>
      <c r="AM59" s="689"/>
      <c r="AN59" s="689"/>
      <c r="AO59" s="689"/>
      <c r="AP59" s="689"/>
      <c r="AQ59" s="689"/>
      <c r="AR59" s="689"/>
      <c r="AS59" s="689"/>
      <c r="AT59" s="689"/>
      <c r="AU59" s="689"/>
      <c r="AV59" s="689"/>
      <c r="AW59" s="689"/>
      <c r="AX59" s="689"/>
      <c r="AY59" s="689"/>
      <c r="AZ59" s="689"/>
      <c r="BA59" s="689"/>
    </row>
    <row r="60" spans="1:56" ht="17.25">
      <c r="A60" s="808" t="s">
        <v>1542</v>
      </c>
      <c r="B60" s="790"/>
      <c r="C60" s="790"/>
      <c r="D60" s="790"/>
      <c r="E60" s="790"/>
      <c r="F60" s="790"/>
      <c r="G60" s="790"/>
      <c r="H60" s="790"/>
      <c r="I60" s="790"/>
      <c r="J60" s="790"/>
      <c r="K60" s="790"/>
      <c r="L60" s="790"/>
      <c r="M60" s="790"/>
      <c r="N60" s="790"/>
      <c r="O60" s="790"/>
      <c r="P60" s="790"/>
      <c r="Q60" s="790"/>
      <c r="R60" s="790"/>
      <c r="S60" s="809"/>
      <c r="T60" s="810"/>
      <c r="U60" s="810"/>
      <c r="V60" s="810"/>
      <c r="W60" s="810"/>
      <c r="X60" s="810"/>
      <c r="Y60" s="810"/>
      <c r="Z60" s="810"/>
      <c r="AA60" s="810"/>
      <c r="AB60" s="810"/>
      <c r="AC60" s="810"/>
      <c r="AD60" s="810"/>
      <c r="AE60" s="810"/>
      <c r="AF60" s="811"/>
      <c r="AG60" s="811"/>
      <c r="AH60" s="811"/>
      <c r="AI60" s="811"/>
      <c r="AJ60" s="812"/>
      <c r="AK60" s="689"/>
      <c r="AL60" s="689"/>
      <c r="AM60" s="689"/>
      <c r="AN60" s="689"/>
      <c r="AO60" s="689"/>
      <c r="AP60" s="689"/>
      <c r="AQ60" s="689"/>
      <c r="AR60" s="689"/>
      <c r="AS60" s="689"/>
      <c r="AT60" s="689"/>
      <c r="AU60" s="689"/>
      <c r="AV60" s="689"/>
      <c r="AW60" s="689"/>
      <c r="AX60" s="689"/>
      <c r="AY60" s="689"/>
      <c r="AZ60" s="689"/>
      <c r="BA60" s="689"/>
    </row>
    <row r="61" spans="1:56" ht="17.25">
      <c r="A61" s="808" t="s">
        <v>1543</v>
      </c>
      <c r="B61" s="790"/>
      <c r="C61" s="790"/>
      <c r="D61" s="790"/>
      <c r="E61" s="790"/>
      <c r="F61" s="790"/>
      <c r="G61" s="790"/>
      <c r="H61" s="790"/>
      <c r="I61" s="790"/>
      <c r="J61" s="790"/>
      <c r="K61" s="790"/>
      <c r="L61" s="790"/>
      <c r="M61" s="790"/>
      <c r="N61" s="790"/>
      <c r="O61" s="790"/>
      <c r="P61" s="790"/>
      <c r="Q61" s="790"/>
      <c r="R61" s="790"/>
      <c r="S61" s="790"/>
      <c r="T61" s="790"/>
      <c r="U61" s="790"/>
      <c r="V61" s="790"/>
      <c r="W61" s="790"/>
      <c r="X61" s="790"/>
      <c r="Y61" s="790"/>
      <c r="Z61" s="790"/>
      <c r="AA61" s="790"/>
      <c r="AB61" s="790"/>
      <c r="AC61" s="790"/>
      <c r="AD61" s="790"/>
      <c r="AE61" s="790"/>
      <c r="AF61" s="806"/>
      <c r="AG61" s="806"/>
      <c r="AH61" s="806"/>
      <c r="AI61" s="806"/>
      <c r="AJ61" s="807"/>
      <c r="AK61" s="689"/>
      <c r="AL61" s="689"/>
      <c r="AM61" s="689"/>
      <c r="AN61" s="689"/>
      <c r="AO61" s="689"/>
      <c r="AP61" s="689"/>
      <c r="AQ61" s="689"/>
      <c r="AR61" s="689"/>
      <c r="AS61" s="689"/>
      <c r="AT61" s="689"/>
      <c r="AU61" s="689"/>
      <c r="AV61" s="689"/>
      <c r="AW61" s="689"/>
      <c r="AX61" s="689"/>
      <c r="AY61" s="689"/>
      <c r="AZ61" s="689"/>
      <c r="BA61" s="689"/>
    </row>
    <row r="62" spans="1:56" ht="17.25">
      <c r="A62" s="808" t="s">
        <v>1544</v>
      </c>
      <c r="B62" s="790"/>
      <c r="C62" s="790"/>
      <c r="D62" s="790"/>
      <c r="E62" s="790"/>
      <c r="F62" s="790"/>
      <c r="G62" s="790"/>
      <c r="H62" s="790"/>
      <c r="I62" s="790"/>
      <c r="J62" s="790"/>
      <c r="K62" s="790"/>
      <c r="L62" s="790"/>
      <c r="M62" s="790"/>
      <c r="N62" s="790"/>
      <c r="O62" s="790"/>
      <c r="P62" s="790"/>
      <c r="Q62" s="790"/>
      <c r="R62" s="790"/>
      <c r="S62" s="809"/>
      <c r="T62" s="810"/>
      <c r="U62" s="810"/>
      <c r="V62" s="813"/>
      <c r="W62" s="810"/>
      <c r="X62" s="810"/>
      <c r="Y62" s="814"/>
      <c r="Z62" s="810"/>
      <c r="AA62" s="810"/>
      <c r="AB62" s="810"/>
      <c r="AC62" s="810"/>
      <c r="AD62" s="810"/>
      <c r="AE62" s="810"/>
      <c r="AF62" s="811"/>
      <c r="AG62" s="811"/>
      <c r="AH62" s="811"/>
      <c r="AI62" s="811"/>
      <c r="AJ62" s="812"/>
      <c r="AK62" s="689"/>
      <c r="AL62" s="689"/>
      <c r="AM62" s="689"/>
      <c r="AN62" s="689"/>
      <c r="AO62" s="689"/>
      <c r="AP62" s="689"/>
      <c r="AQ62" s="689"/>
      <c r="AR62" s="689"/>
      <c r="AS62" s="689"/>
      <c r="AT62" s="689"/>
      <c r="AU62" s="689"/>
      <c r="AV62" s="689"/>
      <c r="AW62" s="689"/>
      <c r="AX62" s="689"/>
      <c r="AY62" s="689"/>
      <c r="AZ62" s="689"/>
      <c r="BA62" s="689"/>
    </row>
    <row r="63" spans="1:56">
      <c r="A63" s="690"/>
      <c r="B63" s="690"/>
      <c r="C63" s="690"/>
      <c r="D63" s="690"/>
      <c r="E63" s="690"/>
      <c r="F63" s="690"/>
      <c r="G63" s="690"/>
      <c r="H63" s="690"/>
      <c r="I63" s="690"/>
      <c r="J63" s="690"/>
      <c r="K63" s="690"/>
      <c r="L63" s="690"/>
      <c r="M63" s="690"/>
      <c r="N63" s="690"/>
      <c r="O63" s="690"/>
      <c r="P63" s="690"/>
      <c r="Q63" s="690"/>
      <c r="R63" s="690"/>
      <c r="S63" s="690"/>
      <c r="T63" s="690"/>
      <c r="U63" s="690"/>
      <c r="V63" s="690"/>
      <c r="W63" s="690"/>
      <c r="X63" s="690"/>
      <c r="Y63" s="690"/>
      <c r="Z63" s="690"/>
      <c r="AA63" s="690"/>
      <c r="AB63" s="690"/>
      <c r="AC63" s="690"/>
      <c r="AD63" s="690"/>
      <c r="AE63" s="690"/>
      <c r="AF63" s="690"/>
      <c r="AG63" s="690"/>
      <c r="AH63" s="690"/>
      <c r="AI63" s="690"/>
      <c r="AJ63" s="690"/>
      <c r="AK63" s="678"/>
      <c r="AL63" s="678"/>
      <c r="AM63" s="678"/>
      <c r="AN63" s="678"/>
      <c r="AO63" s="678"/>
      <c r="AP63" s="678"/>
      <c r="AQ63" s="678"/>
      <c r="AR63" s="678"/>
      <c r="AS63" s="678"/>
      <c r="AT63" s="678"/>
      <c r="AU63" s="678"/>
      <c r="AV63" s="678"/>
      <c r="AW63" s="678"/>
      <c r="AX63" s="678"/>
      <c r="AY63" s="678"/>
      <c r="AZ63" s="678"/>
      <c r="BA63" s="678"/>
    </row>
  </sheetData>
  <sheetProtection algorithmName="SHA-512" hashValue="E53Nobe2r2EyQ1cPvyg2+AgT4hvM6GRWwTCwk1hlKTdCL6IG3U/hPNj443HSXblHWpGJ0UpibnHA38Y0GPWX9Q==" saltValue="pzWygW/n2KLdLHR9tcRPPQ==" spinCount="100000" sheet="1" formatCells="0" selectLockedCells="1"/>
  <mergeCells count="62">
    <mergeCell ref="A1:AJ1"/>
    <mergeCell ref="AD3:AJ3"/>
    <mergeCell ref="A7:V7"/>
    <mergeCell ref="W7:AA7"/>
    <mergeCell ref="AB7:AJ7"/>
    <mergeCell ref="A4:AJ4"/>
    <mergeCell ref="A6:I6"/>
    <mergeCell ref="J6:AJ6"/>
    <mergeCell ref="A8:C8"/>
    <mergeCell ref="H8:I8"/>
    <mergeCell ref="K8:L8"/>
    <mergeCell ref="N8:Q8"/>
    <mergeCell ref="R8:V8"/>
    <mergeCell ref="AB8:AG8"/>
    <mergeCell ref="AH8:AJ8"/>
    <mergeCell ref="I9:P9"/>
    <mergeCell ref="Q9:V9"/>
    <mergeCell ref="W9:AA9"/>
    <mergeCell ref="AB9:AG9"/>
    <mergeCell ref="AH9:AJ9"/>
    <mergeCell ref="W8:AA8"/>
    <mergeCell ref="B32:O32"/>
    <mergeCell ref="Y32:AE32"/>
    <mergeCell ref="AH32:AI32"/>
    <mergeCell ref="V11:AJ11"/>
    <mergeCell ref="A26:AJ26"/>
    <mergeCell ref="A28:O28"/>
    <mergeCell ref="P28:W28"/>
    <mergeCell ref="X28:AF28"/>
    <mergeCell ref="AG28:AJ28"/>
    <mergeCell ref="P29:W29"/>
    <mergeCell ref="X29:AF29"/>
    <mergeCell ref="AG29:AJ29"/>
    <mergeCell ref="X30:AF30"/>
    <mergeCell ref="AG30:AJ30"/>
    <mergeCell ref="B35:O35"/>
    <mergeCell ref="Y35:AE35"/>
    <mergeCell ref="AH35:AI35"/>
    <mergeCell ref="B38:O38"/>
    <mergeCell ref="Y38:AE38"/>
    <mergeCell ref="AH38:AI38"/>
    <mergeCell ref="B41:O41"/>
    <mergeCell ref="Y41:AE41"/>
    <mergeCell ref="AH41:AI41"/>
    <mergeCell ref="B44:O44"/>
    <mergeCell ref="Y44:AE44"/>
    <mergeCell ref="AH44:AI44"/>
    <mergeCell ref="B47:O47"/>
    <mergeCell ref="Y47:AE47"/>
    <mergeCell ref="AH47:AI47"/>
    <mergeCell ref="B50:O50"/>
    <mergeCell ref="Y50:AE50"/>
    <mergeCell ref="AH50:AI50"/>
    <mergeCell ref="P57:W58"/>
    <mergeCell ref="Y57:AE58"/>
    <mergeCell ref="AH57:AI58"/>
    <mergeCell ref="B53:O53"/>
    <mergeCell ref="Y53:AE53"/>
    <mergeCell ref="AH53:AI53"/>
    <mergeCell ref="P55:W56"/>
    <mergeCell ref="Y55:AE55"/>
    <mergeCell ref="AH55:AI55"/>
  </mergeCells>
  <printOptions horizontalCentered="1"/>
  <pageMargins left="0.19685039370078741" right="0" top="0" bottom="0" header="0.51181102362204722" footer="0.51181102362204722"/>
  <pageSetup paperSize="9" scale="95" orientation="portrait" r:id="rId1"/>
  <headerFooter alignWithMargins="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I62"/>
  <sheetViews>
    <sheetView showGridLines="0" showRowColHeaders="0" showZeros="0" zoomScaleNormal="100" workbookViewId="0">
      <selection activeCell="E15" sqref="E15:F15"/>
    </sheetView>
  </sheetViews>
  <sheetFormatPr baseColWidth="10" defaultRowHeight="12.75"/>
  <cols>
    <col min="1" max="1" width="12.85546875" style="657" customWidth="1"/>
    <col min="2" max="3" width="11.42578125" style="657"/>
    <col min="4" max="4" width="9.7109375" style="657" customWidth="1"/>
    <col min="5" max="5" width="7.7109375" style="657" customWidth="1"/>
    <col min="6" max="6" width="9.42578125" style="657" customWidth="1"/>
    <col min="7" max="8" width="15.7109375" style="657" customWidth="1"/>
    <col min="9" max="9" width="8.7109375" style="657" customWidth="1"/>
    <col min="10" max="16384" width="11.42578125" style="657"/>
  </cols>
  <sheetData>
    <row r="1" spans="1:9" ht="15" customHeight="1">
      <c r="A1" s="1121" t="s">
        <v>88</v>
      </c>
      <c r="B1" s="1121"/>
      <c r="C1" s="1121"/>
      <c r="D1" s="1121"/>
      <c r="E1" s="1121"/>
      <c r="F1" s="1121"/>
      <c r="G1" s="1121"/>
      <c r="H1" s="1121"/>
      <c r="I1" s="1121"/>
    </row>
    <row r="2" spans="1:9" ht="3.75" customHeight="1">
      <c r="A2" s="645"/>
      <c r="B2" s="645"/>
      <c r="C2" s="645"/>
      <c r="D2" s="645"/>
      <c r="E2" s="645"/>
      <c r="F2" s="645"/>
      <c r="G2" s="645"/>
      <c r="H2" s="645"/>
      <c r="I2" s="645"/>
    </row>
    <row r="3" spans="1:9" ht="4.5" customHeight="1">
      <c r="A3" s="645"/>
      <c r="B3" s="645"/>
      <c r="C3" s="645"/>
      <c r="D3" s="645"/>
      <c r="E3" s="645"/>
      <c r="F3" s="645"/>
      <c r="G3" s="645"/>
      <c r="H3" s="646"/>
      <c r="I3" s="646"/>
    </row>
    <row r="4" spans="1:9" ht="14.25" customHeight="1">
      <c r="A4" s="1292" t="s">
        <v>677</v>
      </c>
      <c r="B4" s="1292"/>
      <c r="C4" s="1292"/>
      <c r="D4" s="1292"/>
      <c r="E4" s="1292"/>
      <c r="F4" s="1292"/>
      <c r="G4" s="1292"/>
      <c r="H4" s="1292"/>
      <c r="I4" s="1292"/>
    </row>
    <row r="5" spans="1:9" ht="9.9499999999999993" customHeight="1">
      <c r="A5" s="645"/>
      <c r="B5" s="645"/>
      <c r="C5" s="645"/>
      <c r="D5" s="645"/>
      <c r="E5" s="645"/>
      <c r="F5" s="645"/>
      <c r="G5" s="645"/>
      <c r="H5" s="645"/>
      <c r="I5" s="645"/>
    </row>
    <row r="6" spans="1:9" ht="15" customHeight="1">
      <c r="A6" s="1293" t="s">
        <v>672</v>
      </c>
      <c r="B6" s="1293"/>
      <c r="C6" s="1273" t="str">
        <f>IDENTIFICATION!B2</f>
        <v>LAPAN SOFT</v>
      </c>
      <c r="D6" s="1273"/>
      <c r="E6" s="1273"/>
      <c r="F6" s="1273"/>
      <c r="G6" s="1273"/>
      <c r="H6" s="1273"/>
      <c r="I6" s="1273"/>
    </row>
    <row r="7" spans="1:9" ht="12.75" customHeight="1">
      <c r="A7" s="1270" t="str">
        <f>IDENTIFICATION!B3</f>
        <v>TRENDS</v>
      </c>
      <c r="B7" s="1270"/>
      <c r="C7" s="1270"/>
      <c r="D7" s="1270"/>
      <c r="E7" s="1270"/>
      <c r="F7" s="1270"/>
      <c r="G7" s="648" t="s">
        <v>0</v>
      </c>
      <c r="H7" s="1273" t="str">
        <f>IDENTIFICATION!B4</f>
        <v>LS</v>
      </c>
      <c r="I7" s="1273"/>
    </row>
    <row r="8" spans="1:9" ht="15" customHeight="1">
      <c r="A8" s="649" t="s">
        <v>1</v>
      </c>
      <c r="B8" s="650"/>
      <c r="C8" s="651" t="str">
        <f>IDENTIFICATION!B5</f>
        <v>01</v>
      </c>
      <c r="D8" s="652" t="s">
        <v>45</v>
      </c>
      <c r="E8" s="651" t="str">
        <f>IDENTIFICATION!F5</f>
        <v>XXXX</v>
      </c>
      <c r="F8" s="1261" t="str">
        <f>IDENTIFICATION!G5</f>
        <v>TOUGAN</v>
      </c>
      <c r="G8" s="1266"/>
      <c r="H8" s="653" t="str">
        <f>IDENTIFICATION!H5</f>
        <v>01</v>
      </c>
      <c r="I8" s="654"/>
    </row>
    <row r="9" spans="1:9">
      <c r="A9" s="647" t="s">
        <v>2</v>
      </c>
      <c r="B9" s="647"/>
      <c r="C9" s="655" t="str">
        <f>IDENTIFICATION!B7</f>
        <v>000XXXXXA</v>
      </c>
      <c r="D9" s="1264" t="s">
        <v>393</v>
      </c>
      <c r="E9" s="1264"/>
      <c r="F9" s="1264"/>
      <c r="G9" s="656">
        <f>IDENTIFICATION!F11</f>
        <v>43100</v>
      </c>
      <c r="H9" s="662" t="s">
        <v>328</v>
      </c>
      <c r="I9" s="654">
        <f>IDENTIFICATION!H11</f>
        <v>12</v>
      </c>
    </row>
    <row r="10" spans="1:9">
      <c r="A10" s="645"/>
      <c r="B10" s="645"/>
      <c r="C10" s="645"/>
      <c r="D10" s="645"/>
      <c r="E10" s="645"/>
      <c r="F10" s="645"/>
      <c r="G10" s="645"/>
      <c r="H10" s="645"/>
      <c r="I10" s="645"/>
    </row>
    <row r="11" spans="1:9" ht="17.25" customHeight="1">
      <c r="A11" s="1279" t="s">
        <v>1534</v>
      </c>
      <c r="B11" s="1279"/>
      <c r="C11" s="1279"/>
      <c r="D11" s="1279"/>
      <c r="E11" s="1279"/>
      <c r="F11" s="1279"/>
      <c r="G11" s="1279"/>
      <c r="H11" s="1279"/>
      <c r="I11" s="1279"/>
    </row>
    <row r="12" spans="1:9">
      <c r="A12" s="645"/>
      <c r="B12" s="645"/>
      <c r="C12" s="663"/>
      <c r="D12" s="663"/>
      <c r="E12" s="663"/>
      <c r="F12" s="645"/>
      <c r="G12" s="645"/>
      <c r="H12" s="645"/>
      <c r="I12" s="645"/>
    </row>
    <row r="13" spans="1:9">
      <c r="A13" s="1286" t="s">
        <v>64</v>
      </c>
      <c r="B13" s="1287"/>
      <c r="C13" s="1286" t="s">
        <v>394</v>
      </c>
      <c r="D13" s="1287"/>
      <c r="E13" s="1286" t="s">
        <v>395</v>
      </c>
      <c r="F13" s="1290"/>
      <c r="G13" s="664" t="s">
        <v>396</v>
      </c>
      <c r="H13" s="1286" t="s">
        <v>397</v>
      </c>
      <c r="I13" s="1287"/>
    </row>
    <row r="14" spans="1:9">
      <c r="A14" s="1288"/>
      <c r="B14" s="1289"/>
      <c r="C14" s="1288"/>
      <c r="D14" s="1289"/>
      <c r="E14" s="1288"/>
      <c r="F14" s="1291"/>
      <c r="G14" s="665" t="s">
        <v>398</v>
      </c>
      <c r="H14" s="1288"/>
      <c r="I14" s="1289"/>
    </row>
    <row r="15" spans="1:9" ht="15" customHeight="1">
      <c r="A15" s="1283"/>
      <c r="B15" s="1284"/>
      <c r="C15" s="1283"/>
      <c r="D15" s="1284"/>
      <c r="E15" s="1283"/>
      <c r="F15" s="1284"/>
      <c r="G15" s="666"/>
      <c r="H15" s="1283"/>
      <c r="I15" s="1284"/>
    </row>
    <row r="16" spans="1:9" ht="15" customHeight="1">
      <c r="A16" s="1276"/>
      <c r="B16" s="1277"/>
      <c r="C16" s="1276"/>
      <c r="D16" s="1277"/>
      <c r="E16" s="1276"/>
      <c r="F16" s="1277"/>
      <c r="G16" s="666"/>
      <c r="H16" s="1276"/>
      <c r="I16" s="1277"/>
    </row>
    <row r="17" spans="1:9" ht="15" customHeight="1">
      <c r="A17" s="1276"/>
      <c r="B17" s="1277"/>
      <c r="C17" s="1276"/>
      <c r="D17" s="1277"/>
      <c r="E17" s="1276"/>
      <c r="F17" s="1277"/>
      <c r="G17" s="666"/>
      <c r="H17" s="1276"/>
      <c r="I17" s="1277"/>
    </row>
    <row r="18" spans="1:9" ht="15" customHeight="1">
      <c r="A18" s="1276"/>
      <c r="B18" s="1277"/>
      <c r="C18" s="1276"/>
      <c r="D18" s="1277"/>
      <c r="E18" s="1276"/>
      <c r="F18" s="1277"/>
      <c r="G18" s="666"/>
      <c r="H18" s="1276"/>
      <c r="I18" s="1277"/>
    </row>
    <row r="19" spans="1:9" ht="15" customHeight="1">
      <c r="A19" s="1276"/>
      <c r="B19" s="1277"/>
      <c r="C19" s="1276"/>
      <c r="D19" s="1277"/>
      <c r="E19" s="1276"/>
      <c r="F19" s="1277"/>
      <c r="G19" s="666"/>
      <c r="H19" s="1276"/>
      <c r="I19" s="1277"/>
    </row>
    <row r="20" spans="1:9" ht="15" customHeight="1">
      <c r="A20" s="1276"/>
      <c r="B20" s="1277"/>
      <c r="C20" s="1276"/>
      <c r="D20" s="1277"/>
      <c r="E20" s="1276"/>
      <c r="F20" s="1277"/>
      <c r="G20" s="666"/>
      <c r="H20" s="1276"/>
      <c r="I20" s="1277"/>
    </row>
    <row r="21" spans="1:9" ht="15" customHeight="1">
      <c r="A21" s="1276"/>
      <c r="B21" s="1277"/>
      <c r="C21" s="1276"/>
      <c r="D21" s="1277"/>
      <c r="E21" s="1276"/>
      <c r="F21" s="1277"/>
      <c r="G21" s="666"/>
      <c r="H21" s="1276"/>
      <c r="I21" s="1277"/>
    </row>
    <row r="22" spans="1:9" ht="15" customHeight="1">
      <c r="A22" s="1276"/>
      <c r="B22" s="1277"/>
      <c r="C22" s="1276"/>
      <c r="D22" s="1277"/>
      <c r="E22" s="1276"/>
      <c r="F22" s="1277"/>
      <c r="G22" s="666"/>
      <c r="H22" s="1276"/>
      <c r="I22" s="1277"/>
    </row>
    <row r="23" spans="1:9" ht="15" customHeight="1">
      <c r="A23" s="1276"/>
      <c r="B23" s="1277"/>
      <c r="C23" s="1276"/>
      <c r="D23" s="1277"/>
      <c r="E23" s="1276"/>
      <c r="F23" s="1277"/>
      <c r="G23" s="666"/>
      <c r="H23" s="1276"/>
      <c r="I23" s="1277"/>
    </row>
    <row r="24" spans="1:9" ht="15" customHeight="1">
      <c r="A24" s="1276"/>
      <c r="B24" s="1277"/>
      <c r="C24" s="1276"/>
      <c r="D24" s="1277"/>
      <c r="E24" s="1276"/>
      <c r="F24" s="1277"/>
      <c r="G24" s="666"/>
      <c r="H24" s="1276"/>
      <c r="I24" s="1277"/>
    </row>
    <row r="25" spans="1:9" ht="15" customHeight="1">
      <c r="A25" s="1276"/>
      <c r="B25" s="1277"/>
      <c r="C25" s="1276"/>
      <c r="D25" s="1277"/>
      <c r="E25" s="1276"/>
      <c r="F25" s="1277"/>
      <c r="G25" s="666"/>
      <c r="H25" s="1276"/>
      <c r="I25" s="1277"/>
    </row>
    <row r="26" spans="1:9" ht="15" customHeight="1">
      <c r="A26" s="1276"/>
      <c r="B26" s="1277"/>
      <c r="C26" s="1276"/>
      <c r="D26" s="1277"/>
      <c r="E26" s="1276"/>
      <c r="F26" s="1277"/>
      <c r="G26" s="666"/>
      <c r="H26" s="1276"/>
      <c r="I26" s="1277"/>
    </row>
    <row r="27" spans="1:9" ht="15" customHeight="1">
      <c r="A27" s="1276"/>
      <c r="B27" s="1277"/>
      <c r="C27" s="1276"/>
      <c r="D27" s="1277"/>
      <c r="E27" s="1276"/>
      <c r="F27" s="1277"/>
      <c r="G27" s="666"/>
      <c r="H27" s="1276"/>
      <c r="I27" s="1277"/>
    </row>
    <row r="28" spans="1:9" ht="15" customHeight="1">
      <c r="A28" s="1276"/>
      <c r="B28" s="1277"/>
      <c r="C28" s="1276"/>
      <c r="D28" s="1277"/>
      <c r="E28" s="1276"/>
      <c r="F28" s="1277"/>
      <c r="G28" s="666"/>
      <c r="H28" s="1276"/>
      <c r="I28" s="1277"/>
    </row>
    <row r="29" spans="1:9" ht="5.0999999999999996" customHeight="1">
      <c r="A29" s="667"/>
      <c r="B29" s="668"/>
      <c r="C29" s="667"/>
      <c r="D29" s="668"/>
      <c r="E29" s="667"/>
      <c r="F29" s="668"/>
      <c r="G29" s="669"/>
      <c r="H29" s="667"/>
      <c r="I29" s="670"/>
    </row>
    <row r="30" spans="1:9" ht="5.0999999999999996" customHeight="1">
      <c r="A30" s="645"/>
      <c r="B30" s="645"/>
      <c r="C30" s="645"/>
      <c r="D30" s="645"/>
      <c r="E30" s="645"/>
      <c r="F30" s="645"/>
      <c r="G30" s="645"/>
      <c r="H30" s="645"/>
      <c r="I30" s="645"/>
    </row>
    <row r="31" spans="1:9" ht="17.25">
      <c r="A31" s="671" t="s">
        <v>1535</v>
      </c>
      <c r="B31" s="645"/>
      <c r="C31" s="645"/>
      <c r="D31" s="645"/>
      <c r="E31" s="645"/>
      <c r="F31" s="645"/>
      <c r="G31" s="645"/>
      <c r="H31" s="645"/>
      <c r="I31" s="645"/>
    </row>
    <row r="32" spans="1:9">
      <c r="A32" s="645"/>
      <c r="B32" s="645"/>
      <c r="C32" s="645"/>
      <c r="D32" s="645"/>
      <c r="E32" s="645"/>
      <c r="F32" s="645"/>
      <c r="G32" s="645"/>
      <c r="H32" s="645"/>
      <c r="I32" s="645"/>
    </row>
    <row r="33" spans="1:9">
      <c r="A33" s="645"/>
      <c r="B33" s="645"/>
      <c r="C33" s="645"/>
      <c r="D33" s="645"/>
      <c r="E33" s="645"/>
      <c r="F33" s="645"/>
      <c r="G33" s="645"/>
      <c r="H33" s="645"/>
      <c r="I33" s="645"/>
    </row>
    <row r="34" spans="1:9" ht="14.25">
      <c r="A34" s="1279" t="s">
        <v>402</v>
      </c>
      <c r="B34" s="1279"/>
      <c r="C34" s="1279"/>
      <c r="D34" s="1279"/>
      <c r="E34" s="1279"/>
      <c r="F34" s="1279"/>
      <c r="G34" s="1279"/>
      <c r="H34" s="1279"/>
      <c r="I34" s="1279"/>
    </row>
    <row r="35" spans="1:9">
      <c r="A35" s="645"/>
      <c r="B35" s="645"/>
      <c r="C35" s="645"/>
      <c r="D35" s="645"/>
      <c r="E35" s="645"/>
      <c r="F35" s="645"/>
      <c r="G35" s="645"/>
      <c r="H35" s="645"/>
      <c r="I35" s="645"/>
    </row>
    <row r="36" spans="1:9">
      <c r="A36" s="1280" t="s">
        <v>64</v>
      </c>
      <c r="B36" s="1281"/>
      <c r="C36" s="1280" t="s">
        <v>394</v>
      </c>
      <c r="D36" s="1281"/>
      <c r="E36" s="1280" t="s">
        <v>395</v>
      </c>
      <c r="F36" s="1281"/>
      <c r="G36" s="1281"/>
      <c r="H36" s="1280" t="s">
        <v>397</v>
      </c>
      <c r="I36" s="1282"/>
    </row>
    <row r="37" spans="1:9" ht="15" customHeight="1">
      <c r="A37" s="1283"/>
      <c r="B37" s="1284"/>
      <c r="C37" s="1283"/>
      <c r="D37" s="1284"/>
      <c r="E37" s="1283"/>
      <c r="F37" s="1285"/>
      <c r="G37" s="1284"/>
      <c r="H37" s="1283"/>
      <c r="I37" s="1284"/>
    </row>
    <row r="38" spans="1:9" ht="15" customHeight="1">
      <c r="A38" s="1276"/>
      <c r="B38" s="1277"/>
      <c r="C38" s="1276"/>
      <c r="D38" s="1277"/>
      <c r="E38" s="1276"/>
      <c r="F38" s="1278"/>
      <c r="G38" s="1277"/>
      <c r="H38" s="1276"/>
      <c r="I38" s="1277"/>
    </row>
    <row r="39" spans="1:9" ht="15" customHeight="1">
      <c r="A39" s="1276"/>
      <c r="B39" s="1277"/>
      <c r="C39" s="1276"/>
      <c r="D39" s="1277"/>
      <c r="E39" s="1276"/>
      <c r="F39" s="1278"/>
      <c r="G39" s="1277"/>
      <c r="H39" s="1276"/>
      <c r="I39" s="1277"/>
    </row>
    <row r="40" spans="1:9" ht="15" customHeight="1">
      <c r="A40" s="1276"/>
      <c r="B40" s="1277"/>
      <c r="C40" s="1276"/>
      <c r="D40" s="1277"/>
      <c r="E40" s="1276"/>
      <c r="F40" s="1278"/>
      <c r="G40" s="1277"/>
      <c r="H40" s="1276"/>
      <c r="I40" s="1277"/>
    </row>
    <row r="41" spans="1:9" ht="15" customHeight="1">
      <c r="A41" s="1276"/>
      <c r="B41" s="1277"/>
      <c r="C41" s="1276"/>
      <c r="D41" s="1277"/>
      <c r="E41" s="1276"/>
      <c r="F41" s="1278"/>
      <c r="G41" s="1277"/>
      <c r="H41" s="1276"/>
      <c r="I41" s="1277"/>
    </row>
    <row r="42" spans="1:9" ht="15" customHeight="1">
      <c r="A42" s="1276"/>
      <c r="B42" s="1277"/>
      <c r="C42" s="1276"/>
      <c r="D42" s="1277"/>
      <c r="E42" s="1276"/>
      <c r="F42" s="1278"/>
      <c r="G42" s="1277"/>
      <c r="H42" s="1276"/>
      <c r="I42" s="1277"/>
    </row>
    <row r="43" spans="1:9" ht="15" customHeight="1">
      <c r="A43" s="1276"/>
      <c r="B43" s="1277"/>
      <c r="C43" s="1276"/>
      <c r="D43" s="1277"/>
      <c r="E43" s="1276"/>
      <c r="F43" s="1278"/>
      <c r="G43" s="1277"/>
      <c r="H43" s="1276"/>
      <c r="I43" s="1277"/>
    </row>
    <row r="44" spans="1:9" ht="15" customHeight="1">
      <c r="A44" s="1276"/>
      <c r="B44" s="1277"/>
      <c r="C44" s="1276"/>
      <c r="D44" s="1277"/>
      <c r="E44" s="1276"/>
      <c r="F44" s="1278"/>
      <c r="G44" s="1277"/>
      <c r="H44" s="1276"/>
      <c r="I44" s="1277"/>
    </row>
    <row r="45" spans="1:9" ht="15" customHeight="1">
      <c r="A45" s="1276"/>
      <c r="B45" s="1277"/>
      <c r="C45" s="1276"/>
      <c r="D45" s="1277"/>
      <c r="E45" s="1276"/>
      <c r="F45" s="1278"/>
      <c r="G45" s="1277"/>
      <c r="H45" s="1276"/>
      <c r="I45" s="1277"/>
    </row>
    <row r="46" spans="1:9" ht="15" customHeight="1">
      <c r="A46" s="1276"/>
      <c r="B46" s="1277"/>
      <c r="C46" s="1276"/>
      <c r="D46" s="1277"/>
      <c r="E46" s="1276"/>
      <c r="F46" s="1278"/>
      <c r="G46" s="1277"/>
      <c r="H46" s="1276"/>
      <c r="I46" s="1277"/>
    </row>
    <row r="47" spans="1:9" ht="15" customHeight="1">
      <c r="A47" s="1276"/>
      <c r="B47" s="1277"/>
      <c r="C47" s="1276"/>
      <c r="D47" s="1277"/>
      <c r="E47" s="1276"/>
      <c r="F47" s="1278"/>
      <c r="G47" s="1277"/>
      <c r="H47" s="1276"/>
      <c r="I47" s="1277"/>
    </row>
    <row r="48" spans="1:9" ht="15" customHeight="1">
      <c r="A48" s="1276"/>
      <c r="B48" s="1277"/>
      <c r="C48" s="1276"/>
      <c r="D48" s="1277"/>
      <c r="E48" s="1276"/>
      <c r="F48" s="1278"/>
      <c r="G48" s="1277"/>
      <c r="H48" s="1276"/>
      <c r="I48" s="1277"/>
    </row>
    <row r="49" spans="1:9" ht="15" customHeight="1">
      <c r="A49" s="1276"/>
      <c r="B49" s="1277"/>
      <c r="C49" s="1276"/>
      <c r="D49" s="1277"/>
      <c r="E49" s="1276"/>
      <c r="F49" s="1278"/>
      <c r="G49" s="1277"/>
      <c r="H49" s="1276"/>
      <c r="I49" s="1277"/>
    </row>
    <row r="50" spans="1:9" ht="15" customHeight="1">
      <c r="A50" s="1276"/>
      <c r="B50" s="1277"/>
      <c r="C50" s="1276"/>
      <c r="D50" s="1277"/>
      <c r="E50" s="1276"/>
      <c r="F50" s="1278"/>
      <c r="G50" s="1277"/>
      <c r="H50" s="1276"/>
      <c r="I50" s="1277"/>
    </row>
    <row r="51" spans="1:9" ht="15" customHeight="1">
      <c r="A51" s="1276"/>
      <c r="B51" s="1277"/>
      <c r="C51" s="1276"/>
      <c r="D51" s="1277"/>
      <c r="E51" s="1276"/>
      <c r="F51" s="1278"/>
      <c r="G51" s="1277"/>
      <c r="H51" s="1276"/>
      <c r="I51" s="1277"/>
    </row>
    <row r="52" spans="1:9" ht="15" customHeight="1">
      <c r="A52" s="1276"/>
      <c r="B52" s="1277"/>
      <c r="C52" s="1276"/>
      <c r="D52" s="1277"/>
      <c r="E52" s="1276"/>
      <c r="F52" s="1278"/>
      <c r="G52" s="1277"/>
      <c r="H52" s="1276"/>
      <c r="I52" s="1277"/>
    </row>
    <row r="53" spans="1:9" ht="15" customHeight="1">
      <c r="A53" s="1276"/>
      <c r="B53" s="1277"/>
      <c r="C53" s="1276"/>
      <c r="D53" s="1277"/>
      <c r="E53" s="1276"/>
      <c r="F53" s="1278"/>
      <c r="G53" s="1277"/>
      <c r="H53" s="1276"/>
      <c r="I53" s="1277"/>
    </row>
    <row r="54" spans="1:9" ht="15" customHeight="1">
      <c r="A54" s="1276"/>
      <c r="B54" s="1277"/>
      <c r="C54" s="1276"/>
      <c r="D54" s="1277"/>
      <c r="E54" s="1276"/>
      <c r="F54" s="1278"/>
      <c r="G54" s="1277"/>
      <c r="H54" s="1276"/>
      <c r="I54" s="1277"/>
    </row>
    <row r="55" spans="1:9" ht="15" customHeight="1">
      <c r="A55" s="1276"/>
      <c r="B55" s="1277"/>
      <c r="C55" s="1276"/>
      <c r="D55" s="1277"/>
      <c r="E55" s="1276"/>
      <c r="F55" s="1278"/>
      <c r="G55" s="1277"/>
      <c r="H55" s="1276"/>
      <c r="I55" s="1277"/>
    </row>
    <row r="56" spans="1:9" ht="15" customHeight="1">
      <c r="A56" s="1276"/>
      <c r="B56" s="1277"/>
      <c r="C56" s="1276"/>
      <c r="D56" s="1277"/>
      <c r="E56" s="1276"/>
      <c r="F56" s="1278"/>
      <c r="G56" s="1277"/>
      <c r="H56" s="1276"/>
      <c r="I56" s="1277"/>
    </row>
    <row r="57" spans="1:9" ht="15" customHeight="1">
      <c r="A57" s="1276"/>
      <c r="B57" s="1277"/>
      <c r="C57" s="1276"/>
      <c r="D57" s="1277"/>
      <c r="E57" s="1276"/>
      <c r="F57" s="1278"/>
      <c r="G57" s="1277"/>
      <c r="H57" s="1276"/>
      <c r="I57" s="1277"/>
    </row>
    <row r="58" spans="1:9" ht="15" customHeight="1">
      <c r="A58" s="1276"/>
      <c r="B58" s="1277"/>
      <c r="C58" s="1276"/>
      <c r="D58" s="1277"/>
      <c r="E58" s="1276"/>
      <c r="F58" s="1278"/>
      <c r="G58" s="1277"/>
      <c r="H58" s="1276"/>
      <c r="I58" s="1277"/>
    </row>
    <row r="59" spans="1:9" ht="15" customHeight="1">
      <c r="A59" s="1276"/>
      <c r="B59" s="1277"/>
      <c r="C59" s="1276"/>
      <c r="D59" s="1277"/>
      <c r="E59" s="1276"/>
      <c r="F59" s="1278"/>
      <c r="G59" s="1277"/>
      <c r="H59" s="1276"/>
      <c r="I59" s="1277"/>
    </row>
    <row r="60" spans="1:9" ht="15" customHeight="1">
      <c r="A60" s="1276"/>
      <c r="B60" s="1277"/>
      <c r="C60" s="1276"/>
      <c r="D60" s="1277"/>
      <c r="E60" s="1276"/>
      <c r="F60" s="1278"/>
      <c r="G60" s="1277"/>
      <c r="H60" s="1276"/>
      <c r="I60" s="1277"/>
    </row>
    <row r="61" spans="1:9" ht="5.0999999999999996" customHeight="1">
      <c r="A61" s="672"/>
      <c r="B61" s="673"/>
      <c r="C61" s="672"/>
      <c r="D61" s="673"/>
      <c r="E61" s="672"/>
      <c r="F61" s="673"/>
      <c r="G61" s="673"/>
      <c r="H61" s="672"/>
      <c r="I61" s="674"/>
    </row>
    <row r="62" spans="1:9">
      <c r="A62" s="645"/>
      <c r="B62" s="645"/>
      <c r="C62" s="645"/>
      <c r="D62" s="645"/>
      <c r="E62" s="645"/>
      <c r="F62" s="645"/>
      <c r="G62" s="645"/>
      <c r="H62" s="645"/>
      <c r="I62" s="645"/>
    </row>
  </sheetData>
  <sheetProtection algorithmName="SHA-512" hashValue="rw0FZ/bPnWhAy8ow1py0mq72m5X4lWlEljaFbF2PFKkJoHPTZMYLq8J7fHMXqMokZhoWigoBUxzHYWwWEUAR0A==" saltValue="I9xuwG9sVpouHqXKQ9l9hQ==" spinCount="100000" sheet="1" formatCells="0" selectLockedCells="1"/>
  <mergeCells count="170">
    <mergeCell ref="H48:I48"/>
    <mergeCell ref="H49:I49"/>
    <mergeCell ref="H50:I50"/>
    <mergeCell ref="H56:I56"/>
    <mergeCell ref="E53:G53"/>
    <mergeCell ref="E54:G54"/>
    <mergeCell ref="E55:G55"/>
    <mergeCell ref="H51:I51"/>
    <mergeCell ref="H52:I52"/>
    <mergeCell ref="H53:I53"/>
    <mergeCell ref="H54:I54"/>
    <mergeCell ref="H55:I55"/>
    <mergeCell ref="E56:G56"/>
    <mergeCell ref="A16:B16"/>
    <mergeCell ref="A17:B17"/>
    <mergeCell ref="A18:B18"/>
    <mergeCell ref="A19:B19"/>
    <mergeCell ref="A20:B20"/>
    <mergeCell ref="A21:B21"/>
    <mergeCell ref="A22:B22"/>
    <mergeCell ref="A23:B23"/>
    <mergeCell ref="C16:D16"/>
    <mergeCell ref="C17:D17"/>
    <mergeCell ref="C18:D18"/>
    <mergeCell ref="C19:D19"/>
    <mergeCell ref="C20:D20"/>
    <mergeCell ref="C21:D21"/>
    <mergeCell ref="C22:D22"/>
    <mergeCell ref="C23:D23"/>
    <mergeCell ref="E21:F21"/>
    <mergeCell ref="E22:F22"/>
    <mergeCell ref="E51:G51"/>
    <mergeCell ref="E52:G52"/>
    <mergeCell ref="E39:G39"/>
    <mergeCell ref="E40:G40"/>
    <mergeCell ref="E41:G41"/>
    <mergeCell ref="E42:G42"/>
    <mergeCell ref="E43:G43"/>
    <mergeCell ref="E44:G44"/>
    <mergeCell ref="E45:G45"/>
    <mergeCell ref="E46:G46"/>
    <mergeCell ref="E47:G47"/>
    <mergeCell ref="E48:G48"/>
    <mergeCell ref="E49:G49"/>
    <mergeCell ref="E50:G50"/>
    <mergeCell ref="H39:I39"/>
    <mergeCell ref="H40:I40"/>
    <mergeCell ref="H41:I41"/>
    <mergeCell ref="H42:I42"/>
    <mergeCell ref="H43:I43"/>
    <mergeCell ref="H44:I44"/>
    <mergeCell ref="H45:I45"/>
    <mergeCell ref="H46:I46"/>
    <mergeCell ref="H47:I47"/>
    <mergeCell ref="A52:B52"/>
    <mergeCell ref="A53:B53"/>
    <mergeCell ref="A54:B54"/>
    <mergeCell ref="A55:B55"/>
    <mergeCell ref="A56:B56"/>
    <mergeCell ref="C39:D39"/>
    <mergeCell ref="C40:D40"/>
    <mergeCell ref="C41:D41"/>
    <mergeCell ref="C42:D42"/>
    <mergeCell ref="C43:D43"/>
    <mergeCell ref="C44:D44"/>
    <mergeCell ref="C45:D45"/>
    <mergeCell ref="C46:D46"/>
    <mergeCell ref="C47:D47"/>
    <mergeCell ref="C51:D51"/>
    <mergeCell ref="C52:D52"/>
    <mergeCell ref="C53:D53"/>
    <mergeCell ref="C54:D54"/>
    <mergeCell ref="C55:D55"/>
    <mergeCell ref="C56:D56"/>
    <mergeCell ref="A48:B48"/>
    <mergeCell ref="A49:B49"/>
    <mergeCell ref="A50:B50"/>
    <mergeCell ref="C48:D48"/>
    <mergeCell ref="A1:I1"/>
    <mergeCell ref="A7:F7"/>
    <mergeCell ref="H7:I7"/>
    <mergeCell ref="A15:B15"/>
    <mergeCell ref="C15:D15"/>
    <mergeCell ref="E15:F15"/>
    <mergeCell ref="H15:I15"/>
    <mergeCell ref="A4:I4"/>
    <mergeCell ref="F8:G8"/>
    <mergeCell ref="A6:B6"/>
    <mergeCell ref="C6:I6"/>
    <mergeCell ref="A24:B24"/>
    <mergeCell ref="C24:D24"/>
    <mergeCell ref="E24:F24"/>
    <mergeCell ref="H24:I24"/>
    <mergeCell ref="D9:F9"/>
    <mergeCell ref="A11:I11"/>
    <mergeCell ref="A13:B14"/>
    <mergeCell ref="C13:D14"/>
    <mergeCell ref="E13:F14"/>
    <mergeCell ref="H13:I14"/>
    <mergeCell ref="E23:F23"/>
    <mergeCell ref="H16:I16"/>
    <mergeCell ref="H17:I17"/>
    <mergeCell ref="H18:I18"/>
    <mergeCell ref="H19:I19"/>
    <mergeCell ref="H20:I20"/>
    <mergeCell ref="H21:I21"/>
    <mergeCell ref="H22:I22"/>
    <mergeCell ref="H23:I23"/>
    <mergeCell ref="E16:F16"/>
    <mergeCell ref="E17:F17"/>
    <mergeCell ref="E18:F18"/>
    <mergeCell ref="E19:F19"/>
    <mergeCell ref="E20:F20"/>
    <mergeCell ref="H28:I28"/>
    <mergeCell ref="A25:B25"/>
    <mergeCell ref="C25:D25"/>
    <mergeCell ref="E25:F25"/>
    <mergeCell ref="H25:I25"/>
    <mergeCell ref="A26:B26"/>
    <mergeCell ref="C26:D26"/>
    <mergeCell ref="E26:F26"/>
    <mergeCell ref="H26:I26"/>
    <mergeCell ref="A47:B47"/>
    <mergeCell ref="A51:B51"/>
    <mergeCell ref="A27:B27"/>
    <mergeCell ref="C27:D27"/>
    <mergeCell ref="E27:F27"/>
    <mergeCell ref="C49:D49"/>
    <mergeCell ref="C50:D50"/>
    <mergeCell ref="A34:I34"/>
    <mergeCell ref="A36:B36"/>
    <mergeCell ref="C36:D36"/>
    <mergeCell ref="E36:G36"/>
    <mergeCell ref="H36:I36"/>
    <mergeCell ref="A37:B37"/>
    <mergeCell ref="C37:D37"/>
    <mergeCell ref="E37:G37"/>
    <mergeCell ref="H37:I37"/>
    <mergeCell ref="A38:B38"/>
    <mergeCell ref="C38:D38"/>
    <mergeCell ref="E38:G38"/>
    <mergeCell ref="H38:I38"/>
    <mergeCell ref="H27:I27"/>
    <mergeCell ref="A28:B28"/>
    <mergeCell ref="C28:D28"/>
    <mergeCell ref="E28:F28"/>
    <mergeCell ref="A57:B57"/>
    <mergeCell ref="C57:D57"/>
    <mergeCell ref="E57:G57"/>
    <mergeCell ref="H57:I57"/>
    <mergeCell ref="A39:B39"/>
    <mergeCell ref="A40:B40"/>
    <mergeCell ref="A41:B41"/>
    <mergeCell ref="A42:B42"/>
    <mergeCell ref="H60:I60"/>
    <mergeCell ref="A58:B58"/>
    <mergeCell ref="C58:D58"/>
    <mergeCell ref="E58:G58"/>
    <mergeCell ref="H58:I58"/>
    <mergeCell ref="A59:B59"/>
    <mergeCell ref="C59:D59"/>
    <mergeCell ref="E59:G59"/>
    <mergeCell ref="H59:I59"/>
    <mergeCell ref="E60:G60"/>
    <mergeCell ref="A60:B60"/>
    <mergeCell ref="C60:D60"/>
    <mergeCell ref="A43:B43"/>
    <mergeCell ref="A44:B44"/>
    <mergeCell ref="A45:B45"/>
    <mergeCell ref="A46:B46"/>
  </mergeCells>
  <printOptions horizontalCentered="1"/>
  <pageMargins left="0.19685039370078741" right="0" top="0.19685039370078741" bottom="0.19685039370078741" header="0.51181102362204722" footer="0.51181102362204722"/>
  <pageSetup paperSize="9" scale="95" orientation="portrait" r:id="rId1"/>
  <headerFooter alignWithMargins="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J60"/>
  <sheetViews>
    <sheetView showGridLines="0" showRowColHeaders="0" zoomScaleNormal="100" workbookViewId="0">
      <selection activeCell="I22" sqref="I22"/>
    </sheetView>
  </sheetViews>
  <sheetFormatPr baseColWidth="10" defaultRowHeight="15"/>
  <cols>
    <col min="1" max="1" width="14.7109375" style="606" customWidth="1"/>
    <col min="2" max="3" width="11.42578125" style="606"/>
    <col min="4" max="4" width="9.7109375" style="606" customWidth="1"/>
    <col min="5" max="5" width="7.7109375" style="606" customWidth="1"/>
    <col min="6" max="6" width="11.28515625" style="606" customWidth="1"/>
    <col min="7" max="7" width="13" style="606" customWidth="1"/>
    <col min="8" max="8" width="8.85546875" style="606" customWidth="1"/>
    <col min="9" max="10" width="6.140625" style="606" customWidth="1"/>
    <col min="11" max="16384" width="11.42578125" style="606"/>
  </cols>
  <sheetData>
    <row r="1" spans="1:10">
      <c r="A1" s="1121" t="s">
        <v>124</v>
      </c>
      <c r="B1" s="1121"/>
      <c r="C1" s="1121"/>
      <c r="D1" s="1121"/>
      <c r="E1" s="1121"/>
      <c r="F1" s="1121"/>
      <c r="G1" s="1121"/>
      <c r="H1" s="1121"/>
      <c r="I1" s="1121"/>
      <c r="J1" s="644"/>
    </row>
    <row r="2" spans="1:10" ht="5.25" customHeight="1">
      <c r="A2" s="645"/>
      <c r="B2" s="645"/>
      <c r="C2" s="645"/>
      <c r="D2" s="645"/>
      <c r="E2" s="645"/>
      <c r="F2" s="645"/>
      <c r="G2" s="645"/>
      <c r="H2" s="646"/>
      <c r="I2" s="646"/>
      <c r="J2" s="644"/>
    </row>
    <row r="3" spans="1:10" ht="17.25">
      <c r="A3" s="1292" t="s">
        <v>1533</v>
      </c>
      <c r="B3" s="1292"/>
      <c r="C3" s="1292"/>
      <c r="D3" s="1292"/>
      <c r="E3" s="1292"/>
      <c r="F3" s="1292"/>
      <c r="G3" s="1292"/>
      <c r="H3" s="1292"/>
      <c r="I3" s="1292"/>
      <c r="J3" s="1292"/>
    </row>
    <row r="4" spans="1:10" ht="6" customHeight="1">
      <c r="A4" s="645"/>
      <c r="B4" s="645"/>
      <c r="C4" s="645"/>
      <c r="D4" s="645"/>
      <c r="E4" s="645"/>
      <c r="F4" s="645"/>
      <c r="G4" s="645"/>
      <c r="H4" s="645"/>
      <c r="I4" s="645"/>
      <c r="J4" s="644"/>
    </row>
    <row r="5" spans="1:10">
      <c r="A5" s="647" t="s">
        <v>672</v>
      </c>
      <c r="B5" s="647"/>
      <c r="C5" s="1273" t="str">
        <f>IDENTIFICATION!B2</f>
        <v>LAPAN SOFT</v>
      </c>
      <c r="D5" s="1273"/>
      <c r="E5" s="1273"/>
      <c r="F5" s="1273"/>
      <c r="G5" s="1273"/>
      <c r="H5" s="1273"/>
      <c r="I5" s="1273"/>
      <c r="J5" s="1273"/>
    </row>
    <row r="6" spans="1:10">
      <c r="A6" s="1299" t="str">
        <f>IDENTIFICATION!B3</f>
        <v>TRENDS</v>
      </c>
      <c r="B6" s="1299"/>
      <c r="C6" s="1299"/>
      <c r="D6" s="1299"/>
      <c r="E6" s="1299"/>
      <c r="F6" s="1299"/>
      <c r="G6" s="648" t="s">
        <v>0</v>
      </c>
      <c r="H6" s="1266" t="str">
        <f>IDENTIFICATION!B4</f>
        <v>LS</v>
      </c>
      <c r="I6" s="1266"/>
      <c r="J6" s="1266"/>
    </row>
    <row r="7" spans="1:10">
      <c r="A7" s="649" t="s">
        <v>1</v>
      </c>
      <c r="B7" s="650"/>
      <c r="C7" s="651" t="str">
        <f>IDENTIFICATION!B5</f>
        <v>01</v>
      </c>
      <c r="D7" s="652" t="s">
        <v>45</v>
      </c>
      <c r="E7" s="651" t="str">
        <f>IDENTIFICATION!F5</f>
        <v>XXXX</v>
      </c>
      <c r="F7" s="1261" t="str">
        <f>IDENTIFICATION!G5</f>
        <v>TOUGAN</v>
      </c>
      <c r="G7" s="1266"/>
      <c r="H7" s="653"/>
      <c r="I7" s="654"/>
      <c r="J7" s="654" t="str">
        <f>IDENTIFICATION!H5</f>
        <v>01</v>
      </c>
    </row>
    <row r="8" spans="1:10">
      <c r="A8" s="647" t="s">
        <v>2</v>
      </c>
      <c r="B8" s="647"/>
      <c r="C8" s="655" t="str">
        <f>IDENTIFICATION!B7</f>
        <v>000XXXXXA</v>
      </c>
      <c r="D8" s="1264" t="s">
        <v>393</v>
      </c>
      <c r="E8" s="1264"/>
      <c r="F8" s="1264"/>
      <c r="G8" s="656">
        <f>IDENTIFICATION!F11</f>
        <v>43100</v>
      </c>
      <c r="H8" s="1264" t="s">
        <v>328</v>
      </c>
      <c r="I8" s="1264"/>
      <c r="J8" s="654">
        <f>IDENTIFICATION!H11</f>
        <v>12</v>
      </c>
    </row>
    <row r="9" spans="1:10" ht="7.5" customHeight="1">
      <c r="A9" s="645"/>
      <c r="B9" s="645"/>
      <c r="C9" s="645"/>
      <c r="D9" s="645"/>
      <c r="E9" s="645"/>
      <c r="F9" s="645"/>
      <c r="G9" s="645"/>
      <c r="H9" s="645"/>
      <c r="I9" s="645"/>
      <c r="J9" s="644"/>
    </row>
    <row r="10" spans="1:10" ht="21.75" customHeight="1">
      <c r="A10" s="658" t="s">
        <v>655</v>
      </c>
      <c r="B10" s="1297" t="s">
        <v>678</v>
      </c>
      <c r="C10" s="1297"/>
      <c r="D10" s="1297"/>
      <c r="E10" s="1297"/>
      <c r="F10" s="1297"/>
      <c r="G10" s="1297"/>
      <c r="H10" s="1297"/>
      <c r="I10" s="815" t="s">
        <v>421</v>
      </c>
      <c r="J10" s="815" t="s">
        <v>679</v>
      </c>
    </row>
    <row r="11" spans="1:10">
      <c r="A11" s="616" t="s">
        <v>680</v>
      </c>
      <c r="B11" s="1298" t="s">
        <v>681</v>
      </c>
      <c r="C11" s="1298"/>
      <c r="D11" s="1298"/>
      <c r="E11" s="1298"/>
      <c r="F11" s="1298"/>
      <c r="G11" s="1298"/>
      <c r="H11" s="1298"/>
      <c r="I11" s="659"/>
      <c r="J11" s="659"/>
    </row>
    <row r="12" spans="1:10">
      <c r="A12" s="616" t="s">
        <v>683</v>
      </c>
      <c r="B12" s="1298" t="s">
        <v>682</v>
      </c>
      <c r="C12" s="1298"/>
      <c r="D12" s="1298"/>
      <c r="E12" s="1298"/>
      <c r="F12" s="1298"/>
      <c r="G12" s="1298"/>
      <c r="H12" s="1298"/>
      <c r="I12" s="659"/>
      <c r="J12" s="659"/>
    </row>
    <row r="13" spans="1:10">
      <c r="A13" s="616" t="s">
        <v>684</v>
      </c>
      <c r="B13" s="1298" t="s">
        <v>685</v>
      </c>
      <c r="C13" s="1298"/>
      <c r="D13" s="1298"/>
      <c r="E13" s="1298"/>
      <c r="F13" s="1298"/>
      <c r="G13" s="1298"/>
      <c r="H13" s="1298"/>
      <c r="I13" s="659"/>
      <c r="J13" s="659"/>
    </row>
    <row r="14" spans="1:10">
      <c r="A14" s="616" t="s">
        <v>686</v>
      </c>
      <c r="B14" s="1294" t="s">
        <v>687</v>
      </c>
      <c r="C14" s="1294"/>
      <c r="D14" s="1294"/>
      <c r="E14" s="1294"/>
      <c r="F14" s="1294"/>
      <c r="G14" s="1294"/>
      <c r="H14" s="1294"/>
      <c r="I14" s="659"/>
      <c r="J14" s="659"/>
    </row>
    <row r="15" spans="1:10">
      <c r="A15" s="616" t="s">
        <v>688</v>
      </c>
      <c r="B15" s="1294" t="s">
        <v>689</v>
      </c>
      <c r="C15" s="1294"/>
      <c r="D15" s="1294"/>
      <c r="E15" s="1294"/>
      <c r="F15" s="1294"/>
      <c r="G15" s="1294"/>
      <c r="H15" s="1294"/>
      <c r="I15" s="659"/>
      <c r="J15" s="659"/>
    </row>
    <row r="16" spans="1:10">
      <c r="A16" s="616" t="s">
        <v>690</v>
      </c>
      <c r="B16" s="1294" t="s">
        <v>692</v>
      </c>
      <c r="C16" s="1294"/>
      <c r="D16" s="1294"/>
      <c r="E16" s="1294"/>
      <c r="F16" s="1294"/>
      <c r="G16" s="1294"/>
      <c r="H16" s="1294"/>
      <c r="I16" s="659"/>
      <c r="J16" s="659"/>
    </row>
    <row r="17" spans="1:10">
      <c r="A17" s="616" t="s">
        <v>691</v>
      </c>
      <c r="B17" s="1294" t="s">
        <v>693</v>
      </c>
      <c r="C17" s="1294"/>
      <c r="D17" s="1294"/>
      <c r="E17" s="1294"/>
      <c r="F17" s="1294"/>
      <c r="G17" s="1294"/>
      <c r="H17" s="1294"/>
      <c r="I17" s="659"/>
      <c r="J17" s="659"/>
    </row>
    <row r="18" spans="1:10">
      <c r="A18" s="616" t="s">
        <v>694</v>
      </c>
      <c r="B18" s="1294" t="s">
        <v>593</v>
      </c>
      <c r="C18" s="1294"/>
      <c r="D18" s="1294"/>
      <c r="E18" s="1294"/>
      <c r="F18" s="1294"/>
      <c r="G18" s="1294"/>
      <c r="H18" s="1294"/>
      <c r="I18" s="659"/>
      <c r="J18" s="659"/>
    </row>
    <row r="19" spans="1:10">
      <c r="A19" s="616" t="s">
        <v>695</v>
      </c>
      <c r="B19" s="1294" t="s">
        <v>697</v>
      </c>
      <c r="C19" s="1294"/>
      <c r="D19" s="1294"/>
      <c r="E19" s="1294"/>
      <c r="F19" s="1294"/>
      <c r="G19" s="1294"/>
      <c r="H19" s="1294"/>
      <c r="I19" s="659"/>
      <c r="J19" s="659"/>
    </row>
    <row r="20" spans="1:10">
      <c r="A20" s="616" t="s">
        <v>696</v>
      </c>
      <c r="B20" s="1294" t="s">
        <v>599</v>
      </c>
      <c r="C20" s="1294"/>
      <c r="D20" s="1294"/>
      <c r="E20" s="1294"/>
      <c r="F20" s="1294"/>
      <c r="G20" s="1294"/>
      <c r="H20" s="1294"/>
      <c r="I20" s="659"/>
      <c r="J20" s="659"/>
    </row>
    <row r="21" spans="1:10">
      <c r="A21" s="616" t="s">
        <v>699</v>
      </c>
      <c r="B21" s="1294" t="s">
        <v>698</v>
      </c>
      <c r="C21" s="1294"/>
      <c r="D21" s="1294"/>
      <c r="E21" s="1294"/>
      <c r="F21" s="1294"/>
      <c r="G21" s="1294"/>
      <c r="H21" s="1294"/>
      <c r="I21" s="659"/>
      <c r="J21" s="659"/>
    </row>
    <row r="22" spans="1:10">
      <c r="A22" s="616" t="s">
        <v>700</v>
      </c>
      <c r="B22" s="1294" t="s">
        <v>704</v>
      </c>
      <c r="C22" s="1294"/>
      <c r="D22" s="1294"/>
      <c r="E22" s="1294"/>
      <c r="F22" s="1294"/>
      <c r="G22" s="1294"/>
      <c r="H22" s="1294"/>
      <c r="I22" s="659"/>
      <c r="J22" s="659"/>
    </row>
    <row r="23" spans="1:10">
      <c r="A23" s="616" t="s">
        <v>1078</v>
      </c>
      <c r="B23" s="1294" t="s">
        <v>1079</v>
      </c>
      <c r="C23" s="1294"/>
      <c r="D23" s="1294"/>
      <c r="E23" s="1294"/>
      <c r="F23" s="1294"/>
      <c r="G23" s="1294"/>
      <c r="H23" s="1294"/>
      <c r="I23" s="659"/>
      <c r="J23" s="659"/>
    </row>
    <row r="24" spans="1:10">
      <c r="A24" s="616" t="s">
        <v>701</v>
      </c>
      <c r="B24" s="1294" t="s">
        <v>705</v>
      </c>
      <c r="C24" s="1294"/>
      <c r="D24" s="1294"/>
      <c r="E24" s="1294"/>
      <c r="F24" s="1294"/>
      <c r="G24" s="1294"/>
      <c r="H24" s="1294"/>
      <c r="I24" s="659"/>
      <c r="J24" s="659"/>
    </row>
    <row r="25" spans="1:10">
      <c r="A25" s="616" t="s">
        <v>702</v>
      </c>
      <c r="B25" s="1294" t="s">
        <v>706</v>
      </c>
      <c r="C25" s="1294"/>
      <c r="D25" s="1294"/>
      <c r="E25" s="1294"/>
      <c r="F25" s="1294"/>
      <c r="G25" s="1294"/>
      <c r="H25" s="1294"/>
      <c r="I25" s="659"/>
      <c r="J25" s="659"/>
    </row>
    <row r="26" spans="1:10">
      <c r="A26" s="616" t="s">
        <v>703</v>
      </c>
      <c r="B26" s="1294" t="s">
        <v>707</v>
      </c>
      <c r="C26" s="1294"/>
      <c r="D26" s="1294"/>
      <c r="E26" s="1294"/>
      <c r="F26" s="1294"/>
      <c r="G26" s="1294"/>
      <c r="H26" s="1294"/>
      <c r="I26" s="659"/>
      <c r="J26" s="659"/>
    </row>
    <row r="27" spans="1:10">
      <c r="A27" s="616" t="s">
        <v>710</v>
      </c>
      <c r="B27" s="1294" t="s">
        <v>708</v>
      </c>
      <c r="C27" s="1294"/>
      <c r="D27" s="1294"/>
      <c r="E27" s="1294"/>
      <c r="F27" s="1294"/>
      <c r="G27" s="1294"/>
      <c r="H27" s="1294"/>
      <c r="I27" s="659"/>
      <c r="J27" s="659"/>
    </row>
    <row r="28" spans="1:10">
      <c r="A28" s="616" t="s">
        <v>711</v>
      </c>
      <c r="B28" s="1294" t="s">
        <v>709</v>
      </c>
      <c r="C28" s="1294"/>
      <c r="D28" s="1294"/>
      <c r="E28" s="1294"/>
      <c r="F28" s="1294"/>
      <c r="G28" s="1294"/>
      <c r="H28" s="1294"/>
      <c r="I28" s="659"/>
      <c r="J28" s="659"/>
    </row>
    <row r="29" spans="1:10">
      <c r="A29" s="616" t="s">
        <v>712</v>
      </c>
      <c r="B29" s="1294" t="s">
        <v>713</v>
      </c>
      <c r="C29" s="1294"/>
      <c r="D29" s="1294"/>
      <c r="E29" s="1294"/>
      <c r="F29" s="1294"/>
      <c r="G29" s="1294"/>
      <c r="H29" s="1294"/>
      <c r="I29" s="659"/>
      <c r="J29" s="659"/>
    </row>
    <row r="30" spans="1:10">
      <c r="A30" s="616" t="s">
        <v>1157</v>
      </c>
      <c r="B30" s="1294" t="s">
        <v>1158</v>
      </c>
      <c r="C30" s="1294"/>
      <c r="D30" s="1294"/>
      <c r="E30" s="1294"/>
      <c r="F30" s="1294"/>
      <c r="G30" s="1294"/>
      <c r="H30" s="1294"/>
      <c r="I30" s="659"/>
      <c r="J30" s="659"/>
    </row>
    <row r="31" spans="1:10">
      <c r="A31" s="616" t="s">
        <v>1159</v>
      </c>
      <c r="B31" s="1294" t="s">
        <v>1160</v>
      </c>
      <c r="C31" s="1294"/>
      <c r="D31" s="1294"/>
      <c r="E31" s="1294"/>
      <c r="F31" s="1294"/>
      <c r="G31" s="1294"/>
      <c r="H31" s="1294"/>
      <c r="I31" s="659"/>
      <c r="J31" s="659"/>
    </row>
    <row r="32" spans="1:10">
      <c r="A32" s="616" t="s">
        <v>714</v>
      </c>
      <c r="B32" s="1294" t="s">
        <v>715</v>
      </c>
      <c r="C32" s="1294"/>
      <c r="D32" s="1294"/>
      <c r="E32" s="1294"/>
      <c r="F32" s="1294"/>
      <c r="G32" s="1294"/>
      <c r="H32" s="1294"/>
      <c r="I32" s="659"/>
      <c r="J32" s="659"/>
    </row>
    <row r="33" spans="1:10">
      <c r="A33" s="660" t="s">
        <v>716</v>
      </c>
      <c r="B33" s="1296" t="s">
        <v>718</v>
      </c>
      <c r="C33" s="1296"/>
      <c r="D33" s="1296"/>
      <c r="E33" s="1296"/>
      <c r="F33" s="1296"/>
      <c r="G33" s="1296"/>
      <c r="H33" s="1296"/>
      <c r="I33" s="659"/>
      <c r="J33" s="659"/>
    </row>
    <row r="34" spans="1:10">
      <c r="A34" s="660" t="s">
        <v>717</v>
      </c>
      <c r="B34" s="1296" t="s">
        <v>718</v>
      </c>
      <c r="C34" s="1296"/>
      <c r="D34" s="1296"/>
      <c r="E34" s="1296"/>
      <c r="F34" s="1296"/>
      <c r="G34" s="1296"/>
      <c r="H34" s="1296"/>
      <c r="I34" s="659"/>
      <c r="J34" s="659"/>
    </row>
    <row r="35" spans="1:10">
      <c r="A35" s="660" t="s">
        <v>719</v>
      </c>
      <c r="B35" s="1294" t="s">
        <v>720</v>
      </c>
      <c r="C35" s="1294"/>
      <c r="D35" s="1294"/>
      <c r="E35" s="1294"/>
      <c r="F35" s="1294"/>
      <c r="G35" s="1294"/>
      <c r="H35" s="1294"/>
      <c r="I35" s="659"/>
      <c r="J35" s="659"/>
    </row>
    <row r="36" spans="1:10">
      <c r="A36" s="660" t="s">
        <v>721</v>
      </c>
      <c r="B36" s="1294" t="s">
        <v>722</v>
      </c>
      <c r="C36" s="1294"/>
      <c r="D36" s="1294"/>
      <c r="E36" s="1294"/>
      <c r="F36" s="1294"/>
      <c r="G36" s="1294"/>
      <c r="H36" s="1294"/>
      <c r="I36" s="659"/>
      <c r="J36" s="659"/>
    </row>
    <row r="37" spans="1:10">
      <c r="A37" s="660" t="s">
        <v>723</v>
      </c>
      <c r="B37" s="1294" t="s">
        <v>726</v>
      </c>
      <c r="C37" s="1294"/>
      <c r="D37" s="1294"/>
      <c r="E37" s="1294"/>
      <c r="F37" s="1294"/>
      <c r="G37" s="1294"/>
      <c r="H37" s="1294"/>
      <c r="I37" s="659"/>
      <c r="J37" s="659"/>
    </row>
    <row r="38" spans="1:10">
      <c r="A38" s="660" t="s">
        <v>724</v>
      </c>
      <c r="B38" s="1294" t="s">
        <v>727</v>
      </c>
      <c r="C38" s="1294"/>
      <c r="D38" s="1294"/>
      <c r="E38" s="1294"/>
      <c r="F38" s="1294"/>
      <c r="G38" s="1294"/>
      <c r="H38" s="1294"/>
      <c r="I38" s="659"/>
      <c r="J38" s="659"/>
    </row>
    <row r="39" spans="1:10">
      <c r="A39" s="660" t="s">
        <v>725</v>
      </c>
      <c r="B39" s="1294" t="s">
        <v>728</v>
      </c>
      <c r="C39" s="1294"/>
      <c r="D39" s="1294"/>
      <c r="E39" s="1294"/>
      <c r="F39" s="1294"/>
      <c r="G39" s="1294"/>
      <c r="H39" s="1294"/>
      <c r="I39" s="659"/>
      <c r="J39" s="659"/>
    </row>
    <row r="40" spans="1:10">
      <c r="A40" s="660" t="s">
        <v>729</v>
      </c>
      <c r="B40" s="1294" t="s">
        <v>735</v>
      </c>
      <c r="C40" s="1294"/>
      <c r="D40" s="1294"/>
      <c r="E40" s="1294"/>
      <c r="F40" s="1294"/>
      <c r="G40" s="1294"/>
      <c r="H40" s="1294"/>
      <c r="I40" s="659"/>
      <c r="J40" s="659"/>
    </row>
    <row r="41" spans="1:10">
      <c r="A41" s="660" t="s">
        <v>730</v>
      </c>
      <c r="B41" s="1294" t="s">
        <v>736</v>
      </c>
      <c r="C41" s="1294"/>
      <c r="D41" s="1294"/>
      <c r="E41" s="1294"/>
      <c r="F41" s="1294"/>
      <c r="G41" s="1294"/>
      <c r="H41" s="1294"/>
      <c r="I41" s="659"/>
      <c r="J41" s="659"/>
    </row>
    <row r="42" spans="1:10">
      <c r="A42" s="660" t="s">
        <v>731</v>
      </c>
      <c r="B42" s="1294" t="s">
        <v>737</v>
      </c>
      <c r="C42" s="1294"/>
      <c r="D42" s="1294"/>
      <c r="E42" s="1294"/>
      <c r="F42" s="1294"/>
      <c r="G42" s="1294"/>
      <c r="H42" s="1294"/>
      <c r="I42" s="659"/>
      <c r="J42" s="659"/>
    </row>
    <row r="43" spans="1:10">
      <c r="A43" s="660" t="s">
        <v>732</v>
      </c>
      <c r="B43" s="1294" t="s">
        <v>738</v>
      </c>
      <c r="C43" s="1294"/>
      <c r="D43" s="1294"/>
      <c r="E43" s="1294"/>
      <c r="F43" s="1294"/>
      <c r="G43" s="1294"/>
      <c r="H43" s="1294"/>
      <c r="I43" s="659"/>
      <c r="J43" s="659"/>
    </row>
    <row r="44" spans="1:10">
      <c r="A44" s="660" t="s">
        <v>733</v>
      </c>
      <c r="B44" s="1294" t="s">
        <v>739</v>
      </c>
      <c r="C44" s="1294"/>
      <c r="D44" s="1294"/>
      <c r="E44" s="1294"/>
      <c r="F44" s="1294"/>
      <c r="G44" s="1294"/>
      <c r="H44" s="1294"/>
      <c r="I44" s="659"/>
      <c r="J44" s="659"/>
    </row>
    <row r="45" spans="1:10">
      <c r="A45" s="660" t="s">
        <v>734</v>
      </c>
      <c r="B45" s="1294" t="s">
        <v>740</v>
      </c>
      <c r="C45" s="1294"/>
      <c r="D45" s="1294"/>
      <c r="E45" s="1294"/>
      <c r="F45" s="1294"/>
      <c r="G45" s="1294"/>
      <c r="H45" s="1294"/>
      <c r="I45" s="659"/>
      <c r="J45" s="659"/>
    </row>
    <row r="46" spans="1:10">
      <c r="A46" s="660" t="s">
        <v>741</v>
      </c>
      <c r="B46" s="1294" t="s">
        <v>743</v>
      </c>
      <c r="C46" s="1294"/>
      <c r="D46" s="1294"/>
      <c r="E46" s="1294"/>
      <c r="F46" s="1294"/>
      <c r="G46" s="1294"/>
      <c r="H46" s="1294"/>
      <c r="I46" s="659"/>
      <c r="J46" s="659"/>
    </row>
    <row r="47" spans="1:10">
      <c r="A47" s="660" t="s">
        <v>742</v>
      </c>
      <c r="B47" s="1294" t="s">
        <v>744</v>
      </c>
      <c r="C47" s="1294"/>
      <c r="D47" s="1294"/>
      <c r="E47" s="1294"/>
      <c r="F47" s="1294"/>
      <c r="G47" s="1294"/>
      <c r="H47" s="1294"/>
      <c r="I47" s="659"/>
      <c r="J47" s="659"/>
    </row>
    <row r="48" spans="1:10">
      <c r="A48" s="660" t="s">
        <v>745</v>
      </c>
      <c r="B48" s="1294" t="s">
        <v>749</v>
      </c>
      <c r="C48" s="1294"/>
      <c r="D48" s="1294"/>
      <c r="E48" s="1294"/>
      <c r="F48" s="1294"/>
      <c r="G48" s="1294"/>
      <c r="H48" s="1294"/>
      <c r="I48" s="659"/>
      <c r="J48" s="659"/>
    </row>
    <row r="49" spans="1:10">
      <c r="A49" s="660" t="s">
        <v>746</v>
      </c>
      <c r="B49" s="1294" t="s">
        <v>750</v>
      </c>
      <c r="C49" s="1294"/>
      <c r="D49" s="1294"/>
      <c r="E49" s="1294"/>
      <c r="F49" s="1294"/>
      <c r="G49" s="1294"/>
      <c r="H49" s="1294"/>
      <c r="I49" s="659"/>
      <c r="J49" s="659"/>
    </row>
    <row r="50" spans="1:10">
      <c r="A50" s="660" t="s">
        <v>747</v>
      </c>
      <c r="B50" s="1294" t="s">
        <v>751</v>
      </c>
      <c r="C50" s="1294"/>
      <c r="D50" s="1294"/>
      <c r="E50" s="1294"/>
      <c r="F50" s="1294"/>
      <c r="G50" s="1294"/>
      <c r="H50" s="1294"/>
      <c r="I50" s="659"/>
      <c r="J50" s="659"/>
    </row>
    <row r="51" spans="1:10" ht="32.25" customHeight="1">
      <c r="A51" s="660" t="s">
        <v>748</v>
      </c>
      <c r="B51" s="1296" t="s">
        <v>752</v>
      </c>
      <c r="C51" s="1296"/>
      <c r="D51" s="1296"/>
      <c r="E51" s="1296"/>
      <c r="F51" s="1296"/>
      <c r="G51" s="1296"/>
      <c r="H51" s="1296"/>
      <c r="I51" s="659"/>
      <c r="J51" s="659"/>
    </row>
    <row r="52" spans="1:10">
      <c r="A52" s="660" t="s">
        <v>753</v>
      </c>
      <c r="B52" s="1294" t="s">
        <v>758</v>
      </c>
      <c r="C52" s="1294"/>
      <c r="D52" s="1294"/>
      <c r="E52" s="1294"/>
      <c r="F52" s="1294"/>
      <c r="G52" s="1294"/>
      <c r="H52" s="1294"/>
      <c r="I52" s="659"/>
      <c r="J52" s="659"/>
    </row>
    <row r="53" spans="1:10">
      <c r="A53" s="660" t="s">
        <v>754</v>
      </c>
      <c r="B53" s="1294" t="s">
        <v>759</v>
      </c>
      <c r="C53" s="1294"/>
      <c r="D53" s="1294"/>
      <c r="E53" s="1294"/>
      <c r="F53" s="1294"/>
      <c r="G53" s="1294"/>
      <c r="H53" s="1294"/>
      <c r="I53" s="659"/>
      <c r="J53" s="659"/>
    </row>
    <row r="54" spans="1:10">
      <c r="A54" s="660" t="s">
        <v>755</v>
      </c>
      <c r="B54" s="1294" t="s">
        <v>760</v>
      </c>
      <c r="C54" s="1294"/>
      <c r="D54" s="1294"/>
      <c r="E54" s="1294"/>
      <c r="F54" s="1294"/>
      <c r="G54" s="1294"/>
      <c r="H54" s="1294"/>
      <c r="I54" s="659"/>
      <c r="J54" s="659"/>
    </row>
    <row r="55" spans="1:10">
      <c r="A55" s="660" t="s">
        <v>756</v>
      </c>
      <c r="B55" s="1296" t="s">
        <v>761</v>
      </c>
      <c r="C55" s="1296"/>
      <c r="D55" s="1296"/>
      <c r="E55" s="1296"/>
      <c r="F55" s="1296"/>
      <c r="G55" s="1296"/>
      <c r="H55" s="1296"/>
      <c r="I55" s="659"/>
      <c r="J55" s="659"/>
    </row>
    <row r="56" spans="1:10">
      <c r="A56" s="660" t="s">
        <v>757</v>
      </c>
      <c r="B56" s="1294" t="s">
        <v>89</v>
      </c>
      <c r="C56" s="1294"/>
      <c r="D56" s="1294"/>
      <c r="E56" s="1294"/>
      <c r="F56" s="1294"/>
      <c r="G56" s="1294"/>
      <c r="H56" s="1294"/>
      <c r="I56" s="659"/>
      <c r="J56" s="659"/>
    </row>
    <row r="57" spans="1:10" ht="6" customHeight="1">
      <c r="A57" s="644"/>
      <c r="B57" s="644"/>
      <c r="C57" s="644"/>
      <c r="D57" s="644"/>
      <c r="E57" s="644"/>
      <c r="F57" s="644"/>
      <c r="G57" s="644"/>
      <c r="H57" s="644"/>
      <c r="I57" s="644"/>
      <c r="J57" s="644"/>
    </row>
    <row r="58" spans="1:10">
      <c r="A58" s="1295" t="s">
        <v>762</v>
      </c>
      <c r="B58" s="1295"/>
      <c r="C58" s="1295"/>
      <c r="D58" s="1295"/>
      <c r="E58" s="1295"/>
      <c r="F58" s="1295"/>
      <c r="G58" s="1295"/>
      <c r="H58" s="1295"/>
      <c r="I58" s="1295"/>
      <c r="J58" s="1295"/>
    </row>
    <row r="59" spans="1:10">
      <c r="A59" s="661" t="s">
        <v>763</v>
      </c>
      <c r="B59" s="644"/>
      <c r="C59" s="591" t="s">
        <v>764</v>
      </c>
      <c r="D59" s="644"/>
      <c r="E59" s="644"/>
      <c r="F59" s="644"/>
      <c r="G59" s="644"/>
      <c r="H59" s="644"/>
      <c r="I59" s="644"/>
      <c r="J59" s="644"/>
    </row>
    <row r="60" spans="1:10">
      <c r="A60" s="1295" t="s">
        <v>765</v>
      </c>
      <c r="B60" s="1295"/>
      <c r="C60" s="1295"/>
      <c r="D60" s="1295"/>
      <c r="E60" s="1295"/>
      <c r="F60" s="1295"/>
      <c r="G60" s="1295"/>
      <c r="H60" s="1295"/>
      <c r="I60" s="1295"/>
      <c r="J60" s="1295"/>
    </row>
  </sheetData>
  <sheetProtection algorithmName="SHA-512" hashValue="sL1Mwh7/oTxsjACDOK0VDCiHvYh7v0MPw+ZLnfIgFA1X38jtcTkr3CQShbCxKYEg2wpPIwSH9Rl6jQrJhjCRfg==" saltValue="+sdRFosofwlGGiZPOLt7Aw==" spinCount="100000" sheet="1" objects="1" scenarios="1" formatCells="0" selectLockedCells="1"/>
  <mergeCells count="57">
    <mergeCell ref="C5:J5"/>
    <mergeCell ref="A1:I1"/>
    <mergeCell ref="A6:F6"/>
    <mergeCell ref="B32:H32"/>
    <mergeCell ref="B33:H33"/>
    <mergeCell ref="H6:J6"/>
    <mergeCell ref="A3:J3"/>
    <mergeCell ref="F7:G7"/>
    <mergeCell ref="B17:H17"/>
    <mergeCell ref="B18:H18"/>
    <mergeCell ref="B19:H19"/>
    <mergeCell ref="B20:H20"/>
    <mergeCell ref="B21:H21"/>
    <mergeCell ref="B22:H22"/>
    <mergeCell ref="B23:H23"/>
    <mergeCell ref="B24:H24"/>
    <mergeCell ref="D8:F8"/>
    <mergeCell ref="B27:H27"/>
    <mergeCell ref="B28:H28"/>
    <mergeCell ref="B29:H29"/>
    <mergeCell ref="B30:H30"/>
    <mergeCell ref="H8:I8"/>
    <mergeCell ref="B10:H10"/>
    <mergeCell ref="B11:H11"/>
    <mergeCell ref="B12:H12"/>
    <mergeCell ref="B13:H13"/>
    <mergeCell ref="B14:H14"/>
    <mergeCell ref="B15:H15"/>
    <mergeCell ref="B16:H16"/>
    <mergeCell ref="B25:H25"/>
    <mergeCell ref="B26:H26"/>
    <mergeCell ref="B34:H34"/>
    <mergeCell ref="B35:H35"/>
    <mergeCell ref="B31:H31"/>
    <mergeCell ref="B44:H44"/>
    <mergeCell ref="B45:H45"/>
    <mergeCell ref="B41:H41"/>
    <mergeCell ref="B42:H42"/>
    <mergeCell ref="B43:H43"/>
    <mergeCell ref="B36:H36"/>
    <mergeCell ref="B37:H37"/>
    <mergeCell ref="B38:H38"/>
    <mergeCell ref="B39:H39"/>
    <mergeCell ref="B40:H40"/>
    <mergeCell ref="B46:H46"/>
    <mergeCell ref="B47:H47"/>
    <mergeCell ref="B48:H48"/>
    <mergeCell ref="A58:J58"/>
    <mergeCell ref="A60:J60"/>
    <mergeCell ref="B49:H49"/>
    <mergeCell ref="B50:H50"/>
    <mergeCell ref="B56:H56"/>
    <mergeCell ref="B51:H51"/>
    <mergeCell ref="B52:H52"/>
    <mergeCell ref="B53:H53"/>
    <mergeCell ref="B54:H54"/>
    <mergeCell ref="B55:H55"/>
  </mergeCells>
  <printOptions horizontalCentered="1"/>
  <pageMargins left="0.19685039370078741" right="0.19685039370078741" top="0" bottom="0" header="0.31496062992125984" footer="0.31496062992125984"/>
  <pageSetup paperSize="9" scale="90"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G46"/>
  <sheetViews>
    <sheetView showGridLines="0" showRowColHeaders="0" showZeros="0" zoomScaleNormal="100" workbookViewId="0">
      <selection sqref="A1:G46"/>
    </sheetView>
  </sheetViews>
  <sheetFormatPr baseColWidth="10" defaultRowHeight="14.25"/>
  <cols>
    <col min="1" max="1" width="12.85546875" style="576" customWidth="1"/>
    <col min="2" max="16384" width="11.42578125" style="576"/>
  </cols>
  <sheetData>
    <row r="1" spans="1:7">
      <c r="A1" s="1300" t="s">
        <v>403</v>
      </c>
      <c r="B1" s="1300"/>
      <c r="C1" s="1300"/>
      <c r="D1" s="1300"/>
      <c r="E1" s="1300"/>
      <c r="F1" s="1300"/>
      <c r="G1" s="1300"/>
    </row>
    <row r="2" spans="1:7">
      <c r="A2" s="1300"/>
      <c r="B2" s="1300"/>
      <c r="C2" s="1300"/>
      <c r="D2" s="1300"/>
      <c r="E2" s="1300"/>
      <c r="F2" s="1300"/>
      <c r="G2" s="1300"/>
    </row>
    <row r="3" spans="1:7">
      <c r="A3" s="1300"/>
      <c r="B3" s="1300"/>
      <c r="C3" s="1300"/>
      <c r="D3" s="1300"/>
      <c r="E3" s="1300"/>
      <c r="F3" s="1300"/>
      <c r="G3" s="1300"/>
    </row>
    <row r="4" spans="1:7">
      <c r="A4" s="1300"/>
      <c r="B4" s="1300"/>
      <c r="C4" s="1300"/>
      <c r="D4" s="1300"/>
      <c r="E4" s="1300"/>
      <c r="F4" s="1300"/>
      <c r="G4" s="1300"/>
    </row>
    <row r="5" spans="1:7">
      <c r="A5" s="1300"/>
      <c r="B5" s="1300"/>
      <c r="C5" s="1300"/>
      <c r="D5" s="1300"/>
      <c r="E5" s="1300"/>
      <c r="F5" s="1300"/>
      <c r="G5" s="1300"/>
    </row>
    <row r="6" spans="1:7">
      <c r="A6" s="1300"/>
      <c r="B6" s="1300"/>
      <c r="C6" s="1300"/>
      <c r="D6" s="1300"/>
      <c r="E6" s="1300"/>
      <c r="F6" s="1300"/>
      <c r="G6" s="1300"/>
    </row>
    <row r="7" spans="1:7">
      <c r="A7" s="1300"/>
      <c r="B7" s="1300"/>
      <c r="C7" s="1300"/>
      <c r="D7" s="1300"/>
      <c r="E7" s="1300"/>
      <c r="F7" s="1300"/>
      <c r="G7" s="1300"/>
    </row>
    <row r="8" spans="1:7">
      <c r="A8" s="1300"/>
      <c r="B8" s="1300"/>
      <c r="C8" s="1300"/>
      <c r="D8" s="1300"/>
      <c r="E8" s="1300"/>
      <c r="F8" s="1300"/>
      <c r="G8" s="1300"/>
    </row>
    <row r="9" spans="1:7">
      <c r="A9" s="1300"/>
      <c r="B9" s="1300"/>
      <c r="C9" s="1300"/>
      <c r="D9" s="1300"/>
      <c r="E9" s="1300"/>
      <c r="F9" s="1300"/>
      <c r="G9" s="1300"/>
    </row>
    <row r="10" spans="1:7">
      <c r="A10" s="1300"/>
      <c r="B10" s="1300"/>
      <c r="C10" s="1300"/>
      <c r="D10" s="1300"/>
      <c r="E10" s="1300"/>
      <c r="F10" s="1300"/>
      <c r="G10" s="1300"/>
    </row>
    <row r="11" spans="1:7">
      <c r="A11" s="1300"/>
      <c r="B11" s="1300"/>
      <c r="C11" s="1300"/>
      <c r="D11" s="1300"/>
      <c r="E11" s="1300"/>
      <c r="F11" s="1300"/>
      <c r="G11" s="1300"/>
    </row>
    <row r="12" spans="1:7">
      <c r="A12" s="1300"/>
      <c r="B12" s="1300"/>
      <c r="C12" s="1300"/>
      <c r="D12" s="1300"/>
      <c r="E12" s="1300"/>
      <c r="F12" s="1300"/>
      <c r="G12" s="1300"/>
    </row>
    <row r="13" spans="1:7">
      <c r="A13" s="1300"/>
      <c r="B13" s="1300"/>
      <c r="C13" s="1300"/>
      <c r="D13" s="1300"/>
      <c r="E13" s="1300"/>
      <c r="F13" s="1300"/>
      <c r="G13" s="1300"/>
    </row>
    <row r="14" spans="1:7" ht="15" customHeight="1">
      <c r="A14" s="1300"/>
      <c r="B14" s="1300"/>
      <c r="C14" s="1300"/>
      <c r="D14" s="1300"/>
      <c r="E14" s="1300"/>
      <c r="F14" s="1300"/>
      <c r="G14" s="1300"/>
    </row>
    <row r="15" spans="1:7" ht="15" customHeight="1">
      <c r="A15" s="1300"/>
      <c r="B15" s="1300"/>
      <c r="C15" s="1300"/>
      <c r="D15" s="1300"/>
      <c r="E15" s="1300"/>
      <c r="F15" s="1300"/>
      <c r="G15" s="1300"/>
    </row>
    <row r="16" spans="1:7" ht="15" customHeight="1">
      <c r="A16" s="1300"/>
      <c r="B16" s="1300"/>
      <c r="C16" s="1300"/>
      <c r="D16" s="1300"/>
      <c r="E16" s="1300"/>
      <c r="F16" s="1300"/>
      <c r="G16" s="1300"/>
    </row>
    <row r="17" spans="1:7">
      <c r="A17" s="1300"/>
      <c r="B17" s="1300"/>
      <c r="C17" s="1300"/>
      <c r="D17" s="1300"/>
      <c r="E17" s="1300"/>
      <c r="F17" s="1300"/>
      <c r="G17" s="1300"/>
    </row>
    <row r="18" spans="1:7">
      <c r="A18" s="1300"/>
      <c r="B18" s="1300"/>
      <c r="C18" s="1300"/>
      <c r="D18" s="1300"/>
      <c r="E18" s="1300"/>
      <c r="F18" s="1300"/>
      <c r="G18" s="1300"/>
    </row>
    <row r="19" spans="1:7">
      <c r="A19" s="1300"/>
      <c r="B19" s="1300"/>
      <c r="C19" s="1300"/>
      <c r="D19" s="1300"/>
      <c r="E19" s="1300"/>
      <c r="F19" s="1300"/>
      <c r="G19" s="1300"/>
    </row>
    <row r="20" spans="1:7">
      <c r="A20" s="1300"/>
      <c r="B20" s="1300"/>
      <c r="C20" s="1300"/>
      <c r="D20" s="1300"/>
      <c r="E20" s="1300"/>
      <c r="F20" s="1300"/>
      <c r="G20" s="1300"/>
    </row>
    <row r="21" spans="1:7">
      <c r="A21" s="1300"/>
      <c r="B21" s="1300"/>
      <c r="C21" s="1300"/>
      <c r="D21" s="1300"/>
      <c r="E21" s="1300"/>
      <c r="F21" s="1300"/>
      <c r="G21" s="1300"/>
    </row>
    <row r="22" spans="1:7">
      <c r="A22" s="1300"/>
      <c r="B22" s="1300"/>
      <c r="C22" s="1300"/>
      <c r="D22" s="1300"/>
      <c r="E22" s="1300"/>
      <c r="F22" s="1300"/>
      <c r="G22" s="1300"/>
    </row>
    <row r="23" spans="1:7">
      <c r="A23" s="1300"/>
      <c r="B23" s="1300"/>
      <c r="C23" s="1300"/>
      <c r="D23" s="1300"/>
      <c r="E23" s="1300"/>
      <c r="F23" s="1300"/>
      <c r="G23" s="1300"/>
    </row>
    <row r="24" spans="1:7">
      <c r="A24" s="1300"/>
      <c r="B24" s="1300"/>
      <c r="C24" s="1300"/>
      <c r="D24" s="1300"/>
      <c r="E24" s="1300"/>
      <c r="F24" s="1300"/>
      <c r="G24" s="1300"/>
    </row>
    <row r="25" spans="1:7">
      <c r="A25" s="1300"/>
      <c r="B25" s="1300"/>
      <c r="C25" s="1300"/>
      <c r="D25" s="1300"/>
      <c r="E25" s="1300"/>
      <c r="F25" s="1300"/>
      <c r="G25" s="1300"/>
    </row>
    <row r="26" spans="1:7">
      <c r="A26" s="1300"/>
      <c r="B26" s="1300"/>
      <c r="C26" s="1300"/>
      <c r="D26" s="1300"/>
      <c r="E26" s="1300"/>
      <c r="F26" s="1300"/>
      <c r="G26" s="1300"/>
    </row>
    <row r="27" spans="1:7">
      <c r="A27" s="1300"/>
      <c r="B27" s="1300"/>
      <c r="C27" s="1300"/>
      <c r="D27" s="1300"/>
      <c r="E27" s="1300"/>
      <c r="F27" s="1300"/>
      <c r="G27" s="1300"/>
    </row>
    <row r="28" spans="1:7">
      <c r="A28" s="1300"/>
      <c r="B28" s="1300"/>
      <c r="C28" s="1300"/>
      <c r="D28" s="1300"/>
      <c r="E28" s="1300"/>
      <c r="F28" s="1300"/>
      <c r="G28" s="1300"/>
    </row>
    <row r="29" spans="1:7">
      <c r="A29" s="1300"/>
      <c r="B29" s="1300"/>
      <c r="C29" s="1300"/>
      <c r="D29" s="1300"/>
      <c r="E29" s="1300"/>
      <c r="F29" s="1300"/>
      <c r="G29" s="1300"/>
    </row>
    <row r="30" spans="1:7">
      <c r="A30" s="1300"/>
      <c r="B30" s="1300"/>
      <c r="C30" s="1300"/>
      <c r="D30" s="1300"/>
      <c r="E30" s="1300"/>
      <c r="F30" s="1300"/>
      <c r="G30" s="1300"/>
    </row>
    <row r="31" spans="1:7">
      <c r="A31" s="1300"/>
      <c r="B31" s="1300"/>
      <c r="C31" s="1300"/>
      <c r="D31" s="1300"/>
      <c r="E31" s="1300"/>
      <c r="F31" s="1300"/>
      <c r="G31" s="1300"/>
    </row>
    <row r="32" spans="1:7">
      <c r="A32" s="1300"/>
      <c r="B32" s="1300"/>
      <c r="C32" s="1300"/>
      <c r="D32" s="1300"/>
      <c r="E32" s="1300"/>
      <c r="F32" s="1300"/>
      <c r="G32" s="1300"/>
    </row>
    <row r="33" spans="1:7">
      <c r="A33" s="1300"/>
      <c r="B33" s="1300"/>
      <c r="C33" s="1300"/>
      <c r="D33" s="1300"/>
      <c r="E33" s="1300"/>
      <c r="F33" s="1300"/>
      <c r="G33" s="1300"/>
    </row>
    <row r="34" spans="1:7">
      <c r="A34" s="1300"/>
      <c r="B34" s="1300"/>
      <c r="C34" s="1300"/>
      <c r="D34" s="1300"/>
      <c r="E34" s="1300"/>
      <c r="F34" s="1300"/>
      <c r="G34" s="1300"/>
    </row>
    <row r="35" spans="1:7">
      <c r="A35" s="1300"/>
      <c r="B35" s="1300"/>
      <c r="C35" s="1300"/>
      <c r="D35" s="1300"/>
      <c r="E35" s="1300"/>
      <c r="F35" s="1300"/>
      <c r="G35" s="1300"/>
    </row>
    <row r="36" spans="1:7">
      <c r="A36" s="1300"/>
      <c r="B36" s="1300"/>
      <c r="C36" s="1300"/>
      <c r="D36" s="1300"/>
      <c r="E36" s="1300"/>
      <c r="F36" s="1300"/>
      <c r="G36" s="1300"/>
    </row>
    <row r="37" spans="1:7">
      <c r="A37" s="1300"/>
      <c r="B37" s="1300"/>
      <c r="C37" s="1300"/>
      <c r="D37" s="1300"/>
      <c r="E37" s="1300"/>
      <c r="F37" s="1300"/>
      <c r="G37" s="1300"/>
    </row>
    <row r="38" spans="1:7">
      <c r="A38" s="1300"/>
      <c r="B38" s="1300"/>
      <c r="C38" s="1300"/>
      <c r="D38" s="1300"/>
      <c r="E38" s="1300"/>
      <c r="F38" s="1300"/>
      <c r="G38" s="1300"/>
    </row>
    <row r="39" spans="1:7">
      <c r="A39" s="1300"/>
      <c r="B39" s="1300"/>
      <c r="C39" s="1300"/>
      <c r="D39" s="1300"/>
      <c r="E39" s="1300"/>
      <c r="F39" s="1300"/>
      <c r="G39" s="1300"/>
    </row>
    <row r="40" spans="1:7">
      <c r="A40" s="1300"/>
      <c r="B40" s="1300"/>
      <c r="C40" s="1300"/>
      <c r="D40" s="1300"/>
      <c r="E40" s="1300"/>
      <c r="F40" s="1300"/>
      <c r="G40" s="1300"/>
    </row>
    <row r="41" spans="1:7">
      <c r="A41" s="1300"/>
      <c r="B41" s="1300"/>
      <c r="C41" s="1300"/>
      <c r="D41" s="1300"/>
      <c r="E41" s="1300"/>
      <c r="F41" s="1300"/>
      <c r="G41" s="1300"/>
    </row>
    <row r="42" spans="1:7">
      <c r="A42" s="1300"/>
      <c r="B42" s="1300"/>
      <c r="C42" s="1300"/>
      <c r="D42" s="1300"/>
      <c r="E42" s="1300"/>
      <c r="F42" s="1300"/>
      <c r="G42" s="1300"/>
    </row>
    <row r="43" spans="1:7">
      <c r="A43" s="1300"/>
      <c r="B43" s="1300"/>
      <c r="C43" s="1300"/>
      <c r="D43" s="1300"/>
      <c r="E43" s="1300"/>
      <c r="F43" s="1300"/>
      <c r="G43" s="1300"/>
    </row>
    <row r="44" spans="1:7">
      <c r="A44" s="1300"/>
      <c r="B44" s="1300"/>
      <c r="C44" s="1300"/>
      <c r="D44" s="1300"/>
      <c r="E44" s="1300"/>
      <c r="F44" s="1300"/>
      <c r="G44" s="1300"/>
    </row>
    <row r="45" spans="1:7">
      <c r="A45" s="1300"/>
      <c r="B45" s="1300"/>
      <c r="C45" s="1300"/>
      <c r="D45" s="1300"/>
      <c r="E45" s="1300"/>
      <c r="F45" s="1300"/>
      <c r="G45" s="1300"/>
    </row>
    <row r="46" spans="1:7">
      <c r="A46" s="1300"/>
      <c r="B46" s="1300"/>
      <c r="C46" s="1300"/>
      <c r="D46" s="1300"/>
      <c r="E46" s="1300"/>
      <c r="F46" s="1300"/>
      <c r="G46" s="1300"/>
    </row>
  </sheetData>
  <sheetProtection algorithmName="SHA-512" hashValue="iNGg3MPBFGEPUIeXgtyTwzxPQXt/I6rXRoWk3s4vFJTl/HJ/syzq3BAdU+KCZtZ35RIcOR8wf1Js9lJWvqG9Hw==" saltValue="x8gzfdiTeOacj2d4fqZmqw==" spinCount="100000" sheet="1" formatCells="0" selectLockedCells="1"/>
  <mergeCells count="1">
    <mergeCell ref="A1:G46"/>
  </mergeCells>
  <printOptions horizontalCentered="1" verticalCentered="1"/>
  <pageMargins left="0.70866141732283472" right="0.70866141732283472" top="0.74803149606299213" bottom="0.74803149606299213" header="0.31496062992125984" footer="0.31496062992125984"/>
  <pageSetup paperSize="9" orientation="portrait" horizontalDpi="1200" verticalDpi="120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P46"/>
  <sheetViews>
    <sheetView showGridLines="0" showRowColHeaders="0" showZeros="0" zoomScaleNormal="100" workbookViewId="0">
      <selection activeCell="D17" sqref="D17"/>
    </sheetView>
  </sheetViews>
  <sheetFormatPr baseColWidth="10" defaultRowHeight="14.25"/>
  <cols>
    <col min="1" max="1" width="4.140625" style="486" bestFit="1" customWidth="1"/>
    <col min="2" max="2" width="30.5703125" style="486" customWidth="1"/>
    <col min="3" max="4" width="13.85546875" style="486" customWidth="1"/>
    <col min="5" max="5" width="5" style="486" bestFit="1" customWidth="1"/>
    <col min="6" max="9" width="15.28515625" style="486" customWidth="1"/>
    <col min="10" max="10" width="4.5703125" style="486" bestFit="1" customWidth="1"/>
    <col min="11" max="11" width="53.42578125" style="486" bestFit="1" customWidth="1"/>
    <col min="12" max="12" width="5" style="486" bestFit="1" customWidth="1"/>
    <col min="13" max="14" width="15.28515625" style="486" customWidth="1"/>
    <col min="15" max="16384" width="11.42578125" style="486"/>
  </cols>
  <sheetData>
    <row r="1" spans="1:16" ht="15.75" customHeight="1">
      <c r="B1" s="1301" t="s">
        <v>848</v>
      </c>
      <c r="C1" s="1301"/>
      <c r="D1" s="1301"/>
      <c r="E1" s="1302"/>
      <c r="F1" s="1302"/>
      <c r="G1" s="1302"/>
      <c r="H1" s="1302"/>
      <c r="I1" s="1302"/>
      <c r="J1" s="1302"/>
      <c r="K1" s="1302"/>
      <c r="L1" s="1302"/>
      <c r="M1" s="1302"/>
      <c r="N1" s="1302"/>
    </row>
    <row r="2" spans="1:16" ht="19.5" customHeight="1">
      <c r="A2" s="1312" t="s">
        <v>672</v>
      </c>
      <c r="B2" s="1312"/>
      <c r="C2" s="1312"/>
      <c r="D2" s="1313" t="str">
        <f>IDENTIFICATION!B2&amp;" "&amp;IDENTIFICATION!B3</f>
        <v>LAPAN SOFT TRENDS</v>
      </c>
      <c r="E2" s="1313"/>
      <c r="F2" s="1313"/>
      <c r="G2" s="1313"/>
      <c r="H2" s="1313"/>
      <c r="I2" s="1313"/>
      <c r="J2" s="1313"/>
      <c r="K2" s="1313"/>
      <c r="L2" s="1313"/>
      <c r="M2" s="1313"/>
      <c r="N2" s="1313"/>
    </row>
    <row r="3" spans="1:16" ht="19.5" customHeight="1">
      <c r="A3" s="1312" t="s">
        <v>0</v>
      </c>
      <c r="B3" s="1312"/>
      <c r="C3" s="1312"/>
      <c r="D3" s="1303" t="str">
        <f>IDENTIFICATION!B4</f>
        <v>LS</v>
      </c>
      <c r="E3" s="1303"/>
      <c r="F3" s="1303"/>
      <c r="G3" s="1303"/>
      <c r="H3" s="1303"/>
      <c r="I3" s="1303"/>
      <c r="J3" s="1303"/>
      <c r="K3" s="1303"/>
      <c r="L3" s="1303"/>
      <c r="M3" s="1303"/>
      <c r="N3" s="1303"/>
    </row>
    <row r="4" spans="1:16" ht="19.5" customHeight="1">
      <c r="A4" s="1312" t="s">
        <v>1</v>
      </c>
      <c r="B4" s="1312"/>
      <c r="C4" s="1312"/>
      <c r="D4" s="1303" t="str">
        <f>IDENTIFICATION!B5</f>
        <v>01</v>
      </c>
      <c r="E4" s="1303"/>
      <c r="F4" s="1303"/>
      <c r="G4" s="593"/>
      <c r="H4" s="579" t="s">
        <v>45</v>
      </c>
      <c r="I4" s="579" t="str">
        <f>IDENTIFICATION!F5</f>
        <v>XXXX</v>
      </c>
      <c r="J4" s="579"/>
      <c r="K4" s="1303" t="str">
        <f>IDENTIFICATION!G5</f>
        <v>TOUGAN</v>
      </c>
      <c r="L4" s="1303"/>
      <c r="M4" s="1303"/>
      <c r="N4" s="593" t="str">
        <f>IDENTIFICATION!H5</f>
        <v>01</v>
      </c>
    </row>
    <row r="5" spans="1:16" ht="19.5" customHeight="1">
      <c r="A5" s="1312" t="s">
        <v>2</v>
      </c>
      <c r="B5" s="1312"/>
      <c r="C5" s="1312"/>
      <c r="D5" s="1303" t="str">
        <f>IDENTIFICATION!B7</f>
        <v>000XXXXXA</v>
      </c>
      <c r="E5" s="1303"/>
      <c r="F5" s="1303"/>
      <c r="G5" s="577" t="s">
        <v>3</v>
      </c>
      <c r="H5" s="1308">
        <f>IDENTIFICATION!F11</f>
        <v>43100</v>
      </c>
      <c r="I5" s="1308"/>
      <c r="J5" s="608"/>
      <c r="K5" s="609"/>
      <c r="L5" s="1304" t="s">
        <v>4</v>
      </c>
      <c r="M5" s="1304"/>
      <c r="N5" s="611">
        <f>IDENTIFICATION!H11</f>
        <v>12</v>
      </c>
      <c r="O5" s="591"/>
      <c r="P5" s="591"/>
    </row>
    <row r="6" spans="1:16" ht="12" customHeight="1">
      <c r="B6" s="591"/>
      <c r="C6" s="591"/>
      <c r="D6" s="591"/>
      <c r="E6" s="591"/>
      <c r="F6" s="591"/>
      <c r="G6" s="591"/>
      <c r="H6" s="591"/>
      <c r="I6" s="591"/>
      <c r="J6" s="591"/>
      <c r="K6" s="591"/>
      <c r="L6" s="591"/>
      <c r="M6" s="591"/>
      <c r="N6" s="591"/>
      <c r="O6" s="591"/>
      <c r="P6" s="591"/>
    </row>
    <row r="7" spans="1:16" ht="21" customHeight="1">
      <c r="A7" s="1314" t="s">
        <v>766</v>
      </c>
      <c r="B7" s="1319" t="s">
        <v>586</v>
      </c>
      <c r="C7" s="1320"/>
      <c r="D7" s="1321"/>
      <c r="E7" s="1305" t="s">
        <v>587</v>
      </c>
      <c r="F7" s="1306" t="s">
        <v>656</v>
      </c>
      <c r="G7" s="1306"/>
      <c r="H7" s="1306"/>
      <c r="I7" s="612" t="s">
        <v>656</v>
      </c>
      <c r="J7" s="1315" t="s">
        <v>766</v>
      </c>
      <c r="K7" s="1307" t="s">
        <v>588</v>
      </c>
      <c r="L7" s="1305" t="s">
        <v>587</v>
      </c>
      <c r="M7" s="612" t="s">
        <v>656</v>
      </c>
      <c r="N7" s="612" t="s">
        <v>656</v>
      </c>
      <c r="O7" s="591"/>
      <c r="P7" s="591"/>
    </row>
    <row r="8" spans="1:16" ht="21" customHeight="1">
      <c r="A8" s="1314"/>
      <c r="B8" s="1322"/>
      <c r="C8" s="1323"/>
      <c r="D8" s="1324"/>
      <c r="E8" s="1305"/>
      <c r="F8" s="1309">
        <f>IDENTIFICATION!F11</f>
        <v>43100</v>
      </c>
      <c r="G8" s="1310"/>
      <c r="H8" s="1311"/>
      <c r="I8" s="613">
        <f>IDENTIFICATION!B10</f>
        <v>42735</v>
      </c>
      <c r="J8" s="1316"/>
      <c r="K8" s="1307"/>
      <c r="L8" s="1305"/>
      <c r="M8" s="613">
        <f>IDENTIFICATION!F11</f>
        <v>43100</v>
      </c>
      <c r="N8" s="613">
        <f>IDENTIFICATION!B10</f>
        <v>42735</v>
      </c>
      <c r="O8" s="591"/>
      <c r="P8" s="591"/>
    </row>
    <row r="9" spans="1:16" ht="21" customHeight="1">
      <c r="A9" s="1314"/>
      <c r="B9" s="1325"/>
      <c r="C9" s="1326"/>
      <c r="D9" s="1327"/>
      <c r="E9" s="1305"/>
      <c r="F9" s="614" t="s">
        <v>406</v>
      </c>
      <c r="G9" s="614" t="s">
        <v>589</v>
      </c>
      <c r="H9" s="614" t="s">
        <v>590</v>
      </c>
      <c r="I9" s="614" t="s">
        <v>590</v>
      </c>
      <c r="J9" s="1317"/>
      <c r="K9" s="1307"/>
      <c r="L9" s="1305"/>
      <c r="M9" s="614" t="s">
        <v>590</v>
      </c>
      <c r="N9" s="614" t="s">
        <v>590</v>
      </c>
      <c r="O9" s="591"/>
      <c r="P9" s="591"/>
    </row>
    <row r="10" spans="1:16" ht="15.75" customHeight="1">
      <c r="A10" s="615" t="s">
        <v>767</v>
      </c>
      <c r="B10" s="1328" t="s">
        <v>591</v>
      </c>
      <c r="C10" s="1329"/>
      <c r="D10" s="1330"/>
      <c r="E10" s="1014">
        <v>3</v>
      </c>
      <c r="F10" s="1001">
        <f>SUM(F11:F14)</f>
        <v>0</v>
      </c>
      <c r="G10" s="1001">
        <f>SUM(G11:G14)</f>
        <v>0</v>
      </c>
      <c r="H10" s="1001">
        <f>SUM(H11:H14)</f>
        <v>0</v>
      </c>
      <c r="I10" s="1001">
        <f>SUM(I11:I14)</f>
        <v>0</v>
      </c>
      <c r="J10" s="615" t="s">
        <v>806</v>
      </c>
      <c r="K10" s="616" t="s">
        <v>399</v>
      </c>
      <c r="L10" s="1020">
        <v>13</v>
      </c>
      <c r="M10" s="617">
        <f>SUMIFS(Sage!$K$3:$K$1000,Sage!$C$3:$C$1000,"=101")+SUMIFS(Sage!$K$3:$K$1000,Sage!$C$3:$C$1000,"=102")+SUMIFS(Sage!$K$3:$K$1000,Sage!$C$3:$C$1000,"=103")+SUMIFS(Sage!$K$3:$K$1000,Sage!$C$3:$C$1000,"=104")-SUMIFS(Sage!$J$3:$J$1000,Sage!$C$3:$C$1000,"=101")-SUMIFS(Sage!$J$3:$J$1000,Sage!$C$3:$C$1000,"=102")-SUMIFS(Sage!$J$3:$J$1000,Sage!$C$3:$C$1000,"=103")-SUMIFS(Sage!$J$3:$J$1000,Sage!$C$3:$C$1000,"=104")</f>
        <v>0</v>
      </c>
      <c r="N10" s="617">
        <f>SUMIFS(Sagen!$K$3:$K$1000,Sagen!$C$3:$C$1000,"=101")+SUMIFS(Sagen!$K$3:$K$1000,Sagen!$C$3:$C$1000,"=102")+SUMIFS(Sagen!$K$3:$K$1000,Sagen!$C$3:$C$1000,"=103")+SUMIFS(Sagen!$K$3:$K$1000,Sagen!$C$3:$C$1000,"=104")-SUMIFS(Sagen!$J$3:$J$1000,Sagen!$C$3:$C$1000,"=101")-SUMIFS(Sagen!$J$3:$J$1000,Sagen!$C$3:$C$1000,"=102")-SUMIFS(Sagen!$J$3:$J$1000,Sagen!$C$3:$C$1000,"=103")-SUMIFS(Sagen!$J$3:$J$1000,Sagen!$C$3:$C$1000,"=104")</f>
        <v>0</v>
      </c>
      <c r="O10" s="591"/>
      <c r="P10" s="591"/>
    </row>
    <row r="11" spans="1:16" ht="15.75" customHeight="1">
      <c r="A11" s="615" t="s">
        <v>768</v>
      </c>
      <c r="B11" s="1331" t="s">
        <v>774</v>
      </c>
      <c r="C11" s="1332"/>
      <c r="D11" s="1333"/>
      <c r="E11" s="1015"/>
      <c r="F11" s="618">
        <f>SUMIFS(Sage!$J$3:$J$1000,Sage!$C$3:$C$1000,"=211")+SUMIFS(Sage!$J$3:$J$1000,Sage!$D$3:$D$1000,"=2181")+SUMIFS(Sage!$J$3:$J$1000,Sage!$D$3:$D$1000,"=2191")</f>
        <v>0</v>
      </c>
      <c r="G11" s="618">
        <f>SUMIFS(Sage!$K$3:$K$1000,Sage!$D$3:$D$1000,"=2811")+SUMIFS(Sage!$K$3:$K$1000,Sage!$D$3:$D$1000,"=2911")+SUMIFS(Sage!$K$3:$K$1000,Sage!$M$3:$M$1000,"=28181")+SUMIFS(Sage!$K$3:$K$1000,Sage!$M$3:$M$1000,"=29181")+SUMIFS(Sage!$K$3:$K$1000,Sage!$M$3:$M$1000,"=29191")</f>
        <v>0</v>
      </c>
      <c r="H11" s="618">
        <f>F11-G11</f>
        <v>0</v>
      </c>
      <c r="I11" s="618">
        <f>SUMIFS(Sagen!$J$3:$J$1000,Sagen!$C$3:$C$1000,"=211")+SUMIFS(Sagen!$J$3:$J$1000,Sagen!$D$3:$D$1000,"=2181")+SUMIFS(Sagen!$J$3:$J$1000,Sagen!$D$3:$D$1000,"=2191")-(SUMIFS(Sagen!$K$3:$K$1000,Sagen!$D$3:$D$1000,"=2811")+SUMIFS(Sagen!$K$3:$K$1000,Sagen!$D$3:$D$1000,"=2911")+SUMIFS(Sagen!$K$3:$K$1000,Sagen!$M$3:$M$1000,"=28181")+SUMIFS(Sagen!$K$3:$K$1000,Sagen!$M$3:$M$1000,"=29181")+SUMIFS(Sagen!$K$3:$K$1000,Sagen!$M$3:$M$1000,"=29191"))</f>
        <v>0</v>
      </c>
      <c r="J11" s="619" t="s">
        <v>811</v>
      </c>
      <c r="K11" s="616" t="s">
        <v>807</v>
      </c>
      <c r="L11" s="1020">
        <v>13</v>
      </c>
      <c r="M11" s="998">
        <f>-SUMIFS(Sage!$J$3:$J$1000,Sage!$C$3:$C$1000,"=109")</f>
        <v>0</v>
      </c>
      <c r="N11" s="998">
        <f>-SUMIFS(Sagen!$J$3:$J$1000,Sagen!$C$3:$C$1000,"=109")</f>
        <v>0</v>
      </c>
      <c r="O11" s="591"/>
      <c r="P11" s="591"/>
    </row>
    <row r="12" spans="1:16" ht="15.75" customHeight="1">
      <c r="A12" s="615" t="s">
        <v>769</v>
      </c>
      <c r="B12" s="1331" t="s">
        <v>775</v>
      </c>
      <c r="C12" s="1332"/>
      <c r="D12" s="1333"/>
      <c r="E12" s="1015"/>
      <c r="F12" s="620">
        <f>SUMIFS(Sage!$J$3:$J$1000,Sage!$C$3:$C$1000,"=212")+SUMIFS(Sage!$J$3:$J$1000,Sage!$C$3:$C$1000,"=213")+SUMIFS(Sage!$J$3:$J$1000,Sage!$C$3:$C$1000,"=214")+SUMIFS(Sage!$J$3:$J$1000,Sage!$D$3:$D$1000,"=2193")</f>
        <v>0</v>
      </c>
      <c r="G12" s="620">
        <f>SUMIFS(Sage!$K$3:$K$1000,Sage!$D$3:$D$1000,"=2812")+SUMIFS(Sage!$K$3:$K$1000,Sage!$D$3:$D$1000,"=2813")+SUMIFS(Sage!$K$3:$K$1000,Sage!$D$3:$D$1000,"=2814")+SUMIFS(Sage!$K$3:$K$1000,Sage!$D$3:$D$1000,"=2912")+SUMIFS(Sage!$K$3:$K$1000,Sage!$D$3:$D$1000,"=2913")+SUMIFS(Sage!$K$3:$K$1000,Sage!$D$3:$D$1000,"=2914")+SUMIFS(Sage!$K$3:$K$1000,Sage!$M$3:$M$1000,"=29193")</f>
        <v>0</v>
      </c>
      <c r="H12" s="618">
        <f t="shared" ref="H12:H13" si="0">F12-G12</f>
        <v>0</v>
      </c>
      <c r="I12" s="620">
        <f>SUMIFS(Sagen!$J$3:$J$1000,Sagen!$C$3:$C$1000,"=212")+SUMIFS(Sagen!$J$3:$J$1000,Sagen!$C$3:$C$1000,"=213")+SUMIFS(Sagen!$J$3:$J$1000,Sagen!$C$3:$C$1000,"=214")+SUMIFS(Sagen!$J$3:$J$1000,Sagen!$D$3:$D$1000,"=2193")-(SUMIFS(Sagen!$K$3:$K$1000,Sagen!$D$3:$D$1000,"=2812")+SUMIFS(Sagen!$K$3:$K$1000,Sagen!$D$3:$D$1000,"=2813")+SUMIFS(Sagen!$K$3:$K$1000,Sagen!$D$3:$D$1000,"=2814")+SUMIFS(Sagen!$K$3:$K$1000,Sagen!$D$3:$D$1000,"=2912")+SUMIFS(Sagen!$K$3:$K$1000,Sagen!$D$3:$D$1000,"=2913")+SUMIFS(Sagen!$K$3:$K$1000,Sagen!$D$3:$D$1000,"=2914")+SUMIFS(Sagen!$K$3:$K$1000,Sagen!$M$3:$M$1000,"=29193"))</f>
        <v>0</v>
      </c>
      <c r="J12" s="619" t="s">
        <v>812</v>
      </c>
      <c r="K12" s="616" t="s">
        <v>808</v>
      </c>
      <c r="L12" s="1020">
        <v>14</v>
      </c>
      <c r="M12" s="1000">
        <f>SUMIFS(Sage!$K$3:$K$1000,Sage!$C$3:$C$1000,"=105")</f>
        <v>0</v>
      </c>
      <c r="N12" s="1000">
        <f>SUMIFS(Sagen!$K$3:$K$1000,Sagen!$C$3:$C$1000,"=105")</f>
        <v>0</v>
      </c>
      <c r="O12" s="591"/>
      <c r="P12" s="591"/>
    </row>
    <row r="13" spans="1:16" ht="15.75" customHeight="1">
      <c r="A13" s="615" t="s">
        <v>770</v>
      </c>
      <c r="B13" s="1331" t="s">
        <v>776</v>
      </c>
      <c r="C13" s="1332"/>
      <c r="D13" s="1333"/>
      <c r="E13" s="1015"/>
      <c r="F13" s="620">
        <f>SUMIFS(Sage!$J$3:$J$1000,Sage!$C$3:$C$1000,"=215")+SUMIFS(Sage!$J$3:$J$1000,Sage!$C$3:$C$1000,"=216")</f>
        <v>0</v>
      </c>
      <c r="G13" s="620">
        <f>SUMIFS(Sage!$K$3:$K$1000,Sage!$D$3:$D$1000,"=2815")+SUMIFS(Sage!$K$3:$K$1000,Sage!$D$3:$D$1000,"=2816")+SUMIFS(Sage!$K$3:$K$1000,Sage!$D$3:$D$1000,"=2915")+SUMIFS(Sage!$K$3:$K$1000,Sage!$D$3:$D$1000,"=2916")</f>
        <v>0</v>
      </c>
      <c r="H13" s="618">
        <f t="shared" si="0"/>
        <v>0</v>
      </c>
      <c r="I13" s="620">
        <f>SUMIFS(Sagen!$J$3:$J$1000,Sagen!$C$3:$C$1000,"=215")+SUMIFS(Sagen!$J$3:$J$1000,Sagen!$C$3:$C$1000,"=216")-(SUMIFS(Sagen!$K$3:$K$1000,Sagen!$D$3:$D$1000,"=2815")+SUMIFS(Sagen!$K$3:$K$1000,Sagen!$D$3:$D$1000,"=2816")+SUMIFS(Sagen!$K$3:$K$1000,Sagen!$D$3:$D$1000,"=2915")+SUMIFS(Sagen!$K$3:$K$1000,Sagen!$D$3:$D$1000,"=2916"))</f>
        <v>0</v>
      </c>
      <c r="J13" s="619" t="s">
        <v>813</v>
      </c>
      <c r="K13" s="616" t="s">
        <v>610</v>
      </c>
      <c r="L13" s="1020" t="s">
        <v>845</v>
      </c>
      <c r="M13" s="1000">
        <f>SUMIFS(Sage!$K$3:$K$1000,Sage!$C$3:$C$1000,"=106")</f>
        <v>0</v>
      </c>
      <c r="N13" s="1000">
        <f>SUMIFS(Sagen!$K$3:$K$1000,Sagen!$C$3:$C$1000,"=106")</f>
        <v>0</v>
      </c>
      <c r="O13" s="591"/>
      <c r="P13" s="591"/>
    </row>
    <row r="14" spans="1:16" ht="15.75" customHeight="1">
      <c r="A14" s="615" t="s">
        <v>771</v>
      </c>
      <c r="B14" s="1331" t="s">
        <v>657</v>
      </c>
      <c r="C14" s="1332"/>
      <c r="D14" s="1333"/>
      <c r="E14" s="1015"/>
      <c r="F14" s="621">
        <f>SUMIFS(Sage!$J$3:$J$1000,Sage!$C$3:$C$1000,"=217")+SUMIFS(Sage!$J$3:$J$1000,Sage!$C$3:$C$1000,"=218")+SUMIFS(Sage!$J$3:$J$1000,Sage!$D$3:$D$1000,"=2198")</f>
        <v>0</v>
      </c>
      <c r="G14" s="621">
        <f>SUMIFS(Sage!$K$3:$K$1000,Sage!$D$3:$D$1000,"=2817")+SUMIFS(Sage!$K$3:$K$1000,Sage!$D$3:$D$1000,"=2818")+SUMIFS(Sage!$K$3:$K$1000,Sage!$D$3:$D$1000,"=2917")+SUMIFS(Sage!$K$3:$K$1000,Sage!$D$3:$D$1000,"=2918")+SUMIFS(Sage!$K$3:$K$1000,Sage!$M$3:$M$1000,"=29198")</f>
        <v>0</v>
      </c>
      <c r="H14" s="618">
        <f>F14-G14</f>
        <v>0</v>
      </c>
      <c r="I14" s="621">
        <f>SUMIFS(Sagen!$J$3:$J$1000,Sagen!$C$3:$C$1000,"=217")+SUMIFS(Sagen!$J$3:$J$1000,Sagen!$C$3:$C$1000,"=218")+SUMIFS(Sagen!$J$3:$J$1000,Sagen!$D$3:$D$1000,"=2198")-(SUMIFS(Sagen!$K$3:$K$1000,Sagen!$D$3:$D$1000,"=2817")+SUMIFS(Sagen!$K$3:$K$1000,Sagen!$D$3:$D$1000,"=2818")+SUMIFS(Sagen!$K$3:$K$1000,Sagen!$D$3:$D$1000,"=2917")+SUMIFS(Sagen!$K$3:$K$1000,Sagen!$D$3:$D$1000,"=2918")+SUMIFS(Sagen!$K$3:$K$1000,Sagen!$M$3:$M$1000,"=29198"))</f>
        <v>0</v>
      </c>
      <c r="J14" s="619" t="s">
        <v>814</v>
      </c>
      <c r="K14" s="616" t="s">
        <v>611</v>
      </c>
      <c r="L14" s="1020">
        <v>14</v>
      </c>
      <c r="M14" s="1000">
        <f>SUMIFS(Sage!$K$3:$K$1000,Sage!$C$3:$C$1000,"=111")+SUMIFS(Sage!$K$3:$K$1000,Sage!$C$3:$C$1000,"=112")+SUMIFS(Sage!$K$3:$K$1000,Sage!$C$3:$C$1000,"=113")</f>
        <v>0</v>
      </c>
      <c r="N14" s="1000">
        <f>SUMIFS(Sagen!$K$3:$K$1000,Sagen!$C$3:$C$1000,"=111")+SUMIFS(Sagen!$K$3:$K$1000,Sagen!$C$3:$C$1000,"=112")+SUMIFS(Sagen!$K$3:$K$1000,Sagen!$C$3:$C$1000,"=113")</f>
        <v>0</v>
      </c>
      <c r="O14" s="591"/>
      <c r="P14" s="591"/>
    </row>
    <row r="15" spans="1:16" ht="15.75" customHeight="1">
      <c r="A15" s="615" t="s">
        <v>772</v>
      </c>
      <c r="B15" s="1328" t="s">
        <v>592</v>
      </c>
      <c r="C15" s="1329"/>
      <c r="D15" s="1330"/>
      <c r="E15" s="1014">
        <v>3</v>
      </c>
      <c r="F15" s="622">
        <f>SUM(F16:F23)</f>
        <v>0</v>
      </c>
      <c r="G15" s="622">
        <f>SUM(G16:G23)</f>
        <v>0</v>
      </c>
      <c r="H15" s="622">
        <f>SUM(H16:H23)</f>
        <v>0</v>
      </c>
      <c r="I15" s="622">
        <f>SUM(I16:I23)</f>
        <v>0</v>
      </c>
      <c r="J15" s="619" t="s">
        <v>815</v>
      </c>
      <c r="K15" s="616" t="s">
        <v>612</v>
      </c>
      <c r="L15" s="1020">
        <v>14</v>
      </c>
      <c r="M15" s="1000">
        <f>SUMIFS(Sage!$K$3:$K$1000,Sage!$C$3:$C$1000,"=118")</f>
        <v>0</v>
      </c>
      <c r="N15" s="1000">
        <f>SUMIFS(Sagen!$K$3:$K$1000,Sagen!$C$3:$C$1000,"=118")</f>
        <v>0</v>
      </c>
      <c r="O15" s="591"/>
      <c r="P15" s="591"/>
    </row>
    <row r="16" spans="1:16" ht="15.75" customHeight="1">
      <c r="A16" s="1318" t="s">
        <v>773</v>
      </c>
      <c r="B16" s="1334" t="s">
        <v>1531</v>
      </c>
      <c r="C16" s="1335"/>
      <c r="D16" s="1336"/>
      <c r="E16" s="1016"/>
      <c r="F16" s="1337">
        <f>SUMIFS(Sage!$J$3:$J$1000,Sage!$B$3:$B$1000,"=22")</f>
        <v>0</v>
      </c>
      <c r="G16" s="1337">
        <f>SUMIFS(Sage!$K$3:$K$1000,Sage!$C$3:$C$1000,"=282")+SUMIFS(Sage!$K$3:$K$1000,Sage!$C$3:$C$1000,"=292")</f>
        <v>0</v>
      </c>
      <c r="H16" s="1339">
        <f>F16-G16</f>
        <v>0</v>
      </c>
      <c r="I16" s="1337">
        <f>SUMIFS(Sagen!$J$3:$J$1000,Sagen!$B$3:$B$1000,"=22")-(SUMIFS(Sagen!$K$3:$K$1000,Sagen!$C$3:$C$1000,"=282")+SUMIFS(Sagen!$K$3:$K$1000,Sagen!$C$3:$C$1000,"=292"))</f>
        <v>0</v>
      </c>
      <c r="J16" s="615" t="s">
        <v>816</v>
      </c>
      <c r="K16" s="616" t="s">
        <v>809</v>
      </c>
      <c r="L16" s="1020">
        <v>14</v>
      </c>
      <c r="M16" s="1000">
        <f>IF((SUMIFS(Sage!$J$3:$J$1000,Sage!$B$3:$B$1000,"=12"))&lt;(SUMIFS(Sage!$K$3:$K$1000,Sage!$B$3:$B$1000,"=12")),(SUMIFS(Sage!$K$3:$K$1000,Sage!$B$3:$B$1000,"=12")-(SUMIFS(Sage!$J$3:$J$1000,Sage!$B$3:$B$1000,"=12"))),(SUMIFS(Sage!$K$3:$K$1000,Sage!$B$3:$B$1000,"=12")-(SUMIFS(Sage!$J$3:$J$1000,Sage!$B$3:$B$1000,"=12"))))</f>
        <v>0</v>
      </c>
      <c r="N16" s="1000">
        <f>IF((SUMIFS(Sagen!$J$3:$J$1000,Sagen!$B$3:$B$1000,"=12"))&lt;(SUMIFS(Sagen!$K$3:$K$1000,Sagen!$B$3:$B$1000,"=12")),(SUMIFS(Sagen!$K$3:$K$1000,Sagen!$B$3:$B$1000,"=12")-(SUMIFS(Sagen!$J$3:$J$1000,Sagen!$B$3:$B$1000,"=12"))),(SUMIFS(Sagen!$K$3:$K$1000,Sagen!$B$3:$B$1000,"=12")-(SUMIFS(Sagen!$J$3:$J$1000,Sagen!$B$3:$B$1000,"=12"))))</f>
        <v>0</v>
      </c>
      <c r="O16" s="591"/>
      <c r="P16" s="591"/>
    </row>
    <row r="17" spans="1:16" ht="15.75" customHeight="1">
      <c r="A17" s="1318"/>
      <c r="B17" s="623" t="s">
        <v>846</v>
      </c>
      <c r="C17" s="624"/>
      <c r="D17" s="625"/>
      <c r="E17" s="1017"/>
      <c r="F17" s="1338"/>
      <c r="G17" s="1338"/>
      <c r="H17" s="1338"/>
      <c r="I17" s="1338"/>
      <c r="J17" s="615" t="s">
        <v>817</v>
      </c>
      <c r="K17" s="616" t="s">
        <v>810</v>
      </c>
      <c r="L17" s="1020"/>
      <c r="M17" s="1000">
        <f>(SUMIFS(Sage!$K$3:$K$1000,Sage!$L$3:$L$1000,"=6")+SUMIFS(Sage!$K$3:$K$1000,Sage!$L$3:$L$1000,"=7")+SUMIFS(Sage!$K$3:$K$1000,Sage!$L$3:$L$1000,"=8"))-(SUMIFS(Sage!$J$3:$J$1000,Sage!$L$3:$L$1000,"=6")+SUMIFS(Sage!$J$3:$J$1000,Sage!$L$3:$L$1000,"=7")+SUMIFS(Sage!$J$3:$J$1000,Sage!$L$3:$L$1000,"=8"))</f>
        <v>215389710</v>
      </c>
      <c r="N17" s="1000">
        <f>(SUMIFS(Sagen!$K$3:$K$1000,Sagen!$L$3:$L$1000,"=6")+SUMIFS(Sagen!$K$3:$K$1000,Sagen!$L$3:$L$1000,"=7")+SUMIFS(Sagen!$K$3:$K$1000,Sagen!$L$3:$L$1000,"=8"))-(SUMIFS(Sagen!$J$3:$J$1000,Sagen!$L$3:$L$1000,"=6")+SUMIFS(Sagen!$J$3:$J$1000,Sagen!$L$3:$L$1000,"=7")+SUMIFS(Sagen!$J$3:$J$1000,Sagen!$L$3:$L$1000,"=8"))</f>
        <v>118619674</v>
      </c>
      <c r="O17" s="591"/>
      <c r="P17" s="591"/>
    </row>
    <row r="18" spans="1:16" ht="15.75" customHeight="1">
      <c r="A18" s="1318" t="s">
        <v>777</v>
      </c>
      <c r="B18" s="1334" t="s">
        <v>1532</v>
      </c>
      <c r="C18" s="1335"/>
      <c r="D18" s="1336"/>
      <c r="E18" s="1016"/>
      <c r="F18" s="1339">
        <f>SUMIFS(Sage!$J$3:$J$1000,Sage!$C$3:$C$1000,"=231")+SUMIFS(Sage!$J$3:$J$1000,Sage!$C$3:$C$1000,"=232")+SUMIFS(Sage!$J$3:$J$1000,Sage!$C$3:$C$1000,"=233")+SUMIFS(Sage!$J$3:$J$1000,Sage!$C$3:$C$1000,"=237")+SUMIFS(Sage!$J$3:$J$1000,Sage!$D$3:$D$1000,"=2391")</f>
        <v>0</v>
      </c>
      <c r="G18" s="1339">
        <f>SUMIFS(Sage!$K$3:$K$1000,Sage!$D$3:$D$1000,"=2831")+SUMIFS(Sage!$K$3:$K$1000,Sage!$D$3:$D$1000,"=2832")+SUMIFS(Sage!$K$3:$K$1000,Sage!$D$3:$D$1000,"=2833")+SUMIFS(Sage!$K$3:$K$1000,Sage!$D$3:$D$1000,"=2837")+SUMIFS(Sage!$K$3:$K$1000,Sage!$D$3:$D$1000,"=2931")+SUMIFS(Sage!$K$3:$K$1000,Sage!$D$3:$D$1000,"=2932")+SUMIFS(Sage!$K$3:$K$1000,Sage!$D$3:$D$1000,"=2933")+SUMIFS(Sage!$K$3:$K$1000,Sage!$D$3:$D$1000,"=2937")+SUMIFS(Sage!$K$3:$K$1000,Sage!$M$3:$M$1000,"=29391")</f>
        <v>0</v>
      </c>
      <c r="H18" s="1339">
        <f>F18-G18</f>
        <v>0</v>
      </c>
      <c r="I18" s="1339">
        <f>SUMIFS(Sagen!$J$3:$J$1000,Sagen!$C$3:$C$1000,"=231")+SUMIFS(Sagen!$J$3:$J$1000,Sagen!$C$3:$C$1000,"=232")+SUMIFS(Sagen!$J$3:$J$1000,Sagen!$C$3:$C$1000,"=233")+SUMIFS(Sagen!$J$3:$J$1000,Sagen!$C$3:$C$1000,"=237")+SUMIFS(Sagen!$J$3:$J$1000,Sagen!$D$3:$D$1000,"=2391")-(SUMIFS(Sagen!$K$3:$K$1000,Sagen!$D$3:$D$1000,"=2831")+SUMIFS(Sagen!$K$3:$K$1000,Sagen!$D$3:$D$1000,"=2832")+SUMIFS(Sagen!$K$3:$K$1000,Sagen!$D$3:$D$1000,"=2833")+SUMIFS(Sagen!$K$3:$K$1000,Sagen!$D$3:$D$1000,"=2837")+SUMIFS(Sagen!$K$3:$K$1000,Sagen!$D$3:$D$1000,"=2931")+SUMIFS(Sagen!$K$3:$K$1000,Sagen!$D$3:$D$1000,"=2932")+SUMIFS(Sagen!$K$3:$K$1000,Sagen!$D$3:$D$1000,"=2933")+SUMIFS(Sagen!$K$3:$K$1000,Sagen!$D$3:$D$1000,"=2937")+SUMIFS(Sagen!$K$3:$K$1000,Sagen!$M$3:$M$1000,"=29391"))</f>
        <v>0</v>
      </c>
      <c r="J18" s="626" t="s">
        <v>818</v>
      </c>
      <c r="K18" s="616" t="s">
        <v>614</v>
      </c>
      <c r="L18" s="1020">
        <v>15</v>
      </c>
      <c r="M18" s="1000">
        <f>SUMIFS(Sage!$K$3:$K$1000,Sage!$B$3:$B$1000,"=14")</f>
        <v>0</v>
      </c>
      <c r="N18" s="1000">
        <f>SUMIFS(Sagen!$K$3:$K$1000,Sagen!$B$3:$B$1000,"=14")</f>
        <v>0</v>
      </c>
      <c r="O18" s="591"/>
      <c r="P18" s="591"/>
    </row>
    <row r="19" spans="1:16" ht="15.75" customHeight="1">
      <c r="A19" s="1318"/>
      <c r="B19" s="623" t="s">
        <v>847</v>
      </c>
      <c r="C19" s="624"/>
      <c r="D19" s="625"/>
      <c r="E19" s="1017"/>
      <c r="F19" s="1338"/>
      <c r="G19" s="1338"/>
      <c r="H19" s="1338"/>
      <c r="I19" s="1338"/>
      <c r="J19" s="626" t="s">
        <v>819</v>
      </c>
      <c r="K19" s="616" t="s">
        <v>613</v>
      </c>
      <c r="L19" s="1020">
        <v>15</v>
      </c>
      <c r="M19" s="999">
        <f>SUMIFS(Sage!$K$3:$K$1000,Sage!$B$3:$B$1000,"=15")</f>
        <v>0</v>
      </c>
      <c r="N19" s="999">
        <f>SUMIFS(Sagen!$K$3:$K$1000,Sagen!$B$3:$B$1000,"=15")</f>
        <v>0</v>
      </c>
      <c r="O19" s="591"/>
      <c r="P19" s="591"/>
    </row>
    <row r="20" spans="1:16" ht="15.75" customHeight="1">
      <c r="A20" s="615" t="s">
        <v>778</v>
      </c>
      <c r="B20" s="1331" t="s">
        <v>780</v>
      </c>
      <c r="C20" s="1332"/>
      <c r="D20" s="1333"/>
      <c r="E20" s="1015"/>
      <c r="F20" s="1000">
        <f>SUMIFS(Sage!$J$3:$J$1000,Sage!$C$3:$C$1000,"=234")+SUMIFS(Sage!$J$3:$J$1000,Sage!$C$3:$C$1000,"=235")+SUMIFS(Sage!$J$3:$J$1000,Sage!$C$3:$C$1000,"=238")+SUMIFS(Sage!$J$3:$J$1000,Sage!$D$3:$D$1000,"=2392")+SUMIFS(Sage!$J$3:$J$1000,Sage!$D$3:$D$1000,"=2393")</f>
        <v>0</v>
      </c>
      <c r="G20" s="1000">
        <f>SUMIFS(Sage!$K$3:$K$1000,Sage!$D$3:$D$1000,"=2834")+SUMIFS(Sage!$K$3:$K$1000,Sage!$D$3:$D$1000,"=2835")+SUMIFS(Sage!$K$3:$K$1000,Sage!$D$3:$D$1000,"=2838")+SUMIFS(Sage!$K$3:$K$1000,Sage!$D$3:$D$1000,"=2934")+SUMIFS(Sage!$K$3:$K$1000,Sage!$D$3:$D$1000,"=2935")+SUMIFS(Sage!$K$3:$K$1000,Sage!$D$3:$D$1000,"=2938")+SUMIFS(Sage!$K$3:$K$1000,Sage!$M$3:$M$1000,"=29393")</f>
        <v>0</v>
      </c>
      <c r="H20" s="1000">
        <f t="shared" ref="H20:H22" si="1">F20-G20</f>
        <v>0</v>
      </c>
      <c r="I20" s="1000">
        <f>SUMIFS(Sagen!$J$3:$J$1000,Sagen!$C$3:$C$1000,"=234")+SUMIFS(Sagen!$J$3:$J$1000,Sagen!$C$3:$C$1000,"=235")+SUMIFS(Sagen!$J$3:$J$1000,Sagen!$C$3:$C$1000,"=238")+SUMIFS(Sagen!$J$3:$J$1000,Sagen!$D$3:$D$1000,"=2392")+SUMIFS(Sagen!$J$3:$J$1000,Sagen!$D$3:$D$1000,"=2393")-(SUMIFS(Sagen!$K$3:$K$1000,Sagen!$D$3:$D$1000,"=2834")+SUMIFS(Sagen!$K$3:$K$1000,Sagen!$D$3:$D$1000,"=2835")+SUMIFS(Sagen!$K$3:$K$1000,Sagen!$D$3:$D$1000,"=2838")+SUMIFS(Sagen!$K$3:$K$1000,Sagen!$D$3:$D$1000,"=2934")+SUMIFS(Sagen!$K$3:$K$1000,Sagen!$D$3:$D$1000,"=2935")+SUMIFS(Sagen!$K$3:$K$1000,Sagen!$D$3:$D$1000,"=2938")+SUMIFS(Sagen!$K$3:$K$1000,Sagen!$M$3:$M$1000,"=29393"))</f>
        <v>0</v>
      </c>
      <c r="J20" s="627" t="s">
        <v>820</v>
      </c>
      <c r="K20" s="628" t="s">
        <v>596</v>
      </c>
      <c r="L20" s="1014"/>
      <c r="M20" s="1001">
        <f>SUM(M10:M19)</f>
        <v>215389710</v>
      </c>
      <c r="N20" s="1001">
        <f>SUM(N10:N19)</f>
        <v>118619674</v>
      </c>
      <c r="O20" s="591"/>
      <c r="P20" s="591"/>
    </row>
    <row r="21" spans="1:16" ht="17.25" customHeight="1">
      <c r="A21" s="615" t="s">
        <v>781</v>
      </c>
      <c r="B21" s="1331" t="s">
        <v>782</v>
      </c>
      <c r="C21" s="1332"/>
      <c r="D21" s="1333"/>
      <c r="E21" s="1015"/>
      <c r="F21" s="1000">
        <f>SUMIFS(Sage!$J$3:$J$1000,Sage!$B$3:$B$1000,"=24")-SUMIFS(Sage!$J$3:$J$1000,Sage!$C$3:$C$1000,"=245")-SUMIFS(Sage!$J$3:$J$1000,Sage!$D$3:$D$1000,"=2495")</f>
        <v>0</v>
      </c>
      <c r="G21" s="1000">
        <f>SUMIFS(Sage!$K$3:$K$1000,Sage!$C$3:$C$1000,"=284")+SUMIFS(Sage!$K$3:$K$1000,Sage!$C$3:$C$1000,"=294")-SUMIFS(Sage!$K$3:$K$1000,Sage!$D$3:$D$1000,"=2845")-SUMIFS(Sage!$K$3:$K$1000,Sage!$D$3:$D$1000,"=2945")-SUMIFS(Sage!$K$3:$K$1000,Sage!$M$3:$M$1000,"=29495")</f>
        <v>0</v>
      </c>
      <c r="H21" s="1000">
        <f t="shared" si="1"/>
        <v>0</v>
      </c>
      <c r="I21" s="1000">
        <f>SUMIFS(Sagen!$J$3:$J$1000,Sagen!$B$3:$B$1000,"=24")-SUMIFS(Sagen!$J$3:$J$1000,Sagen!$C$3:$C$1000,"=245")-SUMIFS(Sagen!$J$3:$J$1000,Sagen!$D$3:$D$1000,"=2495")-(SUMIFS(Sagen!$K$3:$K$1000,Sagen!$C$3:$C$1000,"=284")+SUMIFS(Sagen!$K$3:$K$1000,Sagen!$C$3:$C$1000,"=294")-SUMIFS(Sagen!$K$3:$K$1000,Sagen!$D$3:$D$1000,"=2845")-SUMIFS(Sagen!$K$3:$K$1000,Sagen!$D$3:$D$1000,"=2945")-SUMIFS(Sagen!$K$3:$K$1000,Sagen!$M$3:$M$1000,"=29495"))</f>
        <v>0</v>
      </c>
      <c r="J21" s="626" t="s">
        <v>829</v>
      </c>
      <c r="K21" s="616" t="s">
        <v>821</v>
      </c>
      <c r="L21" s="1020">
        <v>16</v>
      </c>
      <c r="M21" s="617">
        <f>SUMIFS(Sage!$K$3:$K$1000,Sage!$B$3:$B$1000,"=16")+SUMIFS(Sage!$K$3:$K$1000,Sage!$C$3:$C$1000,"=181")+SUMIFS(Sage!$K$3:$K$1000,Sage!$C$3:$C$1000,"=182")+SUMIFS(Sage!$K$3:$K$1000,Sage!$C$3:$C$1000,"=183")+SUMIFS(Sage!$K$3:$K$1000,Sage!$C$3:$C$1000,"=184")</f>
        <v>0</v>
      </c>
      <c r="N21" s="617">
        <f>SUMIFS(Sagen!$K$3:$K$1000,Sagen!$B$3:$B$1000,"=16")+SUMIFS(Sagen!$K$3:$K$1000,Sagen!$C$3:$C$1000,"=181")+SUMIFS(Sagen!$K$3:$K$1000,Sagen!$C$3:$C$1000,"=182")+SUMIFS(Sagen!$K$3:$K$1000,Sagen!$C$3:$C$1000,"=183")+SUMIFS(Sagen!$K$3:$K$1000,Sagen!$C$3:$C$1000,"=184")</f>
        <v>0</v>
      </c>
      <c r="O21" s="591"/>
      <c r="P21" s="591"/>
    </row>
    <row r="22" spans="1:16" ht="15.75" customHeight="1">
      <c r="A22" s="615" t="s">
        <v>784</v>
      </c>
      <c r="B22" s="1331" t="s">
        <v>783</v>
      </c>
      <c r="C22" s="1332"/>
      <c r="D22" s="1333"/>
      <c r="E22" s="1015"/>
      <c r="F22" s="1000">
        <f>SUMIFS(Sage!$J$3:$J$1000,Sage!$C$3:$C$1000,"=245")+SUMIFS(Sage!$J$3:$J$1000,Sage!$D$3:$D$1000,"=2495")</f>
        <v>0</v>
      </c>
      <c r="G22" s="1000">
        <f>SUMIFS(Sage!$K$3:$K$1000,Sage!$D$3:$D$1000,"=2845")+SUMIFS(Sage!$K$3:$K$1000,Sage!$D$3:$D$1000,"=2945")+SUMIFS(Sage!$K$3:$K$1000,Sage!$M$3:$M$1000,"=29495")</f>
        <v>0</v>
      </c>
      <c r="H22" s="1000">
        <f t="shared" si="1"/>
        <v>0</v>
      </c>
      <c r="I22" s="1000">
        <f>SUMIFS(Sagen!$J$3:$J$1000,Sagen!$C$3:$C$1000,"=245")+SUMIFS(Sagen!$J$3:$J$1000,Sagen!$D$3:$D$1000,"=2495")-(SUMIFS(Sagen!$K$3:$K$1000,Sagen!$D$3:$D$1000,"=2845")+SUMIFS(Sagen!$K$3:$K$1000,Sagen!$D$3:$D$1000,"=2945")+SUMIFS(Sagen!$K$3:$K$1000,Sagen!$M$3:$M$1000,"=29495"))</f>
        <v>0</v>
      </c>
      <c r="J22" s="626" t="s">
        <v>830</v>
      </c>
      <c r="K22" s="616" t="s">
        <v>822</v>
      </c>
      <c r="L22" s="1020">
        <v>16</v>
      </c>
      <c r="M22" s="1000">
        <f>SUMIFS(Sage!$K$3:$K$1000,Sage!$B$3:$B$1000,"=17")</f>
        <v>0</v>
      </c>
      <c r="N22" s="1000">
        <f>SUMIFS(Sagen!$K$3:$K$1000,Sagen!$B$3:$B$1000,"=17")</f>
        <v>0</v>
      </c>
      <c r="O22" s="591"/>
      <c r="P22" s="591"/>
    </row>
    <row r="23" spans="1:16" ht="15.75" customHeight="1">
      <c r="A23" s="615" t="s">
        <v>785</v>
      </c>
      <c r="B23" s="1331" t="s">
        <v>786</v>
      </c>
      <c r="C23" s="1332"/>
      <c r="D23" s="1333"/>
      <c r="E23" s="1018">
        <v>3</v>
      </c>
      <c r="F23" s="999">
        <f>SUMIFS(Sage!$J$3:$J$1000,Sage!$B$3:$B$1000,"=25")</f>
        <v>0</v>
      </c>
      <c r="G23" s="999">
        <f>SUMIFS(Sage!$K$3:$K$1000,Sage!$C$3:$C$1000,"=295")</f>
        <v>0</v>
      </c>
      <c r="H23" s="1000">
        <f>F23-G23</f>
        <v>0</v>
      </c>
      <c r="I23" s="999">
        <f>SUMIFS(Sagen!$J$3:$J$1000,Sagen!$B$3:$B$1000,"=25")-(SUMIFS(Sagen!$K$3:$K$1000,Sagen!$C$3:$C$1000,"=295"))</f>
        <v>0</v>
      </c>
      <c r="J23" s="626" t="s">
        <v>831</v>
      </c>
      <c r="K23" s="616" t="s">
        <v>823</v>
      </c>
      <c r="L23" s="1020">
        <v>16</v>
      </c>
      <c r="M23" s="629">
        <f>SUMIFS(Sage!$K$3:$K$1000,Sage!$B$3:$B$1000,"=19")</f>
        <v>0</v>
      </c>
      <c r="N23" s="629">
        <f>SUMIFS(Sagen!$K$3:$K$1000,Sagen!$B$3:$B$1000,"=19")</f>
        <v>0</v>
      </c>
      <c r="O23" s="591"/>
      <c r="P23" s="591"/>
    </row>
    <row r="24" spans="1:16" ht="15.75" customHeight="1">
      <c r="A24" s="630" t="s">
        <v>787</v>
      </c>
      <c r="B24" s="1328" t="s">
        <v>593</v>
      </c>
      <c r="C24" s="1329"/>
      <c r="D24" s="1330"/>
      <c r="E24" s="1014">
        <v>4</v>
      </c>
      <c r="F24" s="1001">
        <f>SUM(F25:F26)</f>
        <v>0</v>
      </c>
      <c r="G24" s="1001">
        <f>SUM(G25:G26)</f>
        <v>0</v>
      </c>
      <c r="H24" s="1001">
        <f>SUM(H25:H26)</f>
        <v>0</v>
      </c>
      <c r="I24" s="1001">
        <f>SUM(I25:I26)</f>
        <v>0</v>
      </c>
      <c r="J24" s="627" t="s">
        <v>832</v>
      </c>
      <c r="K24" s="628" t="s">
        <v>598</v>
      </c>
      <c r="L24" s="1014"/>
      <c r="M24" s="1001">
        <f>SUM(M21:M23)</f>
        <v>0</v>
      </c>
      <c r="N24" s="1001">
        <f>SUM(N21:N23)</f>
        <v>0</v>
      </c>
      <c r="O24" s="591"/>
      <c r="P24" s="591"/>
    </row>
    <row r="25" spans="1:16" ht="15.75" customHeight="1">
      <c r="A25" s="615" t="s">
        <v>788</v>
      </c>
      <c r="B25" s="1331" t="s">
        <v>594</v>
      </c>
      <c r="C25" s="1332"/>
      <c r="D25" s="1333"/>
      <c r="E25" s="1017"/>
      <c r="F25" s="998">
        <f>SUMIFS(Sage!$J$3:$J$1000,Sage!$B$3:$B$1000,"=26")</f>
        <v>0</v>
      </c>
      <c r="G25" s="998">
        <f>SUMIFS(Sage!$K$3:$K$1000,Sage!$C$3:$C$1000,"=296")</f>
        <v>0</v>
      </c>
      <c r="H25" s="998">
        <f>F25-G25</f>
        <v>0</v>
      </c>
      <c r="I25" s="998">
        <f>SUMIFS(Sagen!$J$3:$J$1000,Sagen!$B$3:$B$1000,"=26")-(SUMIFS(Sagen!$K$3:$K$1000,Sagen!$C$3:$C$1000,"=296"))</f>
        <v>0</v>
      </c>
      <c r="J25" s="631" t="s">
        <v>833</v>
      </c>
      <c r="K25" s="632" t="s">
        <v>824</v>
      </c>
      <c r="L25" s="1022"/>
      <c r="M25" s="633">
        <f>M20+M24</f>
        <v>215389710</v>
      </c>
      <c r="N25" s="633">
        <f>N20+N24</f>
        <v>118619674</v>
      </c>
      <c r="O25" s="591"/>
      <c r="P25" s="591"/>
    </row>
    <row r="26" spans="1:16" ht="15.75" customHeight="1">
      <c r="A26" s="615" t="s">
        <v>789</v>
      </c>
      <c r="B26" s="1331" t="s">
        <v>595</v>
      </c>
      <c r="C26" s="1332"/>
      <c r="D26" s="1333"/>
      <c r="E26" s="1015"/>
      <c r="F26" s="1000">
        <f>SUMIFS(Sage!$J$3:$J$1000,Sage!$B$3:$B$1000,"=27")</f>
        <v>0</v>
      </c>
      <c r="G26" s="1000">
        <f>SUMIFS(Sage!$K$3:$K$1000,Sage!$C$3:$C$1000,"=297")</f>
        <v>0</v>
      </c>
      <c r="H26" s="1000">
        <f>F26-G26</f>
        <v>0</v>
      </c>
      <c r="I26" s="1000">
        <f>SUMIFS(Sagen!$J$3:$J$1000,Sagen!$B$3:$B$1000,"=27")-(SUMIFS(Sagen!$K$3:$K$1000,Sagen!$C$3:$C$1000,"=297"))</f>
        <v>0</v>
      </c>
      <c r="J26" s="634" t="s">
        <v>834</v>
      </c>
      <c r="K26" s="635" t="s">
        <v>825</v>
      </c>
      <c r="L26" s="1020">
        <v>5</v>
      </c>
      <c r="M26" s="617">
        <f>SUMIFS(Sage!$K$3:$K$1000,Sage!$C$3:$C$1000,"=481")+SUMIFS(Sage!$K$3:$K$1000,Sage!$C$3:$C$1000,"=482")+SUMIFS(Sage!$K$3:$K$1000,Sage!$C$3:$C$1000,"=484")+SUMIFS(Sage!$K$3:$K$1000,Sage!$D$3:$D$1000,"=4998")</f>
        <v>0</v>
      </c>
      <c r="N26" s="617">
        <f>SUMIFS(Sagen!$K$3:$K$1000,Sagen!$C$3:$C$1000,"=481")+SUMIFS(Sagen!$K$3:$K$1000,Sagen!$C$3:$C$1000,"=482")+SUMIFS(Sagen!$K$3:$K$1000,Sagen!$C$3:$C$1000,"=484")+SUMIFS(Sagen!$K$3:$K$1000,Sagen!$D$3:$D$1000,"=4998")</f>
        <v>0</v>
      </c>
      <c r="O26" s="591"/>
      <c r="P26" s="591"/>
    </row>
    <row r="27" spans="1:16" ht="15.75" customHeight="1">
      <c r="A27" s="630" t="s">
        <v>790</v>
      </c>
      <c r="B27" s="1340" t="s">
        <v>597</v>
      </c>
      <c r="C27" s="1341"/>
      <c r="D27" s="1342"/>
      <c r="E27" s="1019"/>
      <c r="F27" s="633">
        <f>F10+F15+F24</f>
        <v>0</v>
      </c>
      <c r="G27" s="633">
        <f>G10+G15+G24</f>
        <v>0</v>
      </c>
      <c r="H27" s="633">
        <f>H10+H15+H24</f>
        <v>0</v>
      </c>
      <c r="I27" s="633">
        <f>I10+I15+I24</f>
        <v>0</v>
      </c>
      <c r="J27" s="615" t="s">
        <v>63</v>
      </c>
      <c r="K27" s="616" t="s">
        <v>601</v>
      </c>
      <c r="L27" s="1020">
        <v>7</v>
      </c>
      <c r="M27" s="1000">
        <f>SUMIFS(Sage!$K$3:$K$1000,Sage!$C$3:$C$1000,"=419")</f>
        <v>0</v>
      </c>
      <c r="N27" s="1000">
        <f>SUMIFS(Sagen!$K$3:$K$1000,Sagen!$C$3:$C$1000,"=419")</f>
        <v>0</v>
      </c>
      <c r="O27" s="591"/>
      <c r="P27" s="591"/>
    </row>
    <row r="28" spans="1:16" ht="15.75" customHeight="1">
      <c r="A28" s="615" t="s">
        <v>791</v>
      </c>
      <c r="B28" s="1346" t="s">
        <v>697</v>
      </c>
      <c r="C28" s="1347"/>
      <c r="D28" s="1348"/>
      <c r="E28" s="1020">
        <v>5</v>
      </c>
      <c r="F28" s="617">
        <f>SUMIFS(Sage!$J$3:$J$1000,Sage!$C$3:$C$1000,"=485")+SUMIFS(Sage!$J$3:$J$1000,Sage!$C$3:$C$1000,"=488")</f>
        <v>0</v>
      </c>
      <c r="G28" s="617">
        <f>SUMIFS(Sage!$K$3:$K$1000,Sage!$C$3:$C$1000,"=498")</f>
        <v>0</v>
      </c>
      <c r="H28" s="930">
        <f>F28-G28</f>
        <v>0</v>
      </c>
      <c r="I28" s="617">
        <f>SUMIFS(Sagen!$J$3:$J$1000,Sagen!$C$3:$C$1000,"=485")+SUMIFS(Sagen!$J$3:$J$1000,Sagen!$C$3:$C$1000,"=488")-(SUMIFS(Sagen!$K$3:$K$1000,Sagen!$C$3:$C$1000,"=498"))</f>
        <v>0</v>
      </c>
      <c r="J28" s="634" t="s">
        <v>835</v>
      </c>
      <c r="K28" s="616" t="s">
        <v>615</v>
      </c>
      <c r="L28" s="1020">
        <v>17</v>
      </c>
      <c r="M28" s="1000">
        <f>SUMIFS(Sage!$K$3:$K$1000,Sage!$B$3:$B$1000,"=40")</f>
        <v>0</v>
      </c>
      <c r="N28" s="1000">
        <f>SUMIFS(Sagen!$K$3:$K$1000,Sagen!$B$3:$B$1000,"=40")</f>
        <v>0</v>
      </c>
      <c r="O28" s="591"/>
      <c r="P28" s="591"/>
    </row>
    <row r="29" spans="1:16" ht="15.75" customHeight="1">
      <c r="A29" s="615" t="s">
        <v>792</v>
      </c>
      <c r="B29" s="1346" t="s">
        <v>599</v>
      </c>
      <c r="C29" s="1347"/>
      <c r="D29" s="1348"/>
      <c r="E29" s="1020">
        <v>6</v>
      </c>
      <c r="F29" s="1000">
        <f>SUMIFS(Sage!$J$3:$J$1000,Sage!$B$3:$B$1000,"=31")+SUMIFS(Sage!$J$3:$J$1000,Sage!$B$3:$B$1000,"=32")+SUMIFS(Sage!$J$3:$J$1000,Sage!$B$3:$B$1000,"=33")+SUMIFS(Sage!$J$3:$J$1000,Sage!$B$3:$B$1000,"=34")+SUMIFS(Sage!$J$3:$J$1000,Sage!$B$3:$B$1000,"=35")+SUMIFS(Sage!$J$3:$J$1000,Sage!$B$3:$B$1000,"=36")+SUMIFS(Sage!$J$3:$J$1000,Sage!$B$3:$B$1000,"=37")+SUMIFS(Sage!$J$3:$J$1000,Sage!$B$3:$B$1000,"=38")</f>
        <v>0</v>
      </c>
      <c r="G29" s="1000">
        <f>SUMIFS(Sage!$K$3:$K$1000,Sage!$B$3:$B$1000,"=39")</f>
        <v>0</v>
      </c>
      <c r="H29" s="1000">
        <f t="shared" ref="H29:H33" si="2">F29-G29</f>
        <v>0</v>
      </c>
      <c r="I29" s="1000">
        <f>SUMIFS(Sagen!$J$3:$J$1000,Sagen!$B$3:$B$1000,"=31")+SUMIFS(Sagen!$J$3:$J$1000,Sagen!$B$3:$B$1000,"=32")+SUMIFS(Sagen!$J$3:$J$1000,Sagen!$B$3:$B$1000,"=33")+SUMIFS(Sagen!$J$3:$J$1000,Sagen!$B$3:$B$1000,"=34")+SUMIFS(Sagen!$J$3:$J$1000,Sagen!$B$3:$B$1000,"=35")+SUMIFS(Sagen!$J$3:$J$1000,Sagen!$B$3:$B$1000,"=36")+SUMIFS(Sagen!$J$3:$J$1000,Sagen!$B$3:$B$1000,"=37")+SUMIFS(Sagen!$J$3:$J$1000,Sagen!$B$3:$B$1000,"=38")-(SUMIFS(Sagen!$K$3:$K$1000,Sagen!$B$3:$B$1000,"=39"))</f>
        <v>0</v>
      </c>
      <c r="J29" s="634" t="s">
        <v>836</v>
      </c>
      <c r="K29" s="616" t="s">
        <v>616</v>
      </c>
      <c r="L29" s="1020">
        <v>18</v>
      </c>
      <c r="M29" s="1000">
        <f>SUMIFS(Sage!$K$3:$K$1000,Sage!$B$3:$B$1000,"=44")+SUMIFS(Sage!$K$3:$K$1000,Sage!$B$3:$B$1000,"=42")+SUMIFS(Sage!$K$3:$K$1000,Sage!$B$3:$B$1000,"=43")</f>
        <v>0</v>
      </c>
      <c r="N29" s="1000">
        <f>SUMIFS(Sagen!$K$3:$K$1000,Sagen!$B$3:$B$1000,"=44")+SUMIFS(Sagen!$K$3:$K$1000,Sagen!$B$3:$B$1000,"=42")+SUMIFS(Sagen!$K$3:$K$1000,Sagen!$B$3:$B$1000,"=43")</f>
        <v>0</v>
      </c>
      <c r="O29" s="591"/>
      <c r="P29" s="591"/>
    </row>
    <row r="30" spans="1:16" ht="15.75" customHeight="1">
      <c r="A30" s="615" t="s">
        <v>793</v>
      </c>
      <c r="B30" s="1343" t="s">
        <v>600</v>
      </c>
      <c r="C30" s="1344"/>
      <c r="D30" s="1345"/>
      <c r="E30" s="1021"/>
      <c r="F30" s="953">
        <f>SUM(F31:F33)</f>
        <v>0</v>
      </c>
      <c r="G30" s="953">
        <f>SUM(G31:G33)</f>
        <v>0</v>
      </c>
      <c r="H30" s="953">
        <f t="shared" ref="H30:I30" si="3">SUM(H31:H33)</f>
        <v>0</v>
      </c>
      <c r="I30" s="953">
        <f t="shared" si="3"/>
        <v>0</v>
      </c>
      <c r="J30" s="634" t="s">
        <v>837</v>
      </c>
      <c r="K30" s="616" t="s">
        <v>617</v>
      </c>
      <c r="L30" s="1020">
        <v>19</v>
      </c>
      <c r="M30" s="1000">
        <f>SUMIFS(Sage!$K$3:$K$1000,Sage!$C$3:$C$1000,"=185")+SUMIFS(Sage!$K$3:$K$1000,Sage!$B$3:$B$1000,"=45")+SUMIFS(Sage!$K$3:$K$1000,Sage!$B$3:$B$1000,"=46")+SUMIFS(Sage!$K$3:$K$1000,Sage!$B$3:$B$1000,"=47")-SUMIFS(Sage!$K$3:$K$1000,Sage!$C$3:$C$1000,"=479")</f>
        <v>0</v>
      </c>
      <c r="N30" s="1000">
        <f>SUMIFS(Sagen!$K$3:$K$1000,Sagen!$C$3:$C$1000,"=185")+SUMIFS(Sagen!$K$3:$K$1000,Sagen!$B$3:$B$1000,"=45")+SUMIFS(Sagen!$K$3:$K$1000,Sagen!$B$3:$B$1000,"=46")+SUMIFS(Sagen!$K$3:$K$1000,Sagen!$B$3:$B$1000,"=47")-SUMIFS(Sagen!$K$3:$K$1000,Sagen!$C$3:$C$1000,"=479")</f>
        <v>0</v>
      </c>
      <c r="O30" s="591"/>
      <c r="P30" s="591"/>
    </row>
    <row r="31" spans="1:16" ht="15.75" customHeight="1">
      <c r="A31" s="615" t="s">
        <v>794</v>
      </c>
      <c r="B31" s="1331" t="s">
        <v>607</v>
      </c>
      <c r="C31" s="1332"/>
      <c r="D31" s="1333"/>
      <c r="E31" s="1020">
        <v>17</v>
      </c>
      <c r="F31" s="1000">
        <f>SUMIFS(Sage!$J$3:$J$1000,Sage!$C$3:$C$1000,"=409")</f>
        <v>0</v>
      </c>
      <c r="G31" s="1000">
        <f>SUMIFS(Sage!$K$3:$K$1000,Sage!$C$3:$C$1000,"=490")</f>
        <v>0</v>
      </c>
      <c r="H31" s="1000">
        <f t="shared" si="2"/>
        <v>0</v>
      </c>
      <c r="I31" s="1000">
        <f>SUMIFS(Sagen!$J$3:$J$1000,Sagen!$C$3:$C$1000,"=409")-(SUMIFS(Sagen!$K$3:$K$1000,Sagen!$C$3:$C$1000,"=490"))</f>
        <v>0</v>
      </c>
      <c r="J31" s="626" t="s">
        <v>838</v>
      </c>
      <c r="K31" s="616" t="s">
        <v>826</v>
      </c>
      <c r="L31" s="1020">
        <v>19</v>
      </c>
      <c r="M31" s="629">
        <f>SUMIFS(Sage!$K$3:$K$1000,Sage!$C$3:$C$1000,"=499")+SUMIFS(Sage!$K$3:$K$1000,Sage!$C$3:$C$1000,"=599")-SUMIFS(Sage!$K$3:$K$1000,Sage!$D$3:$D$1000,"=4998")</f>
        <v>0</v>
      </c>
      <c r="N31" s="629">
        <f>SUMIFS(Sagen!$K$3:$K$1000,Sagen!$C$3:$C$1000,"=499")+SUMIFS(Sagen!$K$3:$K$1000,Sagen!$C$3:$C$1000,"=599")-SUMIFS(Sagen!$K$3:$K$1000,Sagen!$D$3:$D$1000,"=4998")</f>
        <v>0</v>
      </c>
      <c r="O31" s="591"/>
      <c r="P31" s="591"/>
    </row>
    <row r="32" spans="1:16" ht="15.75" customHeight="1">
      <c r="A32" s="615" t="s">
        <v>779</v>
      </c>
      <c r="B32" s="1331" t="s">
        <v>411</v>
      </c>
      <c r="C32" s="1332"/>
      <c r="D32" s="1333"/>
      <c r="E32" s="1020">
        <v>7</v>
      </c>
      <c r="F32" s="1000">
        <f>SUMIFS(Sage!$J$3:$J$1000,Sage!$B$3:$B$1000,"=41")-SUMIFS(Sage!$J$3:$J$1000,Sage!$C$3:$C$1000,"=419")</f>
        <v>0</v>
      </c>
      <c r="G32" s="1000">
        <f>SUMIFS(Sage!$K$3:$K$1000,Sage!$C$3:$C$1000,"=491")</f>
        <v>0</v>
      </c>
      <c r="H32" s="999">
        <f t="shared" si="2"/>
        <v>0</v>
      </c>
      <c r="I32" s="1000">
        <f>SUMIFS(Sagen!$J$3:$J$1000,Sagen!$B$3:$B$1000,"=41")-SUMIFS(Sagen!$J$3:$J$1000,Sagen!$C$3:$C$1000,"=419")-(SUMIFS(Sagen!$K$3:$K$1000,Sagen!$C$3:$C$1000,"=491"))</f>
        <v>0</v>
      </c>
      <c r="J32" s="631" t="s">
        <v>839</v>
      </c>
      <c r="K32" s="632" t="s">
        <v>603</v>
      </c>
      <c r="L32" s="1022"/>
      <c r="M32" s="633">
        <f>SUM(M26:M31)</f>
        <v>0</v>
      </c>
      <c r="N32" s="633">
        <f>SUM(N26:N31)</f>
        <v>0</v>
      </c>
      <c r="O32" s="591"/>
      <c r="P32" s="591"/>
    </row>
    <row r="33" spans="1:16" ht="15.75" customHeight="1">
      <c r="A33" s="615" t="s">
        <v>795</v>
      </c>
      <c r="B33" s="1331" t="s">
        <v>609</v>
      </c>
      <c r="C33" s="1332"/>
      <c r="D33" s="1333"/>
      <c r="E33" s="1020">
        <v>8</v>
      </c>
      <c r="F33" s="1000">
        <f>SUMIFS(Sage!$J$3:$J$1000,Sage!$C$3:$C$1000,"=185")+SUMIFS(Sage!$J$3:$J$1000,Sage!$C$3:$C$1000,"=186")+SUMIFS(Sage!$J$3:$J$1000,Sage!$C$3:$C$1000,"=187")+SUMIFS(Sage!$J$3:$J$1000,Sage!$C$3:$C$1000,"=188")+SUMIFS(Sage!$J$3:$J$1000,Sage!$B$3:$B$1000,"=42")+SUMIFS(Sage!$J$3:$J$1000,Sage!$B$3:$B$1000,"=43")+SUMIFS(Sage!$J$3:$J$1000,Sage!$B$3:$B$1000,"=44")+SUMIFS(Sage!$J$3:$J$1000,Sage!$B$3:$B$1000,"=45")+SUMIFS(Sage!$J$3:$J$1000,Sage!$B$3:$B$1000,"=46")+SUMIFS(Sage!$J$3:$J$1000,Sage!$B$3:$B$1000,"=47")-SUMIFS(Sage!$J$3:$J$1000,Sage!$C$3:$C$1000,"=478")</f>
        <v>0</v>
      </c>
      <c r="G33" s="636">
        <f>SUMIFS(Sage!$K$3:$K$1000,Sage!$C$3:$C$1000,"=492")+SUMIFS(Sage!$K$3:$K$1000,Sage!$C$3:$C$1000,"=493")+SUMIFS(Sage!$K$3:$K$1000,Sage!$C$3:$C$1000,"=494")+SUMIFS(Sage!$K$3:$K$1000,Sage!$C$3:$C$1000,"=495")+SUMIFS(Sage!$K$3:$K$1000,Sage!$C$3:$C$1000,"=496")+SUMIFS(Sage!$K$3:$K$1000,Sage!$C$3:$C$1000,"=497")</f>
        <v>0</v>
      </c>
      <c r="H33" s="629">
        <f t="shared" si="2"/>
        <v>0</v>
      </c>
      <c r="I33" s="629">
        <f>SUMIFS(Sagen!$J$3:$J$1000,Sagen!$C$3:$C$1000,"=185")+SUMIFS(Sagen!$J$3:$J$1000,Sagen!$C$3:$C$1000,"=186")+SUMIFS(Sagen!$J$3:$J$1000,Sagen!$C$3:$C$1000,"=187")+SUMIFS(Sagen!$J$3:$J$1000,Sagen!$C$3:$C$1000,"=188")+SUMIFS(Sagen!$J$3:$J$1000,Sagen!$B$3:$B$1000,"=42")+SUMIFS(Sagen!$J$3:$J$1000,Sagen!$B$3:$B$1000,"=43")+SUMIFS(Sagen!$J$3:$J$1000,Sagen!$B$3:$B$1000,"=44")+SUMIFS(Sagen!$J$3:$J$1000,Sagen!$B$3:$B$1000,"=45")+SUMIFS(Sagen!$J$3:$J$1000,Sagen!$B$3:$B$1000,"=46")+SUMIFS(Sagen!$J$3:$J$1000,Sagen!$B$3:$B$1000,"=47")-SUMIFS(Sagen!$J$3:$J$1000,Sagen!$C$3:$C$1000,"=478")-(SUMIFS(Sagen!$K$3:$K$1000,Sagen!$C$3:$C$1000,"=492")+SUMIFS(Sagen!$K$3:$K$1000,Sagen!$C$3:$C$1000,"=493")+SUMIFS(Sagen!$K$3:$K$1000,Sagen!$C$3:$C$1000,"=494")+SUMIFS(Sagen!$K$3:$K$1000,Sagen!$C$3:$C$1000,"=495")+SUMIFS(Sagen!$K$3:$K$1000,Sagen!$C$3:$C$1000,"=496")+SUMIFS(Sagen!$K$3:$K$1000,Sagen!$C$3:$C$1000,"=497"))</f>
        <v>0</v>
      </c>
      <c r="J33" s="615" t="s">
        <v>840</v>
      </c>
      <c r="K33" s="616" t="s">
        <v>604</v>
      </c>
      <c r="L33" s="1020">
        <v>20</v>
      </c>
      <c r="M33" s="617">
        <f>SUMIFS(Sage!$K$3:$K$1000,Sage!$C$3:$C$1000,"=564")+SUMIFS(Sage!$K$3:$K$1000,Sage!$C$3:$C$1000,"=565")</f>
        <v>0</v>
      </c>
      <c r="N33" s="617">
        <f>SUMIFS(Sagen!$K$3:$K$1000,Sagen!$C$3:$C$1000,"=564")+SUMIFS(Sagen!$K$3:$K$1000,Sagen!$C$3:$C$1000,"=565")</f>
        <v>0</v>
      </c>
      <c r="O33" s="591"/>
      <c r="P33" s="591"/>
    </row>
    <row r="34" spans="1:16" ht="15.75" customHeight="1">
      <c r="A34" s="630" t="s">
        <v>796</v>
      </c>
      <c r="B34" s="1340" t="s">
        <v>602</v>
      </c>
      <c r="C34" s="1341"/>
      <c r="D34" s="1342"/>
      <c r="E34" s="1019"/>
      <c r="F34" s="633">
        <f>SUM(F30,F28:F29)</f>
        <v>0</v>
      </c>
      <c r="G34" s="633">
        <f>SUM(G30,G28:G29)</f>
        <v>0</v>
      </c>
      <c r="H34" s="633">
        <f>SUM(H30,H28:H29)</f>
        <v>0</v>
      </c>
      <c r="I34" s="633">
        <f t="shared" ref="I34" si="4">SUM(I30,I28:I29)</f>
        <v>0</v>
      </c>
      <c r="J34" s="634" t="s">
        <v>841</v>
      </c>
      <c r="K34" s="616" t="s">
        <v>827</v>
      </c>
      <c r="L34" s="1020">
        <v>20</v>
      </c>
      <c r="M34" s="629">
        <f>SUMIFS(Sage!$K$3:$K$1000,Sage!$C$3:$C$1000,"=561")+SUMIFS(Sage!$K$3:$K$1000,Sage!$C$3:$C$1000,"=566")+SUMIFS(Sage!$K$3:$K$1000,Sage!$B$3:$B$1000,"=52")+IF(SUMIFS(Sage!$K$3:$K$1000,Sage!$B$3:$B$1000,"=57")&lt;&gt;0,SUMIFS(Sage!$K$3:$K$1000,Sage!$B$3:$B$1000,"=57"),)</f>
        <v>0</v>
      </c>
      <c r="N34" s="629">
        <f>SUMIFS(Sagen!$K$3:$K$1000,Sagen!$C$3:$C$1000,"=561")+SUMIFS(Sagen!$K$3:$K$1000,Sagen!$C$3:$C$1000,"=566")+SUMIFS(Sagen!$K$3:$K$1000,Sagen!$B$3:$B$1000,"=52")+IF(SUMIFS(Sagen!$K$3:$K$1000,Sagen!$B$3:$B$1000,"=57")&lt;&gt;0,SUMIFS(Sagen!$K$3:$K$1000,Sagen!$B$3:$B$1000,"=57"),)</f>
        <v>0</v>
      </c>
      <c r="O34" s="591"/>
      <c r="P34" s="591"/>
    </row>
    <row r="35" spans="1:16" ht="15.75" customHeight="1">
      <c r="A35" s="615" t="s">
        <v>799</v>
      </c>
      <c r="B35" s="1331" t="s">
        <v>608</v>
      </c>
      <c r="C35" s="1332"/>
      <c r="D35" s="1333"/>
      <c r="E35" s="1020">
        <v>9</v>
      </c>
      <c r="F35" s="1000">
        <f>SUMIFS(Sage!$J$3:$J$1000,Sage!$B$3:$B$1000,"=50")</f>
        <v>0</v>
      </c>
      <c r="G35" s="1000">
        <f>SUMIFS(Sage!$K$3:$K$1000,Sage!$C$3:$C$1000,"=590")</f>
        <v>0</v>
      </c>
      <c r="H35" s="1000">
        <f>F35-G35</f>
        <v>0</v>
      </c>
      <c r="I35" s="1000">
        <f>SUMIFS(Sagen!$J$3:$J$1000,Sagen!$B$3:$B$1000,"=50")-(SUMIFS(Sagen!$K$3:$K$1000,Sagen!$C$3:$C$1000,"=590"))</f>
        <v>0</v>
      </c>
      <c r="J35" s="627" t="s">
        <v>842</v>
      </c>
      <c r="K35" s="632" t="s">
        <v>618</v>
      </c>
      <c r="L35" s="1022"/>
      <c r="M35" s="633">
        <f>SUM(M33:M34)</f>
        <v>0</v>
      </c>
      <c r="N35" s="633">
        <f>SUM(N33:N34)</f>
        <v>0</v>
      </c>
      <c r="O35" s="591"/>
      <c r="P35" s="591"/>
    </row>
    <row r="36" spans="1:16" ht="15.75" customHeight="1">
      <c r="A36" s="615" t="s">
        <v>800</v>
      </c>
      <c r="B36" s="1331" t="s">
        <v>797</v>
      </c>
      <c r="C36" s="1332"/>
      <c r="D36" s="1333"/>
      <c r="E36" s="1020">
        <v>10</v>
      </c>
      <c r="F36" s="999">
        <f>SUMIFS(Sage!$J$3:$J$1000,Sage!$B$3:$B$1000,"=51")</f>
        <v>0</v>
      </c>
      <c r="G36" s="999">
        <f>SUMIFS(Sage!$K$3:$K$1000,Sage!$C$3:$C$1000,"=591")</f>
        <v>0</v>
      </c>
      <c r="H36" s="999">
        <f>F36-G36</f>
        <v>0</v>
      </c>
      <c r="I36" s="999">
        <f>SUMIFS(Sagen!$J$3:$J$1000,Sagen!$B$3:$B$1000,"=51")-(SUMIFS(Sagen!$K$3:$K$1000,Sagen!$C$3:$C$1000,"=591"))</f>
        <v>0</v>
      </c>
      <c r="J36" s="634" t="s">
        <v>843</v>
      </c>
      <c r="K36" s="616" t="s">
        <v>828</v>
      </c>
      <c r="L36" s="1020">
        <v>12</v>
      </c>
      <c r="M36" s="637">
        <f>SUMIFS(Sage!$K$3:$K$1000,Sage!$C$3:$C$1000,"=479")</f>
        <v>0</v>
      </c>
      <c r="N36" s="637">
        <f>SUMIFS(Sagen!$K$3:$K$1000,Sagen!$C$3:$C$1000,"=479")</f>
        <v>0</v>
      </c>
      <c r="O36" s="591"/>
      <c r="P36" s="591"/>
    </row>
    <row r="37" spans="1:16" ht="15.75" customHeight="1">
      <c r="A37" s="615" t="s">
        <v>801</v>
      </c>
      <c r="B37" s="1331" t="s">
        <v>798</v>
      </c>
      <c r="C37" s="1332"/>
      <c r="D37" s="1333"/>
      <c r="E37" s="1020">
        <v>11</v>
      </c>
      <c r="F37" s="629">
        <f>SUMIFS(Sage!$J$3:$J$1000,Sage!$B$3:$B$1000,"=52")+SUMIFS(Sage!$J$3:$J$1000,Sage!$B$3:$B$1000,"=53")+SUMIFS(Sage!$J$3:$J$1000,Sage!$B$3:$B$1000,"=54")+SUMIFS(Sage!$J$3:$J$1000,Sage!$B$3:$B$1000,"=55")+SUMIFS(Sage!$J$3:$J$1000,Sage!$B$3:$B$1000,"=57")+SUMIFS(Sage!$J$3:$J$1000,Sage!$C$3:$C$1000,"=581")+SUMIFS(Sage!$J$3:$J$1000,Sage!$C$3:$C$1000,"=582")</f>
        <v>0</v>
      </c>
      <c r="G37" s="629">
        <f>SUMIFS(Sage!$K$3:$K$1000,Sage!$C$3:$C$1000,"=592")+SUMIFS(Sage!$K$3:$K$1000,Sage!$C$3:$C$1000,"=593")+SUMIFS(Sage!$K$3:$K$1000,Sage!$C$3:$C$1000,"=594")</f>
        <v>0</v>
      </c>
      <c r="H37" s="999">
        <f>F37-G37</f>
        <v>0</v>
      </c>
      <c r="I37" s="629">
        <f>SUMIFS(Sagen!$J$3:$J$1000,Sagen!$B$3:$B$1000,"=52")+SUMIFS(Sagen!$J$3:$J$1000,Sagen!$B$3:$B$1000,"=53")+SUMIFS(Sagen!$J$3:$J$1000,Sagen!$B$3:$B$1000,"=54")+SUMIFS(Sagen!$J$3:$J$1000,Sagen!$B$3:$B$1000,"=55")+SUMIFS(Sagen!$J$3:$J$1000,Sagen!$B$3:$B$1000,"=57")+SUMIFS(Sagen!$J$3:$J$1000,Sagen!$C$3:$C$1000,"=581")+SUMIFS(Sagen!$J$3:$J$1000,Sagen!$C$3:$C$1000,"=582")-(SUMIFS(Sagen!$K$3:$K$1000,Sagen!$C$3:$C$1000,"=592")+SUMIFS(Sagen!$K$3:$K$1000,Sagen!$C$3:$C$1000,"=593")+SUMIFS(Sagen!$K$3:$K$1000,Sagen!$C$3:$C$1000,"=594"))</f>
        <v>0</v>
      </c>
      <c r="J37" s="638"/>
      <c r="L37" s="1023"/>
      <c r="M37" s="639"/>
      <c r="N37" s="639"/>
      <c r="O37" s="591"/>
      <c r="P37" s="591"/>
    </row>
    <row r="38" spans="1:16" ht="15.75" customHeight="1">
      <c r="A38" s="630" t="s">
        <v>802</v>
      </c>
      <c r="B38" s="1340" t="s">
        <v>605</v>
      </c>
      <c r="C38" s="1341"/>
      <c r="D38" s="1342"/>
      <c r="E38" s="1019"/>
      <c r="F38" s="633">
        <f>SUM(F35:F37)</f>
        <v>0</v>
      </c>
      <c r="G38" s="633">
        <f>SUM(G35:G37)</f>
        <v>0</v>
      </c>
      <c r="H38" s="633">
        <f>SUM(H35:H37)</f>
        <v>0</v>
      </c>
      <c r="I38" s="633">
        <f>SUM(I35:I37)</f>
        <v>0</v>
      </c>
      <c r="J38" s="640"/>
      <c r="L38" s="1024"/>
      <c r="M38" s="641"/>
      <c r="N38" s="641"/>
      <c r="O38" s="591"/>
      <c r="P38" s="591"/>
    </row>
    <row r="39" spans="1:16" ht="15.75" customHeight="1">
      <c r="A39" s="615" t="s">
        <v>803</v>
      </c>
      <c r="B39" s="1331" t="s">
        <v>804</v>
      </c>
      <c r="C39" s="1332"/>
      <c r="D39" s="1333"/>
      <c r="E39" s="1020">
        <v>12</v>
      </c>
      <c r="F39" s="1000">
        <f>SUMIFS(Sage!$J$3:$J$1000,Sage!$C$3:$C$1000,"=478")</f>
        <v>0</v>
      </c>
      <c r="G39" s="1000"/>
      <c r="H39" s="1000">
        <f>F39-G39</f>
        <v>0</v>
      </c>
      <c r="I39" s="1000">
        <f>SUMIFS(Sagen!$J$3:$J$1000,Sagen!$C$3:$C$1000,"=478")</f>
        <v>0</v>
      </c>
      <c r="J39" s="642"/>
      <c r="K39" s="604"/>
      <c r="L39" s="1025"/>
      <c r="M39" s="643"/>
      <c r="N39" s="643"/>
      <c r="O39" s="591"/>
      <c r="P39" s="591"/>
    </row>
    <row r="40" spans="1:16" ht="15.75" customHeight="1">
      <c r="A40" s="630" t="s">
        <v>805</v>
      </c>
      <c r="B40" s="1340" t="s">
        <v>606</v>
      </c>
      <c r="C40" s="1341"/>
      <c r="D40" s="1342"/>
      <c r="E40" s="1019"/>
      <c r="F40" s="633">
        <f>F27+F34+F38+F39</f>
        <v>0</v>
      </c>
      <c r="G40" s="633">
        <f>G27+G34+G38+G39</f>
        <v>0</v>
      </c>
      <c r="H40" s="633">
        <f>H27+H34+H38+H39</f>
        <v>0</v>
      </c>
      <c r="I40" s="633">
        <f>I27+I34+I38+I39</f>
        <v>0</v>
      </c>
      <c r="J40" s="631" t="s">
        <v>844</v>
      </c>
      <c r="K40" s="632" t="s">
        <v>433</v>
      </c>
      <c r="L40" s="1022"/>
      <c r="M40" s="633">
        <f>M35+M32+M25+M36</f>
        <v>215389710</v>
      </c>
      <c r="N40" s="633">
        <f>N35+N32+N25+N36</f>
        <v>118619674</v>
      </c>
      <c r="O40" s="591"/>
      <c r="P40" s="591"/>
    </row>
    <row r="41" spans="1:16">
      <c r="B41" s="591"/>
      <c r="C41" s="591"/>
      <c r="D41" s="591"/>
      <c r="E41" s="591"/>
      <c r="F41" s="591"/>
      <c r="G41" s="591"/>
      <c r="H41" s="591"/>
      <c r="I41" s="591"/>
      <c r="J41" s="591"/>
      <c r="K41" s="591"/>
      <c r="L41" s="591"/>
      <c r="M41" s="591"/>
      <c r="N41" s="591"/>
      <c r="O41" s="591"/>
      <c r="P41" s="591"/>
    </row>
    <row r="42" spans="1:16">
      <c r="B42" s="591"/>
      <c r="C42" s="591"/>
      <c r="D42" s="591"/>
      <c r="E42" s="591"/>
      <c r="F42" s="591"/>
      <c r="G42" s="591"/>
      <c r="H42" s="591"/>
      <c r="I42" s="591"/>
      <c r="J42" s="591"/>
      <c r="K42" s="591"/>
      <c r="L42" s="591"/>
      <c r="M42" s="591"/>
      <c r="N42" s="591"/>
      <c r="O42" s="591"/>
      <c r="P42" s="591"/>
    </row>
    <row r="43" spans="1:16">
      <c r="B43" s="591"/>
      <c r="C43" s="591"/>
      <c r="D43" s="591"/>
      <c r="E43" s="591"/>
      <c r="F43" s="591"/>
      <c r="G43" s="591"/>
      <c r="H43" s="591"/>
      <c r="I43" s="591"/>
      <c r="J43" s="591"/>
      <c r="K43" s="591"/>
      <c r="L43" s="591"/>
      <c r="M43" s="591"/>
      <c r="N43" s="591"/>
      <c r="O43" s="591"/>
      <c r="P43" s="591"/>
    </row>
    <row r="44" spans="1:16">
      <c r="B44" s="591"/>
      <c r="C44" s="591"/>
      <c r="D44" s="591"/>
      <c r="E44" s="591"/>
      <c r="F44" s="591"/>
      <c r="G44" s="591"/>
      <c r="H44" s="591"/>
      <c r="I44" s="591"/>
      <c r="J44" s="591"/>
      <c r="K44" s="591"/>
      <c r="L44" s="591"/>
      <c r="M44" s="591"/>
      <c r="N44" s="591"/>
      <c r="O44" s="591"/>
      <c r="P44" s="591"/>
    </row>
    <row r="45" spans="1:16">
      <c r="B45" s="591"/>
      <c r="C45" s="591"/>
      <c r="D45" s="591"/>
      <c r="E45" s="591"/>
      <c r="F45" s="591"/>
      <c r="G45" s="591"/>
      <c r="H45" s="591"/>
      <c r="I45" s="591"/>
      <c r="J45" s="591"/>
      <c r="K45" s="591"/>
      <c r="L45" s="591"/>
      <c r="M45" s="591"/>
      <c r="N45" s="591"/>
      <c r="O45" s="591"/>
      <c r="P45" s="591"/>
    </row>
    <row r="46" spans="1:16">
      <c r="B46" s="591"/>
      <c r="C46" s="591"/>
      <c r="D46" s="591"/>
      <c r="E46" s="591"/>
      <c r="F46" s="591"/>
      <c r="G46" s="591"/>
      <c r="H46" s="591"/>
      <c r="I46" s="591"/>
      <c r="J46" s="591"/>
      <c r="K46" s="591"/>
      <c r="L46" s="591"/>
      <c r="M46" s="591"/>
      <c r="N46" s="591"/>
      <c r="O46" s="591"/>
      <c r="P46" s="591"/>
    </row>
  </sheetData>
  <sheetProtection algorithmName="SHA-512" hashValue="8Ez0QV1vSVWjM2uyE1n0mnvbAVTcPeiOvSkaJWbpFCm4sq5uyUHsPpliU6rTEotZXoGE8uV5f8/gsurr9RnH+w==" saltValue="Ysx3/W4hC0TMDTX9IVgObA==" spinCount="100000" sheet="1" objects="1" formatCells="0" selectLockedCells="1"/>
  <mergeCells count="59">
    <mergeCell ref="B34:D34"/>
    <mergeCell ref="B25:D25"/>
    <mergeCell ref="H18:H19"/>
    <mergeCell ref="I18:I19"/>
    <mergeCell ref="D5:F5"/>
    <mergeCell ref="B29:D29"/>
    <mergeCell ref="B20:D20"/>
    <mergeCell ref="B21:D21"/>
    <mergeCell ref="B22:D22"/>
    <mergeCell ref="B23:D23"/>
    <mergeCell ref="B24:D24"/>
    <mergeCell ref="B40:D40"/>
    <mergeCell ref="F16:F17"/>
    <mergeCell ref="G16:G17"/>
    <mergeCell ref="H16:H17"/>
    <mergeCell ref="B35:D35"/>
    <mergeCell ref="B36:D36"/>
    <mergeCell ref="B37:D37"/>
    <mergeCell ref="B38:D38"/>
    <mergeCell ref="B39:D39"/>
    <mergeCell ref="B30:D30"/>
    <mergeCell ref="B31:D31"/>
    <mergeCell ref="B32:D32"/>
    <mergeCell ref="B33:D33"/>
    <mergeCell ref="B26:D26"/>
    <mergeCell ref="B27:D27"/>
    <mergeCell ref="B28:D28"/>
    <mergeCell ref="A7:A9"/>
    <mergeCell ref="J7:J9"/>
    <mergeCell ref="A16:A17"/>
    <mergeCell ref="A18:A19"/>
    <mergeCell ref="B7:D9"/>
    <mergeCell ref="B10:D10"/>
    <mergeCell ref="B11:D11"/>
    <mergeCell ref="B12:D12"/>
    <mergeCell ref="B13:D13"/>
    <mergeCell ref="B14:D14"/>
    <mergeCell ref="B15:D15"/>
    <mergeCell ref="B16:D16"/>
    <mergeCell ref="B18:D18"/>
    <mergeCell ref="I16:I17"/>
    <mergeCell ref="F18:F19"/>
    <mergeCell ref="G18:G19"/>
    <mergeCell ref="B1:N1"/>
    <mergeCell ref="K4:M4"/>
    <mergeCell ref="L5:M5"/>
    <mergeCell ref="E7:E9"/>
    <mergeCell ref="F7:H7"/>
    <mergeCell ref="K7:K9"/>
    <mergeCell ref="H5:I5"/>
    <mergeCell ref="L7:L9"/>
    <mergeCell ref="F8:H8"/>
    <mergeCell ref="A2:C2"/>
    <mergeCell ref="A3:C3"/>
    <mergeCell ref="A4:C4"/>
    <mergeCell ref="A5:C5"/>
    <mergeCell ref="D2:N2"/>
    <mergeCell ref="D3:N3"/>
    <mergeCell ref="D4:F4"/>
  </mergeCells>
  <printOptions horizontalCentered="1"/>
  <pageMargins left="0" right="0" top="0.59055118110236227" bottom="0.19685039370078741" header="0.31496062992125984" footer="0.31496062992125984"/>
  <pageSetup paperSize="9" scale="65" orientation="landscape" horizontalDpi="1200" verticalDpi="1200"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G45"/>
  <sheetViews>
    <sheetView showGridLines="0" showRowColHeaders="0" showZeros="0" zoomScaleNormal="100" workbookViewId="0">
      <selection sqref="A1:G45"/>
    </sheetView>
  </sheetViews>
  <sheetFormatPr baseColWidth="10" defaultRowHeight="15"/>
  <cols>
    <col min="1" max="1" width="12.85546875" style="606" customWidth="1"/>
    <col min="2" max="16384" width="11.42578125" style="606"/>
  </cols>
  <sheetData>
    <row r="1" spans="1:7">
      <c r="A1" s="1349" t="s">
        <v>8</v>
      </c>
      <c r="B1" s="1349"/>
      <c r="C1" s="1349"/>
      <c r="D1" s="1349"/>
      <c r="E1" s="1349"/>
      <c r="F1" s="1349"/>
      <c r="G1" s="1349"/>
    </row>
    <row r="2" spans="1:7">
      <c r="A2" s="1349"/>
      <c r="B2" s="1349"/>
      <c r="C2" s="1349"/>
      <c r="D2" s="1349"/>
      <c r="E2" s="1349"/>
      <c r="F2" s="1349"/>
      <c r="G2" s="1349"/>
    </row>
    <row r="3" spans="1:7">
      <c r="A3" s="1349"/>
      <c r="B3" s="1349"/>
      <c r="C3" s="1349"/>
      <c r="D3" s="1349"/>
      <c r="E3" s="1349"/>
      <c r="F3" s="1349"/>
      <c r="G3" s="1349"/>
    </row>
    <row r="4" spans="1:7">
      <c r="A4" s="1349"/>
      <c r="B4" s="1349"/>
      <c r="C4" s="1349"/>
      <c r="D4" s="1349"/>
      <c r="E4" s="1349"/>
      <c r="F4" s="1349"/>
      <c r="G4" s="1349"/>
    </row>
    <row r="5" spans="1:7">
      <c r="A5" s="1349"/>
      <c r="B5" s="1349"/>
      <c r="C5" s="1349"/>
      <c r="D5" s="1349"/>
      <c r="E5" s="1349"/>
      <c r="F5" s="1349"/>
      <c r="G5" s="1349"/>
    </row>
    <row r="6" spans="1:7">
      <c r="A6" s="1349"/>
      <c r="B6" s="1349"/>
      <c r="C6" s="1349"/>
      <c r="D6" s="1349"/>
      <c r="E6" s="1349"/>
      <c r="F6" s="1349"/>
      <c r="G6" s="1349"/>
    </row>
    <row r="7" spans="1:7">
      <c r="A7" s="1349"/>
      <c r="B7" s="1349"/>
      <c r="C7" s="1349"/>
      <c r="D7" s="1349"/>
      <c r="E7" s="1349"/>
      <c r="F7" s="1349"/>
      <c r="G7" s="1349"/>
    </row>
    <row r="8" spans="1:7">
      <c r="A8" s="1349"/>
      <c r="B8" s="1349"/>
      <c r="C8" s="1349"/>
      <c r="D8" s="1349"/>
      <c r="E8" s="1349"/>
      <c r="F8" s="1349"/>
      <c r="G8" s="1349"/>
    </row>
    <row r="9" spans="1:7">
      <c r="A9" s="1349"/>
      <c r="B9" s="1349"/>
      <c r="C9" s="1349"/>
      <c r="D9" s="1349"/>
      <c r="E9" s="1349"/>
      <c r="F9" s="1349"/>
      <c r="G9" s="1349"/>
    </row>
    <row r="10" spans="1:7">
      <c r="A10" s="1349"/>
      <c r="B10" s="1349"/>
      <c r="C10" s="1349"/>
      <c r="D10" s="1349"/>
      <c r="E10" s="1349"/>
      <c r="F10" s="1349"/>
      <c r="G10" s="1349"/>
    </row>
    <row r="11" spans="1:7">
      <c r="A11" s="1349"/>
      <c r="B11" s="1349"/>
      <c r="C11" s="1349"/>
      <c r="D11" s="1349"/>
      <c r="E11" s="1349"/>
      <c r="F11" s="1349"/>
      <c r="G11" s="1349"/>
    </row>
    <row r="12" spans="1:7">
      <c r="A12" s="1349"/>
      <c r="B12" s="1349"/>
      <c r="C12" s="1349"/>
      <c r="D12" s="1349"/>
      <c r="E12" s="1349"/>
      <c r="F12" s="1349"/>
      <c r="G12" s="1349"/>
    </row>
    <row r="13" spans="1:7">
      <c r="A13" s="1349"/>
      <c r="B13" s="1349"/>
      <c r="C13" s="1349"/>
      <c r="D13" s="1349"/>
      <c r="E13" s="1349"/>
      <c r="F13" s="1349"/>
      <c r="G13" s="1349"/>
    </row>
    <row r="14" spans="1:7" ht="15" customHeight="1">
      <c r="A14" s="1349"/>
      <c r="B14" s="1349"/>
      <c r="C14" s="1349"/>
      <c r="D14" s="1349"/>
      <c r="E14" s="1349"/>
      <c r="F14" s="1349"/>
      <c r="G14" s="1349"/>
    </row>
    <row r="15" spans="1:7" ht="15" customHeight="1">
      <c r="A15" s="1349"/>
      <c r="B15" s="1349"/>
      <c r="C15" s="1349"/>
      <c r="D15" s="1349"/>
      <c r="E15" s="1349"/>
      <c r="F15" s="1349"/>
      <c r="G15" s="1349"/>
    </row>
    <row r="16" spans="1:7" ht="15" customHeight="1">
      <c r="A16" s="1349"/>
      <c r="B16" s="1349"/>
      <c r="C16" s="1349"/>
      <c r="D16" s="1349"/>
      <c r="E16" s="1349"/>
      <c r="F16" s="1349"/>
      <c r="G16" s="1349"/>
    </row>
    <row r="17" spans="1:7">
      <c r="A17" s="1349"/>
      <c r="B17" s="1349"/>
      <c r="C17" s="1349"/>
      <c r="D17" s="1349"/>
      <c r="E17" s="1349"/>
      <c r="F17" s="1349"/>
      <c r="G17" s="1349"/>
    </row>
    <row r="18" spans="1:7">
      <c r="A18" s="1349"/>
      <c r="B18" s="1349"/>
      <c r="C18" s="1349"/>
      <c r="D18" s="1349"/>
      <c r="E18" s="1349"/>
      <c r="F18" s="1349"/>
      <c r="G18" s="1349"/>
    </row>
    <row r="19" spans="1:7">
      <c r="A19" s="1349"/>
      <c r="B19" s="1349"/>
      <c r="C19" s="1349"/>
      <c r="D19" s="1349"/>
      <c r="E19" s="1349"/>
      <c r="F19" s="1349"/>
      <c r="G19" s="1349"/>
    </row>
    <row r="20" spans="1:7">
      <c r="A20" s="1349"/>
      <c r="B20" s="1349"/>
      <c r="C20" s="1349"/>
      <c r="D20" s="1349"/>
      <c r="E20" s="1349"/>
      <c r="F20" s="1349"/>
      <c r="G20" s="1349"/>
    </row>
    <row r="21" spans="1:7">
      <c r="A21" s="1349"/>
      <c r="B21" s="1349"/>
      <c r="C21" s="1349"/>
      <c r="D21" s="1349"/>
      <c r="E21" s="1349"/>
      <c r="F21" s="1349"/>
      <c r="G21" s="1349"/>
    </row>
    <row r="22" spans="1:7">
      <c r="A22" s="1349"/>
      <c r="B22" s="1349"/>
      <c r="C22" s="1349"/>
      <c r="D22" s="1349"/>
      <c r="E22" s="1349"/>
      <c r="F22" s="1349"/>
      <c r="G22" s="1349"/>
    </row>
    <row r="23" spans="1:7">
      <c r="A23" s="1349"/>
      <c r="B23" s="1349"/>
      <c r="C23" s="1349"/>
      <c r="D23" s="1349"/>
      <c r="E23" s="1349"/>
      <c r="F23" s="1349"/>
      <c r="G23" s="1349"/>
    </row>
    <row r="24" spans="1:7">
      <c r="A24" s="1349"/>
      <c r="B24" s="1349"/>
      <c r="C24" s="1349"/>
      <c r="D24" s="1349"/>
      <c r="E24" s="1349"/>
      <c r="F24" s="1349"/>
      <c r="G24" s="1349"/>
    </row>
    <row r="25" spans="1:7">
      <c r="A25" s="1349"/>
      <c r="B25" s="1349"/>
      <c r="C25" s="1349"/>
      <c r="D25" s="1349"/>
      <c r="E25" s="1349"/>
      <c r="F25" s="1349"/>
      <c r="G25" s="1349"/>
    </row>
    <row r="26" spans="1:7">
      <c r="A26" s="1349"/>
      <c r="B26" s="1349"/>
      <c r="C26" s="1349"/>
      <c r="D26" s="1349"/>
      <c r="E26" s="1349"/>
      <c r="F26" s="1349"/>
      <c r="G26" s="1349"/>
    </row>
    <row r="27" spans="1:7">
      <c r="A27" s="1349"/>
      <c r="B27" s="1349"/>
      <c r="C27" s="1349"/>
      <c r="D27" s="1349"/>
      <c r="E27" s="1349"/>
      <c r="F27" s="1349"/>
      <c r="G27" s="1349"/>
    </row>
    <row r="28" spans="1:7">
      <c r="A28" s="1349"/>
      <c r="B28" s="1349"/>
      <c r="C28" s="1349"/>
      <c r="D28" s="1349"/>
      <c r="E28" s="1349"/>
      <c r="F28" s="1349"/>
      <c r="G28" s="1349"/>
    </row>
    <row r="29" spans="1:7">
      <c r="A29" s="1349"/>
      <c r="B29" s="1349"/>
      <c r="C29" s="1349"/>
      <c r="D29" s="1349"/>
      <c r="E29" s="1349"/>
      <c r="F29" s="1349"/>
      <c r="G29" s="1349"/>
    </row>
    <row r="30" spans="1:7">
      <c r="A30" s="1349"/>
      <c r="B30" s="1349"/>
      <c r="C30" s="1349"/>
      <c r="D30" s="1349"/>
      <c r="E30" s="1349"/>
      <c r="F30" s="1349"/>
      <c r="G30" s="1349"/>
    </row>
    <row r="31" spans="1:7">
      <c r="A31" s="1349"/>
      <c r="B31" s="1349"/>
      <c r="C31" s="1349"/>
      <c r="D31" s="1349"/>
      <c r="E31" s="1349"/>
      <c r="F31" s="1349"/>
      <c r="G31" s="1349"/>
    </row>
    <row r="32" spans="1:7">
      <c r="A32" s="1349"/>
      <c r="B32" s="1349"/>
      <c r="C32" s="1349"/>
      <c r="D32" s="1349"/>
      <c r="E32" s="1349"/>
      <c r="F32" s="1349"/>
      <c r="G32" s="1349"/>
    </row>
    <row r="33" spans="1:7">
      <c r="A33" s="1349"/>
      <c r="B33" s="1349"/>
      <c r="C33" s="1349"/>
      <c r="D33" s="1349"/>
      <c r="E33" s="1349"/>
      <c r="F33" s="1349"/>
      <c r="G33" s="1349"/>
    </row>
    <row r="34" spans="1:7">
      <c r="A34" s="1349"/>
      <c r="B34" s="1349"/>
      <c r="C34" s="1349"/>
      <c r="D34" s="1349"/>
      <c r="E34" s="1349"/>
      <c r="F34" s="1349"/>
      <c r="G34" s="1349"/>
    </row>
    <row r="35" spans="1:7">
      <c r="A35" s="1349"/>
      <c r="B35" s="1349"/>
      <c r="C35" s="1349"/>
      <c r="D35" s="1349"/>
      <c r="E35" s="1349"/>
      <c r="F35" s="1349"/>
      <c r="G35" s="1349"/>
    </row>
    <row r="36" spans="1:7">
      <c r="A36" s="1349"/>
      <c r="B36" s="1349"/>
      <c r="C36" s="1349"/>
      <c r="D36" s="1349"/>
      <c r="E36" s="1349"/>
      <c r="F36" s="1349"/>
      <c r="G36" s="1349"/>
    </row>
    <row r="37" spans="1:7">
      <c r="A37" s="1349"/>
      <c r="B37" s="1349"/>
      <c r="C37" s="1349"/>
      <c r="D37" s="1349"/>
      <c r="E37" s="1349"/>
      <c r="F37" s="1349"/>
      <c r="G37" s="1349"/>
    </row>
    <row r="38" spans="1:7">
      <c r="A38" s="1349"/>
      <c r="B38" s="1349"/>
      <c r="C38" s="1349"/>
      <c r="D38" s="1349"/>
      <c r="E38" s="1349"/>
      <c r="F38" s="1349"/>
      <c r="G38" s="1349"/>
    </row>
    <row r="39" spans="1:7">
      <c r="A39" s="1349"/>
      <c r="B39" s="1349"/>
      <c r="C39" s="1349"/>
      <c r="D39" s="1349"/>
      <c r="E39" s="1349"/>
      <c r="F39" s="1349"/>
      <c r="G39" s="1349"/>
    </row>
    <row r="40" spans="1:7">
      <c r="A40" s="1349"/>
      <c r="B40" s="1349"/>
      <c r="C40" s="1349"/>
      <c r="D40" s="1349"/>
      <c r="E40" s="1349"/>
      <c r="F40" s="1349"/>
      <c r="G40" s="1349"/>
    </row>
    <row r="41" spans="1:7">
      <c r="A41" s="1349"/>
      <c r="B41" s="1349"/>
      <c r="C41" s="1349"/>
      <c r="D41" s="1349"/>
      <c r="E41" s="1349"/>
      <c r="F41" s="1349"/>
      <c r="G41" s="1349"/>
    </row>
    <row r="42" spans="1:7">
      <c r="A42" s="1349"/>
      <c r="B42" s="1349"/>
      <c r="C42" s="1349"/>
      <c r="D42" s="1349"/>
      <c r="E42" s="1349"/>
      <c r="F42" s="1349"/>
      <c r="G42" s="1349"/>
    </row>
    <row r="43" spans="1:7">
      <c r="A43" s="1349"/>
      <c r="B43" s="1349"/>
      <c r="C43" s="1349"/>
      <c r="D43" s="1349"/>
      <c r="E43" s="1349"/>
      <c r="F43" s="1349"/>
      <c r="G43" s="1349"/>
    </row>
    <row r="44" spans="1:7">
      <c r="A44" s="1349"/>
      <c r="B44" s="1349"/>
      <c r="C44" s="1349"/>
      <c r="D44" s="1349"/>
      <c r="E44" s="1349"/>
      <c r="F44" s="1349"/>
      <c r="G44" s="1349"/>
    </row>
    <row r="45" spans="1:7">
      <c r="A45" s="1349"/>
      <c r="B45" s="1349"/>
      <c r="C45" s="1349"/>
      <c r="D45" s="1349"/>
      <c r="E45" s="1349"/>
      <c r="F45" s="1349"/>
      <c r="G45" s="1349"/>
    </row>
  </sheetData>
  <sheetProtection algorithmName="SHA-512" hashValue="eUJRC7QSPhQAkuAO8DK3z7Ga1iuRqj4WFEL2z0Wb/7FDBN05fcL4OkQXMjM7gnGPkoFiupjJw/5mRr8CuFF6Nw==" saltValue="VCkhpvmkS/kygvINsy3oQQ==" spinCount="100000" sheet="1" formatCells="0" selectLockedCells="1"/>
  <mergeCells count="1">
    <mergeCell ref="A1:G45"/>
  </mergeCells>
  <printOptions horizontalCentered="1" verticalCentered="1"/>
  <pageMargins left="0.70866141732283472" right="0.70866141732283472" top="0.74803149606299213" bottom="0.74803149606299213" header="0.31496062992125984" footer="0.31496062992125984"/>
  <pageSetup paperSize="9" orientation="portrait" horizontalDpi="1200" verticalDpi="120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K52"/>
  <sheetViews>
    <sheetView showGridLines="0" showRowColHeaders="0" showZeros="0" zoomScaleNormal="100" workbookViewId="0">
      <selection activeCell="E36" sqref="E36"/>
    </sheetView>
  </sheetViews>
  <sheetFormatPr baseColWidth="10" defaultRowHeight="12.75"/>
  <cols>
    <col min="1" max="1" width="4.42578125" style="591" bestFit="1" customWidth="1"/>
    <col min="2" max="2" width="43.7109375" style="591" customWidth="1"/>
    <col min="3" max="3" width="6.5703125" style="591" customWidth="1"/>
    <col min="4" max="4" width="5.42578125" style="591" bestFit="1" customWidth="1"/>
    <col min="5" max="5" width="7.28515625" style="591" customWidth="1"/>
    <col min="6" max="6" width="15.7109375" style="591" customWidth="1"/>
    <col min="7" max="7" width="13.42578125" style="591" customWidth="1"/>
    <col min="8" max="9" width="10.7109375" style="591" customWidth="1"/>
    <col min="10" max="10" width="4.5703125" style="591" customWidth="1"/>
    <col min="11" max="16384" width="11.42578125" style="591"/>
  </cols>
  <sheetData>
    <row r="1" spans="1:11" ht="15.75" customHeight="1">
      <c r="B1" s="1301" t="s">
        <v>906</v>
      </c>
      <c r="C1" s="1302"/>
      <c r="D1" s="1302"/>
      <c r="E1" s="1302"/>
      <c r="F1" s="1302"/>
      <c r="G1" s="1302"/>
      <c r="H1" s="1302"/>
      <c r="I1" s="1302"/>
      <c r="J1" s="1302"/>
    </row>
    <row r="2" spans="1:11" ht="20.25" customHeight="1">
      <c r="A2" s="1312" t="s">
        <v>672</v>
      </c>
      <c r="B2" s="1312"/>
      <c r="C2" s="1372" t="str">
        <f>IDENTIFICATION!B2</f>
        <v>LAPAN SOFT</v>
      </c>
      <c r="D2" s="1372"/>
      <c r="E2" s="1372"/>
      <c r="F2" s="1372"/>
      <c r="G2" s="1372"/>
      <c r="H2" s="1372"/>
      <c r="I2" s="1372"/>
      <c r="J2" s="1372"/>
    </row>
    <row r="3" spans="1:11" ht="20.25" customHeight="1">
      <c r="A3" s="1377" t="s">
        <v>0</v>
      </c>
      <c r="B3" s="1377"/>
      <c r="C3" s="1303" t="str">
        <f>IDENTIFICATION!B4</f>
        <v>LS</v>
      </c>
      <c r="D3" s="1303"/>
      <c r="E3" s="1303"/>
      <c r="F3" s="1303"/>
      <c r="G3" s="1303"/>
      <c r="H3" s="1303"/>
      <c r="I3" s="1303"/>
      <c r="J3" s="1303"/>
    </row>
    <row r="4" spans="1:11" ht="20.25" customHeight="1">
      <c r="A4" s="1377" t="s">
        <v>1</v>
      </c>
      <c r="B4" s="1377"/>
      <c r="C4" s="593" t="str">
        <f>IDENTIFICATION!B5</f>
        <v>01</v>
      </c>
      <c r="D4" s="593"/>
      <c r="E4" s="579" t="s">
        <v>45</v>
      </c>
      <c r="F4" s="579" t="str">
        <f>IDENTIFICATION!F5</f>
        <v>XXXX</v>
      </c>
      <c r="G4" s="1303" t="str">
        <f>IDENTIFICATION!G5</f>
        <v>TOUGAN</v>
      </c>
      <c r="H4" s="1303"/>
      <c r="I4" s="1303"/>
      <c r="J4" s="580" t="str">
        <f>IDENTIFICATION!H5</f>
        <v>01</v>
      </c>
    </row>
    <row r="5" spans="1:11" ht="20.25" customHeight="1">
      <c r="A5" s="1377" t="s">
        <v>2</v>
      </c>
      <c r="B5" s="1377"/>
      <c r="C5" s="1303" t="str">
        <f>IDENTIFICATION!B7</f>
        <v>000XXXXXA</v>
      </c>
      <c r="D5" s="1303"/>
      <c r="E5" s="1303"/>
      <c r="F5" s="581" t="s">
        <v>3</v>
      </c>
      <c r="G5" s="582">
        <f>IDENTIFICATION!F11</f>
        <v>43100</v>
      </c>
      <c r="H5" s="1373" t="s">
        <v>4</v>
      </c>
      <c r="I5" s="1373"/>
      <c r="J5" s="583">
        <f>IDENTIFICATION!H11</f>
        <v>12</v>
      </c>
    </row>
    <row r="6" spans="1:11">
      <c r="A6" s="594"/>
      <c r="B6" s="577"/>
      <c r="C6" s="595"/>
      <c r="D6" s="595"/>
      <c r="E6" s="577"/>
    </row>
    <row r="7" spans="1:11" ht="25.5" customHeight="1">
      <c r="A7" s="1307" t="s">
        <v>766</v>
      </c>
      <c r="B7" s="1320" t="s">
        <v>619</v>
      </c>
      <c r="C7" s="1320"/>
      <c r="D7" s="1321"/>
      <c r="E7" s="1305" t="s">
        <v>587</v>
      </c>
      <c r="F7" s="1315" t="s">
        <v>656</v>
      </c>
      <c r="G7" s="1315"/>
      <c r="H7" s="1315" t="s">
        <v>656</v>
      </c>
      <c r="I7" s="1315"/>
      <c r="J7" s="1315"/>
    </row>
    <row r="8" spans="1:11" ht="21.75" customHeight="1">
      <c r="A8" s="1307"/>
      <c r="B8" s="1323"/>
      <c r="C8" s="1323"/>
      <c r="D8" s="1324"/>
      <c r="E8" s="1305"/>
      <c r="F8" s="1374">
        <f>IDENTIFICATION!F11</f>
        <v>43100</v>
      </c>
      <c r="G8" s="1375"/>
      <c r="H8" s="1374">
        <f>IDENTIFICATION!B10</f>
        <v>42735</v>
      </c>
      <c r="I8" s="1376"/>
      <c r="J8" s="1375"/>
    </row>
    <row r="9" spans="1:11" ht="18" customHeight="1">
      <c r="A9" s="1307"/>
      <c r="B9" s="1326"/>
      <c r="C9" s="1326"/>
      <c r="D9" s="1327"/>
      <c r="E9" s="1305"/>
      <c r="F9" s="1307" t="s">
        <v>590</v>
      </c>
      <c r="G9" s="1307"/>
      <c r="H9" s="1307" t="s">
        <v>590</v>
      </c>
      <c r="I9" s="1307"/>
      <c r="J9" s="1307"/>
    </row>
    <row r="10" spans="1:11" ht="17.25" customHeight="1">
      <c r="A10" s="597" t="s">
        <v>849</v>
      </c>
      <c r="B10" s="598" t="s">
        <v>630</v>
      </c>
      <c r="C10" s="599" t="s">
        <v>421</v>
      </c>
      <c r="D10" s="600" t="s">
        <v>902</v>
      </c>
      <c r="E10" s="1015">
        <v>21</v>
      </c>
      <c r="F10" s="1356">
        <f>SUMIFS(Sage!$K$3:$K$1000,Sage!$C$3:$C$1000,"=701")-SUMIFS(Sage!$J$3:$J$1000,Sage!$D$3:$D$1000,"=7019")</f>
        <v>0</v>
      </c>
      <c r="G10" s="1357"/>
      <c r="H10" s="1356">
        <f>SUMIFS(Sagen!$K$3:$K$1000,Sagen!$C$3:$C$1000,"=701")-SUMIFS(Sagen!$J$3:$J$1000,Sagen!$D$3:$D$1000,"=7019")</f>
        <v>0</v>
      </c>
      <c r="I10" s="1362"/>
      <c r="J10" s="1357"/>
    </row>
    <row r="11" spans="1:11" ht="17.25" customHeight="1">
      <c r="A11" s="597" t="s">
        <v>9</v>
      </c>
      <c r="B11" s="601" t="s">
        <v>567</v>
      </c>
      <c r="C11" s="587"/>
      <c r="D11" s="600" t="s">
        <v>901</v>
      </c>
      <c r="E11" s="1015">
        <v>22</v>
      </c>
      <c r="F11" s="1358">
        <f>SUMIFS(Sage!$J$3:$J$1000,Sage!$C$3:$C$1000,"=601")-SUMIFS(Sage!$K$3:$K$1000,Sage!$D$3:$D$1000,"=6019")</f>
        <v>0</v>
      </c>
      <c r="G11" s="1359"/>
      <c r="H11" s="1358">
        <f>SUMIFS(Sagen!$J$3:$J$1000,Sagen!$C$3:$C$1000,"=601")-SUMIFS(Sagen!$K$3:$K$1000,Sagen!$D$3:$D$1000,"=6019")</f>
        <v>0</v>
      </c>
      <c r="I11" s="1366"/>
      <c r="J11" s="1359"/>
    </row>
    <row r="12" spans="1:11" ht="17.25" customHeight="1">
      <c r="A12" s="597" t="s">
        <v>10</v>
      </c>
      <c r="B12" s="602" t="s">
        <v>850</v>
      </c>
      <c r="C12" s="587"/>
      <c r="D12" s="600" t="s">
        <v>903</v>
      </c>
      <c r="E12" s="1015">
        <v>6</v>
      </c>
      <c r="F12" s="1350">
        <f>(SUMIFS(Sage!$J$3:$J$1000,Sage!$D$3:$D$1000,"=6031"))-(SUMIFS(Sage!$K$3:$K$1000,Sage!$D$3:$D$1000,"=6031"))</f>
        <v>0</v>
      </c>
      <c r="G12" s="1352"/>
      <c r="H12" s="1350">
        <f>(SUMIFS(Sagen!$J$3:$J$1000,Sagen!$D$3:$D$1000,"=6031"))-(SUMIFS(Sagen!$K$3:$K$1000,Sagen!$D$3:$D$1000,"=6031"))</f>
        <v>0</v>
      </c>
      <c r="I12" s="1351"/>
      <c r="J12" s="1352"/>
    </row>
    <row r="13" spans="1:11" ht="17.25" customHeight="1">
      <c r="A13" s="597" t="s">
        <v>872</v>
      </c>
      <c r="B13" s="1379" t="s">
        <v>851</v>
      </c>
      <c r="C13" s="1382"/>
      <c r="D13" s="1382"/>
      <c r="E13" s="1026"/>
      <c r="F13" s="1360">
        <f>F10-F11-F12</f>
        <v>0</v>
      </c>
      <c r="G13" s="1360"/>
      <c r="H13" s="1360">
        <f>H10-H11-H12</f>
        <v>0</v>
      </c>
      <c r="I13" s="1360"/>
      <c r="J13" s="1360"/>
      <c r="K13" s="603"/>
    </row>
    <row r="14" spans="1:11" ht="17.25" customHeight="1">
      <c r="A14" s="597" t="s">
        <v>873</v>
      </c>
      <c r="B14" s="604" t="s">
        <v>620</v>
      </c>
      <c r="C14" s="587" t="s">
        <v>455</v>
      </c>
      <c r="D14" s="600" t="s">
        <v>902</v>
      </c>
      <c r="E14" s="1015">
        <v>21</v>
      </c>
      <c r="F14" s="1361">
        <f>SUMIFS(Sage!$K$3:$K$1000,Sage!$C$3:$C$1000,"=702")+SUMIFS(Sage!$K$3:$K$1000,Sage!$C$3:$C$1000,"=703")+SUMIFS(Sage!$K$3:$K$1000,Sage!$C$3:$C$1000,"=704")-SUMIFS(Sage!$J$3:$J$1000,Sage!$D$3:$D$1000,"=7029")-SUMIFS(Sage!$J$3:$J$1000,Sage!$D$3:$D$1000,"=7039")-SUMIFS(Sage!$J$3:$J$1000,Sage!$D$3:$D$1000,"=7049")</f>
        <v>0</v>
      </c>
      <c r="G14" s="1361"/>
      <c r="H14" s="1361">
        <f>SUMIFS(Sagen!$K$3:$K$1000,Sagen!$C$3:$C$1000,"=702")+SUMIFS(Sagen!$K$3:$K$1000,Sagen!$C$3:$C$1000,"=703")+SUMIFS(Sagen!$K$3:$K$1000,Sagen!$C$3:$C$1000,"=704")-SUMIFS(Sagen!$J$3:$J$1000,Sagen!$D$3:$D$1000,"=7029")-SUMIFS(Sagen!$J$3:$J$1000,Sagen!$D$3:$D$1000,"=7039")-SUMIFS(Sagen!$J$3:$J$1000,Sagen!$D$3:$D$1000,"=7049")</f>
        <v>0</v>
      </c>
      <c r="I14" s="1361"/>
      <c r="J14" s="1361"/>
    </row>
    <row r="15" spans="1:11" ht="17.25" customHeight="1">
      <c r="A15" s="597" t="s">
        <v>874</v>
      </c>
      <c r="B15" s="604" t="s">
        <v>621</v>
      </c>
      <c r="C15" s="587" t="s">
        <v>435</v>
      </c>
      <c r="D15" s="600" t="s">
        <v>902</v>
      </c>
      <c r="E15" s="1015">
        <v>21</v>
      </c>
      <c r="F15" s="1361">
        <f>SUMIFS(Sage!$K$3:$K$1000,Sage!$C$3:$C$1000,"=705")+SUMIFS(Sage!$K$3:$K$1000,Sage!$C$3:$C$1000,"=706")-SUMIFS(Sage!$J$3:$J$1000,Sage!$D$3:$D$1000,"=7059")-SUMIFS(Sage!$J$3:$J$1000,Sage!$D$3:$D$1000,"=7069")</f>
        <v>0</v>
      </c>
      <c r="G15" s="1361"/>
      <c r="H15" s="1361">
        <f>SUMIFS(Sagen!$K$3:$K$1000,Sagen!$C$3:$C$1000,"=705")+SUMIFS(Sagen!$K$3:$K$1000,Sagen!$C$3:$C$1000,"=706")-SUMIFS(Sagen!$J$3:$J$1000,Sagen!$D$3:$D$1000,"=7059")-SUMIFS(Sagen!$J$3:$J$1000,Sagen!$D$3:$D$1000,"=7069")</f>
        <v>0</v>
      </c>
      <c r="I15" s="1361"/>
      <c r="J15" s="1361"/>
    </row>
    <row r="16" spans="1:11" ht="17.25" customHeight="1">
      <c r="A16" s="597" t="s">
        <v>875</v>
      </c>
      <c r="B16" s="604" t="s">
        <v>624</v>
      </c>
      <c r="C16" s="587" t="s">
        <v>457</v>
      </c>
      <c r="D16" s="600" t="s">
        <v>902</v>
      </c>
      <c r="E16" s="1016">
        <v>21</v>
      </c>
      <c r="F16" s="1371">
        <f>SUMIFS(Sage!$K$3:$K$1000,Sage!$C$3:$C$1000,"=707")</f>
        <v>0</v>
      </c>
      <c r="G16" s="1371"/>
      <c r="H16" s="1371">
        <f>SUMIFS(Sagen!$K$3:$K$1000,Sagen!$C$3:$C$1000,"=707")</f>
        <v>0</v>
      </c>
      <c r="I16" s="1371"/>
      <c r="J16" s="1371"/>
    </row>
    <row r="17" spans="1:11" ht="17.25" customHeight="1">
      <c r="A17" s="597" t="s">
        <v>876</v>
      </c>
      <c r="B17" s="1379" t="s">
        <v>627</v>
      </c>
      <c r="C17" s="1382"/>
      <c r="D17" s="1382"/>
      <c r="E17" s="1026"/>
      <c r="F17" s="1367">
        <f>(F10+F14+F15+F16)</f>
        <v>0</v>
      </c>
      <c r="G17" s="1367"/>
      <c r="H17" s="1367">
        <f>(H10+H14+H15+H16)</f>
        <v>0</v>
      </c>
      <c r="I17" s="1367"/>
      <c r="J17" s="1367"/>
      <c r="K17" s="603"/>
    </row>
    <row r="18" spans="1:11" ht="17.25" customHeight="1">
      <c r="A18" s="597" t="s">
        <v>877</v>
      </c>
      <c r="B18" s="604" t="s">
        <v>622</v>
      </c>
      <c r="D18" s="600" t="s">
        <v>903</v>
      </c>
      <c r="E18" s="1017">
        <v>6</v>
      </c>
      <c r="F18" s="1392">
        <f>SUMIFS(Sage!$K$3:$K$1000,Sage!$B$3:$B$1000,"=73")-SUMIFS(Sage!$J$3:$J$1000,Sage!$B$3:$B$1000,"=73")</f>
        <v>0</v>
      </c>
      <c r="G18" s="1392"/>
      <c r="H18" s="1392">
        <f>SUMIFS(Sagen!$K$3:$K$1000,Sagen!$B$3:$B$1000,"=73")-SUMIFS(Sagen!$J$3:$J$1000,Sagen!$B$3:$B$1000,"=73")</f>
        <v>0</v>
      </c>
      <c r="I18" s="1392"/>
      <c r="J18" s="1392"/>
    </row>
    <row r="19" spans="1:11" ht="17.25" customHeight="1">
      <c r="A19" s="597" t="s">
        <v>878</v>
      </c>
      <c r="B19" s="604" t="s">
        <v>623</v>
      </c>
      <c r="C19" s="587"/>
      <c r="D19" s="600" t="s">
        <v>902</v>
      </c>
      <c r="E19" s="1015">
        <v>21</v>
      </c>
      <c r="F19" s="1361">
        <f>SUMIFS(Sage!$K$3:$K$1000,Sage!$B$3:$B$1000,"=72")</f>
        <v>0</v>
      </c>
      <c r="G19" s="1361"/>
      <c r="H19" s="1361">
        <f>SUMIFS(Sagen!$K$3:$K$1000,Sagen!$B$3:$B$1000,"=72")</f>
        <v>0</v>
      </c>
      <c r="I19" s="1361"/>
      <c r="J19" s="1361"/>
    </row>
    <row r="20" spans="1:11" ht="17.25" customHeight="1">
      <c r="A20" s="597" t="s">
        <v>879</v>
      </c>
      <c r="B20" s="604" t="s">
        <v>625</v>
      </c>
      <c r="C20" s="587"/>
      <c r="D20" s="600" t="s">
        <v>902</v>
      </c>
      <c r="E20" s="1015">
        <v>21</v>
      </c>
      <c r="F20" s="1361">
        <f>SUMIFS(Sage!$K$3:$K$1000,Sage!$B$3:$B$1000,"=71")</f>
        <v>0</v>
      </c>
      <c r="G20" s="1361"/>
      <c r="H20" s="1361">
        <f>SUMIFS(Sagen!$K$3:$K$1000,Sagen!$B$3:$B$1000,"=71")</f>
        <v>0</v>
      </c>
      <c r="I20" s="1361"/>
      <c r="J20" s="1361"/>
    </row>
    <row r="21" spans="1:11" ht="17.25" customHeight="1">
      <c r="A21" s="597" t="s">
        <v>880</v>
      </c>
      <c r="B21" s="604" t="s">
        <v>626</v>
      </c>
      <c r="C21" s="587"/>
      <c r="D21" s="600" t="s">
        <v>902</v>
      </c>
      <c r="E21" s="1015">
        <v>21</v>
      </c>
      <c r="F21" s="1361">
        <f>SUMIFS(Sage!$K$3:$K$1000,Sage!$B$3:$B$1000,"=75")</f>
        <v>0</v>
      </c>
      <c r="G21" s="1361"/>
      <c r="H21" s="1361">
        <f>SUMIFS(Sagen!$K$3:$K$1000,Sagen!$B$3:$B$1000,"=75")</f>
        <v>0</v>
      </c>
      <c r="I21" s="1361"/>
      <c r="J21" s="1361"/>
    </row>
    <row r="22" spans="1:11" ht="17.25" customHeight="1">
      <c r="A22" s="597" t="s">
        <v>881</v>
      </c>
      <c r="B22" s="604" t="s">
        <v>852</v>
      </c>
      <c r="C22" s="587"/>
      <c r="D22" s="600" t="s">
        <v>902</v>
      </c>
      <c r="E22" s="1015">
        <v>12</v>
      </c>
      <c r="F22" s="1371">
        <f>SUMIFS(Sage!$K$3:$K$1000,Sage!$C$3:$C$1000,"=781")</f>
        <v>0</v>
      </c>
      <c r="G22" s="1371"/>
      <c r="H22" s="1371">
        <f>SUMIFS(Sagen!$K$3:$K$1000,Sagen!$C$3:$C$1000,"=781")</f>
        <v>0</v>
      </c>
      <c r="I22" s="1371"/>
      <c r="J22" s="1371"/>
    </row>
    <row r="23" spans="1:11" ht="17.25" customHeight="1">
      <c r="A23" s="597" t="s">
        <v>11</v>
      </c>
      <c r="B23" s="604" t="s">
        <v>568</v>
      </c>
      <c r="C23" s="587"/>
      <c r="D23" s="600" t="s">
        <v>901</v>
      </c>
      <c r="E23" s="1015">
        <v>22</v>
      </c>
      <c r="F23" s="1358">
        <f>SUMIFS(Sage!$J$3:$J$1000,Sage!$C$3:$C$1000,"=602")-SUMIFS(Sage!$K$3:$K$1000,Sage!$D$3:$D$1000,"=6029")</f>
        <v>0</v>
      </c>
      <c r="G23" s="1359"/>
      <c r="H23" s="1358">
        <f>SUMIFS(Sagen!$J$3:$J$1000,Sagen!$C$3:$C$1000,"=602")-SUMIFS(Sagen!$K$3:$K$1000,Sagen!$D$3:$D$1000,"=6029")</f>
        <v>0</v>
      </c>
      <c r="I23" s="1366"/>
      <c r="J23" s="1359"/>
    </row>
    <row r="24" spans="1:11" ht="17.25" customHeight="1">
      <c r="A24" s="597" t="s">
        <v>12</v>
      </c>
      <c r="B24" s="605" t="s">
        <v>853</v>
      </c>
      <c r="C24" s="587"/>
      <c r="D24" s="600" t="s">
        <v>903</v>
      </c>
      <c r="E24" s="1015">
        <v>6</v>
      </c>
      <c r="F24" s="1358">
        <f>(SUMIFS(Sage!$J$3:$J$1000,Sage!$D$3:$D$1000,"=6032"))-(SUMIFS(Sage!$K$3:$K$1000,Sage!$D$3:$D$1000,"=6032"))</f>
        <v>0</v>
      </c>
      <c r="G24" s="1359"/>
      <c r="H24" s="1358">
        <f>(SUMIFS(Sagen!$J$3:$J$1000,Sagen!$D$3:$D$1000,"=6032"))-(SUMIFS(Sagen!$K$3:$K$1000,Sagen!$D$3:$D$1000,"=6032"))</f>
        <v>0</v>
      </c>
      <c r="I24" s="1366"/>
      <c r="J24" s="1359"/>
    </row>
    <row r="25" spans="1:11" ht="17.25" customHeight="1">
      <c r="A25" s="597" t="s">
        <v>13</v>
      </c>
      <c r="B25" s="604" t="s">
        <v>29</v>
      </c>
      <c r="C25" s="587"/>
      <c r="D25" s="600" t="s">
        <v>901</v>
      </c>
      <c r="E25" s="1015">
        <v>22</v>
      </c>
      <c r="F25" s="1358">
        <f>SUMIFS(Sage!$J$3:$J$1000,Sage!$C$3:$C$1000,"=604")+SUMIFS(Sage!$J$3:$J$1000,Sage!$C$3:$C$1000,"=605")+SUMIFS(Sage!$J$3:$J$1000,Sage!$C$3:$C$1000,"=608")-SUMIFS(Sage!$K$3:$K$1000,Sage!$D$3:$D$1000,"=6049")-SUMIFS(Sage!$K$3:$K$1000,Sage!$D$3:$D$1000,"=6059")-SUMIFS(Sage!$K$3:$K$1000,Sage!$D$3:$D$1000,"=6089")</f>
        <v>0</v>
      </c>
      <c r="G25" s="1359"/>
      <c r="H25" s="1358">
        <f>SUMIFS(Sagen!$J$3:$J$1000,Sagen!$C$3:$C$1000,"=604")+SUMIFS(Sagen!$J$3:$J$1000,Sagen!$C$3:$C$1000,"=605")+SUMIFS(Sagen!$J$3:$J$1000,Sagen!$C$3:$C$1000,"=608")-SUMIFS(Sagen!$K$3:$K$1000,Sagen!$D$3:$D$1000,"=6049")-SUMIFS(Sagen!$K$3:$K$1000,Sagen!$D$3:$D$1000,"=6059")-SUMIFS(Sagen!$K$3:$K$1000,Sagen!$D$3:$D$1000,"=6089")</f>
        <v>0</v>
      </c>
      <c r="I25" s="1366"/>
      <c r="J25" s="1359"/>
    </row>
    <row r="26" spans="1:11" ht="17.25" customHeight="1">
      <c r="A26" s="597" t="s">
        <v>882</v>
      </c>
      <c r="B26" s="605" t="s">
        <v>854</v>
      </c>
      <c r="C26" s="587"/>
      <c r="D26" s="600" t="s">
        <v>903</v>
      </c>
      <c r="E26" s="1015">
        <v>6</v>
      </c>
      <c r="F26" s="1358">
        <f>(SUMIFS(Sage!$J$3:$J$1000,Sage!$D$3:$D$1000,"=6033"))-(SUMIFS(Sage!$K$3:$K$1000,Sage!$D$3:$D$1000,"=6033"))</f>
        <v>0</v>
      </c>
      <c r="G26" s="1359"/>
      <c r="H26" s="1358">
        <f>(SUMIFS(Sagen!$J$3:$J$1000,Sagen!$D$3:$D$1000,"=6033"))-(SUMIFS(Sagen!$K$3:$K$1000,Sagen!$D$3:$D$1000,"=6033"))</f>
        <v>0</v>
      </c>
      <c r="I26" s="1366"/>
      <c r="J26" s="1359"/>
    </row>
    <row r="27" spans="1:11" ht="17.25" customHeight="1">
      <c r="A27" s="597" t="s">
        <v>883</v>
      </c>
      <c r="B27" s="604" t="s">
        <v>570</v>
      </c>
      <c r="C27" s="587"/>
      <c r="D27" s="600" t="s">
        <v>901</v>
      </c>
      <c r="E27" s="1015">
        <v>23</v>
      </c>
      <c r="F27" s="1358">
        <f>SUMIFS(Sage!$J$3:$J$1000,Sage!$B$3:$B$1000,"=61")</f>
        <v>0</v>
      </c>
      <c r="G27" s="1359"/>
      <c r="H27" s="1358">
        <f>SUMIFS(Sagen!$J$3:$J$1000,Sagen!$B$3:$B$1000,"=61")</f>
        <v>0</v>
      </c>
      <c r="I27" s="1366"/>
      <c r="J27" s="1359"/>
    </row>
    <row r="28" spans="1:11" ht="17.25" customHeight="1">
      <c r="A28" s="597" t="s">
        <v>14</v>
      </c>
      <c r="B28" s="604" t="s">
        <v>571</v>
      </c>
      <c r="C28" s="587"/>
      <c r="D28" s="600" t="s">
        <v>901</v>
      </c>
      <c r="E28" s="1015">
        <v>24</v>
      </c>
      <c r="F28" s="1358">
        <f>SUMIFS(Sage!$J$3:$J$1000,Sage!$B$3:$B$1000,"=62")+SUMIFS(Sage!$J$3:$J$1000,Sage!$B$3:$B$1000,"=63")</f>
        <v>0</v>
      </c>
      <c r="G28" s="1359"/>
      <c r="H28" s="1358">
        <f>SUMIFS(Sagen!$J$3:$J$1000,Sagen!$B$3:$B$1000,"=62")+SUMIFS(Sagen!$J$3:$J$1000,Sagen!$B$3:$B$1000,"=63")</f>
        <v>0</v>
      </c>
      <c r="I28" s="1366"/>
      <c r="J28" s="1359"/>
    </row>
    <row r="29" spans="1:11" ht="17.25" customHeight="1">
      <c r="A29" s="597" t="s">
        <v>569</v>
      </c>
      <c r="B29" s="604" t="s">
        <v>572</v>
      </c>
      <c r="C29" s="587"/>
      <c r="D29" s="600" t="s">
        <v>901</v>
      </c>
      <c r="E29" s="1015">
        <v>25</v>
      </c>
      <c r="F29" s="1358">
        <f>SUMIFS(Sage!$J$3:$J$1000,Sage!$B$3:$B$1000,"=64")</f>
        <v>0</v>
      </c>
      <c r="G29" s="1359"/>
      <c r="H29" s="1358">
        <f>SUMIFS(Sagen!$J$3:$J$1000,Sagen!$B$3:$B$1000,"=64")</f>
        <v>0</v>
      </c>
      <c r="I29" s="1366"/>
      <c r="J29" s="1359"/>
    </row>
    <row r="30" spans="1:11" ht="17.25" customHeight="1">
      <c r="A30" s="597" t="s">
        <v>15</v>
      </c>
      <c r="B30" s="604" t="s">
        <v>573</v>
      </c>
      <c r="C30" s="587"/>
      <c r="D30" s="600" t="s">
        <v>901</v>
      </c>
      <c r="E30" s="1016">
        <v>26</v>
      </c>
      <c r="F30" s="1363">
        <f>SUMIFS(Sage!$J$3:$J$1000,Sage!$B$3:$B$1000,"=65")</f>
        <v>0</v>
      </c>
      <c r="G30" s="1365"/>
      <c r="H30" s="1363">
        <f>SUMIFS(Sagen!$J$3:$J$1000,Sagen!$B$3:$B$1000,"=65")</f>
        <v>0</v>
      </c>
      <c r="I30" s="1364"/>
      <c r="J30" s="1365"/>
    </row>
    <row r="31" spans="1:11" ht="17.25" customHeight="1">
      <c r="A31" s="597" t="s">
        <v>884</v>
      </c>
      <c r="B31" s="1379" t="s">
        <v>855</v>
      </c>
      <c r="C31" s="1382"/>
      <c r="D31" s="1382"/>
      <c r="E31" s="1026"/>
      <c r="F31" s="1367">
        <f>(F17-F11-F12)+(F18+F19+F20+F21+F22-F23-F24-F25-F26-F27-F28-F29-F30)</f>
        <v>0</v>
      </c>
      <c r="G31" s="1367"/>
      <c r="H31" s="1367">
        <f>(H17-H11-H12)+(H18+H19+H20+H21+H22-H23-H24-H25-H26-H27-H28-H29-H30)</f>
        <v>0</v>
      </c>
      <c r="I31" s="1367"/>
      <c r="J31" s="1367"/>
      <c r="K31" s="603"/>
    </row>
    <row r="32" spans="1:11" ht="17.25" customHeight="1">
      <c r="A32" s="597" t="s">
        <v>16</v>
      </c>
      <c r="B32" s="604" t="s">
        <v>574</v>
      </c>
      <c r="C32" s="587"/>
      <c r="D32" s="600" t="s">
        <v>901</v>
      </c>
      <c r="E32" s="1017">
        <v>27</v>
      </c>
      <c r="F32" s="1368">
        <f>SUMIFS(Sage!$J$3:$J$1000,Sage!$B$3:$B$1000,"=66")</f>
        <v>0</v>
      </c>
      <c r="G32" s="1370"/>
      <c r="H32" s="1368">
        <f>SUMIFS(Sagen!$J$3:$J$1000,Sagen!$B$3:$B$1000,"=66")</f>
        <v>0</v>
      </c>
      <c r="I32" s="1369"/>
      <c r="J32" s="1370"/>
    </row>
    <row r="33" spans="1:11" ht="17.25" customHeight="1">
      <c r="A33" s="597" t="s">
        <v>885</v>
      </c>
      <c r="B33" s="1378" t="s">
        <v>856</v>
      </c>
      <c r="C33" s="1378"/>
      <c r="D33" s="1379"/>
      <c r="E33" s="1026"/>
      <c r="F33" s="1353">
        <f>F31-F32</f>
        <v>0</v>
      </c>
      <c r="G33" s="1355"/>
      <c r="H33" s="1353">
        <f>H31-H32</f>
        <v>0</v>
      </c>
      <c r="I33" s="1354"/>
      <c r="J33" s="1355"/>
      <c r="K33" s="603"/>
    </row>
    <row r="34" spans="1:11" ht="17.25" customHeight="1">
      <c r="A34" s="597" t="s">
        <v>886</v>
      </c>
      <c r="B34" s="604" t="s">
        <v>857</v>
      </c>
      <c r="C34" s="587"/>
      <c r="D34" s="600" t="s">
        <v>902</v>
      </c>
      <c r="E34" s="1015">
        <v>28</v>
      </c>
      <c r="F34" s="1356">
        <f>SUMIFS(Sage!$K$3:$K$1000,Sage!$C$3:$C$1000,"=791")+SUMIFS(Sage!$K$3:$K$1000,Sage!$C$3:$C$1000,"=798")+SUMIFS(Sage!$K$3:$K$1000,Sage!$C$3:$C$1000,"=799")</f>
        <v>0</v>
      </c>
      <c r="G34" s="1357"/>
      <c r="H34" s="1356">
        <f>SUMIFS(Sagen!$K$3:$K$1000,Sagen!$C$3:$C$1000,"=791")+SUMIFS(Sagen!$K$3:$K$1000,Sagen!$C$3:$C$1000,"=798")+SUMIFS(Sagen!$K$3:$K$1000,Sagen!$C$3:$C$1000,"=799")</f>
        <v>0</v>
      </c>
      <c r="I34" s="1362"/>
      <c r="J34" s="1357"/>
    </row>
    <row r="35" spans="1:11" ht="17.25" customHeight="1">
      <c r="A35" s="597" t="s">
        <v>17</v>
      </c>
      <c r="B35" s="1380" t="s">
        <v>858</v>
      </c>
      <c r="C35" s="1380"/>
      <c r="D35" s="600" t="s">
        <v>901</v>
      </c>
      <c r="E35" s="1015" t="s">
        <v>904</v>
      </c>
      <c r="F35" s="1350">
        <f>SUMIFS(Sage!$J$3:$J$1000,Sage!$C$3:$C$1000,"=681")+SUMIFS(Sage!$J$3:$J$1000,Sage!$C$3:$C$1000,"=691")</f>
        <v>0</v>
      </c>
      <c r="G35" s="1352"/>
      <c r="H35" s="1350">
        <f>SUMIFS(Sagen!$J$3:$J$1000,Sagen!$C$3:$C$1000,"=681")+SUMIFS(Sagen!$J$3:$J$1000,Sagen!$C$3:$C$1000,"=691")</f>
        <v>0</v>
      </c>
      <c r="I35" s="1351"/>
      <c r="J35" s="1352"/>
    </row>
    <row r="36" spans="1:11" ht="17.25" customHeight="1">
      <c r="A36" s="597" t="s">
        <v>887</v>
      </c>
      <c r="B36" s="1378" t="s">
        <v>859</v>
      </c>
      <c r="C36" s="1378"/>
      <c r="D36" s="1379"/>
      <c r="E36" s="1026"/>
      <c r="F36" s="1353">
        <f>F33+F34-F35</f>
        <v>0</v>
      </c>
      <c r="G36" s="1355"/>
      <c r="H36" s="1353">
        <f>H33+H34-H35</f>
        <v>0</v>
      </c>
      <c r="I36" s="1354"/>
      <c r="J36" s="1355"/>
      <c r="K36" s="603"/>
    </row>
    <row r="37" spans="1:11" ht="17.25" customHeight="1">
      <c r="A37" s="597" t="s">
        <v>888</v>
      </c>
      <c r="B37" s="604" t="s">
        <v>860</v>
      </c>
      <c r="C37" s="587"/>
      <c r="D37" s="600" t="s">
        <v>902</v>
      </c>
      <c r="E37" s="1015">
        <v>29</v>
      </c>
      <c r="F37" s="1356">
        <f>SUMIFS(Sage!$K$3:$K$1000,Sage!$B$3:$B$1000,"=77")</f>
        <v>0</v>
      </c>
      <c r="G37" s="1357"/>
      <c r="H37" s="1356">
        <f>SUMIFS(Sagen!$K$3:$K$1000,Sagen!$B$3:$B$1000,"=77")</f>
        <v>0</v>
      </c>
      <c r="I37" s="1362"/>
      <c r="J37" s="1357"/>
    </row>
    <row r="38" spans="1:11" ht="17.25" customHeight="1">
      <c r="A38" s="597" t="s">
        <v>889</v>
      </c>
      <c r="B38" s="604" t="s">
        <v>861</v>
      </c>
      <c r="C38" s="587"/>
      <c r="D38" s="600" t="s">
        <v>902</v>
      </c>
      <c r="E38" s="1015">
        <v>28</v>
      </c>
      <c r="F38" s="1363">
        <f>SUMIFS(Sage!$K$3:$K$1000,Sage!$C$3:$C$1000,"=797")</f>
        <v>0</v>
      </c>
      <c r="G38" s="1365"/>
      <c r="H38" s="1363">
        <f>SUMIFS(Sagen!$K$3:$K$1000,Sagen!$C$3:$C$1000,"=797")</f>
        <v>0</v>
      </c>
      <c r="I38" s="1364"/>
      <c r="J38" s="1365"/>
    </row>
    <row r="39" spans="1:11" ht="17.25" customHeight="1">
      <c r="A39" s="597" t="s">
        <v>890</v>
      </c>
      <c r="B39" s="604" t="s">
        <v>862</v>
      </c>
      <c r="C39" s="587"/>
      <c r="D39" s="600" t="s">
        <v>902</v>
      </c>
      <c r="E39" s="1015">
        <v>12</v>
      </c>
      <c r="F39" s="1358">
        <f>SUMIFS(Sage!$K$3:$K$1000,Sage!$C$3:$C$1000,"=787")</f>
        <v>0</v>
      </c>
      <c r="G39" s="1359"/>
      <c r="H39" s="1358">
        <f>SUMIFS(Sagen!$K$3:$K$1000,Sagen!$C$3:$C$1000,"=787")</f>
        <v>0</v>
      </c>
      <c r="I39" s="1366"/>
      <c r="J39" s="1359"/>
    </row>
    <row r="40" spans="1:11" ht="17.25" customHeight="1">
      <c r="A40" s="597" t="s">
        <v>891</v>
      </c>
      <c r="B40" s="604" t="s">
        <v>632</v>
      </c>
      <c r="C40" s="587"/>
      <c r="D40" s="600" t="s">
        <v>901</v>
      </c>
      <c r="E40" s="1015">
        <v>29</v>
      </c>
      <c r="F40" s="1383">
        <f>SUMIFS(Sage!$J$3:$J$1000,Sage!$B$3:$B$1000,"=67")</f>
        <v>0</v>
      </c>
      <c r="G40" s="1384"/>
      <c r="H40" s="1363">
        <f>SUMIFS(Sagen!$J$3:$J$1000,Sagen!$B$3:$B$1000,"=67")</f>
        <v>0</v>
      </c>
      <c r="I40" s="1364"/>
      <c r="J40" s="1365"/>
    </row>
    <row r="41" spans="1:11" ht="17.25" customHeight="1">
      <c r="A41" s="597" t="s">
        <v>892</v>
      </c>
      <c r="B41" s="1381" t="s">
        <v>863</v>
      </c>
      <c r="C41" s="1381"/>
      <c r="D41" s="600" t="s">
        <v>901</v>
      </c>
      <c r="E41" s="1015" t="s">
        <v>904</v>
      </c>
      <c r="F41" s="1350">
        <f>SUMIFS(Sage!$J$3:$J$1000,Sage!$C$3:$C$1000,"=697")</f>
        <v>0</v>
      </c>
      <c r="G41" s="1352"/>
      <c r="H41" s="1350">
        <f>SUMIFS(Sagen!$J$3:$J$1000,Sagen!$C$3:$C$1000,"=697")</f>
        <v>0</v>
      </c>
      <c r="I41" s="1351"/>
      <c r="J41" s="1352"/>
    </row>
    <row r="42" spans="1:11" ht="17.25" customHeight="1">
      <c r="A42" s="597" t="s">
        <v>893</v>
      </c>
      <c r="B42" s="1378" t="s">
        <v>864</v>
      </c>
      <c r="C42" s="1378"/>
      <c r="D42" s="1379"/>
      <c r="E42" s="1026"/>
      <c r="F42" s="1353">
        <f>F37+F38+F39-F40-F41</f>
        <v>0</v>
      </c>
      <c r="G42" s="1355"/>
      <c r="H42" s="1353">
        <f>H37+H38+H39-H40-H41</f>
        <v>0</v>
      </c>
      <c r="I42" s="1354"/>
      <c r="J42" s="1355"/>
      <c r="K42" s="603"/>
    </row>
    <row r="43" spans="1:11" ht="17.25" customHeight="1">
      <c r="A43" s="597" t="s">
        <v>894</v>
      </c>
      <c r="B43" s="1378" t="s">
        <v>865</v>
      </c>
      <c r="C43" s="1378"/>
      <c r="D43" s="1379"/>
      <c r="E43" s="1026"/>
      <c r="F43" s="1353">
        <f>F36+F42</f>
        <v>0</v>
      </c>
      <c r="G43" s="1355"/>
      <c r="H43" s="1353">
        <f>H36+H42</f>
        <v>0</v>
      </c>
      <c r="I43" s="1354"/>
      <c r="J43" s="1355"/>
      <c r="K43" s="603"/>
    </row>
    <row r="44" spans="1:11" ht="17.25" customHeight="1">
      <c r="A44" s="597" t="s">
        <v>895</v>
      </c>
      <c r="B44" s="604" t="s">
        <v>866</v>
      </c>
      <c r="C44" s="587"/>
      <c r="D44" s="600" t="s">
        <v>902</v>
      </c>
      <c r="E44" s="1015" t="s">
        <v>905</v>
      </c>
      <c r="F44" s="1383">
        <f>SUMIFS(Sage!$K$3:$K$1000,Sage!$B$3:$B$1000,"=82")</f>
        <v>0</v>
      </c>
      <c r="G44" s="1384"/>
      <c r="H44" s="1356">
        <f>SUMIFS(Sagen!$K$3:$K$1000,Sagen!$B$3:$B$1000,"=82")</f>
        <v>0</v>
      </c>
      <c r="I44" s="1362"/>
      <c r="J44" s="1357"/>
    </row>
    <row r="45" spans="1:11" ht="17.25" customHeight="1">
      <c r="A45" s="597" t="s">
        <v>896</v>
      </c>
      <c r="B45" s="604" t="s">
        <v>867</v>
      </c>
      <c r="C45" s="587"/>
      <c r="D45" s="600" t="s">
        <v>902</v>
      </c>
      <c r="E45" s="1015">
        <v>30</v>
      </c>
      <c r="F45" s="1383">
        <f>SUMIFS(Sage!$K$3:$K$1000,Sage!$B$3:$B$1000,"=84")+SUMIFS(Sage!$K$3:$K$1000,Sage!$B$3:$B$1000,"=86")+SUMIFS(Sage!$K$3:$K$1000,Sage!$B$3:$B$1000,"=88")</f>
        <v>0</v>
      </c>
      <c r="G45" s="1384"/>
      <c r="H45" s="1358">
        <f>SUMIFS(Sagen!$K$3:$K$1000,Sagen!$B$3:$B$1000,"=84")+SUMIFS(Sagen!$K$3:$K$1000,Sagen!$B$3:$B$1000,"=86")+SUMIFS(Sagen!$K$3:$K$1000,Sagen!$B$3:$B$1000,"=88")</f>
        <v>0</v>
      </c>
      <c r="I45" s="1366"/>
      <c r="J45" s="1359"/>
    </row>
    <row r="46" spans="1:11" ht="17.25" customHeight="1">
      <c r="A46" s="597" t="s">
        <v>897</v>
      </c>
      <c r="B46" s="604" t="s">
        <v>868</v>
      </c>
      <c r="C46" s="587"/>
      <c r="D46" s="600" t="s">
        <v>901</v>
      </c>
      <c r="E46" s="1015" t="s">
        <v>905</v>
      </c>
      <c r="F46" s="1383">
        <f>SUMIFS(Sage!$J$3:$J$1000,Sage!$B$3:$B$1000,"=81")</f>
        <v>0</v>
      </c>
      <c r="G46" s="1384"/>
      <c r="H46" s="1358">
        <f>SUMIFS(Sagen!$J$3:$J$1000,Sagen!$B$3:$B$1000,"=81")</f>
        <v>0</v>
      </c>
      <c r="I46" s="1366"/>
      <c r="J46" s="1359"/>
    </row>
    <row r="47" spans="1:11" ht="17.25" customHeight="1">
      <c r="A47" s="597" t="s">
        <v>18</v>
      </c>
      <c r="B47" s="604" t="s">
        <v>869</v>
      </c>
      <c r="C47" s="587"/>
      <c r="D47" s="600" t="s">
        <v>901</v>
      </c>
      <c r="E47" s="1015">
        <v>30</v>
      </c>
      <c r="F47" s="1385">
        <f>SUMIFS(Sage!$J$3:$J$1000,Sage!$B$3:$B$1000,"=83")+SUMIFS(Sage!$J$3:$J$1000,Sage!$B$3:$B$1000,"=85")</f>
        <v>0</v>
      </c>
      <c r="G47" s="1386"/>
      <c r="H47" s="1358">
        <f>SUMIFS(Sagen!$J$3:$J$1000,Sagen!$B$3:$B$1000,"=83")+SUMIFS(Sagen!$J$3:$J$1000,Sagen!$B$3:$B$1000,"=85")</f>
        <v>0</v>
      </c>
      <c r="I47" s="1366"/>
      <c r="J47" s="1359"/>
    </row>
    <row r="48" spans="1:11" ht="17.25" customHeight="1">
      <c r="A48" s="597" t="s">
        <v>898</v>
      </c>
      <c r="B48" s="1378" t="s">
        <v>870</v>
      </c>
      <c r="C48" s="1378"/>
      <c r="D48" s="1379"/>
      <c r="E48" s="1026"/>
      <c r="F48" s="1387">
        <f>F44+F45-F46-F47</f>
        <v>0</v>
      </c>
      <c r="G48" s="1388"/>
      <c r="H48" s="1389">
        <f>H44+H45-H46-H47</f>
        <v>0</v>
      </c>
      <c r="I48" s="1390"/>
      <c r="J48" s="1391"/>
      <c r="K48" s="603"/>
    </row>
    <row r="49" spans="1:11" ht="17.25" customHeight="1">
      <c r="A49" s="597" t="s">
        <v>899</v>
      </c>
      <c r="B49" s="604" t="s">
        <v>628</v>
      </c>
      <c r="C49" s="587"/>
      <c r="D49" s="600" t="s">
        <v>901</v>
      </c>
      <c r="E49" s="1015">
        <v>30</v>
      </c>
      <c r="F49" s="1358">
        <f>SUMIFS(Sage!$J$3:$J$1000,Sage!$B$3:$B$1000,"=87")</f>
        <v>0</v>
      </c>
      <c r="G49" s="1359"/>
      <c r="H49" s="1358">
        <f>SUMIFS(Sagen!$J$3:$J$1000,Sagen!$B$3:$B$1000,"=87")</f>
        <v>0</v>
      </c>
      <c r="I49" s="1366"/>
      <c r="J49" s="1359"/>
    </row>
    <row r="50" spans="1:11" ht="17.25" customHeight="1">
      <c r="A50" s="597" t="s">
        <v>19</v>
      </c>
      <c r="B50" s="604" t="s">
        <v>629</v>
      </c>
      <c r="C50" s="587"/>
      <c r="D50" s="600" t="s">
        <v>901</v>
      </c>
      <c r="E50" s="1015"/>
      <c r="F50" s="1350">
        <f>SUMIFS(Sage!$J$3:$J$1000,Sage!$B$3:$B$1000,"=89")</f>
        <v>0</v>
      </c>
      <c r="G50" s="1352"/>
      <c r="H50" s="1350">
        <f>SUMIFS(Sagen!$J$3:$J$1000,Sagen!$B$3:$B$1000,"=89")</f>
        <v>0</v>
      </c>
      <c r="I50" s="1351"/>
      <c r="J50" s="1352"/>
    </row>
    <row r="51" spans="1:11" ht="17.25" customHeight="1">
      <c r="A51" s="597" t="s">
        <v>900</v>
      </c>
      <c r="B51" s="1378" t="s">
        <v>871</v>
      </c>
      <c r="C51" s="1378"/>
      <c r="D51" s="1379"/>
      <c r="E51" s="1026"/>
      <c r="F51" s="1353">
        <f>F43+F48-F49-F50</f>
        <v>0</v>
      </c>
      <c r="G51" s="1355"/>
      <c r="H51" s="1353">
        <f>H43+H48-H49-H50</f>
        <v>0</v>
      </c>
      <c r="I51" s="1354"/>
      <c r="J51" s="1355"/>
      <c r="K51" s="603"/>
    </row>
    <row r="52" spans="1:11">
      <c r="C52" s="595"/>
      <c r="D52" s="595"/>
    </row>
  </sheetData>
  <sheetProtection algorithmName="SHA-512" hashValue="7RBx8zUX3ZeJi80WyYTDlkWkE1tQKmAJb7PIFPCIvvA8/ScoFIneEwJ0gUh/9jZw0f0BdKselViIiZzOi0BAqw==" saltValue="7a317o1XTIY0C1Hk8sVgsw==" spinCount="100000" sheet="1" objects="1" formatCells="0" selectLockedCells="1"/>
  <mergeCells count="114">
    <mergeCell ref="F47:G47"/>
    <mergeCell ref="F48:G48"/>
    <mergeCell ref="H45:J45"/>
    <mergeCell ref="H46:J46"/>
    <mergeCell ref="H47:J47"/>
    <mergeCell ref="H48:J48"/>
    <mergeCell ref="F18:G18"/>
    <mergeCell ref="H16:J16"/>
    <mergeCell ref="H18:J18"/>
    <mergeCell ref="F45:G45"/>
    <mergeCell ref="F46:G46"/>
    <mergeCell ref="F43:G43"/>
    <mergeCell ref="F44:G44"/>
    <mergeCell ref="F38:G38"/>
    <mergeCell ref="F39:G39"/>
    <mergeCell ref="H38:J38"/>
    <mergeCell ref="H39:J39"/>
    <mergeCell ref="F41:G41"/>
    <mergeCell ref="H41:J41"/>
    <mergeCell ref="A2:B2"/>
    <mergeCell ref="A3:B3"/>
    <mergeCell ref="A4:B4"/>
    <mergeCell ref="A5:B5"/>
    <mergeCell ref="F16:G16"/>
    <mergeCell ref="B42:D42"/>
    <mergeCell ref="B43:D43"/>
    <mergeCell ref="B48:D48"/>
    <mergeCell ref="B51:D51"/>
    <mergeCell ref="B35:C35"/>
    <mergeCell ref="B41:C41"/>
    <mergeCell ref="B31:D31"/>
    <mergeCell ref="B33:D33"/>
    <mergeCell ref="B36:D36"/>
    <mergeCell ref="A7:A9"/>
    <mergeCell ref="B7:D9"/>
    <mergeCell ref="B13:D13"/>
    <mergeCell ref="B17:D17"/>
    <mergeCell ref="F49:G49"/>
    <mergeCell ref="F50:G50"/>
    <mergeCell ref="F51:G51"/>
    <mergeCell ref="E7:E9"/>
    <mergeCell ref="F40:G40"/>
    <mergeCell ref="F42:G42"/>
    <mergeCell ref="H5:I5"/>
    <mergeCell ref="G4:I4"/>
    <mergeCell ref="F35:G35"/>
    <mergeCell ref="F36:G36"/>
    <mergeCell ref="F37:G37"/>
    <mergeCell ref="F28:G28"/>
    <mergeCell ref="F15:G15"/>
    <mergeCell ref="F17:G17"/>
    <mergeCell ref="F19:G19"/>
    <mergeCell ref="F20:G20"/>
    <mergeCell ref="F21:G21"/>
    <mergeCell ref="F22:G22"/>
    <mergeCell ref="F7:G7"/>
    <mergeCell ref="H10:J10"/>
    <mergeCell ref="H11:J11"/>
    <mergeCell ref="H12:J12"/>
    <mergeCell ref="H13:J13"/>
    <mergeCell ref="H14:J14"/>
    <mergeCell ref="F8:G8"/>
    <mergeCell ref="H8:J8"/>
    <mergeCell ref="H34:J34"/>
    <mergeCell ref="H35:J35"/>
    <mergeCell ref="H36:J36"/>
    <mergeCell ref="B1:J1"/>
    <mergeCell ref="C2:J2"/>
    <mergeCell ref="C3:J3"/>
    <mergeCell ref="F33:G33"/>
    <mergeCell ref="F34:G34"/>
    <mergeCell ref="F29:G29"/>
    <mergeCell ref="F30:G30"/>
    <mergeCell ref="F31:G31"/>
    <mergeCell ref="F32:G32"/>
    <mergeCell ref="F23:G23"/>
    <mergeCell ref="F24:G24"/>
    <mergeCell ref="F25:G25"/>
    <mergeCell ref="F26:G26"/>
    <mergeCell ref="F27:G27"/>
    <mergeCell ref="H23:J23"/>
    <mergeCell ref="H24:J24"/>
    <mergeCell ref="H25:J25"/>
    <mergeCell ref="H26:J26"/>
    <mergeCell ref="H27:J27"/>
    <mergeCell ref="H28:J28"/>
    <mergeCell ref="H15:J15"/>
    <mergeCell ref="C5:E5"/>
    <mergeCell ref="H7:J7"/>
    <mergeCell ref="H9:J9"/>
    <mergeCell ref="H50:J50"/>
    <mergeCell ref="H51:J51"/>
    <mergeCell ref="F9:G9"/>
    <mergeCell ref="F10:G10"/>
    <mergeCell ref="F11:G11"/>
    <mergeCell ref="F12:G12"/>
    <mergeCell ref="F13:G13"/>
    <mergeCell ref="F14:G14"/>
    <mergeCell ref="H37:J37"/>
    <mergeCell ref="H40:J40"/>
    <mergeCell ref="H42:J42"/>
    <mergeCell ref="H43:J43"/>
    <mergeCell ref="H44:J44"/>
    <mergeCell ref="H49:J49"/>
    <mergeCell ref="H30:J30"/>
    <mergeCell ref="H31:J31"/>
    <mergeCell ref="H32:J32"/>
    <mergeCell ref="H33:J33"/>
    <mergeCell ref="H29:J29"/>
    <mergeCell ref="H17:J17"/>
    <mergeCell ref="H19:J19"/>
    <mergeCell ref="H20:J20"/>
    <mergeCell ref="H21:J21"/>
    <mergeCell ref="H22:J22"/>
  </mergeCells>
  <printOptions horizontalCentered="1"/>
  <pageMargins left="0.19685039370078741" right="0.19685039370078741" top="0.19685039370078741" bottom="0.19685039370078741" header="0" footer="0.31496062992125984"/>
  <pageSetup paperSize="9" scale="82" orientation="portrait" horizontalDpi="1200" verticalDpi="1200" r:id="rId1"/>
  <drawing r:id="rId2"/>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G50"/>
  <sheetViews>
    <sheetView showGridLines="0" showRowColHeaders="0" showZeros="0" zoomScaleNormal="100" workbookViewId="0">
      <selection sqref="A1:G50"/>
    </sheetView>
  </sheetViews>
  <sheetFormatPr baseColWidth="10" defaultRowHeight="15"/>
  <cols>
    <col min="1" max="1" width="12.85546875" style="3" customWidth="1"/>
    <col min="2" max="16384" width="11.42578125" style="3"/>
  </cols>
  <sheetData>
    <row r="1" spans="1:7">
      <c r="A1" s="1393" t="s">
        <v>634</v>
      </c>
      <c r="B1" s="1393"/>
      <c r="C1" s="1393"/>
      <c r="D1" s="1393"/>
      <c r="E1" s="1393"/>
      <c r="F1" s="1393"/>
      <c r="G1" s="1393"/>
    </row>
    <row r="2" spans="1:7">
      <c r="A2" s="1393"/>
      <c r="B2" s="1393"/>
      <c r="C2" s="1393"/>
      <c r="D2" s="1393"/>
      <c r="E2" s="1393"/>
      <c r="F2" s="1393"/>
      <c r="G2" s="1393"/>
    </row>
    <row r="3" spans="1:7">
      <c r="A3" s="1393"/>
      <c r="B3" s="1393"/>
      <c r="C3" s="1393"/>
      <c r="D3" s="1393"/>
      <c r="E3" s="1393"/>
      <c r="F3" s="1393"/>
      <c r="G3" s="1393"/>
    </row>
    <row r="4" spans="1:7">
      <c r="A4" s="1393"/>
      <c r="B4" s="1393"/>
      <c r="C4" s="1393"/>
      <c r="D4" s="1393"/>
      <c r="E4" s="1393"/>
      <c r="F4" s="1393"/>
      <c r="G4" s="1393"/>
    </row>
    <row r="5" spans="1:7">
      <c r="A5" s="1393"/>
      <c r="B5" s="1393"/>
      <c r="C5" s="1393"/>
      <c r="D5" s="1393"/>
      <c r="E5" s="1393"/>
      <c r="F5" s="1393"/>
      <c r="G5" s="1393"/>
    </row>
    <row r="6" spans="1:7">
      <c r="A6" s="1393"/>
      <c r="B6" s="1393"/>
      <c r="C6" s="1393"/>
      <c r="D6" s="1393"/>
      <c r="E6" s="1393"/>
      <c r="F6" s="1393"/>
      <c r="G6" s="1393"/>
    </row>
    <row r="7" spans="1:7">
      <c r="A7" s="1393"/>
      <c r="B7" s="1393"/>
      <c r="C7" s="1393"/>
      <c r="D7" s="1393"/>
      <c r="E7" s="1393"/>
      <c r="F7" s="1393"/>
      <c r="G7" s="1393"/>
    </row>
    <row r="8" spans="1:7">
      <c r="A8" s="1393"/>
      <c r="B8" s="1393"/>
      <c r="C8" s="1393"/>
      <c r="D8" s="1393"/>
      <c r="E8" s="1393"/>
      <c r="F8" s="1393"/>
      <c r="G8" s="1393"/>
    </row>
    <row r="9" spans="1:7">
      <c r="A9" s="1393"/>
      <c r="B9" s="1393"/>
      <c r="C9" s="1393"/>
      <c r="D9" s="1393"/>
      <c r="E9" s="1393"/>
      <c r="F9" s="1393"/>
      <c r="G9" s="1393"/>
    </row>
    <row r="10" spans="1:7">
      <c r="A10" s="1393"/>
      <c r="B10" s="1393"/>
      <c r="C10" s="1393"/>
      <c r="D10" s="1393"/>
      <c r="E10" s="1393"/>
      <c r="F10" s="1393"/>
      <c r="G10" s="1393"/>
    </row>
    <row r="11" spans="1:7">
      <c r="A11" s="1393"/>
      <c r="B11" s="1393"/>
      <c r="C11" s="1393"/>
      <c r="D11" s="1393"/>
      <c r="E11" s="1393"/>
      <c r="F11" s="1393"/>
      <c r="G11" s="1393"/>
    </row>
    <row r="12" spans="1:7">
      <c r="A12" s="1393"/>
      <c r="B12" s="1393"/>
      <c r="C12" s="1393"/>
      <c r="D12" s="1393"/>
      <c r="E12" s="1393"/>
      <c r="F12" s="1393"/>
      <c r="G12" s="1393"/>
    </row>
    <row r="13" spans="1:7">
      <c r="A13" s="1393"/>
      <c r="B13" s="1393"/>
      <c r="C13" s="1393"/>
      <c r="D13" s="1393"/>
      <c r="E13" s="1393"/>
      <c r="F13" s="1393"/>
      <c r="G13" s="1393"/>
    </row>
    <row r="14" spans="1:7" ht="15" customHeight="1">
      <c r="A14" s="1393"/>
      <c r="B14" s="1393"/>
      <c r="C14" s="1393"/>
      <c r="D14" s="1393"/>
      <c r="E14" s="1393"/>
      <c r="F14" s="1393"/>
      <c r="G14" s="1393"/>
    </row>
    <row r="15" spans="1:7" ht="15" customHeight="1">
      <c r="A15" s="1393"/>
      <c r="B15" s="1393"/>
      <c r="C15" s="1393"/>
      <c r="D15" s="1393"/>
      <c r="E15" s="1393"/>
      <c r="F15" s="1393"/>
      <c r="G15" s="1393"/>
    </row>
    <row r="16" spans="1:7" ht="15" customHeight="1">
      <c r="A16" s="1393"/>
      <c r="B16" s="1393"/>
      <c r="C16" s="1393"/>
      <c r="D16" s="1393"/>
      <c r="E16" s="1393"/>
      <c r="F16" s="1393"/>
      <c r="G16" s="1393"/>
    </row>
    <row r="17" spans="1:7">
      <c r="A17" s="1393"/>
      <c r="B17" s="1393"/>
      <c r="C17" s="1393"/>
      <c r="D17" s="1393"/>
      <c r="E17" s="1393"/>
      <c r="F17" s="1393"/>
      <c r="G17" s="1393"/>
    </row>
    <row r="18" spans="1:7">
      <c r="A18" s="1393"/>
      <c r="B18" s="1393"/>
      <c r="C18" s="1393"/>
      <c r="D18" s="1393"/>
      <c r="E18" s="1393"/>
      <c r="F18" s="1393"/>
      <c r="G18" s="1393"/>
    </row>
    <row r="19" spans="1:7">
      <c r="A19" s="1393"/>
      <c r="B19" s="1393"/>
      <c r="C19" s="1393"/>
      <c r="D19" s="1393"/>
      <c r="E19" s="1393"/>
      <c r="F19" s="1393"/>
      <c r="G19" s="1393"/>
    </row>
    <row r="20" spans="1:7">
      <c r="A20" s="1393"/>
      <c r="B20" s="1393"/>
      <c r="C20" s="1393"/>
      <c r="D20" s="1393"/>
      <c r="E20" s="1393"/>
      <c r="F20" s="1393"/>
      <c r="G20" s="1393"/>
    </row>
    <row r="21" spans="1:7">
      <c r="A21" s="1393"/>
      <c r="B21" s="1393"/>
      <c r="C21" s="1393"/>
      <c r="D21" s="1393"/>
      <c r="E21" s="1393"/>
      <c r="F21" s="1393"/>
      <c r="G21" s="1393"/>
    </row>
    <row r="22" spans="1:7">
      <c r="A22" s="1393"/>
      <c r="B22" s="1393"/>
      <c r="C22" s="1393"/>
      <c r="D22" s="1393"/>
      <c r="E22" s="1393"/>
      <c r="F22" s="1393"/>
      <c r="G22" s="1393"/>
    </row>
    <row r="23" spans="1:7">
      <c r="A23" s="1393"/>
      <c r="B23" s="1393"/>
      <c r="C23" s="1393"/>
      <c r="D23" s="1393"/>
      <c r="E23" s="1393"/>
      <c r="F23" s="1393"/>
      <c r="G23" s="1393"/>
    </row>
    <row r="24" spans="1:7">
      <c r="A24" s="1393"/>
      <c r="B24" s="1393"/>
      <c r="C24" s="1393"/>
      <c r="D24" s="1393"/>
      <c r="E24" s="1393"/>
      <c r="F24" s="1393"/>
      <c r="G24" s="1393"/>
    </row>
    <row r="25" spans="1:7">
      <c r="A25" s="1393"/>
      <c r="B25" s="1393"/>
      <c r="C25" s="1393"/>
      <c r="D25" s="1393"/>
      <c r="E25" s="1393"/>
      <c r="F25" s="1393"/>
      <c r="G25" s="1393"/>
    </row>
    <row r="26" spans="1:7">
      <c r="A26" s="1393"/>
      <c r="B26" s="1393"/>
      <c r="C26" s="1393"/>
      <c r="D26" s="1393"/>
      <c r="E26" s="1393"/>
      <c r="F26" s="1393"/>
      <c r="G26" s="1393"/>
    </row>
    <row r="27" spans="1:7">
      <c r="A27" s="1393"/>
      <c r="B27" s="1393"/>
      <c r="C27" s="1393"/>
      <c r="D27" s="1393"/>
      <c r="E27" s="1393"/>
      <c r="F27" s="1393"/>
      <c r="G27" s="1393"/>
    </row>
    <row r="28" spans="1:7">
      <c r="A28" s="1393"/>
      <c r="B28" s="1393"/>
      <c r="C28" s="1393"/>
      <c r="D28" s="1393"/>
      <c r="E28" s="1393"/>
      <c r="F28" s="1393"/>
      <c r="G28" s="1393"/>
    </row>
    <row r="29" spans="1:7">
      <c r="A29" s="1393"/>
      <c r="B29" s="1393"/>
      <c r="C29" s="1393"/>
      <c r="D29" s="1393"/>
      <c r="E29" s="1393"/>
      <c r="F29" s="1393"/>
      <c r="G29" s="1393"/>
    </row>
    <row r="30" spans="1:7">
      <c r="A30" s="1393"/>
      <c r="B30" s="1393"/>
      <c r="C30" s="1393"/>
      <c r="D30" s="1393"/>
      <c r="E30" s="1393"/>
      <c r="F30" s="1393"/>
      <c r="G30" s="1393"/>
    </row>
    <row r="31" spans="1:7">
      <c r="A31" s="1393"/>
      <c r="B31" s="1393"/>
      <c r="C31" s="1393"/>
      <c r="D31" s="1393"/>
      <c r="E31" s="1393"/>
      <c r="F31" s="1393"/>
      <c r="G31" s="1393"/>
    </row>
    <row r="32" spans="1:7">
      <c r="A32" s="1393"/>
      <c r="B32" s="1393"/>
      <c r="C32" s="1393"/>
      <c r="D32" s="1393"/>
      <c r="E32" s="1393"/>
      <c r="F32" s="1393"/>
      <c r="G32" s="1393"/>
    </row>
    <row r="33" spans="1:7">
      <c r="A33" s="1393"/>
      <c r="B33" s="1393"/>
      <c r="C33" s="1393"/>
      <c r="D33" s="1393"/>
      <c r="E33" s="1393"/>
      <c r="F33" s="1393"/>
      <c r="G33" s="1393"/>
    </row>
    <row r="34" spans="1:7">
      <c r="A34" s="1393"/>
      <c r="B34" s="1393"/>
      <c r="C34" s="1393"/>
      <c r="D34" s="1393"/>
      <c r="E34" s="1393"/>
      <c r="F34" s="1393"/>
      <c r="G34" s="1393"/>
    </row>
    <row r="35" spans="1:7">
      <c r="A35" s="1393"/>
      <c r="B35" s="1393"/>
      <c r="C35" s="1393"/>
      <c r="D35" s="1393"/>
      <c r="E35" s="1393"/>
      <c r="F35" s="1393"/>
      <c r="G35" s="1393"/>
    </row>
    <row r="36" spans="1:7">
      <c r="A36" s="1393"/>
      <c r="B36" s="1393"/>
      <c r="C36" s="1393"/>
      <c r="D36" s="1393"/>
      <c r="E36" s="1393"/>
      <c r="F36" s="1393"/>
      <c r="G36" s="1393"/>
    </row>
    <row r="37" spans="1:7">
      <c r="A37" s="1393"/>
      <c r="B37" s="1393"/>
      <c r="C37" s="1393"/>
      <c r="D37" s="1393"/>
      <c r="E37" s="1393"/>
      <c r="F37" s="1393"/>
      <c r="G37" s="1393"/>
    </row>
    <row r="38" spans="1:7">
      <c r="A38" s="1393"/>
      <c r="B38" s="1393"/>
      <c r="C38" s="1393"/>
      <c r="D38" s="1393"/>
      <c r="E38" s="1393"/>
      <c r="F38" s="1393"/>
      <c r="G38" s="1393"/>
    </row>
    <row r="39" spans="1:7">
      <c r="A39" s="1393"/>
      <c r="B39" s="1393"/>
      <c r="C39" s="1393"/>
      <c r="D39" s="1393"/>
      <c r="E39" s="1393"/>
      <c r="F39" s="1393"/>
      <c r="G39" s="1393"/>
    </row>
    <row r="40" spans="1:7">
      <c r="A40" s="1393"/>
      <c r="B40" s="1393"/>
      <c r="C40" s="1393"/>
      <c r="D40" s="1393"/>
      <c r="E40" s="1393"/>
      <c r="F40" s="1393"/>
      <c r="G40" s="1393"/>
    </row>
    <row r="41" spans="1:7">
      <c r="A41" s="1393"/>
      <c r="B41" s="1393"/>
      <c r="C41" s="1393"/>
      <c r="D41" s="1393"/>
      <c r="E41" s="1393"/>
      <c r="F41" s="1393"/>
      <c r="G41" s="1393"/>
    </row>
    <row r="42" spans="1:7">
      <c r="A42" s="1393"/>
      <c r="B42" s="1393"/>
      <c r="C42" s="1393"/>
      <c r="D42" s="1393"/>
      <c r="E42" s="1393"/>
      <c r="F42" s="1393"/>
      <c r="G42" s="1393"/>
    </row>
    <row r="43" spans="1:7">
      <c r="A43" s="1393"/>
      <c r="B43" s="1393"/>
      <c r="C43" s="1393"/>
      <c r="D43" s="1393"/>
      <c r="E43" s="1393"/>
      <c r="F43" s="1393"/>
      <c r="G43" s="1393"/>
    </row>
    <row r="44" spans="1:7">
      <c r="A44" s="1393"/>
      <c r="B44" s="1393"/>
      <c r="C44" s="1393"/>
      <c r="D44" s="1393"/>
      <c r="E44" s="1393"/>
      <c r="F44" s="1393"/>
      <c r="G44" s="1393"/>
    </row>
    <row r="45" spans="1:7">
      <c r="A45" s="1393"/>
      <c r="B45" s="1393"/>
      <c r="C45" s="1393"/>
      <c r="D45" s="1393"/>
      <c r="E45" s="1393"/>
      <c r="F45" s="1393"/>
      <c r="G45" s="1393"/>
    </row>
    <row r="46" spans="1:7">
      <c r="A46" s="1393"/>
      <c r="B46" s="1393"/>
      <c r="C46" s="1393"/>
      <c r="D46" s="1393"/>
      <c r="E46" s="1393"/>
      <c r="F46" s="1393"/>
      <c r="G46" s="1393"/>
    </row>
    <row r="47" spans="1:7">
      <c r="A47" s="1393"/>
      <c r="B47" s="1393"/>
      <c r="C47" s="1393"/>
      <c r="D47" s="1393"/>
      <c r="E47" s="1393"/>
      <c r="F47" s="1393"/>
      <c r="G47" s="1393"/>
    </row>
    <row r="48" spans="1:7">
      <c r="A48" s="1393"/>
      <c r="B48" s="1393"/>
      <c r="C48" s="1393"/>
      <c r="D48" s="1393"/>
      <c r="E48" s="1393"/>
      <c r="F48" s="1393"/>
      <c r="G48" s="1393"/>
    </row>
    <row r="49" spans="1:7">
      <c r="A49" s="1393"/>
      <c r="B49" s="1393"/>
      <c r="C49" s="1393"/>
      <c r="D49" s="1393"/>
      <c r="E49" s="1393"/>
      <c r="F49" s="1393"/>
      <c r="G49" s="1393"/>
    </row>
    <row r="50" spans="1:7">
      <c r="A50" s="1393"/>
      <c r="B50" s="1393"/>
      <c r="C50" s="1393"/>
      <c r="D50" s="1393"/>
      <c r="E50" s="1393"/>
      <c r="F50" s="1393"/>
      <c r="G50" s="1393"/>
    </row>
  </sheetData>
  <sheetProtection algorithmName="SHA-512" hashValue="ynymAqB1acRpZe7P/E2IyhI/7luzGOwlD7Y1uTS0tnNJ0A2eAid/xfVhWxy+b9RxG9Rs+tahqysJpl0QnVb5qA==" saltValue="+the9Br0hk9KQ4OcMs3bQA==" spinCount="100000" sheet="1" formatCells="0" selectLockedCells="1"/>
  <mergeCells count="1">
    <mergeCell ref="A1:G50"/>
  </mergeCells>
  <printOptions horizontalCentered="1" verticalCentered="1"/>
  <pageMargins left="0.70866141732283472" right="0.70866141732283472" top="0.74803149606299213" bottom="0.74803149606299213" header="0.31496062992125984" footer="0.31496062992125984"/>
  <pageSetup paperSize="9" orientation="portrait" horizontalDpi="1200" verticalDpi="1200"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U44"/>
  <sheetViews>
    <sheetView showGridLines="0" showZeros="0" zoomScale="120" zoomScaleNormal="120" workbookViewId="0">
      <selection activeCell="S26" sqref="S26"/>
    </sheetView>
  </sheetViews>
  <sheetFormatPr baseColWidth="10" defaultRowHeight="12.75"/>
  <cols>
    <col min="1" max="1" width="4.42578125" style="221" bestFit="1" customWidth="1"/>
    <col min="2" max="2" width="12.85546875" style="221" customWidth="1"/>
    <col min="3" max="15" width="1.140625" style="221" customWidth="1"/>
    <col min="16" max="16" width="19.28515625" style="221" customWidth="1"/>
    <col min="17" max="17" width="18.85546875" style="221" customWidth="1"/>
    <col min="18" max="18" width="5.85546875" style="221" customWidth="1"/>
    <col min="19" max="19" width="11.7109375" style="221" customWidth="1"/>
    <col min="20" max="21" width="14.7109375" style="221" customWidth="1"/>
    <col min="22" max="22" width="12.7109375" style="221" customWidth="1"/>
    <col min="23" max="16384" width="11.42578125" style="221"/>
  </cols>
  <sheetData>
    <row r="1" spans="1:21" ht="21.75" customHeight="1">
      <c r="A1" s="1394" t="s">
        <v>955</v>
      </c>
      <c r="B1" s="1394"/>
      <c r="C1" s="1394"/>
      <c r="D1" s="1394"/>
      <c r="E1" s="1394"/>
      <c r="F1" s="1394"/>
      <c r="G1" s="1394"/>
      <c r="H1" s="1394"/>
      <c r="I1" s="1394"/>
      <c r="J1" s="1394"/>
      <c r="K1" s="1394"/>
      <c r="L1" s="1394"/>
      <c r="M1" s="1394"/>
      <c r="N1" s="1394"/>
      <c r="O1" s="1394"/>
      <c r="P1" s="1394"/>
      <c r="Q1" s="1394"/>
      <c r="R1" s="1394"/>
      <c r="S1" s="1394"/>
      <c r="T1" s="1394"/>
      <c r="U1" s="1394"/>
    </row>
    <row r="2" spans="1:21" ht="16.5" customHeight="1">
      <c r="A2" s="1439" t="s">
        <v>672</v>
      </c>
      <c r="B2" s="1439"/>
      <c r="C2" s="1439"/>
      <c r="D2" s="1439"/>
      <c r="E2" s="1439"/>
      <c r="F2" s="1439"/>
      <c r="G2" s="1439"/>
      <c r="H2" s="1439"/>
      <c r="I2" s="1439"/>
      <c r="J2" s="1439"/>
      <c r="K2" s="1439"/>
      <c r="L2" s="1439"/>
      <c r="M2" s="1439"/>
      <c r="N2" s="1439"/>
      <c r="O2" s="1439"/>
      <c r="P2" s="1437" t="str">
        <f>IDENTIFICATION!B2</f>
        <v>LAPAN SOFT</v>
      </c>
      <c r="Q2" s="1437"/>
      <c r="R2" s="1437"/>
      <c r="S2" s="1437"/>
      <c r="T2" s="1437"/>
      <c r="U2" s="1437"/>
    </row>
    <row r="3" spans="1:21" ht="16.5" customHeight="1">
      <c r="A3" s="1439" t="s">
        <v>0</v>
      </c>
      <c r="B3" s="1439"/>
      <c r="C3" s="1439"/>
      <c r="D3" s="1439"/>
      <c r="E3" s="1439"/>
      <c r="F3" s="1439"/>
      <c r="G3" s="1439"/>
      <c r="H3" s="1439"/>
      <c r="I3" s="1439"/>
      <c r="J3" s="1439"/>
      <c r="K3" s="1439"/>
      <c r="L3" s="1439"/>
      <c r="M3" s="1439"/>
      <c r="N3" s="1439"/>
      <c r="O3" s="1439"/>
      <c r="P3" s="1426" t="str">
        <f>IDENTIFICATION!B4</f>
        <v>LS</v>
      </c>
      <c r="Q3" s="1426"/>
      <c r="R3" s="1426"/>
      <c r="S3" s="1426"/>
      <c r="T3" s="1426"/>
      <c r="U3" s="1426"/>
    </row>
    <row r="4" spans="1:21" ht="16.5" customHeight="1">
      <c r="A4" s="1439" t="s">
        <v>1</v>
      </c>
      <c r="B4" s="1439"/>
      <c r="C4" s="1439"/>
      <c r="D4" s="1439"/>
      <c r="E4" s="1439"/>
      <c r="F4" s="1439"/>
      <c r="G4" s="1439"/>
      <c r="H4" s="1439"/>
      <c r="I4" s="1439"/>
      <c r="J4" s="1439"/>
      <c r="K4" s="1439"/>
      <c r="L4" s="1439"/>
      <c r="M4" s="1439"/>
      <c r="N4" s="1439"/>
      <c r="O4" s="1439"/>
      <c r="P4" s="468" t="str">
        <f>IDENTIFICATION!B5</f>
        <v>01</v>
      </c>
      <c r="Q4" s="468" t="s">
        <v>45</v>
      </c>
      <c r="R4" s="468" t="str">
        <f>IDENTIFICATION!F5</f>
        <v>XXXX</v>
      </c>
      <c r="S4" s="1426" t="str">
        <f>IDENTIFICATION!G5</f>
        <v>TOUGAN</v>
      </c>
      <c r="T4" s="1426"/>
      <c r="U4" s="463" t="str">
        <f>IDENTIFICATION!H5</f>
        <v>01</v>
      </c>
    </row>
    <row r="5" spans="1:21" ht="16.5" customHeight="1">
      <c r="A5" s="1439" t="s">
        <v>2</v>
      </c>
      <c r="B5" s="1439"/>
      <c r="C5" s="1439"/>
      <c r="D5" s="1439"/>
      <c r="E5" s="1439"/>
      <c r="F5" s="1439"/>
      <c r="G5" s="1439"/>
      <c r="H5" s="1439"/>
      <c r="I5" s="1439"/>
      <c r="J5" s="1439"/>
      <c r="K5" s="1439"/>
      <c r="L5" s="1439"/>
      <c r="M5" s="1439"/>
      <c r="N5" s="1439"/>
      <c r="O5" s="1439"/>
      <c r="P5" s="468" t="str">
        <f>IDENTIFICATION!B7</f>
        <v>000XXXXXA</v>
      </c>
      <c r="Q5" s="816"/>
      <c r="R5" s="442" t="s">
        <v>3</v>
      </c>
      <c r="S5" s="464">
        <f>IDENTIFICATION!F11</f>
        <v>43100</v>
      </c>
      <c r="T5" s="233" t="s">
        <v>4</v>
      </c>
      <c r="U5" s="465">
        <f>IDENTIFICATION!H11</f>
        <v>12</v>
      </c>
    </row>
    <row r="6" spans="1:21" ht="49.5" customHeight="1"/>
    <row r="7" spans="1:21" ht="23.25" customHeight="1">
      <c r="A7" s="1409" t="s">
        <v>766</v>
      </c>
      <c r="B7" s="1409" t="s">
        <v>619</v>
      </c>
      <c r="C7" s="1409"/>
      <c r="D7" s="1409"/>
      <c r="E7" s="1409"/>
      <c r="F7" s="1409"/>
      <c r="G7" s="1409"/>
      <c r="H7" s="1409"/>
      <c r="I7" s="1409"/>
      <c r="J7" s="1409"/>
      <c r="K7" s="1409"/>
      <c r="L7" s="1409"/>
      <c r="M7" s="1409"/>
      <c r="N7" s="1409"/>
      <c r="O7" s="1409"/>
      <c r="P7" s="1409"/>
      <c r="Q7" s="1409"/>
      <c r="R7" s="1409"/>
      <c r="S7" s="1409" t="s">
        <v>587</v>
      </c>
      <c r="T7" s="470" t="s">
        <v>656</v>
      </c>
      <c r="U7" s="470" t="s">
        <v>656</v>
      </c>
    </row>
    <row r="8" spans="1:21" ht="23.25" customHeight="1">
      <c r="A8" s="1409"/>
      <c r="B8" s="1409"/>
      <c r="C8" s="1409"/>
      <c r="D8" s="1409"/>
      <c r="E8" s="1409"/>
      <c r="F8" s="1409"/>
      <c r="G8" s="1409"/>
      <c r="H8" s="1409"/>
      <c r="I8" s="1409"/>
      <c r="J8" s="1409"/>
      <c r="K8" s="1409"/>
      <c r="L8" s="1409"/>
      <c r="M8" s="1409"/>
      <c r="N8" s="1409"/>
      <c r="O8" s="1409"/>
      <c r="P8" s="1409"/>
      <c r="Q8" s="1409"/>
      <c r="R8" s="1409"/>
      <c r="S8" s="1412"/>
      <c r="T8" s="443">
        <f>IDENTIFICATION!F11</f>
        <v>43100</v>
      </c>
      <c r="U8" s="324">
        <f>IDENTIFICATION!B10</f>
        <v>42735</v>
      </c>
    </row>
    <row r="9" spans="1:21" ht="15.75" customHeight="1">
      <c r="A9" s="1409" t="s">
        <v>329</v>
      </c>
      <c r="B9" s="1429" t="s">
        <v>907</v>
      </c>
      <c r="C9" s="1430"/>
      <c r="D9" s="1430"/>
      <c r="E9" s="1430"/>
      <c r="F9" s="1430"/>
      <c r="G9" s="1430"/>
      <c r="H9" s="1430"/>
      <c r="I9" s="1430"/>
      <c r="J9" s="1430"/>
      <c r="K9" s="1430"/>
      <c r="L9" s="1430"/>
      <c r="M9" s="1430"/>
      <c r="N9" s="1430"/>
      <c r="O9" s="1430"/>
      <c r="P9" s="1430"/>
      <c r="Q9" s="1431"/>
      <c r="R9" s="1427" t="s">
        <v>421</v>
      </c>
      <c r="S9" s="1454"/>
      <c r="T9" s="1435">
        <f>Bilan!I35+Bilan!I36+Bilan!I37-SUMIFS(Sagen!$K$3:$K$1000,Sagen!$D$3:$D$1000,"=4726")-Bilan!N33-Bilan!N34</f>
        <v>0</v>
      </c>
      <c r="U9" s="1452"/>
    </row>
    <row r="10" spans="1:21" ht="19.5" customHeight="1">
      <c r="A10" s="1409"/>
      <c r="B10" s="1432" t="str">
        <f>"( Trésorerie actif "&amp;IDENTIFICATION!H7-1&amp;" - "&amp;"Trésorerie passif "&amp;IDENTIFICATION!H7-1&amp;" )"</f>
        <v>( Trésorerie actif 2016 - Trésorerie passif 2016 )</v>
      </c>
      <c r="C10" s="1433"/>
      <c r="D10" s="1433"/>
      <c r="E10" s="1433"/>
      <c r="F10" s="1433"/>
      <c r="G10" s="1433"/>
      <c r="H10" s="1433"/>
      <c r="I10" s="1433"/>
      <c r="J10" s="1433"/>
      <c r="K10" s="1433"/>
      <c r="L10" s="1433"/>
      <c r="M10" s="1433"/>
      <c r="N10" s="1433"/>
      <c r="O10" s="1433"/>
      <c r="P10" s="1433"/>
      <c r="Q10" s="1434"/>
      <c r="R10" s="1428"/>
      <c r="S10" s="1454"/>
      <c r="T10" s="1436"/>
      <c r="U10" s="1453"/>
    </row>
    <row r="11" spans="1:21" ht="16.5" customHeight="1">
      <c r="A11" s="332"/>
      <c r="B11" s="1398" t="s">
        <v>908</v>
      </c>
      <c r="C11" s="1399"/>
      <c r="D11" s="1399"/>
      <c r="E11" s="1399"/>
      <c r="F11" s="1399"/>
      <c r="G11" s="1399"/>
      <c r="H11" s="1399"/>
      <c r="I11" s="1399"/>
      <c r="J11" s="1399"/>
      <c r="K11" s="1399"/>
      <c r="L11" s="1399"/>
      <c r="M11" s="1399"/>
      <c r="N11" s="1399"/>
      <c r="O11" s="1399"/>
      <c r="P11" s="1399"/>
      <c r="Q11" s="1400"/>
      <c r="R11" s="471"/>
      <c r="S11" s="350"/>
      <c r="T11" s="948"/>
      <c r="U11" s="941"/>
    </row>
    <row r="12" spans="1:21" ht="16.5" customHeight="1">
      <c r="A12" s="332" t="s">
        <v>939</v>
      </c>
      <c r="B12" s="1443" t="s">
        <v>913</v>
      </c>
      <c r="C12" s="1444"/>
      <c r="D12" s="1444"/>
      <c r="E12" s="1444"/>
      <c r="F12" s="1444"/>
      <c r="G12" s="1444"/>
      <c r="H12" s="1444"/>
      <c r="I12" s="1444"/>
      <c r="J12" s="1444"/>
      <c r="K12" s="1444"/>
      <c r="L12" s="1444"/>
      <c r="M12" s="1444"/>
      <c r="N12" s="1444"/>
      <c r="O12" s="1444"/>
      <c r="P12" s="1444"/>
      <c r="Q12" s="1445"/>
      <c r="R12" s="817"/>
      <c r="S12" s="351"/>
      <c r="T12" s="945">
        <f>CpteResultat!F33+CpteResultat!F37-CpteResultat!F40+CpteResultat!F45-CpteResultat!F47-CpteResultat!F49-CpteResultat!F50+SUMIFS(Sage!$J$3:$J$1000,Sage!$C$3:$C$1000,"=654")-SUMIFS(Sage!$K$3:$K$1000,Sage!$C$3:$C$1000,"=754")</f>
        <v>0</v>
      </c>
      <c r="U12" s="994">
        <f>CpteResultat!H33+CpteResultat!H37-CpteResultat!H40+CpteResultat!H45-CpteResultat!H47-CpteResultat!H49-CpteResultat!H50+SUMIFS(Sagen!$J$3:$J$1000,Sagen!$C$3:$C$1000,"=654")-SUMIFS(Sagen!$K$3:$K$1000,Sagen!$C$3:$C$1000,"=754")</f>
        <v>0</v>
      </c>
    </row>
    <row r="13" spans="1:21" ht="16.5" customHeight="1">
      <c r="A13" s="332" t="s">
        <v>940</v>
      </c>
      <c r="B13" s="1401" t="s">
        <v>912</v>
      </c>
      <c r="C13" s="1402"/>
      <c r="D13" s="1402"/>
      <c r="E13" s="1402"/>
      <c r="F13" s="1402"/>
      <c r="G13" s="1402"/>
      <c r="H13" s="1402"/>
      <c r="I13" s="1402"/>
      <c r="J13" s="1402"/>
      <c r="K13" s="1402"/>
      <c r="L13" s="1402"/>
      <c r="M13" s="1402"/>
      <c r="N13" s="1402"/>
      <c r="O13" s="1402"/>
      <c r="P13" s="1402"/>
      <c r="Q13" s="1403"/>
      <c r="R13" s="817"/>
      <c r="S13" s="351"/>
      <c r="T13" s="946">
        <f>Bilan!H28-Bilan!I28-SUMIFS(Sage!$J$3:$J$1000,Sage!$C$3:$C$1000,"=485")+SUMIFS(Sagen!$J$3:$J$1000,Sagen!$C$3:$C$1000,"=485")</f>
        <v>0</v>
      </c>
      <c r="U13" s="943"/>
    </row>
    <row r="14" spans="1:21" ht="16.5" customHeight="1">
      <c r="A14" s="332" t="s">
        <v>941</v>
      </c>
      <c r="B14" s="1401" t="s">
        <v>909</v>
      </c>
      <c r="C14" s="1402"/>
      <c r="D14" s="1402"/>
      <c r="E14" s="1402"/>
      <c r="F14" s="1402"/>
      <c r="G14" s="1402"/>
      <c r="H14" s="1402"/>
      <c r="I14" s="1402"/>
      <c r="J14" s="1402"/>
      <c r="K14" s="1402"/>
      <c r="L14" s="1402"/>
      <c r="M14" s="1402"/>
      <c r="N14" s="1402"/>
      <c r="O14" s="1402"/>
      <c r="P14" s="1402"/>
      <c r="Q14" s="1403"/>
      <c r="R14" s="817"/>
      <c r="S14" s="351"/>
      <c r="T14" s="946">
        <f>Bilan!H29-Bilan!I29</f>
        <v>0</v>
      </c>
      <c r="U14" s="943"/>
    </row>
    <row r="15" spans="1:21" ht="16.5" customHeight="1">
      <c r="A15" s="332" t="s">
        <v>942</v>
      </c>
      <c r="B15" s="1401" t="s">
        <v>910</v>
      </c>
      <c r="C15" s="1402"/>
      <c r="D15" s="1402"/>
      <c r="E15" s="1402"/>
      <c r="F15" s="1402"/>
      <c r="G15" s="1402"/>
      <c r="H15" s="1402"/>
      <c r="I15" s="1402"/>
      <c r="J15" s="1402"/>
      <c r="K15" s="1402"/>
      <c r="L15" s="1402"/>
      <c r="M15" s="1402"/>
      <c r="N15" s="1402"/>
      <c r="O15" s="1402"/>
      <c r="P15" s="1402"/>
      <c r="Q15" s="1403"/>
      <c r="R15" s="817"/>
      <c r="S15" s="351"/>
      <c r="T15" s="946">
        <f>Bilan!H31+Bilan!H32+Bilan!H33-Bilan!I31-Bilan!I32-Bilan!I33-SUMIFS(Sage!$J$3:$J$1000,Sage!$C$3:$C$1000,"=414")-SUMIFS(Sage!$J$3:$J$1000,Sage!$D$3:$D$1000,"=4494")-SUMIFS(Sage!$J$3:$J$1000,Sage!$C$3:$C$1000,"=458")-SUMIFS(Sage!$J$3:$J$1000,Sage!$C$3:$C$1000,"=461")-SUMIFS(Sage!$J$3:$J$1000,Sage!$C$3:$C$1000,"=467")+SUMIFS(Sagen!$J$3:$J$1000,Sagen!$C$3:$C$1000,"=414")+SUMIFS(Sagen!$J$3:$J$1000,Sagen!$D$3:$D$1000,"=4494")+SUMIFS(Sagen!$J$3:$J$1000,Sagen!$C$3:$C$1000,"=458")+SUMIFS(Sagen!$J$3:$J$1000,Sagen!$C$3:$C$1000,"=461")+SUMIFS(Sagen!$J$3:$J$1000,Sagen!$C$3:$C$1000,"=467")+SUMIFS(Sage!$J$3:$J$1000,Sage!$D$3:$D$1000,"=4781")-SUMIFS(Sage!$J$3:$J$1000,Sage!$D$3:$D$1000,"=4791")</f>
        <v>0</v>
      </c>
      <c r="U15" s="943"/>
    </row>
    <row r="16" spans="1:21" ht="16.5" customHeight="1">
      <c r="A16" s="332" t="s">
        <v>943</v>
      </c>
      <c r="B16" s="1401" t="s">
        <v>911</v>
      </c>
      <c r="C16" s="1402"/>
      <c r="D16" s="1402"/>
      <c r="E16" s="1402"/>
      <c r="F16" s="1402"/>
      <c r="G16" s="1402"/>
      <c r="H16" s="1402"/>
      <c r="I16" s="1402"/>
      <c r="J16" s="1402"/>
      <c r="K16" s="1402"/>
      <c r="L16" s="1402"/>
      <c r="M16" s="1402"/>
      <c r="N16" s="1402"/>
      <c r="O16" s="1402"/>
      <c r="P16" s="1402"/>
      <c r="Q16" s="1403"/>
      <c r="R16" s="817"/>
      <c r="S16" s="351"/>
      <c r="T16" s="946">
        <f>Bilan!M32-Bilan!N32-SUMIFS(Sage!$K$3:$K$1000,Sage!$C$3:$C$1000,"=404")-SUMIFS(Sage!$K$3:$K$1000,Sage!$C$3:$C$1000,"=461")-SUMIFS(Sage!$K$3:$K$1000,Sage!$C$3:$C$1000,"=465")-SUMIFS(Sage!$K$3:$K$1000,Sage!$D$3:$D$1000,"=4726")-SUMIFS(Sage!$K$3:$K$1000,Sage!$C$3:$C$1000,"=481")-SUMIFS(Sage!$K$3:$K$1000,Sage!$C$3:$C$1000,"=482")+SUMIFS(Sagen!$K$3:$K$1000,Sagen!$C$3:$C$1000,"=404")+SUMIFS(Sagen!$K$3:$K$1000,Sagen!$C$3:$C$1000,"=461")+SUMIFS(Sagen!$K$3:$K$1000,Sagen!$C$3:$C$1000,"=465")+SUMIFS(Sagen!$K$3:$K$1000,Sagen!$D$3:$D$1000,"=4726")+SUMIFS(Sagen!$K$3:$K$1000,Sagen!$C$3:$C$1000,"=481")+SUMIFS(Sagen!$K$3:$K$1000,Sagen!$C$3:$C$1000,"=482")+SUMIFS(Sage!$K$3:$K$1000,Sage!$D$3:$D$1000,"=4793")-SUMIFS(Sage!$J$3:$J$1000,Sage!$D$3:$D$1000,"=4783")+SUMIFS(Sage!$H$3:$H$1000,Sage!$D$3:$D$1000,"=4752")-SUMIFS(Sage!$I$3:$I$1000,Sage!$D$3:$D$1000,"=4752")</f>
        <v>0</v>
      </c>
      <c r="U16" s="943"/>
    </row>
    <row r="17" spans="1:21" ht="16.5" customHeight="1">
      <c r="A17" s="1438"/>
      <c r="B17" s="1440" t="s">
        <v>914</v>
      </c>
      <c r="C17" s="1441"/>
      <c r="D17" s="1441"/>
      <c r="E17" s="1441"/>
      <c r="F17" s="1441"/>
      <c r="G17" s="1441"/>
      <c r="H17" s="1441"/>
      <c r="I17" s="1441"/>
      <c r="J17" s="1441"/>
      <c r="K17" s="1441"/>
      <c r="L17" s="1441"/>
      <c r="M17" s="1441"/>
      <c r="N17" s="1441"/>
      <c r="O17" s="1441"/>
      <c r="P17" s="1441"/>
      <c r="Q17" s="1442"/>
      <c r="R17" s="1410"/>
      <c r="S17" s="1455"/>
      <c r="T17" s="1450">
        <f>-T13-T14-T15+T16</f>
        <v>0</v>
      </c>
      <c r="U17" s="1450">
        <f>-U13-U14-U15+U16</f>
        <v>0</v>
      </c>
    </row>
    <row r="18" spans="1:21" ht="16.5" customHeight="1">
      <c r="A18" s="1411"/>
      <c r="B18" s="1440" t="s">
        <v>915</v>
      </c>
      <c r="C18" s="1441"/>
      <c r="D18" s="1441"/>
      <c r="E18" s="1441"/>
      <c r="F18" s="1441"/>
      <c r="G18" s="1441"/>
      <c r="H18" s="1441"/>
      <c r="I18" s="1441"/>
      <c r="J18" s="1441"/>
      <c r="K18" s="1441"/>
      <c r="L18" s="1441"/>
      <c r="M18" s="1441"/>
      <c r="N18" s="1441"/>
      <c r="O18" s="1441"/>
      <c r="P18" s="1441"/>
      <c r="Q18" s="1442"/>
      <c r="R18" s="1411"/>
      <c r="S18" s="1456"/>
      <c r="T18" s="1451"/>
      <c r="U18" s="1451"/>
    </row>
    <row r="19" spans="1:21" ht="31.5" customHeight="1">
      <c r="A19" s="469" t="s">
        <v>332</v>
      </c>
      <c r="B19" s="1395" t="s">
        <v>916</v>
      </c>
      <c r="C19" s="1396"/>
      <c r="D19" s="1396"/>
      <c r="E19" s="1396"/>
      <c r="F19" s="1396"/>
      <c r="G19" s="1396"/>
      <c r="H19" s="1396"/>
      <c r="I19" s="1396"/>
      <c r="J19" s="1396"/>
      <c r="K19" s="1396"/>
      <c r="L19" s="1396"/>
      <c r="M19" s="1396"/>
      <c r="N19" s="1396"/>
      <c r="O19" s="1396"/>
      <c r="P19" s="1396"/>
      <c r="Q19" s="1397"/>
      <c r="R19" s="818" t="s">
        <v>455</v>
      </c>
      <c r="S19" s="352"/>
      <c r="T19" s="947">
        <f>T12-T13-T14-T15+T16</f>
        <v>0</v>
      </c>
      <c r="U19" s="956">
        <f>U12-U13-U14-U15+U16</f>
        <v>0</v>
      </c>
    </row>
    <row r="20" spans="1:21" ht="16.5" customHeight="1">
      <c r="A20" s="332"/>
      <c r="B20" s="1398" t="s">
        <v>917</v>
      </c>
      <c r="C20" s="1399"/>
      <c r="D20" s="1399"/>
      <c r="E20" s="1399"/>
      <c r="F20" s="1399"/>
      <c r="G20" s="1399"/>
      <c r="H20" s="1399"/>
      <c r="I20" s="1399"/>
      <c r="J20" s="1399"/>
      <c r="K20" s="1399"/>
      <c r="L20" s="1399"/>
      <c r="M20" s="1399"/>
      <c r="N20" s="1399"/>
      <c r="O20" s="1399"/>
      <c r="P20" s="1399"/>
      <c r="Q20" s="1400"/>
      <c r="R20" s="471"/>
      <c r="S20" s="350"/>
      <c r="T20" s="948"/>
      <c r="U20" s="993"/>
    </row>
    <row r="21" spans="1:21" ht="16.5" customHeight="1">
      <c r="A21" s="332" t="s">
        <v>944</v>
      </c>
      <c r="B21" s="1401" t="s">
        <v>918</v>
      </c>
      <c r="C21" s="1402"/>
      <c r="D21" s="1402"/>
      <c r="E21" s="1402"/>
      <c r="F21" s="1402"/>
      <c r="G21" s="1402"/>
      <c r="H21" s="1402"/>
      <c r="I21" s="1402"/>
      <c r="J21" s="1402"/>
      <c r="K21" s="1402"/>
      <c r="L21" s="1402"/>
      <c r="M21" s="1402"/>
      <c r="N21" s="1402"/>
      <c r="O21" s="1402"/>
      <c r="P21" s="1402"/>
      <c r="Q21" s="1403"/>
      <c r="R21" s="817"/>
      <c r="S21" s="351"/>
      <c r="T21" s="945">
        <f>Bilan!F10-SUMIFS(Sagen!$J$3:$J$1000,Sagen!$C$3:$C$1000,"=211")-SUMIFS(Sagen!$J$3:$J$1000,Sagen!$D$3:$D$1000,"=2181")-SUMIFS(Sagen!$J$3:$J$1000,Sagen!$D$3:$D$1000,"=2191")-SUMIFS(Sagen!$J$3:$J$1000,Sagen!$C$3:$C$1000,"=212")-SUMIFS(Sagen!$J$3:$J$1000,Sagen!$C$3:$C$1000,"=213")-SUMIFS(Sagen!$J$3:$J$1000,Sagen!$C$3:$C$1000,"=214")-SUMIFS(Sagen!$J$3:$J$1000,Sagen!$D$3:$D$1000,"=2193")-SUMIFS(Sagen!$J$3:$J$1000,Sagen!$C$3:$C$1000,"=215")-SUMIFS(Sagen!$J$3:$J$1000,Sagen!$C$3:$C$1000,"=216")-SUMIFS(Sagen!$J$3:$J$1000,Sagen!$C$3:$C$1000,"=217")-SUMIFS(Sagen!$J$3:$J$1000,Sagen!$C$3:$C$1000,"=218")-SUMIFS(Sagen!$J$3:$J$1000,Sagen!$D$3:$D$1000,"=2198")+SUMIFS(Sage!$H$3:$H$1000,Sage!$C$3:$C$1000,"=251")-SUMIFS(Sage!$I$3:$I$1000,Sage!$C$3:$C$1000,"=251")+SUMIFS(Sage!$H$3:$H$1000,Sage!$D$3:$D$1000,"=4041")+SUMIFS(Sage!$H$3:$H$1000,Sage!$D$3:$D$1000,"=4046")+SUMIFS(Sage!$H$3:$H$1000,Sage!$D$3:$D$1000,"=4811")+SUMIFS(Sage!$H$3:$H$1000,Sage!$D$3:$D$1000,"=4821")+SUMIFS(Sage!$H$3:$H$1000,Sage!$D$3:$D$1000,"=6541")+SUMIFS(Sage!$H$3:$H$1000,Sage!$C$3:$C$1000,"=281")-SUMIFS(Sage!$I$3:$I$1000,Sage!$D$3:$D$1000,"=4041")-SUMIFS(Sage!$I$3:$I$1000,Sage!$D$3:$D$1000,"=4046")-SUMIFS(Sage!$I$3:$I$1000,Sage!$D$3:$D$1000,"=4811")-SUMIFS(Sage!$I$3:$I$1000,Sage!$D$3:$D$1000,"=4821")</f>
        <v>0</v>
      </c>
      <c r="U21" s="942"/>
    </row>
    <row r="22" spans="1:21" ht="16.5" customHeight="1">
      <c r="A22" s="332" t="s">
        <v>945</v>
      </c>
      <c r="B22" s="1401" t="s">
        <v>919</v>
      </c>
      <c r="C22" s="1402"/>
      <c r="D22" s="1402"/>
      <c r="E22" s="1402"/>
      <c r="F22" s="1402"/>
      <c r="G22" s="1402"/>
      <c r="H22" s="1402"/>
      <c r="I22" s="1402"/>
      <c r="J22" s="1402"/>
      <c r="K22" s="1402"/>
      <c r="L22" s="1402"/>
      <c r="M22" s="1402"/>
      <c r="N22" s="1402"/>
      <c r="O22" s="1402"/>
      <c r="P22" s="1402"/>
      <c r="Q22" s="1403"/>
      <c r="R22" s="817"/>
      <c r="S22" s="351"/>
      <c r="T22" s="946">
        <f>Bilan!F15-SUMIFS(Sagen!$J$3:$J$1000,Sagen!$B$3:$B$1000,"=22")-SUMIFS(Sagen!$J$3:$J$1000,Sagen!$B$3:$B$1000,"=23")-SUMIFS(Sagen!$J$3:$J$1000,Sagen!$B$3:$B$1000,"=24")-SUMIFS(Sagen!$J$3:$J$1000,Sagen!$B$3:$B$1000,"=25")+SUMIFS(Sage!$H$3:$H$1000,Sage!$D$3:$D$1000,"=4042")+SUMIFS(Sage!$H$3:$H$1000,Sage!$D$3:$D$1000,"=4047")+SUMIFS(Sage!$H$3:$H$1000,Sage!$D$3:$D$1000,"=4812")+SUMIFS(Sage!$H$3:$H$1000,Sage!$D$3:$D$1000,"=4816")+SUMIFS(Sage!$H$3:$H$1000,Sage!$D$3:$D$1000,"=4817")+SUMIFS(Sage!$H$3:$H$1000,Sage!$D$3:$D$1000,"=4818")+SUMIFS(Sage!$H$3:$H$1000,Sage!$D$3:$D$1000,"=4822")+SUMIFS(Sage!$H$3:$H$1000,Sage!$D$3:$D$1000,"=6542")+SUMIFS(Sage!$H$3:$H$1000,Sage!$C$3:$C$1000,"=282")+SUMIFS(Sage!$H$3:$H$1000,Sage!$C$3:$C$1000,"=283")+SUMIFS(Sage!$H$3:$H$1000,Sage!$C$3:$C$1000,"=284")-SUMIFS(Sage!$I$3:$I$1000,Sage!$B$3:$B$1000,"=17")-SUMIFS(Sage!$I$3:$I$1000,Sage!$D$3:$D$1000,"=1984")-SUMIFS(Sage!$I$3:$I$1000,Sage!$D$3:$D$1000,"=4042")-SUMIFS(Sage!$I$3:$I$1000,Sage!$D$3:$D$1000,"=4047")-SUMIFS(Sage!$I$3:$I$1000,Sage!$D$3:$D$1000,"=4812")-SUMIFS(Sage!$I$3:$I$1000,Sage!$D$3:$D$1000,"=4816")-SUMIFS(Sage!$I$3:$I$1000,Sage!$D$3:$D$1000,"=4817")-SUMIFS(Sage!$I$3:$I$1000,Sage!$D$3:$D$1000,"=4818")-SUMIFS(Sage!$I$3:$I$1000,Sage!$D$3:$D$1000,"=4822")-SUMIFS(Sage!$I$3:$I$1000,Sage!$C$3:$C$1000,"=106")-SUMIFS(Sage!$I$3:$I$1000,Sage!$C$3:$C$1000,"=154")</f>
        <v>0</v>
      </c>
      <c r="U22" s="943"/>
    </row>
    <row r="23" spans="1:21" ht="16.5" customHeight="1">
      <c r="A23" s="332" t="s">
        <v>946</v>
      </c>
      <c r="B23" s="1401" t="s">
        <v>920</v>
      </c>
      <c r="C23" s="1402"/>
      <c r="D23" s="1402"/>
      <c r="E23" s="1402"/>
      <c r="F23" s="1402"/>
      <c r="G23" s="1402"/>
      <c r="H23" s="1402"/>
      <c r="I23" s="1402"/>
      <c r="J23" s="1402"/>
      <c r="K23" s="1402"/>
      <c r="L23" s="1402"/>
      <c r="M23" s="1402"/>
      <c r="N23" s="1402"/>
      <c r="O23" s="1402"/>
      <c r="P23" s="1402"/>
      <c r="Q23" s="1403"/>
      <c r="R23" s="817"/>
      <c r="S23" s="351"/>
      <c r="T23" s="946">
        <f>SUMIFS(Sage!$H$3:$H$1000,Sage!$B$3:$B$1000,"=26")+SUMIFS(Sage!$H$3:$H$1000,Sage!$B$3:$B$1000,"=27")+SUMIFS(Sage!$H$3:$H$1000,Sage!$D$3:$D$1000,"=4813")-SUMIFS(Sage!$I$3:$I$1000,Sage!$D$3:$D$1000,"=4813")+SUMIFS(Sage!$J$3:$J$1000,Sage!$D$3:$D$1000,"=4782")-SUMIFS(Sage!$K$3:$K$1000,Sage!$D$3:$D$1000,"=4792")</f>
        <v>0</v>
      </c>
      <c r="U23" s="995">
        <f>SUMIFS(Sagen!$H$3:$H$1000,Sagen!$B$3:$B$1000,"=26")+SUMIFS(Sagen!$H$3:$H$1000,Sagen!$B$3:$B$1000,"=27")+SUMIFS(Sagen!$H$3:$H$1000,Sagen!$D$3:$D$1000,"=4813")-SUMIFS(Sagen!$I$3:$I$1000,Sagen!$D$3:$D$1000,"=4813")+SUMIFS(Sagen!$J$3:$J$1000,Sagen!$D$3:$D$1000,"=4782")-SUMIFS(Sagen!$K$3:$K$1000,Sagen!$D$3:$D$1000,"=4792")</f>
        <v>0</v>
      </c>
    </row>
    <row r="24" spans="1:21" ht="27" customHeight="1">
      <c r="A24" s="332" t="s">
        <v>947</v>
      </c>
      <c r="B24" s="1401" t="s">
        <v>921</v>
      </c>
      <c r="C24" s="1402"/>
      <c r="D24" s="1402"/>
      <c r="E24" s="1402"/>
      <c r="F24" s="1402"/>
      <c r="G24" s="1402"/>
      <c r="H24" s="1402"/>
      <c r="I24" s="1402"/>
      <c r="J24" s="1402"/>
      <c r="K24" s="1402"/>
      <c r="L24" s="1402"/>
      <c r="M24" s="1402"/>
      <c r="N24" s="1402"/>
      <c r="O24" s="1402"/>
      <c r="P24" s="1402"/>
      <c r="Q24" s="1403"/>
      <c r="R24" s="817"/>
      <c r="S24" s="351"/>
      <c r="T24" s="946">
        <f>SUMIFS(Sage!$K$3:$K$1000,Sage!$C$3:$C$1000,"=754")+SUMIFS(Sage!$K$3:$K$1000,Sage!$C$3:$C$1000,"=821")+SUMIFS(Sage!$K$3:$K$1000,Sage!$C$3:$C$1000,"=822")-SUMIFS(Sage!$H$3:$H$1000,Sage!$C$3:$C$1000,"=414")-SUMIFS(Sage!$H$3:$H$1000,Sage!$C$3:$C$1000,"=485")+SUMIFS(Sage!$H$3:$H$1000,Sage!$D$3:$D$1000,"=4856")+SUMIFS(Sage!$I$3:$I$1000,Sage!$D$3:$D$1000,"=2714")+SUMIFS(Sage!$I$3:$I$1000,Sage!$D$3:$D$1000,"=2766")+SUMIFS(Sage!$I$3:$I$1000,Sage!$C$3:$C$1000,"=414")+SUMIFS(Sage!$I$3:$I$1000,Sage!$C$3:$C$1000,"=485")-SUMIFS(Sage!$I$3:$I$1000,Sage!$D$3:$D$1000,"=4856")</f>
        <v>0</v>
      </c>
      <c r="U24" s="995">
        <f>SUMIFS(Sagen!$K$3:$K$1000,Sagen!$C$3:$C$1000,"=754")+SUMIFS(Sagen!$K$3:$K$1000,Sagen!$C$3:$C$1000,"=821")+SUMIFS(Sagen!$K$3:$K$1000,Sagen!$C$3:$C$1000,"=822")-SUMIFS(Sagen!$H$3:$H$1000,Sagen!$C$3:$C$1000,"=414")-SUMIFS(Sagen!$H$3:$H$1000,Sagen!$C$3:$C$1000,"=485")+SUMIFS(Sagen!$H$3:$H$1000,Sagen!$D$3:$D$1000,"=4856")+SUMIFS(Sagen!$I$3:$I$1000,Sagen!$D$3:$D$1000,"=2714")+SUMIFS(Sagen!$I$3:$I$1000,Sagen!$D$3:$D$1000,"=2766")+SUMIFS(Sagen!$I$3:$I$1000,Sagen!$C$3:$C$1000,"=414")+SUMIFS(Sagen!$I$3:$I$1000,Sagen!$C$3:$C$1000,"=485")-SUMIFS(Sagen!$I$3:$I$1000,Sagen!$D$3:$D$1000,"=4856")</f>
        <v>0</v>
      </c>
    </row>
    <row r="25" spans="1:21" ht="16.5" customHeight="1">
      <c r="A25" s="332" t="s">
        <v>948</v>
      </c>
      <c r="B25" s="1401" t="s">
        <v>922</v>
      </c>
      <c r="C25" s="1402"/>
      <c r="D25" s="1402"/>
      <c r="E25" s="1402"/>
      <c r="F25" s="1402"/>
      <c r="G25" s="1402"/>
      <c r="H25" s="1402"/>
      <c r="I25" s="1402"/>
      <c r="J25" s="1402"/>
      <c r="K25" s="1402"/>
      <c r="L25" s="1402"/>
      <c r="M25" s="1402"/>
      <c r="N25" s="1402"/>
      <c r="O25" s="1402"/>
      <c r="P25" s="1402"/>
      <c r="Q25" s="1403"/>
      <c r="R25" s="817"/>
      <c r="S25" s="351"/>
      <c r="T25" s="949">
        <f>SUMIFS(Sage!$K$3:$K$1000,Sage!$C$3:$C$1000,"=826")+SUMIFS(Sage!$I$3:$I$1000,Sage!$B$3:$B$1000,"=27")-SUMIFS(Sage!$I$3:$I$1000,Sage!$D$3:$D$1000,"=2714")-SUMIFS(Sage!$I$3:$I$1000,Sage!$D$3:$D$1000,"=2766")-SUMIFS(Sage!$H$3:$H$1000,Sage!$D$3:$D$1000,"=4856")+SUMIFS(Sage!$I$3:$I$1000,Sage!$D$3:$D$1000,"=4856")</f>
        <v>0</v>
      </c>
      <c r="U25" s="996">
        <f>SUMIFS(Sagen!$K$3:$K$1000,Sagen!$C$3:$C$1000,"=826")+SUMIFS(Sagen!$I$3:$I$1000,Sagen!$B$3:$B$1000,"=27")-SUMIFS(Sagen!$I$3:$I$1000,Sagen!$D$3:$D$1000,"=2714")-SUMIFS(Sagen!$I$3:$I$1000,Sagen!$D$3:$D$1000,"=2766")-SUMIFS(Sagen!$H$3:$H$1000,Sagen!$D$3:$D$1000,"=4856")+SUMIFS(Sagen!$I$3:$I$1000,Sagen!$D$3:$D$1000,"=4856")</f>
        <v>0</v>
      </c>
    </row>
    <row r="26" spans="1:21" ht="30" customHeight="1">
      <c r="A26" s="469" t="s">
        <v>334</v>
      </c>
      <c r="B26" s="1406" t="s">
        <v>923</v>
      </c>
      <c r="C26" s="1407"/>
      <c r="D26" s="1407"/>
      <c r="E26" s="1407"/>
      <c r="F26" s="1407"/>
      <c r="G26" s="1407"/>
      <c r="H26" s="1407"/>
      <c r="I26" s="1407"/>
      <c r="J26" s="1407"/>
      <c r="K26" s="1407"/>
      <c r="L26" s="1407"/>
      <c r="M26" s="1407"/>
      <c r="N26" s="1407"/>
      <c r="O26" s="1407"/>
      <c r="P26" s="1407"/>
      <c r="Q26" s="1408"/>
      <c r="R26" s="471" t="s">
        <v>435</v>
      </c>
      <c r="S26" s="351"/>
      <c r="T26" s="950">
        <f>-T21-T22-T23+T24+T25</f>
        <v>0</v>
      </c>
      <c r="U26" s="957">
        <f>-U21-U22-U23+U24+U25</f>
        <v>0</v>
      </c>
    </row>
    <row r="27" spans="1:21" ht="16.5" customHeight="1">
      <c r="A27" s="332"/>
      <c r="B27" s="1398" t="s">
        <v>924</v>
      </c>
      <c r="C27" s="1399"/>
      <c r="D27" s="1399"/>
      <c r="E27" s="1399"/>
      <c r="F27" s="1399"/>
      <c r="G27" s="1399"/>
      <c r="H27" s="1399"/>
      <c r="I27" s="1399"/>
      <c r="J27" s="1399"/>
      <c r="K27" s="1399"/>
      <c r="L27" s="1399"/>
      <c r="M27" s="1399"/>
      <c r="N27" s="1399"/>
      <c r="O27" s="1399"/>
      <c r="P27" s="1399"/>
      <c r="Q27" s="1400"/>
      <c r="R27" s="471"/>
      <c r="S27" s="350"/>
      <c r="T27" s="948"/>
      <c r="U27" s="993"/>
    </row>
    <row r="28" spans="1:21" ht="16.5" customHeight="1">
      <c r="A28" s="332" t="s">
        <v>949</v>
      </c>
      <c r="B28" s="1401" t="s">
        <v>925</v>
      </c>
      <c r="C28" s="1402"/>
      <c r="D28" s="1402"/>
      <c r="E28" s="1402"/>
      <c r="F28" s="1402"/>
      <c r="G28" s="1402"/>
      <c r="H28" s="1402"/>
      <c r="I28" s="1402"/>
      <c r="J28" s="1402"/>
      <c r="K28" s="1402"/>
      <c r="L28" s="1402"/>
      <c r="M28" s="1402"/>
      <c r="N28" s="1402"/>
      <c r="O28" s="1402"/>
      <c r="P28" s="1402"/>
      <c r="Q28" s="1403"/>
      <c r="R28" s="817"/>
      <c r="S28" s="351"/>
      <c r="T28" s="945">
        <f>SUMIFS(Sage!$K$3:$K$1000,Sage!$C$3:$C$1000,"=101")+SUMIFS(Sage!$K$3:$K$1000,Sage!$C$3:$C$1000,"=102")+SUMIFS(Sage!$K$3:$K$1000,Sage!$C$3:$C$1000,"=105")-SUMIFS(Sagen!$K$3:$K$1000,Sagen!$C$3:$C$1000,"=101")-SUMIFS(Sagen!$K$3:$K$1000,Sagen!$C$3:$C$1000,"=102")-SUMIFS(Sagen!$K$3:$K$1000,Sagen!$C$3:$C$1000,"=105")-SUMIFS(Sage!$J$3:$J$1000,Sage!$C$3:$C$1000,"=109")-SUMIFS(Sage!$J$3:$J$1000,Sage!$C$3:$C$1000,"=467")-SUMIFS(Sage!$J$3:$J$1000,Sage!$D$3:$D$1000,"=4581")+SUMIFS(Sage!$I$3:$I$1000,Sage!$C$3:$C$1000,"=103")+SUMIFS(Sage!$I$3:$I$1000,Sage!$C$3:$C$1000,"=104")</f>
        <v>0</v>
      </c>
      <c r="U28" s="942"/>
    </row>
    <row r="29" spans="1:21" ht="16.5" customHeight="1">
      <c r="A29" s="332" t="s">
        <v>950</v>
      </c>
      <c r="B29" s="1401" t="s">
        <v>926</v>
      </c>
      <c r="C29" s="1402"/>
      <c r="D29" s="1402"/>
      <c r="E29" s="1402"/>
      <c r="F29" s="1402"/>
      <c r="G29" s="1402"/>
      <c r="H29" s="1402"/>
      <c r="I29" s="1402"/>
      <c r="J29" s="1402"/>
      <c r="K29" s="1402"/>
      <c r="L29" s="1402"/>
      <c r="M29" s="1402"/>
      <c r="N29" s="1402"/>
      <c r="O29" s="1402"/>
      <c r="P29" s="1402"/>
      <c r="Q29" s="1403"/>
      <c r="R29" s="817"/>
      <c r="S29" s="351"/>
      <c r="T29" s="946">
        <f>SUMIFS(Sage!$K$3:$K$1000,Sage!$B$3:$B$1000,"=14")-SUMIFS(Sagen!$K$3:$K$1000,Sagen!$B$3:$B$1000,"=14")+SUMIFS(Sage!$K$3:$K$1000,Sage!$C$3:$C$1000,"=799")-SUMIFS(Sage!$K$3:$K$1000,Sage!$D$3:$D$1000,"=4494")-SUMIFS(Sage!$K$3:$K$1000,Sage!$D$3:$D$1000,"=4582")</f>
        <v>0</v>
      </c>
      <c r="U29" s="943"/>
    </row>
    <row r="30" spans="1:21" ht="16.5" customHeight="1">
      <c r="A30" s="332" t="s">
        <v>951</v>
      </c>
      <c r="B30" s="1401" t="s">
        <v>927</v>
      </c>
      <c r="C30" s="1402"/>
      <c r="D30" s="1402"/>
      <c r="E30" s="1402"/>
      <c r="F30" s="1402"/>
      <c r="G30" s="1402"/>
      <c r="H30" s="1402"/>
      <c r="I30" s="1402"/>
      <c r="J30" s="1402"/>
      <c r="K30" s="1402"/>
      <c r="L30" s="1402"/>
      <c r="M30" s="1402"/>
      <c r="N30" s="1402"/>
      <c r="O30" s="1402"/>
      <c r="P30" s="1402"/>
      <c r="Q30" s="1403"/>
      <c r="R30" s="817"/>
      <c r="S30" s="351"/>
      <c r="T30" s="946">
        <f>SUMIFS(Sage!$H$3:$H$1000,Sage!$D$3:$D$1000,"=4619")+SUMIFS(Sage!$H$3:$H$1000,Sage!$C$3:$C$1000,"=103")+SUMIFS(Sage!$H$3:$H$1000,Sage!$C$3:$C$1000,"=104")</f>
        <v>0</v>
      </c>
      <c r="U30" s="995">
        <f>SUMIFS(Sagen!$H$3:$H$1000,Sagen!$D$3:$D$1000,"=4619")+SUMIFS(Sagen!$H$3:$H$1000,Sagen!$C$3:$C$1000,"=103")+SUMIFS(Sagen!$H$3:$H$1000,Sagen!$C$3:$C$1000,"=104")</f>
        <v>0</v>
      </c>
    </row>
    <row r="31" spans="1:21" ht="16.5" customHeight="1">
      <c r="A31" s="332" t="s">
        <v>952</v>
      </c>
      <c r="B31" s="1401" t="s">
        <v>928</v>
      </c>
      <c r="C31" s="1402"/>
      <c r="D31" s="1402"/>
      <c r="E31" s="1402"/>
      <c r="F31" s="1402"/>
      <c r="G31" s="1402"/>
      <c r="H31" s="1402"/>
      <c r="I31" s="1402"/>
      <c r="J31" s="1402"/>
      <c r="K31" s="1402"/>
      <c r="L31" s="1402"/>
      <c r="M31" s="1402"/>
      <c r="N31" s="1402"/>
      <c r="O31" s="1402"/>
      <c r="P31" s="1402"/>
      <c r="Q31" s="1403"/>
      <c r="R31" s="817"/>
      <c r="S31" s="351"/>
      <c r="T31" s="949">
        <f>SUMIFS(Sage!$H$3:$H$1000,Sage!$C$3:$C$1000,"=465")</f>
        <v>0</v>
      </c>
      <c r="U31" s="944"/>
    </row>
    <row r="32" spans="1:21" ht="32.25" customHeight="1">
      <c r="A32" s="469" t="s">
        <v>337</v>
      </c>
      <c r="B32" s="1406" t="s">
        <v>929</v>
      </c>
      <c r="C32" s="1407"/>
      <c r="D32" s="1407"/>
      <c r="E32" s="1407"/>
      <c r="F32" s="1407"/>
      <c r="G32" s="1407"/>
      <c r="H32" s="1407"/>
      <c r="I32" s="1407"/>
      <c r="J32" s="1407"/>
      <c r="K32" s="1407"/>
      <c r="L32" s="1407"/>
      <c r="M32" s="1407"/>
      <c r="N32" s="1407"/>
      <c r="O32" s="1407"/>
      <c r="P32" s="1407"/>
      <c r="Q32" s="1408"/>
      <c r="R32" s="471" t="s">
        <v>457</v>
      </c>
      <c r="S32" s="352"/>
      <c r="T32" s="950">
        <f>+T28+T29-T30-T31</f>
        <v>0</v>
      </c>
      <c r="U32" s="957">
        <f>+U28+U29-U30-U31</f>
        <v>0</v>
      </c>
    </row>
    <row r="33" spans="1:21" ht="16.5" customHeight="1">
      <c r="A33" s="332"/>
      <c r="B33" s="1398" t="s">
        <v>933</v>
      </c>
      <c r="C33" s="1399"/>
      <c r="D33" s="1399"/>
      <c r="E33" s="1399"/>
      <c r="F33" s="1399"/>
      <c r="G33" s="1399"/>
      <c r="H33" s="1399"/>
      <c r="I33" s="1399"/>
      <c r="J33" s="1399"/>
      <c r="K33" s="1399"/>
      <c r="L33" s="1399"/>
      <c r="M33" s="1399"/>
      <c r="N33" s="1399"/>
      <c r="O33" s="1399"/>
      <c r="P33" s="1399"/>
      <c r="Q33" s="1400"/>
      <c r="R33" s="471"/>
      <c r="S33" s="350"/>
      <c r="T33" s="948"/>
      <c r="U33" s="993"/>
    </row>
    <row r="34" spans="1:21" ht="16.5" customHeight="1">
      <c r="A34" s="332" t="s">
        <v>62</v>
      </c>
      <c r="B34" s="1401" t="s">
        <v>930</v>
      </c>
      <c r="C34" s="1402"/>
      <c r="D34" s="1402"/>
      <c r="E34" s="1402"/>
      <c r="F34" s="1402"/>
      <c r="G34" s="1402"/>
      <c r="H34" s="1402"/>
      <c r="I34" s="1402"/>
      <c r="J34" s="1402"/>
      <c r="K34" s="1402"/>
      <c r="L34" s="1402"/>
      <c r="M34" s="1402"/>
      <c r="N34" s="1402"/>
      <c r="O34" s="1402"/>
      <c r="P34" s="1402"/>
      <c r="Q34" s="1403"/>
      <c r="R34" s="817"/>
      <c r="S34" s="351"/>
      <c r="T34" s="945">
        <f>SUMIFS(Sage!$I$3:$I$1000,Sage!$B$3:$B$1000,"=16")-SUMIFS(Sage!$H$3:$H$1000,Sage!$D$3:$D$1000,"=4784")</f>
        <v>0</v>
      </c>
      <c r="U34" s="994">
        <f>SUMIFS(Sagen!$I$3:$I$1000,Sagen!$B$3:$B$1000,"=16")-SUMIFS(Sagen!$H$3:$H$1000,Sagen!$D$3:$D$1000,"=4784")</f>
        <v>0</v>
      </c>
    </row>
    <row r="35" spans="1:21" ht="16.5" customHeight="1">
      <c r="A35" s="332" t="s">
        <v>953</v>
      </c>
      <c r="B35" s="1401" t="s">
        <v>931</v>
      </c>
      <c r="C35" s="1402"/>
      <c r="D35" s="1402"/>
      <c r="E35" s="1402"/>
      <c r="F35" s="1402"/>
      <c r="G35" s="1402"/>
      <c r="H35" s="1402"/>
      <c r="I35" s="1402"/>
      <c r="J35" s="1402"/>
      <c r="K35" s="1402"/>
      <c r="L35" s="1402"/>
      <c r="M35" s="1402"/>
      <c r="N35" s="1402"/>
      <c r="O35" s="1402"/>
      <c r="P35" s="1402"/>
      <c r="Q35" s="1403"/>
      <c r="R35" s="817"/>
      <c r="S35" s="351"/>
      <c r="T35" s="946">
        <f>SUMIFS(Sage!$I$3:$I$1000,Sage!$C$3:$C$1000,"=181")+SUMIFS(Sage!$I$3:$I$1000,Sage!$C$3:$C$1000,"=182")+SUMIFS(Sage!$I$3:$I$1000,Sage!$C$3:$C$1000,"=183")+SUMIFS(Sage!$I$3:$I$1000,Sage!$C$3:$C$1000,"=184")</f>
        <v>0</v>
      </c>
      <c r="U35" s="995">
        <f>SUMIFS(Sagen!$I$3:$I$1000,Sagen!$C$3:$C$1000,"=181")+SUMIFS(Sagen!$I$3:$I$1000,Sagen!$C$3:$C$1000,"=182")+SUMIFS(Sagen!$I$3:$I$1000,Sagen!$C$3:$C$1000,"=183")+SUMIFS(Sagen!$I$3:$I$1000,Sagen!$C$3:$C$1000,"=184")</f>
        <v>0</v>
      </c>
    </row>
    <row r="36" spans="1:21" ht="16.5" customHeight="1">
      <c r="A36" s="332" t="s">
        <v>954</v>
      </c>
      <c r="B36" s="1401" t="s">
        <v>932</v>
      </c>
      <c r="C36" s="1402"/>
      <c r="D36" s="1402"/>
      <c r="E36" s="1402"/>
      <c r="F36" s="1402"/>
      <c r="G36" s="1402"/>
      <c r="H36" s="1402"/>
      <c r="I36" s="1402"/>
      <c r="J36" s="1402"/>
      <c r="K36" s="1402"/>
      <c r="L36" s="1402"/>
      <c r="M36" s="1402"/>
      <c r="N36" s="1402"/>
      <c r="O36" s="1402"/>
      <c r="P36" s="1402"/>
      <c r="Q36" s="1403"/>
      <c r="R36" s="817"/>
      <c r="S36" s="351"/>
      <c r="T36" s="949">
        <f>SUMIFS(Sage!$H$3:$H$1000,Sage!$B$3:$B$1000,"=16")+SUMIFS(Sage!$H$3:$H$1000,Sage!$B$3:$B$1000,"=17")+SUMIFS(Sage!$H$3:$H$1000,Sage!$C$3:$C$1000,"=181")+SUMIFS(Sage!$H$3:$H$1000,Sage!$C$3:$C$1000,"=182")+SUMIFS(Sage!$H$3:$H$1000,Sage!$C$3:$C$1000,"=183")+SUMIFS(Sage!$H$3:$H$1000,Sage!$C$3:$C$1000,"=184")-SUMIFS(Sage!$K$3:$K$1000,Sage!$D$3:$D$1000,"=4794")</f>
        <v>0</v>
      </c>
      <c r="U36" s="996">
        <f>SUMIFS(Sagen!$H$3:$H$1000,Sagen!$B$3:$B$1000,"=16")+SUMIFS(Sagen!$H$3:$H$1000,Sagen!$B$3:$B$1000,"=17")+SUMIFS(Sagen!$H$3:$H$1000,Sagen!$C$3:$C$1000,"=181")+SUMIFS(Sagen!$H$3:$H$1000,Sagen!$C$3:$C$1000,"=182")+SUMIFS(Sagen!$H$3:$H$1000,Sagen!$C$3:$C$1000,"=183")+SUMIFS(Sagen!$H$3:$H$1000,Sagen!$C$3:$C$1000,"=184")-SUMIFS(Sagen!$K$3:$K$1000,Sagen!$D$3:$D$1000,"=4794")</f>
        <v>0</v>
      </c>
    </row>
    <row r="37" spans="1:21" ht="37.5" customHeight="1">
      <c r="A37" s="469" t="s">
        <v>339</v>
      </c>
      <c r="B37" s="1406" t="s">
        <v>934</v>
      </c>
      <c r="C37" s="1407"/>
      <c r="D37" s="1407"/>
      <c r="E37" s="1407"/>
      <c r="F37" s="1407"/>
      <c r="G37" s="1407"/>
      <c r="H37" s="1407"/>
      <c r="I37" s="1407"/>
      <c r="J37" s="1407"/>
      <c r="K37" s="1407"/>
      <c r="L37" s="1407"/>
      <c r="M37" s="1407"/>
      <c r="N37" s="1407"/>
      <c r="O37" s="1407"/>
      <c r="P37" s="1407"/>
      <c r="Q37" s="1408"/>
      <c r="R37" s="471" t="s">
        <v>631</v>
      </c>
      <c r="S37" s="351"/>
      <c r="T37" s="951">
        <f>+T34+T35-T36</f>
        <v>0</v>
      </c>
      <c r="U37" s="957">
        <f>+U34+U35-U36</f>
        <v>0</v>
      </c>
    </row>
    <row r="38" spans="1:21" ht="16.5" customHeight="1">
      <c r="A38" s="469" t="s">
        <v>343</v>
      </c>
      <c r="B38" s="1415" t="s">
        <v>935</v>
      </c>
      <c r="C38" s="1416"/>
      <c r="D38" s="1416"/>
      <c r="E38" s="1416"/>
      <c r="F38" s="1416"/>
      <c r="G38" s="1416"/>
      <c r="H38" s="1416"/>
      <c r="I38" s="1416"/>
      <c r="J38" s="1416"/>
      <c r="K38" s="1416"/>
      <c r="L38" s="1416"/>
      <c r="M38" s="1416"/>
      <c r="N38" s="1416"/>
      <c r="O38" s="1416"/>
      <c r="P38" s="1416"/>
      <c r="Q38" s="1417"/>
      <c r="R38" s="818" t="s">
        <v>502</v>
      </c>
      <c r="S38" s="351"/>
      <c r="T38" s="947">
        <f>T32+T37</f>
        <v>0</v>
      </c>
      <c r="U38" s="956">
        <f>U32+U37</f>
        <v>0</v>
      </c>
    </row>
    <row r="39" spans="1:21" ht="16.5" customHeight="1">
      <c r="A39" s="469" t="s">
        <v>346</v>
      </c>
      <c r="B39" s="1418" t="s">
        <v>936</v>
      </c>
      <c r="C39" s="1419"/>
      <c r="D39" s="1419"/>
      <c r="E39" s="1419"/>
      <c r="F39" s="1419"/>
      <c r="G39" s="1419"/>
      <c r="H39" s="1419"/>
      <c r="I39" s="1419"/>
      <c r="J39" s="1419"/>
      <c r="K39" s="1419"/>
      <c r="L39" s="1419"/>
      <c r="M39" s="1419"/>
      <c r="N39" s="1419"/>
      <c r="O39" s="1419"/>
      <c r="P39" s="1419"/>
      <c r="Q39" s="1420"/>
      <c r="R39" s="819" t="s">
        <v>633</v>
      </c>
      <c r="S39" s="350"/>
      <c r="T39" s="952">
        <f>T19+T26+T38</f>
        <v>0</v>
      </c>
      <c r="U39" s="997">
        <f>U19+U26+U38</f>
        <v>0</v>
      </c>
    </row>
    <row r="40" spans="1:21" ht="16.5" customHeight="1">
      <c r="A40" s="1409" t="s">
        <v>350</v>
      </c>
      <c r="B40" s="1398" t="s">
        <v>938</v>
      </c>
      <c r="C40" s="1399"/>
      <c r="D40" s="1399"/>
      <c r="E40" s="1399"/>
      <c r="F40" s="1399"/>
      <c r="G40" s="1399"/>
      <c r="H40" s="1399"/>
      <c r="I40" s="1399"/>
      <c r="J40" s="1399"/>
      <c r="K40" s="1399"/>
      <c r="L40" s="1399"/>
      <c r="M40" s="1399"/>
      <c r="N40" s="1399"/>
      <c r="O40" s="1399"/>
      <c r="P40" s="1399"/>
      <c r="Q40" s="1400"/>
      <c r="R40" s="1404" t="s">
        <v>937</v>
      </c>
      <c r="S40" s="1448"/>
      <c r="T40" s="1424">
        <f>Bilan!H35+Bilan!H36+Bilan!H37-SUMIFS(Sage!$K$3:$K$1000,Sage!$D$3:$D$1000,"=4726")-Bilan!M33-Bilan!M34</f>
        <v>0</v>
      </c>
      <c r="U40" s="1446">
        <f>Bilan!I35+Bilan!I36+Bilan!I37-SUMIFS(Sagen!$K$3:$K$1000,Sagen!$D$3:$D$1000,"=4726")-Bilan!N33-Bilan!N34</f>
        <v>0</v>
      </c>
    </row>
    <row r="41" spans="1:21" ht="16.5" customHeight="1">
      <c r="A41" s="1409"/>
      <c r="B41" s="1421" t="str">
        <f>"Contrôle : Trésorerie actif"&amp;" "&amp;IDENTIFICATION!H7&amp;" "&amp;"-"&amp;" "&amp;"Trésorerie passif"&amp;" "&amp;IDENTIFICATION!H7</f>
        <v>Contrôle : Trésorerie actif 2017 - Trésorerie passif 2017</v>
      </c>
      <c r="C41" s="1422"/>
      <c r="D41" s="1422"/>
      <c r="E41" s="1422"/>
      <c r="F41" s="1422"/>
      <c r="G41" s="1422"/>
      <c r="H41" s="1422"/>
      <c r="I41" s="1422"/>
      <c r="J41" s="1422"/>
      <c r="K41" s="1422"/>
      <c r="L41" s="1422"/>
      <c r="M41" s="1422"/>
      <c r="N41" s="1422"/>
      <c r="O41" s="1422"/>
      <c r="P41" s="1422"/>
      <c r="Q41" s="1423"/>
      <c r="R41" s="1405"/>
      <c r="S41" s="1449"/>
      <c r="T41" s="1425"/>
      <c r="U41" s="1447"/>
    </row>
    <row r="43" spans="1:21" ht="43.5" customHeight="1">
      <c r="A43" s="1413" t="s">
        <v>1503</v>
      </c>
      <c r="B43" s="1413"/>
      <c r="C43" s="1413"/>
      <c r="D43" s="1413"/>
      <c r="E43" s="1413"/>
      <c r="F43" s="1413"/>
      <c r="G43" s="1413"/>
      <c r="H43" s="1413"/>
      <c r="I43" s="1413"/>
      <c r="J43" s="1413"/>
      <c r="K43" s="1413"/>
      <c r="L43" s="1413"/>
      <c r="M43" s="1413"/>
      <c r="N43" s="1413"/>
      <c r="O43" s="1413"/>
      <c r="P43" s="1413"/>
      <c r="Q43" s="1413"/>
      <c r="R43" s="1413"/>
      <c r="S43" s="1413"/>
      <c r="T43" s="1413"/>
      <c r="U43" s="1413"/>
    </row>
    <row r="44" spans="1:21" ht="15" customHeight="1">
      <c r="A44" s="1414"/>
      <c r="B44" s="1414"/>
      <c r="C44" s="1414"/>
      <c r="D44" s="1414"/>
      <c r="E44" s="1414"/>
      <c r="F44" s="1414"/>
      <c r="G44" s="1414"/>
      <c r="H44" s="1414"/>
      <c r="I44" s="1414"/>
      <c r="J44" s="1414"/>
      <c r="K44" s="1414"/>
      <c r="L44" s="1414"/>
      <c r="M44" s="1414"/>
      <c r="N44" s="1414"/>
      <c r="O44" s="1414"/>
      <c r="P44" s="1414"/>
      <c r="Q44" s="1414"/>
      <c r="R44" s="1414"/>
      <c r="S44" s="1414"/>
      <c r="T44" s="1414"/>
      <c r="U44" s="1414"/>
    </row>
  </sheetData>
  <sheetProtection algorithmName="SHA-512" hashValue="93fA/N9Its+8wUVxj09/mhcmOdxncqxFbiogUdvpnMPvHoTQJG5cggS/660wGaRDOs9GJ4fVhxCsMHTbe0ubBg==" saltValue="VuoQLhROq0eMs3YnFQSDFw==" spinCount="100000" sheet="1" objects="1" formatCells="0" selectLockedCells="1"/>
  <mergeCells count="61">
    <mergeCell ref="U40:U41"/>
    <mergeCell ref="S40:S41"/>
    <mergeCell ref="T17:T18"/>
    <mergeCell ref="U17:U18"/>
    <mergeCell ref="U9:U10"/>
    <mergeCell ref="S9:S10"/>
    <mergeCell ref="S17:S18"/>
    <mergeCell ref="P2:U2"/>
    <mergeCell ref="P3:U3"/>
    <mergeCell ref="A17:A18"/>
    <mergeCell ref="A2:O2"/>
    <mergeCell ref="A3:O3"/>
    <mergeCell ref="A4:O4"/>
    <mergeCell ref="A5:O5"/>
    <mergeCell ref="A7:A8"/>
    <mergeCell ref="A9:A10"/>
    <mergeCell ref="B14:Q14"/>
    <mergeCell ref="B15:Q15"/>
    <mergeCell ref="B16:Q16"/>
    <mergeCell ref="B17:Q17"/>
    <mergeCell ref="B18:Q18"/>
    <mergeCell ref="B11:Q11"/>
    <mergeCell ref="B12:Q12"/>
    <mergeCell ref="S4:T4"/>
    <mergeCell ref="R9:R10"/>
    <mergeCell ref="B7:R8"/>
    <mergeCell ref="B9:Q9"/>
    <mergeCell ref="B10:Q10"/>
    <mergeCell ref="T9:T10"/>
    <mergeCell ref="A43:U43"/>
    <mergeCell ref="A44:U44"/>
    <mergeCell ref="B24:Q24"/>
    <mergeCell ref="B25:Q25"/>
    <mergeCell ref="B26:Q26"/>
    <mergeCell ref="B27:Q27"/>
    <mergeCell ref="B28:Q28"/>
    <mergeCell ref="B29:Q29"/>
    <mergeCell ref="B30:Q30"/>
    <mergeCell ref="B31:Q31"/>
    <mergeCell ref="B32:Q32"/>
    <mergeCell ref="B38:Q38"/>
    <mergeCell ref="B39:Q39"/>
    <mergeCell ref="B40:Q40"/>
    <mergeCell ref="B41:Q41"/>
    <mergeCell ref="T40:T41"/>
    <mergeCell ref="A1:U1"/>
    <mergeCell ref="B19:Q19"/>
    <mergeCell ref="B20:Q20"/>
    <mergeCell ref="B21:Q21"/>
    <mergeCell ref="R40:R41"/>
    <mergeCell ref="B22:Q22"/>
    <mergeCell ref="B33:Q33"/>
    <mergeCell ref="B34:Q34"/>
    <mergeCell ref="B35:Q35"/>
    <mergeCell ref="B36:Q36"/>
    <mergeCell ref="B37:Q37"/>
    <mergeCell ref="B23:Q23"/>
    <mergeCell ref="A40:A41"/>
    <mergeCell ref="R17:R18"/>
    <mergeCell ref="S7:S8"/>
    <mergeCell ref="B13:Q13"/>
  </mergeCells>
  <printOptions horizontalCentered="1"/>
  <pageMargins left="0.39370078740157483" right="0.19685039370078741" top="0.59055118110236227" bottom="0.19685039370078741" header="0.31496062992125984" footer="0.31496062992125984"/>
  <pageSetup paperSize="9" scale="84" orientation="portrait" horizontalDpi="1200" verticalDpi="1200" r:id="rId1"/>
  <drawing r:id="rId2"/>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4:H47"/>
  <sheetViews>
    <sheetView showGridLines="0" showRowColHeaders="0" showZeros="0" zoomScaleNormal="100" workbookViewId="0">
      <selection activeCell="A4" sqref="A4:H47"/>
    </sheetView>
  </sheetViews>
  <sheetFormatPr baseColWidth="10" defaultRowHeight="14.25"/>
  <cols>
    <col min="1" max="1" width="40.28515625" style="486" bestFit="1" customWidth="1"/>
    <col min="2" max="2" width="6.5703125" style="486" customWidth="1"/>
    <col min="3" max="3" width="7.7109375" style="486" customWidth="1"/>
    <col min="4" max="4" width="15.7109375" style="486" customWidth="1"/>
    <col min="5" max="5" width="13.42578125" style="486" customWidth="1"/>
    <col min="6" max="7" width="10.7109375" style="486" customWidth="1"/>
    <col min="8" max="8" width="4.5703125" style="486" customWidth="1"/>
    <col min="9" max="16384" width="11.42578125" style="486"/>
  </cols>
  <sheetData>
    <row r="4" spans="1:8" ht="14.25" customHeight="1">
      <c r="A4" s="1457" t="s">
        <v>655</v>
      </c>
      <c r="B4" s="1457"/>
      <c r="C4" s="1457"/>
      <c r="D4" s="1457"/>
      <c r="E4" s="1457"/>
      <c r="F4" s="1457"/>
      <c r="G4" s="1457"/>
      <c r="H4" s="1457"/>
    </row>
    <row r="5" spans="1:8" ht="14.25" customHeight="1">
      <c r="A5" s="1457"/>
      <c r="B5" s="1457"/>
      <c r="C5" s="1457"/>
      <c r="D5" s="1457"/>
      <c r="E5" s="1457"/>
      <c r="F5" s="1457"/>
      <c r="G5" s="1457"/>
      <c r="H5" s="1457"/>
    </row>
    <row r="6" spans="1:8" ht="14.25" customHeight="1">
      <c r="A6" s="1457"/>
      <c r="B6" s="1457"/>
      <c r="C6" s="1457"/>
      <c r="D6" s="1457"/>
      <c r="E6" s="1457"/>
      <c r="F6" s="1457"/>
      <c r="G6" s="1457"/>
      <c r="H6" s="1457"/>
    </row>
    <row r="7" spans="1:8" ht="14.25" customHeight="1">
      <c r="A7" s="1457"/>
      <c r="B7" s="1457"/>
      <c r="C7" s="1457"/>
      <c r="D7" s="1457"/>
      <c r="E7" s="1457"/>
      <c r="F7" s="1457"/>
      <c r="G7" s="1457"/>
      <c r="H7" s="1457"/>
    </row>
    <row r="8" spans="1:8" ht="14.25" customHeight="1">
      <c r="A8" s="1457"/>
      <c r="B8" s="1457"/>
      <c r="C8" s="1457"/>
      <c r="D8" s="1457"/>
      <c r="E8" s="1457"/>
      <c r="F8" s="1457"/>
      <c r="G8" s="1457"/>
      <c r="H8" s="1457"/>
    </row>
    <row r="9" spans="1:8" ht="14.25" customHeight="1">
      <c r="A9" s="1457"/>
      <c r="B9" s="1457"/>
      <c r="C9" s="1457"/>
      <c r="D9" s="1457"/>
      <c r="E9" s="1457"/>
      <c r="F9" s="1457"/>
      <c r="G9" s="1457"/>
      <c r="H9" s="1457"/>
    </row>
    <row r="10" spans="1:8" ht="14.25" customHeight="1">
      <c r="A10" s="1457"/>
      <c r="B10" s="1457"/>
      <c r="C10" s="1457"/>
      <c r="D10" s="1457"/>
      <c r="E10" s="1457"/>
      <c r="F10" s="1457"/>
      <c r="G10" s="1457"/>
      <c r="H10" s="1457"/>
    </row>
    <row r="11" spans="1:8" ht="14.25" customHeight="1">
      <c r="A11" s="1457"/>
      <c r="B11" s="1457"/>
      <c r="C11" s="1457"/>
      <c r="D11" s="1457"/>
      <c r="E11" s="1457"/>
      <c r="F11" s="1457"/>
      <c r="G11" s="1457"/>
      <c r="H11" s="1457"/>
    </row>
    <row r="12" spans="1:8" ht="14.25" customHeight="1">
      <c r="A12" s="1457"/>
      <c r="B12" s="1457"/>
      <c r="C12" s="1457"/>
      <c r="D12" s="1457"/>
      <c r="E12" s="1457"/>
      <c r="F12" s="1457"/>
      <c r="G12" s="1457"/>
      <c r="H12" s="1457"/>
    </row>
    <row r="13" spans="1:8" ht="14.25" customHeight="1">
      <c r="A13" s="1457"/>
      <c r="B13" s="1457"/>
      <c r="C13" s="1457"/>
      <c r="D13" s="1457"/>
      <c r="E13" s="1457"/>
      <c r="F13" s="1457"/>
      <c r="G13" s="1457"/>
      <c r="H13" s="1457"/>
    </row>
    <row r="14" spans="1:8" ht="14.25" customHeight="1">
      <c r="A14" s="1457"/>
      <c r="B14" s="1457"/>
      <c r="C14" s="1457"/>
      <c r="D14" s="1457"/>
      <c r="E14" s="1457"/>
      <c r="F14" s="1457"/>
      <c r="G14" s="1457"/>
      <c r="H14" s="1457"/>
    </row>
    <row r="15" spans="1:8" ht="14.25" customHeight="1">
      <c r="A15" s="1457"/>
      <c r="B15" s="1457"/>
      <c r="C15" s="1457"/>
      <c r="D15" s="1457"/>
      <c r="E15" s="1457"/>
      <c r="F15" s="1457"/>
      <c r="G15" s="1457"/>
      <c r="H15" s="1457"/>
    </row>
    <row r="16" spans="1:8" ht="14.25" customHeight="1">
      <c r="A16" s="1457"/>
      <c r="B16" s="1457"/>
      <c r="C16" s="1457"/>
      <c r="D16" s="1457"/>
      <c r="E16" s="1457"/>
      <c r="F16" s="1457"/>
      <c r="G16" s="1457"/>
      <c r="H16" s="1457"/>
    </row>
    <row r="17" spans="1:8" ht="14.25" customHeight="1">
      <c r="A17" s="1457"/>
      <c r="B17" s="1457"/>
      <c r="C17" s="1457"/>
      <c r="D17" s="1457"/>
      <c r="E17" s="1457"/>
      <c r="F17" s="1457"/>
      <c r="G17" s="1457"/>
      <c r="H17" s="1457"/>
    </row>
    <row r="18" spans="1:8" ht="14.25" customHeight="1">
      <c r="A18" s="1457"/>
      <c r="B18" s="1457"/>
      <c r="C18" s="1457"/>
      <c r="D18" s="1457"/>
      <c r="E18" s="1457"/>
      <c r="F18" s="1457"/>
      <c r="G18" s="1457"/>
      <c r="H18" s="1457"/>
    </row>
    <row r="19" spans="1:8" ht="14.25" customHeight="1">
      <c r="A19" s="1457"/>
      <c r="B19" s="1457"/>
      <c r="C19" s="1457"/>
      <c r="D19" s="1457"/>
      <c r="E19" s="1457"/>
      <c r="F19" s="1457"/>
      <c r="G19" s="1457"/>
      <c r="H19" s="1457"/>
    </row>
    <row r="20" spans="1:8" ht="14.25" customHeight="1">
      <c r="A20" s="1457"/>
      <c r="B20" s="1457"/>
      <c r="C20" s="1457"/>
      <c r="D20" s="1457"/>
      <c r="E20" s="1457"/>
      <c r="F20" s="1457"/>
      <c r="G20" s="1457"/>
      <c r="H20" s="1457"/>
    </row>
    <row r="21" spans="1:8" ht="14.25" customHeight="1">
      <c r="A21" s="1457"/>
      <c r="B21" s="1457"/>
      <c r="C21" s="1457"/>
      <c r="D21" s="1457"/>
      <c r="E21" s="1457"/>
      <c r="F21" s="1457"/>
      <c r="G21" s="1457"/>
      <c r="H21" s="1457"/>
    </row>
    <row r="22" spans="1:8" ht="14.25" customHeight="1">
      <c r="A22" s="1457"/>
      <c r="B22" s="1457"/>
      <c r="C22" s="1457"/>
      <c r="D22" s="1457"/>
      <c r="E22" s="1457"/>
      <c r="F22" s="1457"/>
      <c r="G22" s="1457"/>
      <c r="H22" s="1457"/>
    </row>
    <row r="23" spans="1:8" ht="14.25" customHeight="1">
      <c r="A23" s="1457"/>
      <c r="B23" s="1457"/>
      <c r="C23" s="1457"/>
      <c r="D23" s="1457"/>
      <c r="E23" s="1457"/>
      <c r="F23" s="1457"/>
      <c r="G23" s="1457"/>
      <c r="H23" s="1457"/>
    </row>
    <row r="24" spans="1:8" ht="14.25" customHeight="1">
      <c r="A24" s="1457"/>
      <c r="B24" s="1457"/>
      <c r="C24" s="1457"/>
      <c r="D24" s="1457"/>
      <c r="E24" s="1457"/>
      <c r="F24" s="1457"/>
      <c r="G24" s="1457"/>
      <c r="H24" s="1457"/>
    </row>
    <row r="25" spans="1:8" ht="14.25" customHeight="1">
      <c r="A25" s="1457"/>
      <c r="B25" s="1457"/>
      <c r="C25" s="1457"/>
      <c r="D25" s="1457"/>
      <c r="E25" s="1457"/>
      <c r="F25" s="1457"/>
      <c r="G25" s="1457"/>
      <c r="H25" s="1457"/>
    </row>
    <row r="26" spans="1:8" ht="14.25" customHeight="1">
      <c r="A26" s="1457"/>
      <c r="B26" s="1457"/>
      <c r="C26" s="1457"/>
      <c r="D26" s="1457"/>
      <c r="E26" s="1457"/>
      <c r="F26" s="1457"/>
      <c r="G26" s="1457"/>
      <c r="H26" s="1457"/>
    </row>
    <row r="27" spans="1:8" ht="14.25" customHeight="1">
      <c r="A27" s="1457"/>
      <c r="B27" s="1457"/>
      <c r="C27" s="1457"/>
      <c r="D27" s="1457"/>
      <c r="E27" s="1457"/>
      <c r="F27" s="1457"/>
      <c r="G27" s="1457"/>
      <c r="H27" s="1457"/>
    </row>
    <row r="28" spans="1:8" ht="14.25" customHeight="1">
      <c r="A28" s="1457"/>
      <c r="B28" s="1457"/>
      <c r="C28" s="1457"/>
      <c r="D28" s="1457"/>
      <c r="E28" s="1457"/>
      <c r="F28" s="1457"/>
      <c r="G28" s="1457"/>
      <c r="H28" s="1457"/>
    </row>
    <row r="29" spans="1:8" ht="14.25" customHeight="1">
      <c r="A29" s="1457"/>
      <c r="B29" s="1457"/>
      <c r="C29" s="1457"/>
      <c r="D29" s="1457"/>
      <c r="E29" s="1457"/>
      <c r="F29" s="1457"/>
      <c r="G29" s="1457"/>
      <c r="H29" s="1457"/>
    </row>
    <row r="30" spans="1:8" ht="14.25" customHeight="1">
      <c r="A30" s="1457"/>
      <c r="B30" s="1457"/>
      <c r="C30" s="1457"/>
      <c r="D30" s="1457"/>
      <c r="E30" s="1457"/>
      <c r="F30" s="1457"/>
      <c r="G30" s="1457"/>
      <c r="H30" s="1457"/>
    </row>
    <row r="31" spans="1:8" ht="14.25" customHeight="1">
      <c r="A31" s="1457"/>
      <c r="B31" s="1457"/>
      <c r="C31" s="1457"/>
      <c r="D31" s="1457"/>
      <c r="E31" s="1457"/>
      <c r="F31" s="1457"/>
      <c r="G31" s="1457"/>
      <c r="H31" s="1457"/>
    </row>
    <row r="32" spans="1:8" ht="14.25" customHeight="1">
      <c r="A32" s="1457"/>
      <c r="B32" s="1457"/>
      <c r="C32" s="1457"/>
      <c r="D32" s="1457"/>
      <c r="E32" s="1457"/>
      <c r="F32" s="1457"/>
      <c r="G32" s="1457"/>
      <c r="H32" s="1457"/>
    </row>
    <row r="33" spans="1:8" ht="14.25" customHeight="1">
      <c r="A33" s="1457"/>
      <c r="B33" s="1457"/>
      <c r="C33" s="1457"/>
      <c r="D33" s="1457"/>
      <c r="E33" s="1457"/>
      <c r="F33" s="1457"/>
      <c r="G33" s="1457"/>
      <c r="H33" s="1457"/>
    </row>
    <row r="34" spans="1:8" ht="14.25" customHeight="1">
      <c r="A34" s="1457"/>
      <c r="B34" s="1457"/>
      <c r="C34" s="1457"/>
      <c r="D34" s="1457"/>
      <c r="E34" s="1457"/>
      <c r="F34" s="1457"/>
      <c r="G34" s="1457"/>
      <c r="H34" s="1457"/>
    </row>
    <row r="35" spans="1:8" ht="14.25" customHeight="1">
      <c r="A35" s="1457"/>
      <c r="B35" s="1457"/>
      <c r="C35" s="1457"/>
      <c r="D35" s="1457"/>
      <c r="E35" s="1457"/>
      <c r="F35" s="1457"/>
      <c r="G35" s="1457"/>
      <c r="H35" s="1457"/>
    </row>
    <row r="36" spans="1:8" ht="14.25" customHeight="1">
      <c r="A36" s="1457"/>
      <c r="B36" s="1457"/>
      <c r="C36" s="1457"/>
      <c r="D36" s="1457"/>
      <c r="E36" s="1457"/>
      <c r="F36" s="1457"/>
      <c r="G36" s="1457"/>
      <c r="H36" s="1457"/>
    </row>
    <row r="37" spans="1:8" ht="14.25" customHeight="1">
      <c r="A37" s="1457"/>
      <c r="B37" s="1457"/>
      <c r="C37" s="1457"/>
      <c r="D37" s="1457"/>
      <c r="E37" s="1457"/>
      <c r="F37" s="1457"/>
      <c r="G37" s="1457"/>
      <c r="H37" s="1457"/>
    </row>
    <row r="38" spans="1:8" ht="14.25" customHeight="1">
      <c r="A38" s="1457"/>
      <c r="B38" s="1457"/>
      <c r="C38" s="1457"/>
      <c r="D38" s="1457"/>
      <c r="E38" s="1457"/>
      <c r="F38" s="1457"/>
      <c r="G38" s="1457"/>
      <c r="H38" s="1457"/>
    </row>
    <row r="39" spans="1:8" ht="14.25" customHeight="1">
      <c r="A39" s="1457"/>
      <c r="B39" s="1457"/>
      <c r="C39" s="1457"/>
      <c r="D39" s="1457"/>
      <c r="E39" s="1457"/>
      <c r="F39" s="1457"/>
      <c r="G39" s="1457"/>
      <c r="H39" s="1457"/>
    </row>
    <row r="40" spans="1:8" ht="14.25" customHeight="1">
      <c r="A40" s="1457"/>
      <c r="B40" s="1457"/>
      <c r="C40" s="1457"/>
      <c r="D40" s="1457"/>
      <c r="E40" s="1457"/>
      <c r="F40" s="1457"/>
      <c r="G40" s="1457"/>
      <c r="H40" s="1457"/>
    </row>
    <row r="41" spans="1:8" ht="14.25" customHeight="1">
      <c r="A41" s="1457"/>
      <c r="B41" s="1457"/>
      <c r="C41" s="1457"/>
      <c r="D41" s="1457"/>
      <c r="E41" s="1457"/>
      <c r="F41" s="1457"/>
      <c r="G41" s="1457"/>
      <c r="H41" s="1457"/>
    </row>
    <row r="42" spans="1:8">
      <c r="A42" s="1457"/>
      <c r="B42" s="1457"/>
      <c r="C42" s="1457"/>
      <c r="D42" s="1457"/>
      <c r="E42" s="1457"/>
      <c r="F42" s="1457"/>
      <c r="G42" s="1457"/>
      <c r="H42" s="1457"/>
    </row>
    <row r="43" spans="1:8">
      <c r="A43" s="1457"/>
      <c r="B43" s="1457"/>
      <c r="C43" s="1457"/>
      <c r="D43" s="1457"/>
      <c r="E43" s="1457"/>
      <c r="F43" s="1457"/>
      <c r="G43" s="1457"/>
      <c r="H43" s="1457"/>
    </row>
    <row r="44" spans="1:8">
      <c r="A44" s="1457"/>
      <c r="B44" s="1457"/>
      <c r="C44" s="1457"/>
      <c r="D44" s="1457"/>
      <c r="E44" s="1457"/>
      <c r="F44" s="1457"/>
      <c r="G44" s="1457"/>
      <c r="H44" s="1457"/>
    </row>
    <row r="45" spans="1:8">
      <c r="A45" s="1457"/>
      <c r="B45" s="1457"/>
      <c r="C45" s="1457"/>
      <c r="D45" s="1457"/>
      <c r="E45" s="1457"/>
      <c r="F45" s="1457"/>
      <c r="G45" s="1457"/>
      <c r="H45" s="1457"/>
    </row>
    <row r="46" spans="1:8">
      <c r="A46" s="1457"/>
      <c r="B46" s="1457"/>
      <c r="C46" s="1457"/>
      <c r="D46" s="1457"/>
      <c r="E46" s="1457"/>
      <c r="F46" s="1457"/>
      <c r="G46" s="1457"/>
      <c r="H46" s="1457"/>
    </row>
    <row r="47" spans="1:8">
      <c r="A47" s="1457"/>
      <c r="B47" s="1457"/>
      <c r="C47" s="1457"/>
      <c r="D47" s="1457"/>
      <c r="E47" s="1457"/>
      <c r="F47" s="1457"/>
      <c r="G47" s="1457"/>
      <c r="H47" s="1457"/>
    </row>
  </sheetData>
  <sheetProtection algorithmName="SHA-512" hashValue="1tZb+mKhOoGC73z7Ny75UedC5XxGA4BH9EihRlKYzfWnthLDNieKe9fFX0YwYKnigJhDtOengSp1bzAkTVHX5g==" saltValue="57nFLmiLCsxxuMMPLrK9PA==" spinCount="100000" sheet="1" formatCells="0" selectLockedCells="1"/>
  <mergeCells count="1">
    <mergeCell ref="A4:H47"/>
  </mergeCells>
  <printOptions horizontalCentered="1" verticalCentered="1"/>
  <pageMargins left="0.19685039370078741" right="0.19685039370078741" top="0.19685039370078741" bottom="0.19685039370078741" header="0.31496062992125984" footer="0.31496062992125984"/>
  <pageSetup paperSize="9" scale="91" orientation="portrait" verticalDpi="1200"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G58"/>
  <sheetViews>
    <sheetView showGridLines="0" showRowColHeaders="0" showZeros="0" zoomScaleNormal="100" workbookViewId="0">
      <selection activeCell="E41" sqref="E41"/>
    </sheetView>
  </sheetViews>
  <sheetFormatPr baseColWidth="10" defaultRowHeight="12.75"/>
  <cols>
    <col min="1" max="1" width="42.140625" style="221" bestFit="1" customWidth="1"/>
    <col min="2" max="2" width="7.7109375" style="221" customWidth="1"/>
    <col min="3" max="3" width="18.28515625" style="221" customWidth="1"/>
    <col min="4" max="6" width="16.42578125" style="221" customWidth="1"/>
    <col min="7" max="7" width="4.28515625" style="221" customWidth="1"/>
    <col min="8" max="16384" width="11.42578125" style="221"/>
  </cols>
  <sheetData>
    <row r="1" spans="1:7" ht="13.5" customHeight="1">
      <c r="A1" s="1394"/>
      <c r="B1" s="1497"/>
      <c r="C1" s="1497"/>
      <c r="D1" s="1497"/>
      <c r="E1" s="1497"/>
      <c r="F1" s="1497"/>
      <c r="G1" s="1497"/>
    </row>
    <row r="2" spans="1:7" ht="16.5" customHeight="1">
      <c r="A2" s="221" t="s">
        <v>672</v>
      </c>
      <c r="B2" s="1437" t="str">
        <f>IDENTIFICATION!B2</f>
        <v>LAPAN SOFT</v>
      </c>
      <c r="C2" s="1437"/>
      <c r="D2" s="1437"/>
      <c r="E2" s="1437"/>
      <c r="F2" s="1437"/>
      <c r="G2" s="1437"/>
    </row>
    <row r="3" spans="1:7" ht="16.5" customHeight="1">
      <c r="A3" s="221" t="s">
        <v>0</v>
      </c>
      <c r="B3" s="1426" t="str">
        <f>IDENTIFICATION!B4</f>
        <v>LS</v>
      </c>
      <c r="C3" s="1426"/>
      <c r="D3" s="1426"/>
      <c r="E3" s="1426"/>
      <c r="F3" s="1426"/>
      <c r="G3" s="1426"/>
    </row>
    <row r="4" spans="1:7" ht="16.5" customHeight="1">
      <c r="A4" s="221" t="s">
        <v>1</v>
      </c>
      <c r="B4" s="451" t="str">
        <f>IDENTIFICATION!B5</f>
        <v>01</v>
      </c>
      <c r="C4" s="451" t="s">
        <v>45</v>
      </c>
      <c r="D4" s="451" t="str">
        <f>IDENTIFICATION!F5</f>
        <v>XXXX</v>
      </c>
      <c r="E4" s="1437" t="str">
        <f>IDENTIFICATION!G5</f>
        <v>TOUGAN</v>
      </c>
      <c r="F4" s="1437"/>
      <c r="G4" s="452" t="str">
        <f>IDENTIFICATION!H5</f>
        <v>01</v>
      </c>
    </row>
    <row r="5" spans="1:7" ht="16.5" customHeight="1">
      <c r="A5" s="221" t="s">
        <v>2</v>
      </c>
      <c r="B5" s="1426" t="str">
        <f>IDENTIFICATION!B7</f>
        <v>000XXXXXA</v>
      </c>
      <c r="C5" s="1426"/>
      <c r="D5" s="414" t="s">
        <v>3</v>
      </c>
      <c r="E5" s="449">
        <f>IDENTIFICATION!F11</f>
        <v>43100</v>
      </c>
      <c r="F5" s="416" t="s">
        <v>4</v>
      </c>
      <c r="G5" s="453">
        <f>IDENTIFICATION!H11</f>
        <v>12</v>
      </c>
    </row>
    <row r="6" spans="1:7" ht="16.5" customHeight="1">
      <c r="B6" s="415"/>
      <c r="C6" s="415"/>
      <c r="D6" s="414"/>
      <c r="E6" s="234"/>
      <c r="F6" s="416"/>
      <c r="G6" s="236"/>
    </row>
    <row r="7" spans="1:7" ht="18.75" customHeight="1">
      <c r="A7" s="1493" t="s">
        <v>680</v>
      </c>
      <c r="B7" s="1493"/>
      <c r="C7" s="1493"/>
      <c r="D7" s="1493"/>
      <c r="E7" s="1493"/>
      <c r="F7" s="1493"/>
      <c r="G7" s="1493"/>
    </row>
    <row r="8" spans="1:7" ht="9" customHeight="1">
      <c r="B8" s="415"/>
      <c r="C8" s="415"/>
      <c r="D8" s="414"/>
      <c r="E8" s="234"/>
      <c r="F8" s="416"/>
      <c r="G8" s="236"/>
    </row>
    <row r="9" spans="1:7" ht="25.5" customHeight="1">
      <c r="A9" s="1493" t="s">
        <v>681</v>
      </c>
      <c r="B9" s="1493"/>
      <c r="C9" s="1493"/>
      <c r="D9" s="1493"/>
      <c r="E9" s="1493"/>
      <c r="F9" s="1493"/>
      <c r="G9" s="1493"/>
    </row>
    <row r="11" spans="1:7" ht="18.75" customHeight="1">
      <c r="A11" s="1412" t="s">
        <v>619</v>
      </c>
      <c r="B11" s="1412" t="s">
        <v>635</v>
      </c>
      <c r="C11" s="1495" t="s">
        <v>636</v>
      </c>
      <c r="D11" s="1490" t="s">
        <v>405</v>
      </c>
      <c r="E11" s="1491"/>
      <c r="F11" s="1491"/>
      <c r="G11" s="1492"/>
    </row>
    <row r="12" spans="1:7" ht="18.75" customHeight="1">
      <c r="A12" s="1494"/>
      <c r="B12" s="1494"/>
      <c r="C12" s="1496"/>
      <c r="D12" s="417" t="s">
        <v>961</v>
      </c>
      <c r="E12" s="417" t="s">
        <v>962</v>
      </c>
      <c r="F12" s="1409" t="s">
        <v>963</v>
      </c>
      <c r="G12" s="1409"/>
    </row>
    <row r="13" spans="1:7" ht="17.25" customHeight="1">
      <c r="A13" s="454" t="s">
        <v>640</v>
      </c>
      <c r="B13" s="354"/>
      <c r="C13" s="354"/>
      <c r="D13" s="354"/>
      <c r="E13" s="354"/>
      <c r="F13" s="1458"/>
      <c r="G13" s="1459"/>
    </row>
    <row r="14" spans="1:7" ht="17.25" customHeight="1">
      <c r="A14" s="455" t="s">
        <v>642</v>
      </c>
      <c r="B14" s="224"/>
      <c r="C14" s="225"/>
      <c r="D14" s="225"/>
      <c r="E14" s="225"/>
      <c r="F14" s="1460"/>
      <c r="G14" s="1461"/>
    </row>
    <row r="15" spans="1:7" ht="17.25" customHeight="1">
      <c r="A15" s="455" t="s">
        <v>407</v>
      </c>
      <c r="B15" s="224"/>
      <c r="C15" s="226"/>
      <c r="D15" s="226"/>
      <c r="E15" s="226"/>
      <c r="F15" s="1479"/>
      <c r="G15" s="1480"/>
    </row>
    <row r="16" spans="1:7" ht="17.25" customHeight="1">
      <c r="A16" s="455" t="s">
        <v>641</v>
      </c>
      <c r="B16" s="224"/>
      <c r="C16" s="226"/>
      <c r="D16" s="226"/>
      <c r="E16" s="226"/>
      <c r="F16" s="1479"/>
      <c r="G16" s="1480"/>
    </row>
    <row r="17" spans="1:7" ht="17.25" customHeight="1">
      <c r="A17" s="455" t="s">
        <v>408</v>
      </c>
      <c r="B17" s="224"/>
      <c r="C17" s="226"/>
      <c r="D17" s="226"/>
      <c r="E17" s="226"/>
      <c r="F17" s="1479"/>
      <c r="G17" s="1480"/>
    </row>
    <row r="18" spans="1:7" ht="9" customHeight="1">
      <c r="A18" s="222"/>
      <c r="B18" s="458"/>
      <c r="C18" s="458"/>
      <c r="D18" s="458"/>
      <c r="E18" s="458"/>
      <c r="F18" s="1481"/>
      <c r="G18" s="1482"/>
    </row>
    <row r="19" spans="1:7" s="220" customFormat="1" ht="22.5" customHeight="1">
      <c r="A19" s="456" t="s">
        <v>409</v>
      </c>
      <c r="B19" s="237"/>
      <c r="C19" s="323">
        <f>SUM(C14:C17)</f>
        <v>0</v>
      </c>
      <c r="D19" s="323">
        <f>SUM(D14:D17)</f>
        <v>0</v>
      </c>
      <c r="E19" s="323">
        <f>SUM(E14:E17)</f>
        <v>0</v>
      </c>
      <c r="F19" s="1488">
        <f>SUM(F14:G17)</f>
        <v>0</v>
      </c>
      <c r="G19" s="1489"/>
    </row>
    <row r="20" spans="1:7" ht="17.25" customHeight="1">
      <c r="A20" s="454" t="s">
        <v>956</v>
      </c>
      <c r="B20" s="353"/>
      <c r="C20" s="353"/>
      <c r="D20" s="353"/>
      <c r="E20" s="353"/>
      <c r="F20" s="1484"/>
      <c r="G20" s="1485"/>
    </row>
    <row r="21" spans="1:7" ht="17.25" customHeight="1">
      <c r="A21" s="455" t="s">
        <v>644</v>
      </c>
      <c r="B21" s="224"/>
      <c r="C21" s="225"/>
      <c r="D21" s="225"/>
      <c r="E21" s="225"/>
      <c r="F21" s="1460"/>
      <c r="G21" s="1461"/>
    </row>
    <row r="22" spans="1:7" ht="17.25" customHeight="1">
      <c r="A22" s="455" t="s">
        <v>643</v>
      </c>
      <c r="B22" s="224"/>
      <c r="C22" s="226"/>
      <c r="D22" s="226"/>
      <c r="E22" s="226"/>
      <c r="F22" s="1479"/>
      <c r="G22" s="1480"/>
    </row>
    <row r="23" spans="1:7" ht="17.25" customHeight="1">
      <c r="A23" s="455" t="s">
        <v>957</v>
      </c>
      <c r="B23" s="224"/>
      <c r="C23" s="226"/>
      <c r="D23" s="226"/>
      <c r="E23" s="226"/>
      <c r="F23" s="1479"/>
      <c r="G23" s="1480"/>
    </row>
    <row r="24" spans="1:7" ht="23.25" customHeight="1">
      <c r="A24" s="455" t="s">
        <v>958</v>
      </c>
      <c r="B24" s="224"/>
      <c r="C24" s="230"/>
      <c r="D24" s="230"/>
      <c r="E24" s="230"/>
      <c r="F24" s="1503"/>
      <c r="G24" s="1504"/>
    </row>
    <row r="25" spans="1:7" ht="11.25" customHeight="1">
      <c r="A25" s="222"/>
      <c r="B25" s="458"/>
      <c r="C25" s="458"/>
      <c r="D25" s="458"/>
      <c r="E25" s="458"/>
      <c r="F25" s="1481"/>
      <c r="G25" s="1482"/>
    </row>
    <row r="26" spans="1:7" s="220" customFormat="1" ht="22.5" customHeight="1">
      <c r="A26" s="457" t="s">
        <v>410</v>
      </c>
      <c r="B26" s="237"/>
      <c r="C26" s="323">
        <f>SUM(C21:C23)</f>
        <v>0</v>
      </c>
      <c r="D26" s="323">
        <f>SUM(D21:D23)</f>
        <v>0</v>
      </c>
      <c r="E26" s="323">
        <f>SUM(E21:E23)</f>
        <v>0</v>
      </c>
      <c r="F26" s="1488">
        <f>SUM(F21:G23)</f>
        <v>0</v>
      </c>
      <c r="G26" s="1489"/>
    </row>
    <row r="27" spans="1:7" ht="17.25" customHeight="1">
      <c r="A27" s="454" t="s">
        <v>645</v>
      </c>
      <c r="B27" s="353"/>
      <c r="C27" s="353"/>
      <c r="D27" s="353"/>
      <c r="E27" s="353"/>
      <c r="F27" s="1484"/>
      <c r="G27" s="1485"/>
    </row>
    <row r="28" spans="1:7" ht="17.25" customHeight="1">
      <c r="A28" s="455" t="s">
        <v>646</v>
      </c>
      <c r="B28" s="224"/>
      <c r="C28" s="958"/>
      <c r="D28" s="958"/>
      <c r="E28" s="958"/>
      <c r="F28" s="1501"/>
      <c r="G28" s="1502"/>
    </row>
    <row r="29" spans="1:7" ht="17.25" customHeight="1">
      <c r="A29" s="455" t="s">
        <v>411</v>
      </c>
      <c r="B29" s="224"/>
      <c r="C29" s="959"/>
      <c r="D29" s="959"/>
      <c r="E29" s="959"/>
      <c r="F29" s="1463"/>
      <c r="G29" s="1464"/>
    </row>
    <row r="30" spans="1:7" ht="17.25" customHeight="1">
      <c r="A30" s="455" t="s">
        <v>412</v>
      </c>
      <c r="B30" s="224"/>
      <c r="C30" s="959"/>
      <c r="D30" s="959"/>
      <c r="E30" s="959"/>
      <c r="F30" s="1463"/>
      <c r="G30" s="1464"/>
    </row>
    <row r="31" spans="1:7" ht="17.25" customHeight="1">
      <c r="A31" s="455" t="s">
        <v>647</v>
      </c>
      <c r="B31" s="224"/>
      <c r="C31" s="959"/>
      <c r="D31" s="959"/>
      <c r="E31" s="959"/>
      <c r="F31" s="1463"/>
      <c r="G31" s="1464"/>
    </row>
    <row r="32" spans="1:7" ht="17.25" customHeight="1">
      <c r="A32" s="455" t="s">
        <v>413</v>
      </c>
      <c r="B32" s="224"/>
      <c r="C32" s="959"/>
      <c r="D32" s="959"/>
      <c r="E32" s="959"/>
      <c r="F32" s="1463"/>
      <c r="G32" s="1464"/>
    </row>
    <row r="33" spans="1:7" ht="17.25" customHeight="1">
      <c r="A33" s="455" t="s">
        <v>648</v>
      </c>
      <c r="B33" s="224"/>
      <c r="C33" s="959"/>
      <c r="D33" s="959"/>
      <c r="E33" s="959"/>
      <c r="F33" s="1463"/>
      <c r="G33" s="1464"/>
    </row>
    <row r="34" spans="1:7" ht="17.25" customHeight="1">
      <c r="A34" s="455" t="s">
        <v>414</v>
      </c>
      <c r="B34" s="224"/>
      <c r="C34" s="959"/>
      <c r="D34" s="959"/>
      <c r="E34" s="959"/>
      <c r="F34" s="1463"/>
      <c r="G34" s="1464"/>
    </row>
    <row r="35" spans="1:7" ht="17.25" customHeight="1">
      <c r="A35" s="455" t="s">
        <v>42</v>
      </c>
      <c r="B35" s="224"/>
      <c r="C35" s="959"/>
      <c r="D35" s="959"/>
      <c r="E35" s="959"/>
      <c r="F35" s="1463"/>
      <c r="G35" s="1464"/>
    </row>
    <row r="36" spans="1:7" ht="14.25" customHeight="1">
      <c r="A36" s="222"/>
      <c r="B36" s="458"/>
      <c r="C36" s="458"/>
      <c r="D36" s="458"/>
      <c r="E36" s="458"/>
      <c r="F36" s="1481"/>
      <c r="G36" s="1482"/>
    </row>
    <row r="37" spans="1:7" s="220" customFormat="1" ht="22.5" customHeight="1">
      <c r="A37" s="457" t="s">
        <v>415</v>
      </c>
      <c r="B37" s="237"/>
      <c r="C37" s="323">
        <f>SUM(C28:C35)</f>
        <v>0</v>
      </c>
      <c r="D37" s="323">
        <f>SUM(D28:D35)</f>
        <v>0</v>
      </c>
      <c r="E37" s="323">
        <f>SUM(E28:E35)</f>
        <v>0</v>
      </c>
      <c r="F37" s="1488">
        <f>SUM(F28:G35)</f>
        <v>0</v>
      </c>
      <c r="G37" s="1489"/>
    </row>
    <row r="38" spans="1:7" s="220" customFormat="1" ht="22.5" customHeight="1">
      <c r="A38" s="457" t="s">
        <v>416</v>
      </c>
      <c r="B38" s="237"/>
      <c r="C38" s="323">
        <f>C19+C26+C37</f>
        <v>0</v>
      </c>
      <c r="D38" s="323">
        <f>D19+D26+D37</f>
        <v>0</v>
      </c>
      <c r="E38" s="323">
        <f>E19+E26+E37</f>
        <v>0</v>
      </c>
      <c r="F38" s="1488">
        <f>F19+F26+F37</f>
        <v>0</v>
      </c>
      <c r="G38" s="1489"/>
    </row>
    <row r="39" spans="1:7" ht="21.75" customHeight="1">
      <c r="A39" s="1498"/>
      <c r="B39" s="1499"/>
      <c r="C39" s="1499"/>
      <c r="D39" s="1499"/>
      <c r="E39" s="1499"/>
      <c r="F39" s="1499"/>
      <c r="G39" s="1500"/>
    </row>
    <row r="40" spans="1:7" ht="27" customHeight="1">
      <c r="A40" s="1465" t="s">
        <v>637</v>
      </c>
      <c r="B40" s="1465"/>
      <c r="C40" s="1465"/>
      <c r="D40" s="223" t="s">
        <v>635</v>
      </c>
      <c r="E40" s="459" t="s">
        <v>638</v>
      </c>
      <c r="F40" s="1466" t="s">
        <v>650</v>
      </c>
      <c r="G40" s="1467"/>
    </row>
    <row r="41" spans="1:7" ht="17.25" customHeight="1">
      <c r="A41" s="1462" t="s">
        <v>959</v>
      </c>
      <c r="B41" s="1462"/>
      <c r="C41" s="1462"/>
      <c r="D41" s="228"/>
      <c r="E41" s="230"/>
      <c r="F41" s="1468"/>
      <c r="G41" s="1469"/>
    </row>
    <row r="42" spans="1:7" ht="17.25" customHeight="1">
      <c r="A42" s="1462" t="s">
        <v>960</v>
      </c>
      <c r="B42" s="1462"/>
      <c r="C42" s="1462"/>
      <c r="D42" s="224"/>
      <c r="E42" s="226"/>
      <c r="F42" s="1479"/>
      <c r="G42" s="1480"/>
    </row>
    <row r="43" spans="1:7" ht="17.25" customHeight="1">
      <c r="A43" s="1462" t="s">
        <v>417</v>
      </c>
      <c r="B43" s="1462"/>
      <c r="C43" s="1462"/>
      <c r="D43" s="224"/>
      <c r="E43" s="226"/>
      <c r="F43" s="1479"/>
      <c r="G43" s="1480"/>
    </row>
    <row r="44" spans="1:7" ht="17.25" customHeight="1">
      <c r="A44" s="1462" t="s">
        <v>649</v>
      </c>
      <c r="B44" s="1462"/>
      <c r="C44" s="1462"/>
      <c r="D44" s="224"/>
      <c r="E44" s="226"/>
      <c r="F44" s="1479"/>
      <c r="G44" s="1480"/>
    </row>
    <row r="45" spans="1:7" ht="17.25" customHeight="1">
      <c r="A45" s="1462" t="s">
        <v>418</v>
      </c>
      <c r="B45" s="1462"/>
      <c r="C45" s="1462"/>
      <c r="D45" s="224"/>
      <c r="E45" s="226"/>
      <c r="F45" s="1479"/>
      <c r="G45" s="1480"/>
    </row>
    <row r="46" spans="1:7" ht="17.25" customHeight="1">
      <c r="A46" s="1462" t="s">
        <v>639</v>
      </c>
      <c r="B46" s="1462"/>
      <c r="C46" s="1462"/>
      <c r="D46" s="224"/>
      <c r="E46" s="226"/>
      <c r="F46" s="1479"/>
      <c r="G46" s="1480"/>
    </row>
    <row r="47" spans="1:7" ht="17.25" customHeight="1">
      <c r="A47" s="1462" t="s">
        <v>419</v>
      </c>
      <c r="B47" s="1462"/>
      <c r="C47" s="1462"/>
      <c r="D47" s="229"/>
      <c r="E47" s="231"/>
      <c r="F47" s="1460"/>
      <c r="G47" s="1461"/>
    </row>
    <row r="48" spans="1:7" s="220" customFormat="1" ht="20.25" customHeight="1">
      <c r="A48" s="1483" t="s">
        <v>401</v>
      </c>
      <c r="B48" s="1483"/>
      <c r="C48" s="1483"/>
      <c r="D48" s="227"/>
      <c r="E48" s="460">
        <f>SUM(E41:E47)</f>
        <v>0</v>
      </c>
      <c r="F48" s="1486">
        <f>SUM(F41:G47)</f>
        <v>0</v>
      </c>
      <c r="G48" s="1487"/>
    </row>
    <row r="50" spans="1:7" ht="22.5" customHeight="1">
      <c r="A50" s="221" t="s">
        <v>964</v>
      </c>
    </row>
    <row r="51" spans="1:7">
      <c r="A51" s="1470"/>
      <c r="B51" s="1471"/>
      <c r="C51" s="1471"/>
      <c r="D51" s="1471"/>
      <c r="E51" s="1471"/>
      <c r="F51" s="1471"/>
      <c r="G51" s="1472"/>
    </row>
    <row r="52" spans="1:7">
      <c r="A52" s="1473"/>
      <c r="B52" s="1474"/>
      <c r="C52" s="1474"/>
      <c r="D52" s="1474"/>
      <c r="E52" s="1474"/>
      <c r="F52" s="1474"/>
      <c r="G52" s="1475"/>
    </row>
    <row r="53" spans="1:7">
      <c r="A53" s="1473"/>
      <c r="B53" s="1474"/>
      <c r="C53" s="1474"/>
      <c r="D53" s="1474"/>
      <c r="E53" s="1474"/>
      <c r="F53" s="1474"/>
      <c r="G53" s="1475"/>
    </row>
    <row r="54" spans="1:7">
      <c r="A54" s="1473"/>
      <c r="B54" s="1474"/>
      <c r="C54" s="1474"/>
      <c r="D54" s="1474"/>
      <c r="E54" s="1474"/>
      <c r="F54" s="1474"/>
      <c r="G54" s="1475"/>
    </row>
    <row r="55" spans="1:7">
      <c r="A55" s="1473"/>
      <c r="B55" s="1474"/>
      <c r="C55" s="1474"/>
      <c r="D55" s="1474"/>
      <c r="E55" s="1474"/>
      <c r="F55" s="1474"/>
      <c r="G55" s="1475"/>
    </row>
    <row r="56" spans="1:7">
      <c r="A56" s="1473"/>
      <c r="B56" s="1474"/>
      <c r="C56" s="1474"/>
      <c r="D56" s="1474"/>
      <c r="E56" s="1474"/>
      <c r="F56" s="1474"/>
      <c r="G56" s="1475"/>
    </row>
    <row r="57" spans="1:7">
      <c r="A57" s="1473"/>
      <c r="B57" s="1474"/>
      <c r="C57" s="1474"/>
      <c r="D57" s="1474"/>
      <c r="E57" s="1474"/>
      <c r="F57" s="1474"/>
      <c r="G57" s="1475"/>
    </row>
    <row r="58" spans="1:7">
      <c r="A58" s="1476"/>
      <c r="B58" s="1477"/>
      <c r="C58" s="1477"/>
      <c r="D58" s="1477"/>
      <c r="E58" s="1477"/>
      <c r="F58" s="1477"/>
      <c r="G58" s="1478"/>
    </row>
  </sheetData>
  <sheetProtection algorithmName="SHA-512" hashValue="EVK4QYQA6wj9QMicD2gsCKgBpdSk5DgqlB7quYkgcdr8JOObppl7OxSY+o2WCc/smnhqPM7q92S4pvTBkxWl5w==" saltValue="nwt1zEnjXnxT6/AwjOffLA==" spinCount="100000" sheet="1" objects="1" formatCells="0" selectLockedCells="1"/>
  <mergeCells count="58">
    <mergeCell ref="A46:C46"/>
    <mergeCell ref="A47:C47"/>
    <mergeCell ref="F42:G42"/>
    <mergeCell ref="F43:G43"/>
    <mergeCell ref="F44:G44"/>
    <mergeCell ref="F45:G45"/>
    <mergeCell ref="F46:G46"/>
    <mergeCell ref="B2:G2"/>
    <mergeCell ref="B3:G3"/>
    <mergeCell ref="A1:G1"/>
    <mergeCell ref="F38:G38"/>
    <mergeCell ref="A39:G39"/>
    <mergeCell ref="F26:G26"/>
    <mergeCell ref="F27:G27"/>
    <mergeCell ref="F28:G28"/>
    <mergeCell ref="F29:G29"/>
    <mergeCell ref="F30:G30"/>
    <mergeCell ref="F31:G31"/>
    <mergeCell ref="F19:G19"/>
    <mergeCell ref="F15:G15"/>
    <mergeCell ref="F23:G23"/>
    <mergeCell ref="F24:G24"/>
    <mergeCell ref="F35:G35"/>
    <mergeCell ref="B5:C5"/>
    <mergeCell ref="E4:F4"/>
    <mergeCell ref="D11:G11"/>
    <mergeCell ref="A9:G9"/>
    <mergeCell ref="A7:G7"/>
    <mergeCell ref="A11:A12"/>
    <mergeCell ref="B11:B12"/>
    <mergeCell ref="C11:C12"/>
    <mergeCell ref="F12:G12"/>
    <mergeCell ref="A51:G58"/>
    <mergeCell ref="F16:G16"/>
    <mergeCell ref="F17:G17"/>
    <mergeCell ref="F18:G18"/>
    <mergeCell ref="A41:C41"/>
    <mergeCell ref="F25:G25"/>
    <mergeCell ref="A48:C48"/>
    <mergeCell ref="F20:G20"/>
    <mergeCell ref="F21:G21"/>
    <mergeCell ref="F22:G22"/>
    <mergeCell ref="F32:G32"/>
    <mergeCell ref="F33:G33"/>
    <mergeCell ref="F48:G48"/>
    <mergeCell ref="F36:G36"/>
    <mergeCell ref="F37:G37"/>
    <mergeCell ref="F47:G47"/>
    <mergeCell ref="F13:G13"/>
    <mergeCell ref="F14:G14"/>
    <mergeCell ref="A43:C43"/>
    <mergeCell ref="A44:C44"/>
    <mergeCell ref="A45:C45"/>
    <mergeCell ref="F34:G34"/>
    <mergeCell ref="A40:C40"/>
    <mergeCell ref="A42:C42"/>
    <mergeCell ref="F40:G40"/>
    <mergeCell ref="F41:G41"/>
  </mergeCells>
  <printOptions horizontalCentered="1"/>
  <pageMargins left="0.39370078740157483" right="0.19685039370078741" top="0.19685039370078741" bottom="0.19685039370078741" header="0.31496062992125984" footer="0.31496062992125984"/>
  <pageSetup paperSize="9" scale="80" orientation="portrait" horizontalDpi="1200" verticalDpi="1200" r:id="rId1"/>
  <drawing r:id="rId2"/>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H58"/>
  <sheetViews>
    <sheetView showGridLines="0" showRowColHeaders="0" showZeros="0" topLeftCell="A16" zoomScaleNormal="100" workbookViewId="0">
      <selection activeCell="A23" sqref="A23:H34"/>
    </sheetView>
  </sheetViews>
  <sheetFormatPr baseColWidth="10" defaultRowHeight="14.25"/>
  <cols>
    <col min="1" max="1" width="40.28515625" style="576" bestFit="1" customWidth="1"/>
    <col min="2" max="2" width="6.5703125" style="576" customWidth="1"/>
    <col min="3" max="3" width="7.7109375" style="576" customWidth="1"/>
    <col min="4" max="4" width="15.7109375" style="576" customWidth="1"/>
    <col min="5" max="5" width="13.42578125" style="576" customWidth="1"/>
    <col min="6" max="7" width="10.7109375" style="576" customWidth="1"/>
    <col min="8" max="8" width="4.5703125" style="576" customWidth="1"/>
    <col min="9" max="16384" width="11.42578125" style="576"/>
  </cols>
  <sheetData>
    <row r="1" spans="1:8" ht="16.5" customHeight="1">
      <c r="A1" s="1301"/>
      <c r="B1" s="1302"/>
      <c r="C1" s="1302"/>
      <c r="D1" s="1302"/>
      <c r="E1" s="1302"/>
      <c r="F1" s="1302"/>
      <c r="G1" s="1302"/>
      <c r="H1" s="1302"/>
    </row>
    <row r="2" spans="1:8">
      <c r="A2" s="577" t="s">
        <v>672</v>
      </c>
      <c r="B2" s="1528" t="str">
        <f>IDENTIFICATION!B2</f>
        <v>LAPAN SOFT</v>
      </c>
      <c r="C2" s="1372"/>
      <c r="D2" s="1372"/>
      <c r="E2" s="1372"/>
      <c r="F2" s="1372"/>
      <c r="G2" s="1372"/>
      <c r="H2" s="1372"/>
    </row>
    <row r="3" spans="1:8">
      <c r="A3" s="577" t="s">
        <v>0</v>
      </c>
      <c r="B3" s="1529" t="str">
        <f>IDENTIFICATION!B4</f>
        <v>LS</v>
      </c>
      <c r="C3" s="1303"/>
      <c r="D3" s="1303"/>
      <c r="E3" s="1303"/>
      <c r="F3" s="1303"/>
      <c r="G3" s="1303"/>
      <c r="H3" s="1303"/>
    </row>
    <row r="4" spans="1:8">
      <c r="A4" s="577" t="s">
        <v>1</v>
      </c>
      <c r="B4" s="578" t="str">
        <f>IDENTIFICATION!B5</f>
        <v>01</v>
      </c>
      <c r="C4" s="579" t="s">
        <v>45</v>
      </c>
      <c r="D4" s="579" t="str">
        <f>IDENTIFICATION!F5</f>
        <v>XXXX</v>
      </c>
      <c r="E4" s="1530" t="str">
        <f>IDENTIFICATION!G5</f>
        <v>TOUGAN</v>
      </c>
      <c r="F4" s="1530"/>
      <c r="G4" s="1530"/>
      <c r="H4" s="580" t="str">
        <f>IDENTIFICATION!H5</f>
        <v>01</v>
      </c>
    </row>
    <row r="5" spans="1:8">
      <c r="A5" s="577" t="s">
        <v>2</v>
      </c>
      <c r="B5" s="1530" t="str">
        <f>IDENTIFICATION!B7</f>
        <v>000XXXXXA</v>
      </c>
      <c r="C5" s="1530"/>
      <c r="D5" s="581" t="s">
        <v>3</v>
      </c>
      <c r="E5" s="582">
        <f>IDENTIFICATION!F11</f>
        <v>43100</v>
      </c>
      <c r="F5" s="1373" t="s">
        <v>4</v>
      </c>
      <c r="G5" s="1373"/>
      <c r="H5" s="583">
        <f>IDENTIFICATION!H11</f>
        <v>12</v>
      </c>
    </row>
    <row r="6" spans="1:8">
      <c r="A6" s="486"/>
      <c r="B6" s="486"/>
      <c r="C6" s="486"/>
      <c r="D6" s="486"/>
      <c r="E6" s="486"/>
      <c r="F6" s="486"/>
      <c r="G6" s="486"/>
      <c r="H6" s="486"/>
    </row>
    <row r="7" spans="1:8" ht="21.75" customHeight="1">
      <c r="A7" s="1514" t="s">
        <v>683</v>
      </c>
      <c r="B7" s="1514"/>
      <c r="C7" s="1514"/>
      <c r="D7" s="1514"/>
      <c r="E7" s="1514"/>
      <c r="F7" s="1514"/>
      <c r="G7" s="1514"/>
      <c r="H7" s="1514"/>
    </row>
    <row r="8" spans="1:8" ht="6" customHeight="1">
      <c r="A8" s="486"/>
      <c r="B8" s="486"/>
      <c r="C8" s="486"/>
      <c r="D8" s="486"/>
      <c r="E8" s="486"/>
      <c r="F8" s="486"/>
      <c r="G8" s="486"/>
      <c r="H8" s="486"/>
    </row>
    <row r="9" spans="1:8" ht="22.5" customHeight="1">
      <c r="A9" s="1514" t="s">
        <v>682</v>
      </c>
      <c r="B9" s="1514"/>
      <c r="C9" s="1514"/>
      <c r="D9" s="1514"/>
      <c r="E9" s="1514"/>
      <c r="F9" s="1514"/>
      <c r="G9" s="1514"/>
      <c r="H9" s="1514"/>
    </row>
    <row r="11" spans="1:8" ht="24.75" customHeight="1">
      <c r="A11" s="1522" t="s">
        <v>965</v>
      </c>
      <c r="B11" s="1523"/>
      <c r="C11" s="1523"/>
      <c r="D11" s="1523"/>
      <c r="E11" s="1523"/>
      <c r="F11" s="1523"/>
      <c r="G11" s="1523"/>
      <c r="H11" s="1524"/>
    </row>
    <row r="12" spans="1:8">
      <c r="A12" s="1518" t="s">
        <v>1550</v>
      </c>
      <c r="B12" s="1525"/>
      <c r="C12" s="1525"/>
      <c r="D12" s="1525"/>
      <c r="E12" s="1525"/>
      <c r="F12" s="1525"/>
      <c r="G12" s="1525"/>
      <c r="H12" s="1526"/>
    </row>
    <row r="13" spans="1:8">
      <c r="A13" s="1527"/>
      <c r="B13" s="1525"/>
      <c r="C13" s="1525"/>
      <c r="D13" s="1525"/>
      <c r="E13" s="1525"/>
      <c r="F13" s="1525"/>
      <c r="G13" s="1525"/>
      <c r="H13" s="1526"/>
    </row>
    <row r="14" spans="1:8">
      <c r="A14" s="1527"/>
      <c r="B14" s="1525"/>
      <c r="C14" s="1525"/>
      <c r="D14" s="1525"/>
      <c r="E14" s="1525"/>
      <c r="F14" s="1525"/>
      <c r="G14" s="1525"/>
      <c r="H14" s="1526"/>
    </row>
    <row r="15" spans="1:8">
      <c r="A15" s="1527"/>
      <c r="B15" s="1525"/>
      <c r="C15" s="1525"/>
      <c r="D15" s="1525"/>
      <c r="E15" s="1525"/>
      <c r="F15" s="1525"/>
      <c r="G15" s="1525"/>
      <c r="H15" s="1526"/>
    </row>
    <row r="16" spans="1:8">
      <c r="A16" s="1527"/>
      <c r="B16" s="1525"/>
      <c r="C16" s="1525"/>
      <c r="D16" s="1525"/>
      <c r="E16" s="1525"/>
      <c r="F16" s="1525"/>
      <c r="G16" s="1525"/>
      <c r="H16" s="1526"/>
    </row>
    <row r="17" spans="1:8">
      <c r="A17" s="1527"/>
      <c r="B17" s="1525"/>
      <c r="C17" s="1525"/>
      <c r="D17" s="1525"/>
      <c r="E17" s="1525"/>
      <c r="F17" s="1525"/>
      <c r="G17" s="1525"/>
      <c r="H17" s="1526"/>
    </row>
    <row r="18" spans="1:8">
      <c r="A18" s="1527"/>
      <c r="B18" s="1525"/>
      <c r="C18" s="1525"/>
      <c r="D18" s="1525"/>
      <c r="E18" s="1525"/>
      <c r="F18" s="1525"/>
      <c r="G18" s="1525"/>
      <c r="H18" s="1526"/>
    </row>
    <row r="19" spans="1:8">
      <c r="A19" s="1527"/>
      <c r="B19" s="1525"/>
      <c r="C19" s="1525"/>
      <c r="D19" s="1525"/>
      <c r="E19" s="1525"/>
      <c r="F19" s="1525"/>
      <c r="G19" s="1525"/>
      <c r="H19" s="1526"/>
    </row>
    <row r="20" spans="1:8">
      <c r="A20" s="1527"/>
      <c r="B20" s="1525"/>
      <c r="C20" s="1525"/>
      <c r="D20" s="1525"/>
      <c r="E20" s="1525"/>
      <c r="F20" s="1525"/>
      <c r="G20" s="1525"/>
      <c r="H20" s="1526"/>
    </row>
    <row r="21" spans="1:8">
      <c r="A21" s="1527"/>
      <c r="B21" s="1525"/>
      <c r="C21" s="1525"/>
      <c r="D21" s="1525"/>
      <c r="E21" s="1525"/>
      <c r="F21" s="1525"/>
      <c r="G21" s="1525"/>
      <c r="H21" s="1526"/>
    </row>
    <row r="22" spans="1:8" ht="24.75" customHeight="1">
      <c r="A22" s="1522" t="s">
        <v>653</v>
      </c>
      <c r="B22" s="1523"/>
      <c r="C22" s="1523"/>
      <c r="D22" s="1523"/>
      <c r="E22" s="1523"/>
      <c r="F22" s="1523"/>
      <c r="G22" s="1523"/>
      <c r="H22" s="1524"/>
    </row>
    <row r="23" spans="1:8">
      <c r="A23" s="1518" t="s">
        <v>1551</v>
      </c>
      <c r="B23" s="1519"/>
      <c r="C23" s="1519"/>
      <c r="D23" s="1519"/>
      <c r="E23" s="1519"/>
      <c r="F23" s="1519"/>
      <c r="G23" s="1519"/>
      <c r="H23" s="1520"/>
    </row>
    <row r="24" spans="1:8">
      <c r="A24" s="1521"/>
      <c r="B24" s="1519"/>
      <c r="C24" s="1519"/>
      <c r="D24" s="1519"/>
      <c r="E24" s="1519"/>
      <c r="F24" s="1519"/>
      <c r="G24" s="1519"/>
      <c r="H24" s="1520"/>
    </row>
    <row r="25" spans="1:8">
      <c r="A25" s="1521"/>
      <c r="B25" s="1519"/>
      <c r="C25" s="1519"/>
      <c r="D25" s="1519"/>
      <c r="E25" s="1519"/>
      <c r="F25" s="1519"/>
      <c r="G25" s="1519"/>
      <c r="H25" s="1520"/>
    </row>
    <row r="26" spans="1:8">
      <c r="A26" s="1521"/>
      <c r="B26" s="1519"/>
      <c r="C26" s="1519"/>
      <c r="D26" s="1519"/>
      <c r="E26" s="1519"/>
      <c r="F26" s="1519"/>
      <c r="G26" s="1519"/>
      <c r="H26" s="1520"/>
    </row>
    <row r="27" spans="1:8">
      <c r="A27" s="1521"/>
      <c r="B27" s="1519"/>
      <c r="C27" s="1519"/>
      <c r="D27" s="1519"/>
      <c r="E27" s="1519"/>
      <c r="F27" s="1519"/>
      <c r="G27" s="1519"/>
      <c r="H27" s="1520"/>
    </row>
    <row r="28" spans="1:8">
      <c r="A28" s="1521"/>
      <c r="B28" s="1519"/>
      <c r="C28" s="1519"/>
      <c r="D28" s="1519"/>
      <c r="E28" s="1519"/>
      <c r="F28" s="1519"/>
      <c r="G28" s="1519"/>
      <c r="H28" s="1520"/>
    </row>
    <row r="29" spans="1:8">
      <c r="A29" s="1521"/>
      <c r="B29" s="1519"/>
      <c r="C29" s="1519"/>
      <c r="D29" s="1519"/>
      <c r="E29" s="1519"/>
      <c r="F29" s="1519"/>
      <c r="G29" s="1519"/>
      <c r="H29" s="1520"/>
    </row>
    <row r="30" spans="1:8">
      <c r="A30" s="1521"/>
      <c r="B30" s="1519"/>
      <c r="C30" s="1519"/>
      <c r="D30" s="1519"/>
      <c r="E30" s="1519"/>
      <c r="F30" s="1519"/>
      <c r="G30" s="1519"/>
      <c r="H30" s="1520"/>
    </row>
    <row r="31" spans="1:8">
      <c r="A31" s="1521"/>
      <c r="B31" s="1519"/>
      <c r="C31" s="1519"/>
      <c r="D31" s="1519"/>
      <c r="E31" s="1519"/>
      <c r="F31" s="1519"/>
      <c r="G31" s="1519"/>
      <c r="H31" s="1520"/>
    </row>
    <row r="32" spans="1:8">
      <c r="A32" s="1521"/>
      <c r="B32" s="1519"/>
      <c r="C32" s="1519"/>
      <c r="D32" s="1519"/>
      <c r="E32" s="1519"/>
      <c r="F32" s="1519"/>
      <c r="G32" s="1519"/>
      <c r="H32" s="1520"/>
    </row>
    <row r="33" spans="1:8">
      <c r="A33" s="1521"/>
      <c r="B33" s="1519"/>
      <c r="C33" s="1519"/>
      <c r="D33" s="1519"/>
      <c r="E33" s="1519"/>
      <c r="F33" s="1519"/>
      <c r="G33" s="1519"/>
      <c r="H33" s="1520"/>
    </row>
    <row r="34" spans="1:8">
      <c r="A34" s="1521"/>
      <c r="B34" s="1519"/>
      <c r="C34" s="1519"/>
      <c r="D34" s="1519"/>
      <c r="E34" s="1519"/>
      <c r="F34" s="1519"/>
      <c r="G34" s="1519"/>
      <c r="H34" s="1520"/>
    </row>
    <row r="35" spans="1:8" ht="27.75" customHeight="1">
      <c r="A35" s="1515" t="s">
        <v>966</v>
      </c>
      <c r="B35" s="1516"/>
      <c r="C35" s="1516"/>
      <c r="D35" s="1516"/>
      <c r="E35" s="1516"/>
      <c r="F35" s="1516"/>
      <c r="G35" s="1516"/>
      <c r="H35" s="1517"/>
    </row>
    <row r="36" spans="1:8">
      <c r="A36" s="1505" t="s">
        <v>1552</v>
      </c>
      <c r="B36" s="1506"/>
      <c r="C36" s="1506"/>
      <c r="D36" s="1506"/>
      <c r="E36" s="1506"/>
      <c r="F36" s="1506"/>
      <c r="G36" s="1506"/>
      <c r="H36" s="1507"/>
    </row>
    <row r="37" spans="1:8">
      <c r="A37" s="1508"/>
      <c r="B37" s="1509"/>
      <c r="C37" s="1509"/>
      <c r="D37" s="1509"/>
      <c r="E37" s="1509"/>
      <c r="F37" s="1509"/>
      <c r="G37" s="1509"/>
      <c r="H37" s="1510"/>
    </row>
    <row r="38" spans="1:8">
      <c r="A38" s="1508"/>
      <c r="B38" s="1509"/>
      <c r="C38" s="1509"/>
      <c r="D38" s="1509"/>
      <c r="E38" s="1509"/>
      <c r="F38" s="1509"/>
      <c r="G38" s="1509"/>
      <c r="H38" s="1510"/>
    </row>
    <row r="39" spans="1:8">
      <c r="A39" s="1508"/>
      <c r="B39" s="1509"/>
      <c r="C39" s="1509"/>
      <c r="D39" s="1509"/>
      <c r="E39" s="1509"/>
      <c r="F39" s="1509"/>
      <c r="G39" s="1509"/>
      <c r="H39" s="1510"/>
    </row>
    <row r="40" spans="1:8">
      <c r="A40" s="1508"/>
      <c r="B40" s="1509"/>
      <c r="C40" s="1509"/>
      <c r="D40" s="1509"/>
      <c r="E40" s="1509"/>
      <c r="F40" s="1509"/>
      <c r="G40" s="1509"/>
      <c r="H40" s="1510"/>
    </row>
    <row r="41" spans="1:8">
      <c r="A41" s="1508"/>
      <c r="B41" s="1509"/>
      <c r="C41" s="1509"/>
      <c r="D41" s="1509"/>
      <c r="E41" s="1509"/>
      <c r="F41" s="1509"/>
      <c r="G41" s="1509"/>
      <c r="H41" s="1510"/>
    </row>
    <row r="42" spans="1:8">
      <c r="A42" s="1508"/>
      <c r="B42" s="1509"/>
      <c r="C42" s="1509"/>
      <c r="D42" s="1509"/>
      <c r="E42" s="1509"/>
      <c r="F42" s="1509"/>
      <c r="G42" s="1509"/>
      <c r="H42" s="1510"/>
    </row>
    <row r="43" spans="1:8">
      <c r="A43" s="1508"/>
      <c r="B43" s="1509"/>
      <c r="C43" s="1509"/>
      <c r="D43" s="1509"/>
      <c r="E43" s="1509"/>
      <c r="F43" s="1509"/>
      <c r="G43" s="1509"/>
      <c r="H43" s="1510"/>
    </row>
    <row r="44" spans="1:8">
      <c r="A44" s="1508"/>
      <c r="B44" s="1509"/>
      <c r="C44" s="1509"/>
      <c r="D44" s="1509"/>
      <c r="E44" s="1509"/>
      <c r="F44" s="1509"/>
      <c r="G44" s="1509"/>
      <c r="H44" s="1510"/>
    </row>
    <row r="45" spans="1:8">
      <c r="A45" s="1508"/>
      <c r="B45" s="1509"/>
      <c r="C45" s="1509"/>
      <c r="D45" s="1509"/>
      <c r="E45" s="1509"/>
      <c r="F45" s="1509"/>
      <c r="G45" s="1509"/>
      <c r="H45" s="1510"/>
    </row>
    <row r="46" spans="1:8">
      <c r="A46" s="1508"/>
      <c r="B46" s="1509"/>
      <c r="C46" s="1509"/>
      <c r="D46" s="1509"/>
      <c r="E46" s="1509"/>
      <c r="F46" s="1509"/>
      <c r="G46" s="1509"/>
      <c r="H46" s="1510"/>
    </row>
    <row r="47" spans="1:8">
      <c r="A47" s="1511"/>
      <c r="B47" s="1512"/>
      <c r="C47" s="1512"/>
      <c r="D47" s="1512"/>
      <c r="E47" s="1512"/>
      <c r="F47" s="1512"/>
      <c r="G47" s="1512"/>
      <c r="H47" s="1513"/>
    </row>
    <row r="48" spans="1:8" ht="39.75" customHeight="1">
      <c r="A48" s="1515" t="s">
        <v>967</v>
      </c>
      <c r="B48" s="1516"/>
      <c r="C48" s="1516"/>
      <c r="D48" s="1516"/>
      <c r="E48" s="1516"/>
      <c r="F48" s="1516"/>
      <c r="G48" s="1516"/>
      <c r="H48" s="1517"/>
    </row>
    <row r="49" spans="1:8">
      <c r="A49" s="1505" t="s">
        <v>1553</v>
      </c>
      <c r="B49" s="1506"/>
      <c r="C49" s="1506"/>
      <c r="D49" s="1506"/>
      <c r="E49" s="1506"/>
      <c r="F49" s="1506"/>
      <c r="G49" s="1506"/>
      <c r="H49" s="1507"/>
    </row>
    <row r="50" spans="1:8">
      <c r="A50" s="1508"/>
      <c r="B50" s="1509"/>
      <c r="C50" s="1509"/>
      <c r="D50" s="1509"/>
      <c r="E50" s="1509"/>
      <c r="F50" s="1509"/>
      <c r="G50" s="1509"/>
      <c r="H50" s="1510"/>
    </row>
    <row r="51" spans="1:8">
      <c r="A51" s="1508"/>
      <c r="B51" s="1509"/>
      <c r="C51" s="1509"/>
      <c r="D51" s="1509"/>
      <c r="E51" s="1509"/>
      <c r="F51" s="1509"/>
      <c r="G51" s="1509"/>
      <c r="H51" s="1510"/>
    </row>
    <row r="52" spans="1:8">
      <c r="A52" s="1508"/>
      <c r="B52" s="1509"/>
      <c r="C52" s="1509"/>
      <c r="D52" s="1509"/>
      <c r="E52" s="1509"/>
      <c r="F52" s="1509"/>
      <c r="G52" s="1509"/>
      <c r="H52" s="1510"/>
    </row>
    <row r="53" spans="1:8">
      <c r="A53" s="1508"/>
      <c r="B53" s="1509"/>
      <c r="C53" s="1509"/>
      <c r="D53" s="1509"/>
      <c r="E53" s="1509"/>
      <c r="F53" s="1509"/>
      <c r="G53" s="1509"/>
      <c r="H53" s="1510"/>
    </row>
    <row r="54" spans="1:8">
      <c r="A54" s="1508"/>
      <c r="B54" s="1509"/>
      <c r="C54" s="1509"/>
      <c r="D54" s="1509"/>
      <c r="E54" s="1509"/>
      <c r="F54" s="1509"/>
      <c r="G54" s="1509"/>
      <c r="H54" s="1510"/>
    </row>
    <row r="55" spans="1:8">
      <c r="A55" s="1508"/>
      <c r="B55" s="1509"/>
      <c r="C55" s="1509"/>
      <c r="D55" s="1509"/>
      <c r="E55" s="1509"/>
      <c r="F55" s="1509"/>
      <c r="G55" s="1509"/>
      <c r="H55" s="1510"/>
    </row>
    <row r="56" spans="1:8">
      <c r="A56" s="1508"/>
      <c r="B56" s="1509"/>
      <c r="C56" s="1509"/>
      <c r="D56" s="1509"/>
      <c r="E56" s="1509"/>
      <c r="F56" s="1509"/>
      <c r="G56" s="1509"/>
      <c r="H56" s="1510"/>
    </row>
    <row r="57" spans="1:8">
      <c r="A57" s="1508"/>
      <c r="B57" s="1509"/>
      <c r="C57" s="1509"/>
      <c r="D57" s="1509"/>
      <c r="E57" s="1509"/>
      <c r="F57" s="1509"/>
      <c r="G57" s="1509"/>
      <c r="H57" s="1510"/>
    </row>
    <row r="58" spans="1:8">
      <c r="A58" s="1511"/>
      <c r="B58" s="1512"/>
      <c r="C58" s="1512"/>
      <c r="D58" s="1512"/>
      <c r="E58" s="1512"/>
      <c r="F58" s="1512"/>
      <c r="G58" s="1512"/>
      <c r="H58" s="1513"/>
    </row>
  </sheetData>
  <sheetProtection algorithmName="SHA-512" hashValue="MxjA4vmDtB9qKxeMq/Fn7r2cY0Xo5kXYkf0d2H4eok47EnLmg8mwTYSGesmhI0o4ZDhP52Tc/81kz0b/rdLPqg==" saltValue="yKuRdzy4aRBECGmN0JqJng==" spinCount="100000" sheet="1" objects="1" formatCells="0" selectLockedCells="1"/>
  <mergeCells count="16">
    <mergeCell ref="A1:H1"/>
    <mergeCell ref="B2:H2"/>
    <mergeCell ref="B3:H3"/>
    <mergeCell ref="E4:G4"/>
    <mergeCell ref="B5:C5"/>
    <mergeCell ref="F5:G5"/>
    <mergeCell ref="A49:H58"/>
    <mergeCell ref="A7:H7"/>
    <mergeCell ref="A9:H9"/>
    <mergeCell ref="A48:H48"/>
    <mergeCell ref="A23:H34"/>
    <mergeCell ref="A35:H35"/>
    <mergeCell ref="A11:H11"/>
    <mergeCell ref="A12:H21"/>
    <mergeCell ref="A22:H22"/>
    <mergeCell ref="A36:H47"/>
  </mergeCells>
  <printOptions horizontalCentered="1"/>
  <pageMargins left="0.39370078740157483" right="0.19685039370078741" top="0.19685039370078741" bottom="0.19685039370078741" header="0.31496062992125984" footer="0.31496062992125984"/>
  <pageSetup paperSize="9" scale="89" orientation="portrait" verticalDpi="1200" r:id="rId1"/>
  <drawing r:id="rId2"/>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3"/>
  <dimension ref="A1:P49"/>
  <sheetViews>
    <sheetView showGridLines="0" showRowColHeaders="0" showZeros="0" topLeftCell="A22" zoomScaleNormal="100" workbookViewId="0">
      <selection activeCell="H33" sqref="H33"/>
    </sheetView>
  </sheetViews>
  <sheetFormatPr baseColWidth="10" defaultRowHeight="14.25"/>
  <cols>
    <col min="1" max="1" width="38.28515625" style="18" customWidth="1"/>
    <col min="2" max="2" width="13.85546875" style="18" customWidth="1"/>
    <col min="3" max="3" width="0.85546875" style="18" customWidth="1"/>
    <col min="4" max="4" width="13.85546875" style="18" customWidth="1"/>
    <col min="5" max="6" width="12.7109375" style="18" customWidth="1"/>
    <col min="7" max="7" width="0.7109375" style="18" customWidth="1"/>
    <col min="8" max="8" width="12.7109375" style="18" customWidth="1"/>
    <col min="9" max="9" width="13" style="18" customWidth="1"/>
    <col min="10" max="10" width="2.7109375" style="18" customWidth="1"/>
    <col min="11" max="11" width="0.5703125" style="18" customWidth="1"/>
    <col min="12" max="12" width="13.85546875" style="18" customWidth="1"/>
    <col min="13" max="16384" width="11.42578125" style="18"/>
  </cols>
  <sheetData>
    <row r="1" spans="1:16" ht="14.25" customHeight="1">
      <c r="A1" s="1538"/>
      <c r="B1" s="1538"/>
      <c r="C1" s="1538"/>
      <c r="D1" s="1538"/>
      <c r="E1" s="1538"/>
      <c r="F1" s="1538"/>
      <c r="G1" s="1538"/>
      <c r="H1" s="1538"/>
      <c r="I1" s="1538"/>
      <c r="J1" s="1538"/>
      <c r="K1" s="1538"/>
      <c r="L1" s="1538"/>
    </row>
    <row r="2" spans="1:16" ht="12" customHeight="1">
      <c r="A2" s="19" t="s">
        <v>672</v>
      </c>
      <c r="B2" s="1541" t="str">
        <f>IDENTIFICATION!B2</f>
        <v>LAPAN SOFT</v>
      </c>
      <c r="C2" s="1541"/>
      <c r="D2" s="1541"/>
      <c r="E2" s="1541"/>
      <c r="F2" s="1541"/>
      <c r="G2" s="1541"/>
      <c r="H2" s="1541"/>
      <c r="I2" s="1541"/>
      <c r="J2" s="1541"/>
      <c r="K2" s="1541"/>
      <c r="L2" s="1541"/>
    </row>
    <row r="3" spans="1:16" ht="12" customHeight="1">
      <c r="A3" s="1542" t="str">
        <f>IDENTIFICATION!B3</f>
        <v>TRENDS</v>
      </c>
      <c r="B3" s="1542"/>
      <c r="C3" s="1542"/>
      <c r="D3" s="1542"/>
      <c r="E3" s="422" t="s">
        <v>0</v>
      </c>
      <c r="F3" s="1543" t="str">
        <f>IDENTIFICATION!B4</f>
        <v>LS</v>
      </c>
      <c r="G3" s="1543"/>
      <c r="H3" s="1543"/>
      <c r="I3" s="1543"/>
      <c r="J3" s="1543"/>
      <c r="K3" s="1543"/>
      <c r="L3" s="1543"/>
      <c r="M3" s="22"/>
      <c r="N3" s="22"/>
      <c r="O3" s="22"/>
      <c r="P3" s="22"/>
    </row>
    <row r="4" spans="1:16" ht="12" customHeight="1">
      <c r="A4" s="19" t="s">
        <v>1</v>
      </c>
      <c r="B4" s="217" t="str">
        <f>IDENTIFICATION!B5</f>
        <v>01</v>
      </c>
      <c r="C4" s="23"/>
      <c r="D4" s="420" t="s">
        <v>45</v>
      </c>
      <c r="E4" s="820" t="str">
        <f>IDENTIFICATION!F5</f>
        <v>XXXX</v>
      </c>
      <c r="F4" s="328" t="str">
        <f>IDENTIFICATION!G5</f>
        <v>TOUGAN</v>
      </c>
      <c r="G4" s="329"/>
      <c r="H4" s="330"/>
      <c r="I4" s="238" t="str">
        <f>IDENTIFICATION!H5</f>
        <v>01</v>
      </c>
      <c r="J4" s="21"/>
      <c r="K4" s="20"/>
      <c r="L4" s="20"/>
      <c r="M4" s="22"/>
      <c r="N4" s="22"/>
      <c r="O4" s="22"/>
      <c r="P4" s="22"/>
    </row>
    <row r="5" spans="1:16" ht="12" customHeight="1">
      <c r="A5" s="19" t="s">
        <v>2</v>
      </c>
      <c r="B5" s="421" t="str">
        <f>IDENTIFICATION!B7</f>
        <v>000XXXXXA</v>
      </c>
      <c r="C5" s="24"/>
      <c r="D5" s="419" t="s">
        <v>3</v>
      </c>
      <c r="E5" s="25">
        <f>IDENTIFICATION!F11</f>
        <v>43100</v>
      </c>
      <c r="F5" s="26" t="s">
        <v>328</v>
      </c>
      <c r="H5" s="1539">
        <f>IDENTIFICATION!H11</f>
        <v>12</v>
      </c>
      <c r="I5" s="1539"/>
      <c r="J5" s="1539"/>
      <c r="K5" s="1539"/>
      <c r="L5" s="1539"/>
      <c r="M5" s="22"/>
      <c r="N5" s="22"/>
      <c r="O5" s="22"/>
      <c r="P5" s="22"/>
    </row>
    <row r="6" spans="1:16" ht="5.0999999999999996" customHeight="1">
      <c r="C6" s="27"/>
    </row>
    <row r="7" spans="1:16" ht="11.25" customHeight="1">
      <c r="C7" s="27"/>
    </row>
    <row r="8" spans="1:16" ht="17.25" customHeight="1">
      <c r="A8" s="1540" t="s">
        <v>684</v>
      </c>
      <c r="B8" s="1540"/>
      <c r="C8" s="1540"/>
      <c r="D8" s="1540"/>
      <c r="E8" s="1540"/>
      <c r="F8" s="1540"/>
      <c r="G8" s="1540"/>
      <c r="H8" s="1540"/>
      <c r="I8" s="1540"/>
      <c r="J8" s="1540"/>
      <c r="K8" s="1540"/>
      <c r="L8" s="1540"/>
    </row>
    <row r="9" spans="1:16" ht="18" customHeight="1">
      <c r="A9" s="1531" t="s">
        <v>685</v>
      </c>
      <c r="B9" s="1531"/>
      <c r="C9" s="1531"/>
      <c r="D9" s="1531"/>
      <c r="E9" s="1531"/>
      <c r="F9" s="1531"/>
      <c r="G9" s="1531"/>
      <c r="H9" s="1531"/>
      <c r="I9" s="1531"/>
      <c r="J9" s="1531"/>
      <c r="K9" s="1531"/>
      <c r="L9" s="1531"/>
    </row>
    <row r="10" spans="1:16" ht="5.25" customHeight="1">
      <c r="A10" s="235"/>
      <c r="B10" s="235"/>
      <c r="C10" s="235"/>
      <c r="D10" s="235"/>
      <c r="E10" s="235"/>
      <c r="F10" s="235"/>
      <c r="H10" s="27"/>
      <c r="I10" s="27"/>
      <c r="J10" s="27"/>
      <c r="K10" s="27"/>
      <c r="L10" s="27"/>
    </row>
    <row r="11" spans="1:16" ht="21.75" customHeight="1">
      <c r="A11" s="1533" t="s">
        <v>976</v>
      </c>
      <c r="B11" s="418" t="s">
        <v>421</v>
      </c>
      <c r="C11" s="254"/>
      <c r="D11" s="1548" t="s">
        <v>972</v>
      </c>
      <c r="E11" s="1549"/>
      <c r="F11" s="1550"/>
      <c r="G11" s="254"/>
      <c r="H11" s="1551" t="s">
        <v>973</v>
      </c>
      <c r="I11" s="1551"/>
      <c r="J11" s="1551"/>
      <c r="K11" s="255"/>
      <c r="L11" s="418" t="s">
        <v>422</v>
      </c>
    </row>
    <row r="12" spans="1:16">
      <c r="A12" s="1534"/>
      <c r="B12" s="1536" t="s">
        <v>968</v>
      </c>
      <c r="C12" s="256"/>
      <c r="D12" s="1553" t="s">
        <v>969</v>
      </c>
      <c r="E12" s="1553" t="s">
        <v>970</v>
      </c>
      <c r="F12" s="1553" t="s">
        <v>971</v>
      </c>
      <c r="G12" s="256"/>
      <c r="H12" s="1552" t="s">
        <v>974</v>
      </c>
      <c r="I12" s="1552" t="s">
        <v>970</v>
      </c>
      <c r="J12" s="1552"/>
      <c r="K12" s="256"/>
      <c r="L12" s="1532" t="s">
        <v>975</v>
      </c>
    </row>
    <row r="13" spans="1:16">
      <c r="A13" s="1534"/>
      <c r="B13" s="1536"/>
      <c r="C13" s="254"/>
      <c r="D13" s="1553"/>
      <c r="E13" s="1553"/>
      <c r="F13" s="1553"/>
      <c r="G13" s="254"/>
      <c r="H13" s="1555"/>
      <c r="I13" s="1552"/>
      <c r="J13" s="1552"/>
      <c r="K13" s="254"/>
      <c r="L13" s="1532"/>
    </row>
    <row r="14" spans="1:16">
      <c r="A14" s="1534"/>
      <c r="B14" s="1536"/>
      <c r="C14" s="254"/>
      <c r="D14" s="1553"/>
      <c r="E14" s="1553"/>
      <c r="F14" s="1553"/>
      <c r="G14" s="254"/>
      <c r="H14" s="1555"/>
      <c r="I14" s="1552"/>
      <c r="J14" s="1552"/>
      <c r="K14" s="254"/>
      <c r="L14" s="1532"/>
    </row>
    <row r="15" spans="1:16">
      <c r="A15" s="1534"/>
      <c r="B15" s="1536"/>
      <c r="C15" s="254"/>
      <c r="D15" s="1553"/>
      <c r="E15" s="1553"/>
      <c r="F15" s="1553"/>
      <c r="G15" s="254"/>
      <c r="H15" s="1555"/>
      <c r="I15" s="1552"/>
      <c r="J15" s="1552"/>
      <c r="K15" s="254"/>
      <c r="L15" s="1532"/>
    </row>
    <row r="16" spans="1:16">
      <c r="A16" s="1535"/>
      <c r="B16" s="1537"/>
      <c r="C16" s="257"/>
      <c r="D16" s="1554"/>
      <c r="E16" s="1554"/>
      <c r="F16" s="1554"/>
      <c r="G16" s="257"/>
      <c r="H16" s="1555"/>
      <c r="I16" s="1552"/>
      <c r="J16" s="1552"/>
      <c r="K16" s="257"/>
      <c r="L16" s="1532"/>
    </row>
    <row r="17" spans="1:12" ht="2.1" customHeight="1">
      <c r="A17" s="37"/>
      <c r="B17" s="216"/>
      <c r="C17" s="27"/>
      <c r="D17" s="30"/>
      <c r="E17" s="34"/>
      <c r="F17" s="216"/>
      <c r="G17" s="27"/>
      <c r="H17" s="31"/>
      <c r="I17" s="27"/>
      <c r="J17" s="34"/>
      <c r="K17" s="27"/>
      <c r="L17" s="31"/>
    </row>
    <row r="18" spans="1:12" ht="14.1" customHeight="1">
      <c r="A18" s="240" t="s">
        <v>425</v>
      </c>
      <c r="B18" s="34"/>
      <c r="D18" s="30"/>
      <c r="E18" s="34"/>
      <c r="F18" s="34"/>
      <c r="H18" s="30"/>
      <c r="I18" s="38"/>
      <c r="J18" s="39"/>
      <c r="L18" s="30"/>
    </row>
    <row r="19" spans="1:12" ht="14.1" customHeight="1">
      <c r="A19" s="210" t="s">
        <v>977</v>
      </c>
      <c r="B19" s="444">
        <f>SUMIFS(Sagen!$J$3:$J$1000,Sagen!$C$3:$C$1000,"=211")+SUMIFS(Sagen!$J$3:$J$1000,Sagen!$D$3:$D$1000,"=2181")+SUMIFS(Sagen!$J$3:$J$1000,Sagen!$D$3:$D$1000,"=2191")</f>
        <v>0</v>
      </c>
      <c r="D19" s="40"/>
      <c r="E19" s="41"/>
      <c r="F19" s="41"/>
      <c r="G19" s="248"/>
      <c r="H19" s="40"/>
      <c r="I19" s="1544"/>
      <c r="J19" s="1545"/>
      <c r="L19" s="43">
        <f>SUM(B19+D19+E19+F19-H19-I19)</f>
        <v>0</v>
      </c>
    </row>
    <row r="20" spans="1:12" ht="14.1" customHeight="1">
      <c r="A20" s="210" t="s">
        <v>978</v>
      </c>
      <c r="B20" s="444">
        <f>SUMIFS(Sagen!$J$3:$J$1000,Sagen!$C$3:$C$1000,"=212")+SUMIFS(Sagen!$J$3:$J$1000,Sagen!$C$3:$C$1000,"=213")+SUMIFS(Sagen!$J$3:$J$1000,Sagen!$C$3:$C$1000,"=214")+SUMIFS(Sagen!$J$3:$J$1000,Sagen!$D$3:$D$1000,"=2193")</f>
        <v>0</v>
      </c>
      <c r="D20" s="40"/>
      <c r="E20" s="41"/>
      <c r="F20" s="41"/>
      <c r="G20" s="248"/>
      <c r="H20" s="40"/>
      <c r="I20" s="1546"/>
      <c r="J20" s="1547"/>
      <c r="L20" s="43">
        <f>SUM(B20+D20+E20+F20-H20-I20)</f>
        <v>0</v>
      </c>
    </row>
    <row r="21" spans="1:12" ht="14.1" customHeight="1">
      <c r="A21" s="210" t="s">
        <v>979</v>
      </c>
      <c r="B21" s="444">
        <f>SUMIFS(Sagen!$J$3:$J$1000,Sagen!$C$3:$C$1000,"=215")+SUMIFS(Sagen!$J$3:$J$1000,Sagen!$C$3:$C$1000,"=216")</f>
        <v>0</v>
      </c>
      <c r="D21" s="40"/>
      <c r="E21" s="41"/>
      <c r="F21" s="41"/>
      <c r="G21" s="248"/>
      <c r="H21" s="40"/>
      <c r="I21" s="1546"/>
      <c r="J21" s="1547"/>
      <c r="L21" s="43">
        <f>SUM(B21+D21+E21+F21-H21-I21)</f>
        <v>0</v>
      </c>
    </row>
    <row r="22" spans="1:12" ht="14.1" customHeight="1">
      <c r="A22" s="210" t="s">
        <v>426</v>
      </c>
      <c r="B22" s="444">
        <f>SUMIFS(Sagen!$J$3:$J$1000,Sagen!$C$3:$C$1000,"=217")+SUMIFS(Sagen!$J$3:$J$1000,Sagen!$C$3:$C$1000,"=218")+SUMIFS(Sagen!$J$3:$J$1000,Sagen!$D$3:$D$1000,"=2198")</f>
        <v>0</v>
      </c>
      <c r="D22" s="40"/>
      <c r="E22" s="41"/>
      <c r="F22" s="41"/>
      <c r="G22" s="248"/>
      <c r="H22" s="40"/>
      <c r="I22" s="1546"/>
      <c r="J22" s="1547"/>
      <c r="L22" s="43">
        <f>SUM(B22+D22+E22+F22-H22-I22)</f>
        <v>0</v>
      </c>
    </row>
    <row r="23" spans="1:12" ht="6" customHeight="1">
      <c r="A23" s="35"/>
      <c r="B23" s="29"/>
      <c r="C23" s="28"/>
      <c r="D23" s="36"/>
      <c r="E23" s="29"/>
      <c r="F23" s="29"/>
      <c r="G23" s="28"/>
      <c r="H23" s="36"/>
      <c r="I23" s="44"/>
      <c r="J23" s="45"/>
      <c r="K23" s="28"/>
      <c r="L23" s="36"/>
    </row>
    <row r="24" spans="1:12" ht="14.1" customHeight="1">
      <c r="A24" s="240" t="s">
        <v>427</v>
      </c>
      <c r="B24" s="34"/>
      <c r="D24" s="30"/>
      <c r="E24" s="34"/>
      <c r="F24" s="34"/>
      <c r="H24" s="30"/>
      <c r="I24" s="38"/>
      <c r="J24" s="39"/>
      <c r="L24" s="30"/>
    </row>
    <row r="25" spans="1:12" ht="14.1" customHeight="1">
      <c r="A25" s="210" t="s">
        <v>980</v>
      </c>
      <c r="B25" s="444">
        <f>SUMIFS(Sagen!$J$3:$J$1000,Sagen!$B$3:$B$1000,"=22")-SUMIFS(Sagen!$J$3:$J$1000,Sagen!$D$3:$D$1000,"=2281")</f>
        <v>0</v>
      </c>
      <c r="D25" s="40"/>
      <c r="E25" s="41"/>
      <c r="F25" s="41"/>
      <c r="G25" s="248"/>
      <c r="H25" s="40"/>
      <c r="I25" s="1544"/>
      <c r="J25" s="1545"/>
      <c r="L25" s="43">
        <f>SUM(B25+D25+E25+F25-H25-I25)</f>
        <v>0</v>
      </c>
    </row>
    <row r="26" spans="1:12" ht="14.1" customHeight="1">
      <c r="A26" s="210" t="s">
        <v>981</v>
      </c>
      <c r="B26" s="444">
        <f>SUMIFS(Sagen!$J$3:$J$1000,Sagen!$D$3:$D$1000,"=2281")</f>
        <v>0</v>
      </c>
      <c r="D26" s="40"/>
      <c r="E26" s="41"/>
      <c r="F26" s="41"/>
      <c r="G26" s="248"/>
      <c r="H26" s="40"/>
      <c r="I26" s="1546"/>
      <c r="J26" s="1547"/>
      <c r="L26" s="43">
        <f t="shared" ref="L26:L30" si="0">SUM(B26+D26+E26+F26-H26-I26)</f>
        <v>0</v>
      </c>
    </row>
    <row r="27" spans="1:12" ht="14.1" customHeight="1">
      <c r="A27" s="210" t="s">
        <v>982</v>
      </c>
      <c r="B27" s="444">
        <f>SUMIFS(Sagen!$J$3:$J$1000,Sagen!$C$3:$C$1000,"=231")+SUMIFS(Sagen!$J$3:$J$1000,Sagen!$C$3:$C$1000,"=232")+SUMIFS(Sagen!$J$3:$J$1000,Sagen!$C$3:$C$1000,"=233")+SUMIFS(Sagen!$J$3:$J$1000,Sagen!$C$3:$C$1000,"=237")+SUMIFS(Sagen!$J$3:$J$1000,Sagen!$D$3:$D$1000,"=2391")-SUMIFS(Sagen!$J$3:$J$1000,Sagen!$D$3:$D$1000,"=2315")</f>
        <v>0</v>
      </c>
      <c r="D27" s="40"/>
      <c r="E27" s="41"/>
      <c r="F27" s="41"/>
      <c r="G27" s="248"/>
      <c r="H27" s="40"/>
      <c r="I27" s="1546"/>
      <c r="J27" s="1547"/>
      <c r="L27" s="43">
        <f t="shared" si="0"/>
        <v>0</v>
      </c>
    </row>
    <row r="28" spans="1:12" ht="14.1" customHeight="1">
      <c r="A28" s="210" t="s">
        <v>983</v>
      </c>
      <c r="B28" s="444">
        <f>SUMIFS(Sagen!$J$3:$J$1000,Sagen!$D$3:$D$1000,"=2315")</f>
        <v>0</v>
      </c>
      <c r="D28" s="40"/>
      <c r="E28" s="41"/>
      <c r="F28" s="41"/>
      <c r="G28" s="248"/>
      <c r="H28" s="40"/>
      <c r="I28" s="1546"/>
      <c r="J28" s="1547"/>
      <c r="L28" s="43">
        <f t="shared" si="0"/>
        <v>0</v>
      </c>
    </row>
    <row r="29" spans="1:12" ht="14.1" customHeight="1">
      <c r="A29" s="210" t="s">
        <v>780</v>
      </c>
      <c r="B29" s="444">
        <f>SUMIFS(Sagen!$J$3:$J$1000,Sagen!$C$3:$C$1000,"=234")+SUMIFS(Sagen!$J$3:$J$1000,Sagen!$C$3:$C$1000,"=235")+SUMIFS(Sagen!$J$3:$J$1000,Sagen!$C$3:$C$1000,"=238")+SUMIFS(Sagen!$J$3:$J$1000,Sagen!$D$3:$D$1000,"=2392")+SUMIFS(Sagen!$J$3:$J$1000,Sagen!$D$3:$D$1000,"=2393")</f>
        <v>0</v>
      </c>
      <c r="D29" s="40"/>
      <c r="E29" s="41"/>
      <c r="F29" s="41"/>
      <c r="G29" s="248"/>
      <c r="H29" s="40"/>
      <c r="I29" s="1546"/>
      <c r="J29" s="1547"/>
      <c r="L29" s="43">
        <f t="shared" si="0"/>
        <v>0</v>
      </c>
    </row>
    <row r="30" spans="1:12" ht="14.1" customHeight="1">
      <c r="A30" s="239" t="s">
        <v>984</v>
      </c>
      <c r="B30" s="444">
        <f>SUMIFS(Sagen!$J$3:$J$1000,Sagen!$B$3:$B$1000,"=24")-SUMIFS(Sagen!$J$3:$J$1000,Sagen!$C$3:$C$1000,"=245")-SUMIFS(Sagen!$J$3:$J$1000,Sagen!$D$3:$D$1000,"=2495")</f>
        <v>0</v>
      </c>
      <c r="D30" s="40"/>
      <c r="E30" s="41"/>
      <c r="F30" s="41"/>
      <c r="G30" s="248"/>
      <c r="H30" s="40"/>
      <c r="I30" s="1546"/>
      <c r="J30" s="1547"/>
      <c r="L30" s="43">
        <f t="shared" si="0"/>
        <v>0</v>
      </c>
    </row>
    <row r="31" spans="1:12" ht="14.1" customHeight="1">
      <c r="A31" s="210" t="s">
        <v>985</v>
      </c>
      <c r="B31" s="444">
        <f>SUMIFS(Sagen!$J$3:$J$1000,Sagen!$C$3:$C$1000,"=245")+SUMIFS(Sagen!$J$3:$J$1000,Sagen!$D$3:$D$1000,"=2495")</f>
        <v>0</v>
      </c>
      <c r="D31" s="40"/>
      <c r="E31" s="41"/>
      <c r="F31" s="41"/>
      <c r="G31" s="248"/>
      <c r="H31" s="40"/>
      <c r="I31" s="1546"/>
      <c r="J31" s="1547"/>
      <c r="L31" s="43">
        <f>SUM(B31+D31+E31+F31-H31-I31)</f>
        <v>0</v>
      </c>
    </row>
    <row r="32" spans="1:12" ht="5.25" customHeight="1">
      <c r="A32" s="210"/>
      <c r="B32" s="243"/>
      <c r="C32" s="36"/>
      <c r="D32" s="249"/>
      <c r="E32" s="250"/>
      <c r="F32" s="250"/>
      <c r="G32" s="248"/>
      <c r="H32" s="249"/>
      <c r="I32" s="251"/>
      <c r="J32" s="252"/>
      <c r="L32" s="43"/>
    </row>
    <row r="33" spans="1:12" ht="29.25" customHeight="1">
      <c r="A33" s="242" t="s">
        <v>986</v>
      </c>
      <c r="B33" s="244"/>
      <c r="D33" s="246"/>
      <c r="E33" s="247"/>
      <c r="F33" s="247"/>
      <c r="G33" s="248"/>
      <c r="H33" s="246"/>
      <c r="I33" s="1565"/>
      <c r="J33" s="1566"/>
      <c r="K33" s="253"/>
      <c r="L33" s="143"/>
    </row>
    <row r="34" spans="1:12" ht="14.1" customHeight="1">
      <c r="A34" s="210" t="s">
        <v>988</v>
      </c>
      <c r="B34" s="445">
        <f>SUMIFS(Sagen!$J$3:$J$1000,Sagen!$C$3:$C$1000,"=251")</f>
        <v>0</v>
      </c>
      <c r="C34" s="27"/>
      <c r="D34" s="40"/>
      <c r="E34" s="41"/>
      <c r="F34" s="41"/>
      <c r="G34" s="245"/>
      <c r="H34" s="40"/>
      <c r="I34" s="1567"/>
      <c r="J34" s="1568"/>
      <c r="L34" s="43">
        <f>SUM(B34+D34+E34+F34-H34-I34)</f>
        <v>0</v>
      </c>
    </row>
    <row r="35" spans="1:12" ht="14.1" customHeight="1">
      <c r="A35" s="210" t="s">
        <v>987</v>
      </c>
      <c r="B35" s="444">
        <f>SUMIFS(Sagen!$J$3:$J$1000,Sagen!$C$3:$C$1000,"=252")</f>
        <v>0</v>
      </c>
      <c r="D35" s="40"/>
      <c r="E35" s="41"/>
      <c r="F35" s="41"/>
      <c r="G35" s="42"/>
      <c r="H35" s="40"/>
      <c r="I35" s="1569"/>
      <c r="J35" s="1570"/>
      <c r="L35" s="43">
        <f>SUM(B35+D35+E35+F35-H35-I35)</f>
        <v>0</v>
      </c>
    </row>
    <row r="36" spans="1:12" ht="6" customHeight="1">
      <c r="A36" s="35"/>
      <c r="B36" s="29"/>
      <c r="C36" s="28"/>
      <c r="D36" s="36"/>
      <c r="E36" s="29"/>
      <c r="F36" s="29"/>
      <c r="G36" s="28"/>
      <c r="H36" s="36"/>
      <c r="I36" s="44"/>
      <c r="J36" s="45"/>
      <c r="K36" s="28"/>
      <c r="L36" s="36"/>
    </row>
    <row r="37" spans="1:12" ht="14.1" customHeight="1">
      <c r="A37" s="240" t="s">
        <v>430</v>
      </c>
      <c r="B37" s="34"/>
      <c r="D37" s="30"/>
      <c r="E37" s="34"/>
      <c r="F37" s="34"/>
      <c r="H37" s="30"/>
      <c r="I37" s="38"/>
      <c r="J37" s="39"/>
      <c r="L37" s="30"/>
    </row>
    <row r="38" spans="1:12" ht="14.1" customHeight="1">
      <c r="A38" s="241" t="s">
        <v>431</v>
      </c>
      <c r="B38" s="444">
        <f>SUMIFS(Sagen!$J$3:$J$1000,Sagen!$B$3:$B$1000,"=26")</f>
        <v>0</v>
      </c>
      <c r="D38" s="40"/>
      <c r="E38" s="41"/>
      <c r="F38" s="41"/>
      <c r="G38" s="42"/>
      <c r="H38" s="40"/>
      <c r="I38" s="1544"/>
      <c r="J38" s="1545"/>
      <c r="L38" s="43">
        <f>SUM(B38+D38+E38+F38-H38-I38)</f>
        <v>0</v>
      </c>
    </row>
    <row r="39" spans="1:12" ht="14.1" customHeight="1">
      <c r="A39" s="37" t="s">
        <v>432</v>
      </c>
      <c r="B39" s="444">
        <f>SUMIFS(Sagen!$J$3:$J$1000,Sagen!$B$3:$B$1000,"=27")</f>
        <v>0</v>
      </c>
      <c r="D39" s="40"/>
      <c r="E39" s="41"/>
      <c r="F39" s="41"/>
      <c r="G39" s="42"/>
      <c r="H39" s="40"/>
      <c r="I39" s="1546"/>
      <c r="J39" s="1547"/>
      <c r="L39" s="43">
        <f>SUM(B39+D39+E39+F39-H39-I39)</f>
        <v>0</v>
      </c>
    </row>
    <row r="40" spans="1:12" ht="6" customHeight="1">
      <c r="A40" s="36"/>
      <c r="B40" s="29"/>
      <c r="C40" s="28"/>
      <c r="D40" s="36"/>
      <c r="E40" s="29"/>
      <c r="F40" s="29"/>
      <c r="G40" s="28"/>
      <c r="H40" s="36"/>
      <c r="I40" s="44"/>
      <c r="J40" s="45"/>
      <c r="K40" s="28"/>
      <c r="L40" s="36"/>
    </row>
    <row r="41" spans="1:12" ht="14.1" customHeight="1">
      <c r="A41" s="287" t="s">
        <v>433</v>
      </c>
      <c r="B41" s="288">
        <f>SUM(B19:B22)+SUM(B25:B31)+SUM(B34:B35)+SUM(B38:B39)</f>
        <v>0</v>
      </c>
      <c r="D41" s="288">
        <f>SUM(D19:D22)+SUM(D25:D31)+SUM(D34:D35)+SUM(D38:D39)</f>
        <v>0</v>
      </c>
      <c r="E41" s="288">
        <f>SUM(E19:E22)+SUM(E25:E31)+SUM(E34:E35)+SUM(E38:E39)</f>
        <v>0</v>
      </c>
      <c r="F41" s="288">
        <f>SUM(F19:F22)+SUM(F25:F31)+SUM(F34:F35)+SUM(F38:F39)</f>
        <v>0</v>
      </c>
      <c r="H41" s="288">
        <f>SUM(H19:H22)+SUM(H25:H31)+SUM(H34:H35)+SUM(H38:H39)</f>
        <v>0</v>
      </c>
      <c r="I41" s="1571">
        <f>SUM(I19:J22,I25:J31,I34:J35,I38:J39)</f>
        <v>0</v>
      </c>
      <c r="J41" s="1572"/>
      <c r="L41" s="288">
        <f>SUM(L19:L22,L25:L31,L34:L35,L38:L39)</f>
        <v>0</v>
      </c>
    </row>
    <row r="42" spans="1:12" ht="6" customHeight="1">
      <c r="A42" s="258"/>
      <c r="B42" s="29"/>
      <c r="C42" s="28"/>
      <c r="D42" s="36"/>
      <c r="E42" s="29"/>
      <c r="F42" s="29"/>
      <c r="G42" s="28"/>
      <c r="H42" s="36"/>
      <c r="I42" s="44"/>
      <c r="J42" s="45"/>
      <c r="K42" s="28"/>
      <c r="L42" s="36"/>
    </row>
    <row r="43" spans="1:12" ht="5.0999999999999996" customHeight="1">
      <c r="B43" s="46"/>
      <c r="C43" s="46"/>
      <c r="D43" s="46"/>
      <c r="E43" s="46"/>
      <c r="F43" s="46"/>
      <c r="G43" s="46"/>
      <c r="H43" s="46"/>
      <c r="I43" s="46"/>
      <c r="J43" s="46"/>
      <c r="K43" s="46"/>
      <c r="L43" s="46"/>
    </row>
    <row r="44" spans="1:12" ht="11.25" customHeight="1">
      <c r="A44" s="259" t="s">
        <v>989</v>
      </c>
    </row>
    <row r="45" spans="1:12" ht="14.1" customHeight="1">
      <c r="A45" s="1556"/>
      <c r="B45" s="1557"/>
      <c r="C45" s="1557"/>
      <c r="D45" s="1557"/>
      <c r="E45" s="1557"/>
      <c r="F45" s="1557"/>
      <c r="G45" s="1557"/>
      <c r="H45" s="1557"/>
      <c r="I45" s="1557"/>
      <c r="J45" s="1557"/>
      <c r="K45" s="1557"/>
      <c r="L45" s="1558"/>
    </row>
    <row r="46" spans="1:12" ht="14.1" customHeight="1">
      <c r="A46" s="1559"/>
      <c r="B46" s="1560"/>
      <c r="C46" s="1560"/>
      <c r="D46" s="1560"/>
      <c r="E46" s="1560"/>
      <c r="F46" s="1560"/>
      <c r="G46" s="1560"/>
      <c r="H46" s="1560"/>
      <c r="I46" s="1560"/>
      <c r="J46" s="1560"/>
      <c r="K46" s="1560"/>
      <c r="L46" s="1561"/>
    </row>
    <row r="47" spans="1:12">
      <c r="A47" s="1559"/>
      <c r="B47" s="1560"/>
      <c r="C47" s="1560"/>
      <c r="D47" s="1560"/>
      <c r="E47" s="1560"/>
      <c r="F47" s="1560"/>
      <c r="G47" s="1560"/>
      <c r="H47" s="1560"/>
      <c r="I47" s="1560"/>
      <c r="J47" s="1560"/>
      <c r="K47" s="1560"/>
      <c r="L47" s="1561"/>
    </row>
    <row r="48" spans="1:12">
      <c r="A48" s="1559"/>
      <c r="B48" s="1560"/>
      <c r="C48" s="1560"/>
      <c r="D48" s="1560"/>
      <c r="E48" s="1560"/>
      <c r="F48" s="1560"/>
      <c r="G48" s="1560"/>
      <c r="H48" s="1560"/>
      <c r="I48" s="1560"/>
      <c r="J48" s="1560"/>
      <c r="K48" s="1560"/>
      <c r="L48" s="1561"/>
    </row>
    <row r="49" spans="1:12">
      <c r="A49" s="1562"/>
      <c r="B49" s="1563"/>
      <c r="C49" s="1563"/>
      <c r="D49" s="1563"/>
      <c r="E49" s="1563"/>
      <c r="F49" s="1563"/>
      <c r="G49" s="1563"/>
      <c r="H49" s="1563"/>
      <c r="I49" s="1563"/>
      <c r="J49" s="1563"/>
      <c r="K49" s="1563"/>
      <c r="L49" s="1564"/>
    </row>
  </sheetData>
  <sheetProtection algorithmName="SHA-512" hashValue="K/u4o5pcFWCUGKBnrKu0SB0dHKxmVlHa8IulqsX53hN8TxPj9+dJv9QQ8c8poHhoZCI0YNCWb7SnFTITC+xo0w==" saltValue="Uayufv1P/7C6OvX/B/IbBw==" spinCount="100000" sheet="1" objects="1" formatCells="0" selectLockedCells="1"/>
  <mergeCells count="35">
    <mergeCell ref="A45:L49"/>
    <mergeCell ref="I33:J33"/>
    <mergeCell ref="I34:J34"/>
    <mergeCell ref="I35:J35"/>
    <mergeCell ref="I26:J26"/>
    <mergeCell ref="I28:J28"/>
    <mergeCell ref="I30:J30"/>
    <mergeCell ref="I31:J31"/>
    <mergeCell ref="I38:J38"/>
    <mergeCell ref="I39:J39"/>
    <mergeCell ref="I41:J41"/>
    <mergeCell ref="I29:J29"/>
    <mergeCell ref="I25:J25"/>
    <mergeCell ref="I27:J27"/>
    <mergeCell ref="I22:J22"/>
    <mergeCell ref="D11:F11"/>
    <mergeCell ref="H11:J11"/>
    <mergeCell ref="I19:J19"/>
    <mergeCell ref="I20:J20"/>
    <mergeCell ref="I21:J21"/>
    <mergeCell ref="I12:J16"/>
    <mergeCell ref="D12:D16"/>
    <mergeCell ref="E12:E16"/>
    <mergeCell ref="F12:F16"/>
    <mergeCell ref="H12:H16"/>
    <mergeCell ref="A9:L9"/>
    <mergeCell ref="L12:L16"/>
    <mergeCell ref="A11:A16"/>
    <mergeCell ref="B12:B16"/>
    <mergeCell ref="A1:L1"/>
    <mergeCell ref="H5:L5"/>
    <mergeCell ref="A8:L8"/>
    <mergeCell ref="B2:L2"/>
    <mergeCell ref="A3:D3"/>
    <mergeCell ref="F3:L3"/>
  </mergeCells>
  <printOptions horizontalCentered="1"/>
  <pageMargins left="0.39370078740157483" right="0.39370078740157483" top="0.39370078740157483" bottom="0" header="0.31496062992125984" footer="0.31496062992125984"/>
  <pageSetup paperSize="9" scale="90" orientation="landscape" r:id="rId1"/>
  <headerFooter alignWithMargins="0"/>
  <drawing r:id="rId2"/>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7"/>
  <dimension ref="A1:M44"/>
  <sheetViews>
    <sheetView showGridLines="0" showRowColHeaders="0" showZeros="0" topLeftCell="A29" zoomScaleNormal="100" workbookViewId="0">
      <selection activeCell="A35" sqref="A35:M44"/>
    </sheetView>
  </sheetViews>
  <sheetFormatPr baseColWidth="10" defaultRowHeight="12.75"/>
  <cols>
    <col min="1" max="1" width="34.42578125" style="22" customWidth="1"/>
    <col min="2" max="2" width="9.7109375" style="22" customWidth="1"/>
    <col min="3" max="3" width="12.7109375" style="22" customWidth="1"/>
    <col min="4" max="4" width="0.5703125" style="22" customWidth="1"/>
    <col min="5" max="7" width="12.7109375" style="22" customWidth="1"/>
    <col min="8" max="8" width="0.5703125" style="22" customWidth="1"/>
    <col min="9" max="10" width="12.7109375" style="22" customWidth="1"/>
    <col min="11" max="11" width="2.7109375" style="22" customWidth="1"/>
    <col min="12" max="12" width="0.5703125" style="22" customWidth="1"/>
    <col min="13" max="13" width="12.7109375" style="22" customWidth="1"/>
    <col min="14" max="16384" width="11.42578125" style="22"/>
  </cols>
  <sheetData>
    <row r="1" spans="1:13" ht="14.25" customHeight="1">
      <c r="A1" s="1538"/>
      <c r="B1" s="1538"/>
      <c r="C1" s="1538"/>
      <c r="D1" s="1538"/>
      <c r="E1" s="1538"/>
      <c r="F1" s="1538"/>
      <c r="G1" s="1538"/>
      <c r="H1" s="1538"/>
      <c r="I1" s="1538"/>
      <c r="J1" s="1538"/>
      <c r="K1" s="1538"/>
      <c r="L1" s="1538"/>
      <c r="M1" s="1538"/>
    </row>
    <row r="2" spans="1:13" ht="14.25" customHeight="1">
      <c r="A2" s="19" t="s">
        <v>672</v>
      </c>
      <c r="B2" s="1542" t="str">
        <f>IDENTIFICATION!B2</f>
        <v>LAPAN SOFT</v>
      </c>
      <c r="C2" s="1542"/>
      <c r="D2" s="1542"/>
      <c r="E2" s="1542"/>
      <c r="F2" s="1542"/>
      <c r="G2" s="1542"/>
      <c r="H2" s="1542"/>
      <c r="I2" s="1542"/>
      <c r="J2" s="1542"/>
      <c r="K2" s="1542"/>
      <c r="L2" s="1542"/>
      <c r="M2" s="1542"/>
    </row>
    <row r="3" spans="1:13" ht="14.25" customHeight="1">
      <c r="A3" s="1542" t="str">
        <f>IDENTIFICATION!B3</f>
        <v>TRENDS</v>
      </c>
      <c r="B3" s="1542"/>
      <c r="C3" s="1542"/>
      <c r="D3" s="1542"/>
      <c r="E3" s="1542"/>
      <c r="F3" s="422" t="s">
        <v>0</v>
      </c>
      <c r="G3" s="1582" t="str">
        <f>IDENTIFICATION!B4</f>
        <v>LS</v>
      </c>
      <c r="H3" s="1582"/>
      <c r="I3" s="1582"/>
      <c r="J3" s="1582"/>
      <c r="K3" s="1582"/>
      <c r="L3" s="1582"/>
      <c r="M3" s="1582"/>
    </row>
    <row r="4" spans="1:13" ht="14.25" customHeight="1">
      <c r="A4" s="19" t="s">
        <v>1</v>
      </c>
      <c r="B4" s="424" t="str">
        <f>IDENTIFICATION!B5</f>
        <v>01</v>
      </c>
      <c r="C4" s="425" t="s">
        <v>45</v>
      </c>
      <c r="D4" s="23"/>
      <c r="E4" s="821" t="str">
        <f>IDENTIFICATION!F5</f>
        <v>XXXX</v>
      </c>
      <c r="F4" s="1541" t="str">
        <f>IDENTIFICATION!G5</f>
        <v>TOUGAN</v>
      </c>
      <c r="G4" s="1541"/>
      <c r="H4" s="420"/>
      <c r="I4" s="421" t="str">
        <f>IDENTIFICATION!H5</f>
        <v>01</v>
      </c>
      <c r="J4" s="93"/>
      <c r="K4" s="94"/>
      <c r="L4" s="94"/>
      <c r="M4" s="94"/>
    </row>
    <row r="5" spans="1:13" ht="14.25" customHeight="1">
      <c r="A5" s="19" t="s">
        <v>2</v>
      </c>
      <c r="B5" s="1581" t="str">
        <f>IDENTIFICATION!B7</f>
        <v>000XXXXXA</v>
      </c>
      <c r="C5" s="1581"/>
      <c r="D5" s="20"/>
      <c r="E5" s="1580" t="s">
        <v>3</v>
      </c>
      <c r="F5" s="1580"/>
      <c r="G5" s="25">
        <f>IDENTIFICATION!F11</f>
        <v>43100</v>
      </c>
      <c r="I5" s="423" t="s">
        <v>328</v>
      </c>
      <c r="J5" s="1539">
        <f>IDENTIFICATION!H11</f>
        <v>12</v>
      </c>
      <c r="K5" s="1539"/>
      <c r="L5" s="1539"/>
      <c r="M5" s="1539"/>
    </row>
    <row r="6" spans="1:13" ht="14.25" customHeight="1">
      <c r="I6" s="19"/>
    </row>
    <row r="7" spans="1:13" ht="15.75" customHeight="1">
      <c r="A7" s="1540" t="s">
        <v>686</v>
      </c>
      <c r="B7" s="1540"/>
      <c r="C7" s="1540"/>
      <c r="D7" s="1540"/>
      <c r="E7" s="1540"/>
      <c r="F7" s="1540"/>
      <c r="G7" s="1540"/>
      <c r="H7" s="1540"/>
      <c r="I7" s="1540"/>
      <c r="J7" s="1540"/>
      <c r="K7" s="1540"/>
      <c r="L7" s="1540"/>
      <c r="M7" s="1540"/>
    </row>
    <row r="8" spans="1:13" ht="18.75" customHeight="1">
      <c r="A8" s="1531" t="s">
        <v>687</v>
      </c>
      <c r="B8" s="1531"/>
      <c r="C8" s="1531"/>
      <c r="D8" s="1531"/>
      <c r="E8" s="1531"/>
      <c r="F8" s="1531"/>
      <c r="G8" s="1531"/>
      <c r="H8" s="1531"/>
      <c r="I8" s="1531"/>
      <c r="J8" s="1531"/>
      <c r="K8" s="1531"/>
      <c r="L8" s="1531"/>
      <c r="M8" s="1531"/>
    </row>
    <row r="11" spans="1:13" ht="15" customHeight="1">
      <c r="A11" s="1577" t="s">
        <v>991</v>
      </c>
      <c r="B11" s="1604" t="s">
        <v>990</v>
      </c>
      <c r="C11" s="125" t="s">
        <v>421</v>
      </c>
      <c r="D11" s="37"/>
      <c r="E11" s="126" t="s">
        <v>651</v>
      </c>
      <c r="F11" s="127"/>
      <c r="G11" s="128"/>
      <c r="H11" s="37"/>
      <c r="I11" s="126" t="s">
        <v>652</v>
      </c>
      <c r="J11" s="127"/>
      <c r="K11" s="128"/>
      <c r="L11" s="37"/>
      <c r="M11" s="129" t="s">
        <v>422</v>
      </c>
    </row>
    <row r="12" spans="1:13">
      <c r="A12" s="1578"/>
      <c r="B12" s="1610"/>
      <c r="C12" s="1604" t="s">
        <v>968</v>
      </c>
      <c r="E12" s="1604" t="s">
        <v>969</v>
      </c>
      <c r="F12" s="1604" t="s">
        <v>970</v>
      </c>
      <c r="G12" s="1604" t="s">
        <v>971</v>
      </c>
      <c r="I12" s="1604" t="s">
        <v>974</v>
      </c>
      <c r="J12" s="1598" t="s">
        <v>970</v>
      </c>
      <c r="K12" s="1599"/>
      <c r="M12" s="1607" t="s">
        <v>975</v>
      </c>
    </row>
    <row r="13" spans="1:13">
      <c r="A13" s="1578"/>
      <c r="B13" s="1610"/>
      <c r="C13" s="1610"/>
      <c r="E13" s="1610"/>
      <c r="F13" s="1610"/>
      <c r="G13" s="1610"/>
      <c r="I13" s="1605"/>
      <c r="J13" s="1600"/>
      <c r="K13" s="1601"/>
      <c r="M13" s="1608"/>
    </row>
    <row r="14" spans="1:13">
      <c r="A14" s="1578"/>
      <c r="B14" s="1610"/>
      <c r="C14" s="1610"/>
      <c r="E14" s="1610"/>
      <c r="F14" s="1610"/>
      <c r="G14" s="1610"/>
      <c r="I14" s="1605"/>
      <c r="J14" s="1600"/>
      <c r="K14" s="1601"/>
      <c r="M14" s="1608"/>
    </row>
    <row r="15" spans="1:13">
      <c r="A15" s="1578"/>
      <c r="B15" s="1610"/>
      <c r="C15" s="1610"/>
      <c r="E15" s="1610"/>
      <c r="F15" s="1610"/>
      <c r="G15" s="1610"/>
      <c r="I15" s="1605"/>
      <c r="J15" s="1600"/>
      <c r="K15" s="1601"/>
      <c r="M15" s="1608"/>
    </row>
    <row r="16" spans="1:13">
      <c r="A16" s="1578"/>
      <c r="B16" s="1610"/>
      <c r="C16" s="1610"/>
      <c r="E16" s="1610"/>
      <c r="F16" s="1610"/>
      <c r="G16" s="1610"/>
      <c r="I16" s="1605"/>
      <c r="J16" s="1600"/>
      <c r="K16" s="1601"/>
      <c r="M16" s="1608"/>
    </row>
    <row r="17" spans="1:13" ht="6" customHeight="1">
      <c r="A17" s="1579"/>
      <c r="B17" s="1611"/>
      <c r="C17" s="1611"/>
      <c r="D17" s="123"/>
      <c r="E17" s="1611"/>
      <c r="F17" s="1611"/>
      <c r="G17" s="1611"/>
      <c r="H17" s="123"/>
      <c r="I17" s="1606"/>
      <c r="J17" s="1602"/>
      <c r="K17" s="1603"/>
      <c r="L17" s="123"/>
      <c r="M17" s="1609"/>
    </row>
    <row r="18" spans="1:13">
      <c r="A18" s="131" t="s">
        <v>994</v>
      </c>
      <c r="B18" s="133"/>
      <c r="C18" s="54"/>
      <c r="E18" s="111"/>
      <c r="F18" s="134"/>
      <c r="G18" s="111"/>
      <c r="I18" s="89"/>
      <c r="J18" s="1573"/>
      <c r="K18" s="1574"/>
      <c r="M18" s="110">
        <f>C18+E18+F18+G18-I18-J18</f>
        <v>0</v>
      </c>
    </row>
    <row r="19" spans="1:13">
      <c r="A19" s="131" t="s">
        <v>995</v>
      </c>
      <c r="B19" s="133"/>
      <c r="C19" s="54"/>
      <c r="E19" s="111"/>
      <c r="F19" s="134"/>
      <c r="G19" s="111"/>
      <c r="I19" s="89"/>
      <c r="J19" s="1575"/>
      <c r="K19" s="1576"/>
      <c r="M19" s="110">
        <f>C19+E19+F19+G19-I19-J19</f>
        <v>0</v>
      </c>
    </row>
    <row r="20" spans="1:13">
      <c r="A20" s="131" t="s">
        <v>426</v>
      </c>
      <c r="B20" s="133"/>
      <c r="C20" s="54"/>
      <c r="E20" s="111"/>
      <c r="F20" s="134"/>
      <c r="G20" s="111"/>
      <c r="I20" s="89"/>
      <c r="J20" s="1575"/>
      <c r="K20" s="1576"/>
      <c r="M20" s="110">
        <f>C20+E20+F20+G20-I20-J20</f>
        <v>0</v>
      </c>
    </row>
    <row r="21" spans="1:13" ht="24" customHeight="1">
      <c r="A21" s="261" t="s">
        <v>992</v>
      </c>
      <c r="B21" s="438">
        <f>SUM(B18:B20)</f>
        <v>0</v>
      </c>
      <c r="C21" s="438">
        <f>SUM(C18:C20)</f>
        <v>0</v>
      </c>
      <c r="E21" s="438">
        <f>SUM(E18:E20)</f>
        <v>0</v>
      </c>
      <c r="F21" s="438">
        <f t="shared" ref="F21" si="0">SUM(F18:F20)</f>
        <v>0</v>
      </c>
      <c r="G21" s="438">
        <f>SUM(G18:G20)</f>
        <v>0</v>
      </c>
      <c r="I21" s="439">
        <f>SUM(I18:I20)</f>
        <v>0</v>
      </c>
      <c r="J21" s="1594">
        <f>SUM(J18:K20)</f>
        <v>0</v>
      </c>
      <c r="K21" s="1595"/>
      <c r="M21" s="438">
        <f>SUM(M18:M20)</f>
        <v>0</v>
      </c>
    </row>
    <row r="22" spans="1:13">
      <c r="A22" s="131" t="s">
        <v>428</v>
      </c>
      <c r="B22" s="133"/>
      <c r="C22" s="54"/>
      <c r="E22" s="111"/>
      <c r="F22" s="134"/>
      <c r="G22" s="111"/>
      <c r="I22" s="89"/>
      <c r="J22" s="1573"/>
      <c r="K22" s="1574"/>
      <c r="M22" s="110">
        <f>C22+E22+F22+G22-I22-J22</f>
        <v>0</v>
      </c>
    </row>
    <row r="23" spans="1:13">
      <c r="A23" s="131" t="s">
        <v>429</v>
      </c>
      <c r="B23" s="133"/>
      <c r="C23" s="54"/>
      <c r="E23" s="111"/>
      <c r="F23" s="134"/>
      <c r="G23" s="111"/>
      <c r="I23" s="89"/>
      <c r="J23" s="1575"/>
      <c r="K23" s="1576"/>
      <c r="M23" s="110">
        <f>C23+E23+F23+G23-I23-J23</f>
        <v>0</v>
      </c>
    </row>
    <row r="24" spans="1:13">
      <c r="A24" s="131" t="s">
        <v>780</v>
      </c>
      <c r="B24" s="133"/>
      <c r="C24" s="54"/>
      <c r="E24" s="111"/>
      <c r="F24" s="134"/>
      <c r="G24" s="111"/>
      <c r="I24" s="89"/>
      <c r="J24" s="1575"/>
      <c r="K24" s="1576"/>
      <c r="M24" s="110">
        <f>C24+E24+F24+G24-I24-J24</f>
        <v>0</v>
      </c>
    </row>
    <row r="25" spans="1:13">
      <c r="A25" s="131" t="s">
        <v>984</v>
      </c>
      <c r="B25" s="133"/>
      <c r="C25" s="54"/>
      <c r="E25" s="111"/>
      <c r="F25" s="134"/>
      <c r="G25" s="111"/>
      <c r="I25" s="89"/>
      <c r="J25" s="336"/>
      <c r="K25" s="337"/>
      <c r="M25" s="110">
        <f>C25+E25+F25+G25-I25-J25</f>
        <v>0</v>
      </c>
    </row>
    <row r="26" spans="1:13">
      <c r="A26" s="131" t="s">
        <v>985</v>
      </c>
      <c r="B26" s="264"/>
      <c r="C26" s="265"/>
      <c r="E26" s="266"/>
      <c r="F26" s="267"/>
      <c r="G26" s="266"/>
      <c r="I26" s="268"/>
      <c r="J26" s="340"/>
      <c r="K26" s="341"/>
      <c r="M26" s="114">
        <f>C26+E26+F26+G26-I26-J26</f>
        <v>0</v>
      </c>
    </row>
    <row r="27" spans="1:13" ht="24">
      <c r="A27" s="261" t="s">
        <v>993</v>
      </c>
      <c r="B27" s="440">
        <f>SUM(B22:B26)</f>
        <v>0</v>
      </c>
      <c r="C27" s="440">
        <f>SUM(C22:C26)</f>
        <v>0</v>
      </c>
      <c r="D27" s="123"/>
      <c r="E27" s="440">
        <f>SUM(E22:E26)</f>
        <v>0</v>
      </c>
      <c r="F27" s="440">
        <f t="shared" ref="F27" si="1">SUM(F22:F26)</f>
        <v>0</v>
      </c>
      <c r="G27" s="440">
        <f>SUM(G22:G26)</f>
        <v>0</v>
      </c>
      <c r="H27" s="123"/>
      <c r="I27" s="441">
        <f>SUM(I22:I26)</f>
        <v>0</v>
      </c>
      <c r="J27" s="1583">
        <f>SUM(J22:K26)</f>
        <v>0</v>
      </c>
      <c r="K27" s="1584"/>
      <c r="L27" s="123"/>
      <c r="M27" s="440">
        <f>SUM(M22:M26)</f>
        <v>0</v>
      </c>
    </row>
    <row r="28" spans="1:13" ht="6" customHeight="1">
      <c r="A28" s="262"/>
      <c r="B28" s="37"/>
      <c r="C28" s="132"/>
      <c r="D28" s="48"/>
      <c r="E28" s="37"/>
      <c r="F28" s="48"/>
      <c r="G28" s="37"/>
      <c r="H28" s="48"/>
      <c r="I28" s="130"/>
      <c r="J28" s="1596"/>
      <c r="K28" s="1597"/>
      <c r="L28" s="48"/>
      <c r="M28" s="37"/>
    </row>
    <row r="29" spans="1:13">
      <c r="A29" s="263" t="s">
        <v>433</v>
      </c>
      <c r="B29" s="283"/>
      <c r="C29" s="284">
        <f>SUM(C18:C20)+SUM(C22:C26)</f>
        <v>0</v>
      </c>
      <c r="E29" s="285">
        <f>SUM(E18:E20)+SUM(E22:E26)</f>
        <v>0</v>
      </c>
      <c r="F29" s="285">
        <f>SUM(F18:F20)+SUM(F22:F26)</f>
        <v>0</v>
      </c>
      <c r="G29" s="285">
        <f>SUM(G18:G20)+SUM(G22:G26)</f>
        <v>0</v>
      </c>
      <c r="I29" s="286">
        <f>SUM(I18:I20)+SUM(I22:I26)</f>
        <v>0</v>
      </c>
      <c r="J29" s="1612">
        <f>SUM(J18:K20)+SUM(J22:K26)</f>
        <v>0</v>
      </c>
      <c r="K29" s="1613"/>
      <c r="M29" s="285">
        <f>SUM(M18:M20)+SUM(M22:M26)</f>
        <v>0</v>
      </c>
    </row>
    <row r="30" spans="1:13" ht="6" customHeight="1">
      <c r="A30" s="260"/>
      <c r="B30" s="35"/>
      <c r="C30" s="124"/>
      <c r="D30" s="123"/>
      <c r="E30" s="35"/>
      <c r="F30" s="123"/>
      <c r="G30" s="35"/>
      <c r="H30" s="123"/>
      <c r="I30" s="122"/>
      <c r="J30" s="122"/>
      <c r="K30" s="124"/>
      <c r="L30" s="123"/>
      <c r="M30" s="35"/>
    </row>
    <row r="31" spans="1:13" ht="12.75" customHeight="1">
      <c r="A31" s="135" t="s">
        <v>472</v>
      </c>
      <c r="E31" s="136"/>
      <c r="F31" s="136"/>
      <c r="G31" s="136"/>
      <c r="H31" s="136"/>
      <c r="I31" s="136"/>
      <c r="J31" s="136"/>
      <c r="K31" s="136"/>
      <c r="L31" s="136"/>
      <c r="M31" s="136"/>
    </row>
    <row r="32" spans="1:13" ht="15.75" customHeight="1">
      <c r="A32" s="137" t="s">
        <v>473</v>
      </c>
    </row>
    <row r="33" spans="1:13" ht="6.75" customHeight="1">
      <c r="A33" s="19"/>
    </row>
    <row r="34" spans="1:13">
      <c r="A34" s="19" t="s">
        <v>989</v>
      </c>
    </row>
    <row r="35" spans="1:13">
      <c r="A35" s="1585"/>
      <c r="B35" s="1586"/>
      <c r="C35" s="1586"/>
      <c r="D35" s="1586"/>
      <c r="E35" s="1586"/>
      <c r="F35" s="1586"/>
      <c r="G35" s="1586"/>
      <c r="H35" s="1586"/>
      <c r="I35" s="1586"/>
      <c r="J35" s="1586"/>
      <c r="K35" s="1586"/>
      <c r="L35" s="1586"/>
      <c r="M35" s="1587"/>
    </row>
    <row r="36" spans="1:13">
      <c r="A36" s="1588"/>
      <c r="B36" s="1589"/>
      <c r="C36" s="1589"/>
      <c r="D36" s="1589"/>
      <c r="E36" s="1589"/>
      <c r="F36" s="1589"/>
      <c r="G36" s="1589"/>
      <c r="H36" s="1589"/>
      <c r="I36" s="1589"/>
      <c r="J36" s="1589"/>
      <c r="K36" s="1589"/>
      <c r="L36" s="1589"/>
      <c r="M36" s="1590"/>
    </row>
    <row r="37" spans="1:13">
      <c r="A37" s="1588"/>
      <c r="B37" s="1589"/>
      <c r="C37" s="1589"/>
      <c r="D37" s="1589"/>
      <c r="E37" s="1589"/>
      <c r="F37" s="1589"/>
      <c r="G37" s="1589"/>
      <c r="H37" s="1589"/>
      <c r="I37" s="1589"/>
      <c r="J37" s="1589"/>
      <c r="K37" s="1589"/>
      <c r="L37" s="1589"/>
      <c r="M37" s="1590"/>
    </row>
    <row r="38" spans="1:13">
      <c r="A38" s="1588"/>
      <c r="B38" s="1589"/>
      <c r="C38" s="1589"/>
      <c r="D38" s="1589"/>
      <c r="E38" s="1589"/>
      <c r="F38" s="1589"/>
      <c r="G38" s="1589"/>
      <c r="H38" s="1589"/>
      <c r="I38" s="1589"/>
      <c r="J38" s="1589"/>
      <c r="K38" s="1589"/>
      <c r="L38" s="1589"/>
      <c r="M38" s="1590"/>
    </row>
    <row r="39" spans="1:13">
      <c r="A39" s="1588"/>
      <c r="B39" s="1589"/>
      <c r="C39" s="1589"/>
      <c r="D39" s="1589"/>
      <c r="E39" s="1589"/>
      <c r="F39" s="1589"/>
      <c r="G39" s="1589"/>
      <c r="H39" s="1589"/>
      <c r="I39" s="1589"/>
      <c r="J39" s="1589"/>
      <c r="K39" s="1589"/>
      <c r="L39" s="1589"/>
      <c r="M39" s="1590"/>
    </row>
    <row r="40" spans="1:13">
      <c r="A40" s="1588"/>
      <c r="B40" s="1589"/>
      <c r="C40" s="1589"/>
      <c r="D40" s="1589"/>
      <c r="E40" s="1589"/>
      <c r="F40" s="1589"/>
      <c r="G40" s="1589"/>
      <c r="H40" s="1589"/>
      <c r="I40" s="1589"/>
      <c r="J40" s="1589"/>
      <c r="K40" s="1589"/>
      <c r="L40" s="1589"/>
      <c r="M40" s="1590"/>
    </row>
    <row r="41" spans="1:13">
      <c r="A41" s="1588"/>
      <c r="B41" s="1589"/>
      <c r="C41" s="1589"/>
      <c r="D41" s="1589"/>
      <c r="E41" s="1589"/>
      <c r="F41" s="1589"/>
      <c r="G41" s="1589"/>
      <c r="H41" s="1589"/>
      <c r="I41" s="1589"/>
      <c r="J41" s="1589"/>
      <c r="K41" s="1589"/>
      <c r="L41" s="1589"/>
      <c r="M41" s="1590"/>
    </row>
    <row r="42" spans="1:13">
      <c r="A42" s="1588"/>
      <c r="B42" s="1589"/>
      <c r="C42" s="1589"/>
      <c r="D42" s="1589"/>
      <c r="E42" s="1589"/>
      <c r="F42" s="1589"/>
      <c r="G42" s="1589"/>
      <c r="H42" s="1589"/>
      <c r="I42" s="1589"/>
      <c r="J42" s="1589"/>
      <c r="K42" s="1589"/>
      <c r="L42" s="1589"/>
      <c r="M42" s="1590"/>
    </row>
    <row r="43" spans="1:13">
      <c r="A43" s="1588"/>
      <c r="B43" s="1589"/>
      <c r="C43" s="1589"/>
      <c r="D43" s="1589"/>
      <c r="E43" s="1589"/>
      <c r="F43" s="1589"/>
      <c r="G43" s="1589"/>
      <c r="H43" s="1589"/>
      <c r="I43" s="1589"/>
      <c r="J43" s="1589"/>
      <c r="K43" s="1589"/>
      <c r="L43" s="1589"/>
      <c r="M43" s="1590"/>
    </row>
    <row r="44" spans="1:13">
      <c r="A44" s="1591"/>
      <c r="B44" s="1592"/>
      <c r="C44" s="1592"/>
      <c r="D44" s="1592"/>
      <c r="E44" s="1592"/>
      <c r="F44" s="1592"/>
      <c r="G44" s="1592"/>
      <c r="H44" s="1592"/>
      <c r="I44" s="1592"/>
      <c r="J44" s="1592"/>
      <c r="K44" s="1592"/>
      <c r="L44" s="1592"/>
      <c r="M44" s="1593"/>
    </row>
  </sheetData>
  <sheetProtection algorithmName="SHA-512" hashValue="fBrnDOZ49vBdFl5749uj+uqnIVw/YYnqK55TgTLwrMbiWWO+7cxa2S1epbs+yYX72k4w90RNvV/E7OsmtWBq3g==" saltValue="rq3VCXEi2FL8nO3+YaJa8Q==" spinCount="100000" sheet="1" objects="1" formatCells="0" selectLockedCells="1"/>
  <mergeCells count="30">
    <mergeCell ref="J27:K27"/>
    <mergeCell ref="A35:M44"/>
    <mergeCell ref="J21:K21"/>
    <mergeCell ref="J28:K28"/>
    <mergeCell ref="J12:K17"/>
    <mergeCell ref="I12:I17"/>
    <mergeCell ref="M12:M17"/>
    <mergeCell ref="B11:B17"/>
    <mergeCell ref="C12:C17"/>
    <mergeCell ref="E12:E17"/>
    <mergeCell ref="F12:F17"/>
    <mergeCell ref="G12:G17"/>
    <mergeCell ref="J29:K29"/>
    <mergeCell ref="J18:K18"/>
    <mergeCell ref="J19:K19"/>
    <mergeCell ref="J20:K20"/>
    <mergeCell ref="A1:M1"/>
    <mergeCell ref="E5:F5"/>
    <mergeCell ref="J5:M5"/>
    <mergeCell ref="F4:G4"/>
    <mergeCell ref="B5:C5"/>
    <mergeCell ref="B2:M2"/>
    <mergeCell ref="A3:E3"/>
    <mergeCell ref="G3:M3"/>
    <mergeCell ref="J22:K22"/>
    <mergeCell ref="J23:K23"/>
    <mergeCell ref="J24:K24"/>
    <mergeCell ref="A11:A17"/>
    <mergeCell ref="A7:M7"/>
    <mergeCell ref="A8:M8"/>
  </mergeCells>
  <printOptions horizontalCentered="1"/>
  <pageMargins left="0.19685039370078741" right="0.19685039370078741" top="0.39370078740157483" bottom="0.59055118110236227" header="0.51181102362204722" footer="0.51181102362204722"/>
  <pageSetup paperSize="9" scale="90" orientation="landscape" r:id="rId1"/>
  <headerFooter alignWithMargins="0"/>
  <drawing r:id="rId2"/>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dimension ref="A1:L47"/>
  <sheetViews>
    <sheetView showGridLines="0" showRowColHeaders="0" showZeros="0" topLeftCell="A22" zoomScaleNormal="100" workbookViewId="0">
      <selection activeCell="A40" sqref="A40:H47"/>
    </sheetView>
  </sheetViews>
  <sheetFormatPr baseColWidth="10" defaultRowHeight="14.25"/>
  <cols>
    <col min="1" max="1" width="45.28515625" style="18" bestFit="1" customWidth="1"/>
    <col min="2" max="2" width="23.7109375" style="18" customWidth="1"/>
    <col min="3" max="3" width="22.5703125" style="18" customWidth="1"/>
    <col min="4" max="4" width="12.28515625" style="18" customWidth="1"/>
    <col min="5" max="5" width="14" style="18" customWidth="1"/>
    <col min="6" max="6" width="11.7109375" style="18" customWidth="1"/>
    <col min="7" max="7" width="3" style="18" customWidth="1"/>
    <col min="8" max="8" width="13.42578125" style="18" customWidth="1"/>
    <col min="9" max="16384" width="11.42578125" style="18"/>
  </cols>
  <sheetData>
    <row r="1" spans="1:12" ht="14.25" customHeight="1">
      <c r="A1" s="1538"/>
      <c r="B1" s="1538"/>
      <c r="C1" s="1538"/>
      <c r="D1" s="1538"/>
      <c r="E1" s="1538"/>
      <c r="F1" s="1538"/>
      <c r="G1" s="1538"/>
      <c r="H1" s="1538"/>
      <c r="I1" s="212"/>
      <c r="J1" s="212"/>
      <c r="K1" s="212"/>
      <c r="L1" s="212"/>
    </row>
    <row r="2" spans="1:12" ht="14.25" customHeight="1">
      <c r="A2" s="19" t="s">
        <v>672</v>
      </c>
      <c r="B2" s="1541" t="str">
        <f>IDENTIFICATION!B2</f>
        <v>LAPAN SOFT</v>
      </c>
      <c r="C2" s="1541"/>
      <c r="D2" s="1541"/>
      <c r="E2" s="1541"/>
      <c r="F2" s="1541"/>
      <c r="G2" s="1541"/>
      <c r="H2" s="1541"/>
      <c r="I2" s="22"/>
    </row>
    <row r="3" spans="1:12" ht="14.25" customHeight="1">
      <c r="A3" s="1541" t="str">
        <f>IDENTIFICATION!B3</f>
        <v>TRENDS</v>
      </c>
      <c r="B3" s="1541"/>
      <c r="C3" s="347" t="s">
        <v>0</v>
      </c>
      <c r="D3" s="1543" t="str">
        <f>IDENTIFICATION!B4</f>
        <v>LS</v>
      </c>
      <c r="E3" s="1543"/>
      <c r="F3" s="1543"/>
      <c r="G3" s="1543"/>
      <c r="H3" s="1543"/>
      <c r="I3" s="48"/>
    </row>
    <row r="4" spans="1:12" ht="14.25" customHeight="1">
      <c r="A4" s="19" t="s">
        <v>1</v>
      </c>
      <c r="B4" s="339" t="str">
        <f>IDENTIFICATION!B5</f>
        <v>01</v>
      </c>
      <c r="C4" s="338" t="s">
        <v>45</v>
      </c>
      <c r="D4" s="820" t="str">
        <f>IDENTIFICATION!F5</f>
        <v>XXXX</v>
      </c>
      <c r="E4" s="1663" t="str">
        <f>IDENTIFICATION!G5</f>
        <v>TOUGAN</v>
      </c>
      <c r="F4" s="1663"/>
      <c r="G4" s="1663" t="str">
        <f>IDENTIFICATION!H5</f>
        <v>01</v>
      </c>
      <c r="H4" s="1663"/>
      <c r="I4" s="27"/>
      <c r="K4" s="22"/>
      <c r="L4" s="22"/>
    </row>
    <row r="5" spans="1:12" ht="14.25" customHeight="1">
      <c r="A5" s="19" t="s">
        <v>2</v>
      </c>
      <c r="B5" s="339" t="str">
        <f>IDENTIFICATION!B7</f>
        <v>000XXXXXA</v>
      </c>
      <c r="C5" s="349" t="s">
        <v>3</v>
      </c>
      <c r="D5" s="25">
        <f>IDENTIFICATION!F11</f>
        <v>43100</v>
      </c>
      <c r="E5" s="349" t="s">
        <v>328</v>
      </c>
      <c r="F5" s="1539">
        <f>IDENTIFICATION!H11</f>
        <v>12</v>
      </c>
      <c r="G5" s="1539"/>
      <c r="H5" s="1539"/>
      <c r="I5" s="213"/>
      <c r="K5" s="22"/>
      <c r="L5" s="22"/>
    </row>
    <row r="6" spans="1:12" ht="14.25" customHeight="1">
      <c r="B6" s="49"/>
      <c r="C6" s="49"/>
      <c r="D6" s="49"/>
      <c r="E6" s="49"/>
      <c r="F6" s="49"/>
      <c r="G6" s="49"/>
      <c r="H6" s="49"/>
    </row>
    <row r="7" spans="1:12" ht="23.25" customHeight="1">
      <c r="A7" s="1540" t="s">
        <v>996</v>
      </c>
      <c r="B7" s="1540"/>
      <c r="C7" s="1540"/>
      <c r="D7" s="1540"/>
      <c r="E7" s="1540"/>
      <c r="F7" s="1540"/>
      <c r="G7" s="1540"/>
      <c r="H7" s="1540"/>
    </row>
    <row r="8" spans="1:12" ht="9.75" customHeight="1">
      <c r="A8" s="1540"/>
      <c r="B8" s="1540"/>
      <c r="C8" s="1540"/>
      <c r="D8" s="1540"/>
      <c r="E8" s="1540"/>
      <c r="F8" s="1540"/>
      <c r="G8" s="1540"/>
      <c r="H8" s="1540"/>
    </row>
    <row r="9" spans="1:12">
      <c r="D9" s="50"/>
      <c r="E9" s="50"/>
      <c r="F9" s="50"/>
      <c r="H9" s="50"/>
    </row>
    <row r="10" spans="1:12">
      <c r="A10" s="1650" t="s">
        <v>997</v>
      </c>
      <c r="B10" s="342" t="s">
        <v>421</v>
      </c>
      <c r="C10" s="342" t="s">
        <v>434</v>
      </c>
      <c r="D10" s="1658" t="s">
        <v>435</v>
      </c>
      <c r="E10" s="1659"/>
      <c r="F10" s="1658" t="s">
        <v>422</v>
      </c>
      <c r="G10" s="1660"/>
      <c r="H10" s="1659"/>
      <c r="I10" s="50"/>
    </row>
    <row r="11" spans="1:12">
      <c r="A11" s="1651"/>
      <c r="B11" s="216" t="s">
        <v>436</v>
      </c>
      <c r="C11" s="216"/>
      <c r="D11" s="32" t="s">
        <v>437</v>
      </c>
      <c r="E11" s="32"/>
      <c r="F11" s="51" t="s">
        <v>438</v>
      </c>
      <c r="G11" s="32"/>
      <c r="H11" s="33"/>
    </row>
    <row r="12" spans="1:12">
      <c r="A12" s="1651"/>
      <c r="B12" s="216" t="s">
        <v>439</v>
      </c>
      <c r="C12" s="216" t="s">
        <v>440</v>
      </c>
      <c r="D12" s="32" t="s">
        <v>441</v>
      </c>
      <c r="E12" s="32"/>
      <c r="F12" s="51" t="s">
        <v>436</v>
      </c>
      <c r="G12" s="32"/>
      <c r="H12" s="33"/>
    </row>
    <row r="13" spans="1:12">
      <c r="A13" s="1651"/>
      <c r="B13" s="216" t="s">
        <v>442</v>
      </c>
      <c r="C13" s="216" t="s">
        <v>443</v>
      </c>
      <c r="D13" s="32" t="s">
        <v>444</v>
      </c>
      <c r="E13" s="32"/>
      <c r="F13" s="51" t="s">
        <v>445</v>
      </c>
      <c r="G13" s="32"/>
      <c r="H13" s="33"/>
      <c r="I13" s="52"/>
    </row>
    <row r="14" spans="1:12">
      <c r="A14" s="1651"/>
      <c r="B14" s="216" t="s">
        <v>446</v>
      </c>
      <c r="C14" s="216" t="s">
        <v>446</v>
      </c>
      <c r="D14" s="27"/>
      <c r="E14" s="27"/>
      <c r="F14" s="51" t="s">
        <v>446</v>
      </c>
      <c r="G14" s="32"/>
      <c r="H14" s="33"/>
    </row>
    <row r="15" spans="1:12" ht="5.0999999999999996" customHeight="1">
      <c r="A15" s="1652"/>
      <c r="B15" s="215"/>
      <c r="C15" s="215"/>
      <c r="D15" s="28"/>
      <c r="E15" s="28"/>
      <c r="F15" s="214"/>
      <c r="G15" s="53"/>
      <c r="H15" s="215"/>
    </row>
    <row r="16" spans="1:12" ht="6.75" customHeight="1">
      <c r="A16" s="210"/>
      <c r="B16" s="55"/>
      <c r="C16" s="272"/>
      <c r="D16" s="1653"/>
      <c r="E16" s="1654"/>
      <c r="F16" s="1655"/>
      <c r="G16" s="1656"/>
      <c r="H16" s="1657"/>
    </row>
    <row r="17" spans="1:8" ht="15" customHeight="1">
      <c r="A17" s="210" t="s">
        <v>977</v>
      </c>
      <c r="B17" s="435">
        <f>SUMIFS(Sagen!$K$3:$K$1000,Sagen!$D$3:$D$1000,"=2811")+SUMIFS(Sagen!$K$3:$K$1000,Sagen!$D$3:$D$1000,"=2911")+SUMIFS(Sagen!$K$3:$K$1000,Sagen!$M$3:$M$1000,"=28181")+SUMIFS(Sagen!$K$3:$K$1000,Sagen!$M$3:$M$1000,"=29181")+SUMIFS(Sagen!$K$3:$K$1000,Sagen!$M$3:$M$1000,"=29191")</f>
        <v>0</v>
      </c>
      <c r="C17" s="54"/>
      <c r="D17" s="1661"/>
      <c r="E17" s="1662"/>
      <c r="F17" s="1631">
        <f>B17+C17-D17</f>
        <v>0</v>
      </c>
      <c r="G17" s="1632"/>
      <c r="H17" s="1633"/>
    </row>
    <row r="18" spans="1:8" ht="15" customHeight="1">
      <c r="A18" s="210" t="s">
        <v>978</v>
      </c>
      <c r="B18" s="435">
        <f>SUMIFS(Sagen!$K$3:$K$1000,Sagen!$D$3:$D$1000,"=2812")+SUMIFS(Sagen!$K$3:$K$1000,Sagen!$D$3:$D$1000,"=2813")+SUMIFS(Sagen!$K$3:$K$1000,Sagen!$D$3:$D$1000,"=2814")+SUMIFS(Sagen!$K$3:$K$1000,Sagen!$D$3:$D$1000,"=2912")+SUMIFS(Sagen!$K$3:$K$1000,Sagen!$D$3:$D$1000,"=2913")+SUMIFS(Sagen!$K$3:$K$1000,Sagen!$D$3:$D$1000,"=2914")+SUMIFS(Sagen!$K$3:$K$1000,Sagen!$M$3:$M$1000,"=29193")</f>
        <v>0</v>
      </c>
      <c r="C18" s="54"/>
      <c r="D18" s="1575"/>
      <c r="E18" s="1576"/>
      <c r="F18" s="1631">
        <f>B18+C18-D18</f>
        <v>0</v>
      </c>
      <c r="G18" s="1632"/>
      <c r="H18" s="1633"/>
    </row>
    <row r="19" spans="1:8" ht="15" customHeight="1">
      <c r="A19" s="210" t="s">
        <v>979</v>
      </c>
      <c r="B19" s="435">
        <f>SUMIFS(Sagen!$K$3:$K$1000,Sagen!$D$3:$D$1000,"=2815")+SUMIFS(Sagen!$K$3:$K$1000,Sagen!$D$3:$D$1000,"=2816")+SUMIFS(Sagen!$K$3:$K$1000,Sagen!$D$3:$D$1000,"=2915")+SUMIFS(Sagen!$K$3:$K$1000,Sagen!$D$3:$D$1000,"=2916")</f>
        <v>0</v>
      </c>
      <c r="C19" s="54"/>
      <c r="D19" s="1575"/>
      <c r="E19" s="1576"/>
      <c r="F19" s="1631"/>
      <c r="G19" s="1632"/>
      <c r="H19" s="1633"/>
    </row>
    <row r="20" spans="1:8" ht="15" customHeight="1">
      <c r="A20" s="210" t="s">
        <v>426</v>
      </c>
      <c r="B20" s="436">
        <f>SUMIFS(Sagen!$K$3:$K$1000,Sagen!$D$3:$D$1000,"=2817")+SUMIFS(Sagen!$K$3:$K$1000,Sagen!$D$3:$D$1000,"=2818")+SUMIFS(Sagen!$K$3:$K$1000,Sagen!$D$3:$D$1000,"=2917")+SUMIFS(Sagen!$K$3:$K$1000,Sagen!$D$3:$D$1000,"=2918")+SUMIFS(Sagen!$K$3:$K$1000,Sagen!$M$3:$M$1000,"=29198")</f>
        <v>0</v>
      </c>
      <c r="C20" s="265"/>
      <c r="D20" s="1645"/>
      <c r="E20" s="1646"/>
      <c r="F20" s="1647">
        <f>B20+C20-D20</f>
        <v>0</v>
      </c>
      <c r="G20" s="1648"/>
      <c r="H20" s="1649"/>
    </row>
    <row r="21" spans="1:8" ht="6.75" customHeight="1">
      <c r="A21" s="210"/>
      <c r="B21" s="56"/>
      <c r="C21" s="276"/>
      <c r="D21" s="1637"/>
      <c r="E21" s="1638"/>
      <c r="F21" s="1639"/>
      <c r="G21" s="1640"/>
      <c r="H21" s="1641"/>
    </row>
    <row r="22" spans="1:8" ht="15" customHeight="1">
      <c r="A22" s="270" t="s">
        <v>992</v>
      </c>
      <c r="B22" s="271">
        <f>SUM(B17:B20)</f>
        <v>0</v>
      </c>
      <c r="C22" s="275">
        <f>SUM(C17:C20)</f>
        <v>0</v>
      </c>
      <c r="D22" s="1622">
        <f>SUM(D17:E20)</f>
        <v>0</v>
      </c>
      <c r="E22" s="1622"/>
      <c r="F22" s="1623">
        <f>B22+C22-D22</f>
        <v>0</v>
      </c>
      <c r="G22" s="1623"/>
      <c r="H22" s="1623"/>
    </row>
    <row r="23" spans="1:8" ht="6" customHeight="1">
      <c r="A23" s="37"/>
      <c r="B23" s="56"/>
      <c r="C23" s="56"/>
      <c r="D23" s="1634"/>
      <c r="E23" s="1635"/>
      <c r="F23" s="1634"/>
      <c r="G23" s="1636"/>
      <c r="H23" s="1635"/>
    </row>
    <row r="24" spans="1:8" ht="15" customHeight="1">
      <c r="A24" s="210" t="s">
        <v>980</v>
      </c>
      <c r="B24" s="437">
        <f>SUMIFS(Sagen!$K$3:$K$1000,Sagen!$C$3:$C$1000,"=282")+SUMIFS(Sagen!$K$3:$K$1000,Sagen!$C$3:$C$1000,"=292")-SUMIFS(Sagen!$K$3:$K$1000,Sagen!$M$3:$M$1000,"=28281")-SUMIFS(Sagen!$K$3:$K$1000,Sagen!$M$3:$M$1000,"=29281")</f>
        <v>0</v>
      </c>
      <c r="C24" s="54"/>
      <c r="D24" s="1573"/>
      <c r="E24" s="1574"/>
      <c r="F24" s="1642">
        <f t="shared" ref="F24:F30" si="0">B24+C24-D24</f>
        <v>0</v>
      </c>
      <c r="G24" s="1643"/>
      <c r="H24" s="1644"/>
    </row>
    <row r="25" spans="1:8" ht="15" customHeight="1">
      <c r="A25" s="210" t="s">
        <v>981</v>
      </c>
      <c r="B25" s="435">
        <f>SUMIFS(Sagen!$K$3:$K$1000,Sagen!$M$3:$M$1000,"=28281")+SUMIFS(Sagen!$K$3:$K$1000,Sagen!$M$3:$M$1000,"=29281")</f>
        <v>0</v>
      </c>
      <c r="C25" s="54"/>
      <c r="D25" s="1575"/>
      <c r="E25" s="1576"/>
      <c r="F25" s="1631">
        <f t="shared" si="0"/>
        <v>0</v>
      </c>
      <c r="G25" s="1632"/>
      <c r="H25" s="1633"/>
    </row>
    <row r="26" spans="1:8" ht="15" customHeight="1">
      <c r="A26" s="210" t="s">
        <v>982</v>
      </c>
      <c r="B26" s="435">
        <f>SUMIFS(Sagen!$K$3:$K$1000,Sagen!$D$3:$D$1000,"=2831")+SUMIFS(Sagen!$K$3:$K$1000,Sagen!$D$3:$D$1000,"=2832")+SUMIFS(Sagen!$K$3:$K$1000,Sagen!$D$3:$D$1000,"=2833")+SUMIFS(Sagen!$K$3:$K$1000,Sagen!$D$3:$D$1000,"=2837")+SUMIFS(Sagen!$K$3:$K$1000,Sagen!$D$3:$D$1000,"=2931")+SUMIFS(Sagen!$K$3:$K$1000,Sagen!$D$3:$D$1000,"=2932")+SUMIFS(Sagen!$K$3:$K$1000,Sagen!$D$3:$D$1000,"=2933")+SUMIFS(Sagen!$K$3:$K$1000,Sagen!$D$3:$D$1000,"=2937")+SUMIFS(Sagen!$K$3:$K$1000,Sagen!$M$3:$M$1000,"=29391")-SUMIFS(Sagen!$K$3:$K$1000,Sagen!$M$3:$M$1000,"=28315")-SUMIFS(Sagen!$K$3:$K$1000,Sagen!$M$3:$M$1000,"=29315")</f>
        <v>0</v>
      </c>
      <c r="C26" s="54"/>
      <c r="D26" s="1575"/>
      <c r="E26" s="1576"/>
      <c r="F26" s="1631">
        <f t="shared" si="0"/>
        <v>0</v>
      </c>
      <c r="G26" s="1632"/>
      <c r="H26" s="1633"/>
    </row>
    <row r="27" spans="1:8" ht="15" customHeight="1">
      <c r="A27" s="210" t="s">
        <v>983</v>
      </c>
      <c r="B27" s="435">
        <f>SUMIFS(Sagen!$K$3:$K$1000,Sagen!$M$3:$M$1000,"=28315")+SUMIFS(Sagen!$K$3:$K$1000,Sagen!$M$3:$M$1000,"=29315")</f>
        <v>0</v>
      </c>
      <c r="C27" s="54"/>
      <c r="D27" s="1575"/>
      <c r="E27" s="1576"/>
      <c r="F27" s="1631">
        <f t="shared" si="0"/>
        <v>0</v>
      </c>
      <c r="G27" s="1632"/>
      <c r="H27" s="1633"/>
    </row>
    <row r="28" spans="1:8" ht="15" customHeight="1">
      <c r="A28" s="210" t="s">
        <v>780</v>
      </c>
      <c r="B28" s="435">
        <f>SUMIFS(Sagen!$K$3:$K$1000,Sagen!$D$3:$D$1000,"=2834")+SUMIFS(Sagen!$K$3:$K$1000,Sagen!$D$3:$D$1000,"=2835")+SUMIFS(Sagen!$K$3:$K$1000,Sagen!$D$3:$D$1000,"=2838")+SUMIFS(Sagen!$K$3:$K$1000,Sagen!$D$3:$D$1000,"=2934")+SUMIFS(Sagen!$K$3:$K$1000,Sagen!$D$3:$D$1000,"=2935")+SUMIFS(Sagen!$K$3:$K$1000,Sagen!$D$3:$D$1000,"=2938")+SUMIFS(Sagen!$K$3:$K$1000,Sagen!$M$3:$M$1000,"=29393")</f>
        <v>0</v>
      </c>
      <c r="C28" s="54"/>
      <c r="D28" s="1575"/>
      <c r="E28" s="1576"/>
      <c r="F28" s="1631">
        <f t="shared" si="0"/>
        <v>0</v>
      </c>
      <c r="G28" s="1632"/>
      <c r="H28" s="1633"/>
    </row>
    <row r="29" spans="1:8" ht="15" customHeight="1">
      <c r="A29" s="210" t="s">
        <v>984</v>
      </c>
      <c r="B29" s="435">
        <f>SUMIFS(Sagen!$K$3:$K$1000,Sagen!$C$3:$C$1000,"=284")+SUMIFS(Sagen!$K$3:$K$1000,Sagen!$C$3:$C$1000,"=294")-SUMIFS(Sagen!$K$3:$K$1000,Sagen!$D$3:$D$1000,"=2845")-SUMIFS(Sagen!$K$3:$K$1000,Sagen!$D$3:$D$1000,"=2945")-SUMIFS(Sagen!$K$3:$K$1000,Sagen!$M$3:$M$1000,"=29495")</f>
        <v>0</v>
      </c>
      <c r="C29" s="54"/>
      <c r="D29" s="1575"/>
      <c r="E29" s="1576"/>
      <c r="F29" s="1631">
        <f t="shared" si="0"/>
        <v>0</v>
      </c>
      <c r="G29" s="1632"/>
      <c r="H29" s="1633"/>
    </row>
    <row r="30" spans="1:8" ht="15" customHeight="1">
      <c r="A30" s="210" t="s">
        <v>985</v>
      </c>
      <c r="B30" s="435">
        <f>SUMIFS(Sagen!$K$3:$K$1000,Sagen!$D$3:$D$1000,"=2845")+SUMIFS(Sagen!$K$3:$K$1000,Sagen!$D$3:$D$1000,"=2945")+SUMIFS(Sagen!$K$3:$K$1000,Sagen!$M$3:$M$1000,"=29495")</f>
        <v>0</v>
      </c>
      <c r="C30" s="54"/>
      <c r="D30" s="1575"/>
      <c r="E30" s="1576"/>
      <c r="F30" s="1631">
        <f t="shared" si="0"/>
        <v>0</v>
      </c>
      <c r="G30" s="1632"/>
      <c r="H30" s="1633"/>
    </row>
    <row r="31" spans="1:8" ht="8.1" customHeight="1">
      <c r="A31" s="35"/>
      <c r="B31" s="29"/>
      <c r="C31" s="29"/>
      <c r="D31" s="1615"/>
      <c r="E31" s="1617"/>
      <c r="F31" s="1615"/>
      <c r="G31" s="1616"/>
      <c r="H31" s="1617"/>
    </row>
    <row r="32" spans="1:8" ht="15" customHeight="1">
      <c r="A32" s="270" t="s">
        <v>993</v>
      </c>
      <c r="B32" s="271">
        <f>SUM(B24:B30)</f>
        <v>0</v>
      </c>
      <c r="C32" s="275">
        <f>SUM(C24:C30)</f>
        <v>0</v>
      </c>
      <c r="D32" s="1622">
        <f>SUM(D24:E30)</f>
        <v>0</v>
      </c>
      <c r="E32" s="1622"/>
      <c r="F32" s="1623">
        <f>B32+C32-D32</f>
        <v>0</v>
      </c>
      <c r="G32" s="1623"/>
      <c r="H32" s="1623"/>
    </row>
    <row r="33" spans="1:8" ht="6" customHeight="1">
      <c r="A33" s="269"/>
      <c r="B33" s="57"/>
      <c r="C33" s="57"/>
      <c r="D33" s="1625"/>
      <c r="E33" s="1626"/>
      <c r="F33" s="1627"/>
      <c r="G33" s="1628"/>
      <c r="H33" s="1629"/>
    </row>
    <row r="34" spans="1:8" ht="15" customHeight="1">
      <c r="A34" s="273" t="s">
        <v>433</v>
      </c>
      <c r="B34" s="274">
        <f>B22+B32</f>
        <v>0</v>
      </c>
      <c r="C34" s="274">
        <f>C32+C22</f>
        <v>0</v>
      </c>
      <c r="D34" s="1624">
        <f>D32+D22</f>
        <v>0</v>
      </c>
      <c r="E34" s="1624"/>
      <c r="F34" s="1624">
        <f>B34+C34-D34</f>
        <v>0</v>
      </c>
      <c r="G34" s="1624"/>
      <c r="H34" s="1624"/>
    </row>
    <row r="35" spans="1:8" ht="6" customHeight="1">
      <c r="A35" s="86"/>
      <c r="B35" s="307"/>
      <c r="C35" s="307"/>
      <c r="D35" s="308"/>
      <c r="E35" s="309"/>
      <c r="F35" s="1630"/>
      <c r="G35" s="1630"/>
      <c r="H35" s="1626"/>
    </row>
    <row r="36" spans="1:8" ht="15" customHeight="1">
      <c r="A36" s="1618" t="s">
        <v>447</v>
      </c>
      <c r="B36" s="1619"/>
      <c r="C36" s="60">
        <f>C34</f>
        <v>0</v>
      </c>
      <c r="D36" s="61"/>
      <c r="E36" s="62"/>
      <c r="F36" s="62"/>
      <c r="G36" s="62"/>
      <c r="H36" s="62"/>
    </row>
    <row r="37" spans="1:8" ht="6" customHeight="1">
      <c r="A37" s="1620"/>
      <c r="B37" s="1621"/>
      <c r="C37" s="36"/>
    </row>
    <row r="38" spans="1:8" ht="12" customHeight="1"/>
    <row r="39" spans="1:8">
      <c r="A39" s="18" t="s">
        <v>989</v>
      </c>
    </row>
    <row r="40" spans="1:8">
      <c r="A40" s="1614"/>
      <c r="B40" s="1614"/>
      <c r="C40" s="1614"/>
      <c r="D40" s="1614"/>
      <c r="E40" s="1614"/>
      <c r="F40" s="1614"/>
      <c r="G40" s="1614"/>
      <c r="H40" s="1614"/>
    </row>
    <row r="41" spans="1:8">
      <c r="A41" s="1614"/>
      <c r="B41" s="1614"/>
      <c r="C41" s="1614"/>
      <c r="D41" s="1614"/>
      <c r="E41" s="1614"/>
      <c r="F41" s="1614"/>
      <c r="G41" s="1614"/>
      <c r="H41" s="1614"/>
    </row>
    <row r="42" spans="1:8">
      <c r="A42" s="1614"/>
      <c r="B42" s="1614"/>
      <c r="C42" s="1614"/>
      <c r="D42" s="1614"/>
      <c r="E42" s="1614"/>
      <c r="F42" s="1614"/>
      <c r="G42" s="1614"/>
      <c r="H42" s="1614"/>
    </row>
    <row r="43" spans="1:8">
      <c r="A43" s="1614"/>
      <c r="B43" s="1614"/>
      <c r="C43" s="1614"/>
      <c r="D43" s="1614"/>
      <c r="E43" s="1614"/>
      <c r="F43" s="1614"/>
      <c r="G43" s="1614"/>
      <c r="H43" s="1614"/>
    </row>
    <row r="44" spans="1:8">
      <c r="A44" s="1614"/>
      <c r="B44" s="1614"/>
      <c r="C44" s="1614"/>
      <c r="D44" s="1614"/>
      <c r="E44" s="1614"/>
      <c r="F44" s="1614"/>
      <c r="G44" s="1614"/>
      <c r="H44" s="1614"/>
    </row>
    <row r="45" spans="1:8">
      <c r="A45" s="1614"/>
      <c r="B45" s="1614"/>
      <c r="C45" s="1614"/>
      <c r="D45" s="1614"/>
      <c r="E45" s="1614"/>
      <c r="F45" s="1614"/>
      <c r="G45" s="1614"/>
      <c r="H45" s="1614"/>
    </row>
    <row r="46" spans="1:8">
      <c r="A46" s="1614"/>
      <c r="B46" s="1614"/>
      <c r="C46" s="1614"/>
      <c r="D46" s="1614"/>
      <c r="E46" s="1614"/>
      <c r="F46" s="1614"/>
      <c r="G46" s="1614"/>
      <c r="H46" s="1614"/>
    </row>
    <row r="47" spans="1:8">
      <c r="A47" s="1614"/>
      <c r="B47" s="1614"/>
      <c r="C47" s="1614"/>
      <c r="D47" s="1614"/>
      <c r="E47" s="1614"/>
      <c r="F47" s="1614"/>
      <c r="G47" s="1614"/>
      <c r="H47" s="1614"/>
    </row>
  </sheetData>
  <sheetProtection algorithmName="SHA-512" hashValue="7FWGbchu/eitdUOdU2ApQOd86oggKkFdMqOQcp9vNXhd6/ok2CG6IJdEZsSmeVp6VkTNto1JFilgVS0mkqh9qQ==" saltValue="ki7Q74UepG3q0YFjRcPOhA==" spinCount="100000" sheet="1" objects="1" formatCells="0" selectLockedCells="1"/>
  <mergeCells count="52">
    <mergeCell ref="A1:H1"/>
    <mergeCell ref="F5:H5"/>
    <mergeCell ref="A3:B3"/>
    <mergeCell ref="E4:F4"/>
    <mergeCell ref="G4:H4"/>
    <mergeCell ref="B2:H2"/>
    <mergeCell ref="D3:H3"/>
    <mergeCell ref="A7:H8"/>
    <mergeCell ref="D26:E26"/>
    <mergeCell ref="F26:H26"/>
    <mergeCell ref="D20:E20"/>
    <mergeCell ref="F20:H20"/>
    <mergeCell ref="D22:E22"/>
    <mergeCell ref="F22:H22"/>
    <mergeCell ref="A10:A15"/>
    <mergeCell ref="F17:H17"/>
    <mergeCell ref="D16:E16"/>
    <mergeCell ref="F16:H16"/>
    <mergeCell ref="D18:E18"/>
    <mergeCell ref="D10:E10"/>
    <mergeCell ref="F10:H10"/>
    <mergeCell ref="F18:H18"/>
    <mergeCell ref="D17:E17"/>
    <mergeCell ref="F30:H30"/>
    <mergeCell ref="F19:H19"/>
    <mergeCell ref="D23:E23"/>
    <mergeCell ref="F23:H23"/>
    <mergeCell ref="D21:E21"/>
    <mergeCell ref="F21:H21"/>
    <mergeCell ref="D19:E19"/>
    <mergeCell ref="F27:H27"/>
    <mergeCell ref="F28:H28"/>
    <mergeCell ref="D25:E25"/>
    <mergeCell ref="F25:H25"/>
    <mergeCell ref="D24:E24"/>
    <mergeCell ref="F24:H24"/>
    <mergeCell ref="A40:H47"/>
    <mergeCell ref="D27:E27"/>
    <mergeCell ref="D28:E28"/>
    <mergeCell ref="D29:E29"/>
    <mergeCell ref="D30:E30"/>
    <mergeCell ref="F31:H31"/>
    <mergeCell ref="A36:B37"/>
    <mergeCell ref="D32:E32"/>
    <mergeCell ref="F32:H32"/>
    <mergeCell ref="D34:E34"/>
    <mergeCell ref="F34:H34"/>
    <mergeCell ref="D31:E31"/>
    <mergeCell ref="D33:E33"/>
    <mergeCell ref="F33:H33"/>
    <mergeCell ref="F35:H35"/>
    <mergeCell ref="F29:H29"/>
  </mergeCells>
  <printOptions horizontalCentered="1"/>
  <pageMargins left="0.39370078740157483" right="0.39370078740157483" top="0.39370078740157483" bottom="0.19685039370078741" header="0.51181102362204722" footer="0.51181102362204722"/>
  <pageSetup paperSize="9" scale="90" orientation="landscape" r:id="rId1"/>
  <headerFooter alignWithMargins="0"/>
  <drawing r:id="rId2"/>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5"/>
  <dimension ref="A1:I49"/>
  <sheetViews>
    <sheetView showGridLines="0" showRowColHeaders="0" showZeros="0" topLeftCell="A33" zoomScaleNormal="100" workbookViewId="0">
      <selection activeCell="D31" sqref="D31"/>
    </sheetView>
  </sheetViews>
  <sheetFormatPr baseColWidth="10" defaultRowHeight="12.75"/>
  <cols>
    <col min="1" max="1" width="30.7109375" style="22" customWidth="1"/>
    <col min="2" max="2" width="15.7109375" style="22" customWidth="1"/>
    <col min="3" max="3" width="3.140625" style="22" bestFit="1" customWidth="1"/>
    <col min="4" max="4" width="14.7109375" style="22" customWidth="1"/>
    <col min="5" max="5" width="16.85546875" style="22" customWidth="1"/>
    <col min="6" max="7" width="14.7109375" style="22" customWidth="1"/>
    <col min="8" max="8" width="2.7109375" style="22" customWidth="1"/>
    <col min="9" max="9" width="12.7109375" style="22" customWidth="1"/>
    <col min="10" max="16384" width="11.42578125" style="22"/>
  </cols>
  <sheetData>
    <row r="1" spans="1:9" ht="8.25" customHeight="1"/>
    <row r="2" spans="1:9" ht="14.25" customHeight="1">
      <c r="A2" s="1538"/>
      <c r="B2" s="1538"/>
      <c r="C2" s="1538"/>
      <c r="D2" s="1538"/>
      <c r="E2" s="1538"/>
      <c r="F2" s="1538"/>
      <c r="G2" s="1538"/>
      <c r="H2" s="1538"/>
      <c r="I2" s="1538"/>
    </row>
    <row r="3" spans="1:9" ht="14.25" customHeight="1">
      <c r="A3" s="19" t="s">
        <v>672</v>
      </c>
      <c r="B3" s="1542" t="str">
        <f>IDENTIFICATION!B2</f>
        <v>LAPAN SOFT</v>
      </c>
      <c r="C3" s="1542"/>
      <c r="D3" s="1542"/>
      <c r="E3" s="1542"/>
      <c r="F3" s="1542"/>
      <c r="G3" s="1542"/>
      <c r="H3" s="1542"/>
      <c r="I3" s="1542"/>
    </row>
    <row r="4" spans="1:9" ht="14.25" customHeight="1">
      <c r="A4" s="1542" t="str">
        <f>IDENTIFICATION!B3</f>
        <v>TRENDS</v>
      </c>
      <c r="B4" s="1542"/>
      <c r="C4" s="1542"/>
      <c r="D4" s="347" t="s">
        <v>0</v>
      </c>
      <c r="E4" s="1700" t="str">
        <f>IDENTIFICATION!B4</f>
        <v>LS</v>
      </c>
      <c r="F4" s="1700"/>
      <c r="G4" s="1700"/>
      <c r="H4" s="1700"/>
      <c r="I4" s="1700"/>
    </row>
    <row r="5" spans="1:9" ht="14.25" customHeight="1">
      <c r="A5" s="19" t="s">
        <v>1</v>
      </c>
      <c r="B5" s="339" t="str">
        <f>IDENTIFICATION!B5</f>
        <v>01</v>
      </c>
      <c r="C5" s="339" t="s">
        <v>45</v>
      </c>
      <c r="D5" s="820" t="str">
        <f>IDENTIFICATION!F5</f>
        <v>XXXX</v>
      </c>
      <c r="E5" s="1541" t="str">
        <f>IDENTIFICATION!G5</f>
        <v>TOUGAN</v>
      </c>
      <c r="F5" s="1541"/>
      <c r="G5" s="1663" t="str">
        <f>IDENTIFICATION!H5</f>
        <v>01</v>
      </c>
      <c r="H5" s="1663"/>
      <c r="I5" s="20"/>
    </row>
    <row r="6" spans="1:9" ht="14.25" customHeight="1">
      <c r="A6" s="19" t="s">
        <v>2</v>
      </c>
      <c r="B6" s="339" t="str">
        <f>IDENTIFICATION!B7</f>
        <v>000XXXXXA</v>
      </c>
      <c r="C6" s="23"/>
      <c r="D6" s="349" t="s">
        <v>3</v>
      </c>
      <c r="E6" s="25">
        <f>IDENTIFICATION!F11</f>
        <v>43100</v>
      </c>
      <c r="F6" s="349" t="s">
        <v>328</v>
      </c>
      <c r="G6" s="1539">
        <f>IDENTIFICATION!H11</f>
        <v>12</v>
      </c>
      <c r="H6" s="1539"/>
      <c r="I6" s="1539"/>
    </row>
    <row r="7" spans="1:9" ht="14.25" customHeight="1">
      <c r="A7" s="325"/>
      <c r="B7" s="326"/>
      <c r="C7" s="315"/>
      <c r="D7" s="322"/>
      <c r="E7" s="315"/>
      <c r="F7" s="327"/>
      <c r="G7" s="255"/>
      <c r="H7" s="255"/>
      <c r="I7" s="113"/>
    </row>
    <row r="8" spans="1:9" ht="21.75" customHeight="1">
      <c r="A8" s="1699" t="s">
        <v>998</v>
      </c>
      <c r="B8" s="1699"/>
      <c r="C8" s="1699"/>
      <c r="D8" s="1699"/>
      <c r="E8" s="1699"/>
      <c r="F8" s="1699"/>
      <c r="G8" s="1699"/>
      <c r="H8" s="1699"/>
      <c r="I8" s="1699"/>
    </row>
    <row r="9" spans="1:9" ht="9" customHeight="1">
      <c r="A9" s="1699"/>
      <c r="B9" s="1699"/>
      <c r="C9" s="1699"/>
      <c r="D9" s="1699"/>
      <c r="E9" s="1699"/>
      <c r="F9" s="1699"/>
      <c r="G9" s="1699"/>
      <c r="H9" s="1699"/>
      <c r="I9" s="1699"/>
    </row>
    <row r="10" spans="1:9">
      <c r="A10" s="113"/>
      <c r="B10" s="113"/>
      <c r="C10" s="113"/>
      <c r="D10" s="113"/>
      <c r="E10" s="113"/>
      <c r="F10" s="113"/>
      <c r="G10" s="113"/>
      <c r="H10" s="113"/>
      <c r="I10" s="113"/>
    </row>
    <row r="11" spans="1:9">
      <c r="A11" s="69"/>
      <c r="B11" s="70"/>
      <c r="C11" s="71"/>
      <c r="D11" s="72" t="s">
        <v>404</v>
      </c>
      <c r="E11" s="1695" t="s">
        <v>999</v>
      </c>
      <c r="F11" s="72" t="s">
        <v>448</v>
      </c>
      <c r="G11" s="72" t="s">
        <v>449</v>
      </c>
      <c r="H11" s="73" t="s">
        <v>450</v>
      </c>
      <c r="I11" s="74"/>
    </row>
    <row r="12" spans="1:9" ht="14.25">
      <c r="A12" s="343"/>
      <c r="B12" s="344"/>
      <c r="C12" s="345"/>
      <c r="D12" s="78" t="s">
        <v>406</v>
      </c>
      <c r="E12" s="1696"/>
      <c r="F12" s="78" t="s">
        <v>451</v>
      </c>
      <c r="G12" s="78" t="s">
        <v>452</v>
      </c>
      <c r="H12" s="79" t="s">
        <v>453</v>
      </c>
      <c r="I12" s="80"/>
    </row>
    <row r="13" spans="1:9">
      <c r="A13" s="343"/>
      <c r="B13" s="344"/>
      <c r="C13" s="345"/>
      <c r="D13" s="81"/>
      <c r="E13" s="1696"/>
      <c r="F13" s="78" t="s">
        <v>454</v>
      </c>
      <c r="G13" s="81"/>
      <c r="H13" s="343"/>
      <c r="I13" s="345"/>
    </row>
    <row r="14" spans="1:9">
      <c r="A14" s="66"/>
      <c r="B14" s="67"/>
      <c r="C14" s="68"/>
      <c r="D14" s="82" t="s">
        <v>421</v>
      </c>
      <c r="E14" s="82" t="s">
        <v>455</v>
      </c>
      <c r="F14" s="82" t="s">
        <v>456</v>
      </c>
      <c r="G14" s="82" t="s">
        <v>457</v>
      </c>
      <c r="H14" s="66"/>
      <c r="I14" s="83" t="s">
        <v>458</v>
      </c>
    </row>
    <row r="15" spans="1:9" ht="4.5" customHeight="1">
      <c r="A15" s="69"/>
      <c r="B15" s="70"/>
      <c r="C15" s="71"/>
      <c r="D15" s="84"/>
      <c r="E15" s="84"/>
      <c r="F15" s="84"/>
      <c r="G15" s="84"/>
      <c r="H15" s="75"/>
      <c r="I15" s="85"/>
    </row>
    <row r="16" spans="1:9">
      <c r="A16" s="1692" t="s">
        <v>977</v>
      </c>
      <c r="B16" s="1693"/>
      <c r="C16" s="1694"/>
      <c r="D16" s="89"/>
      <c r="E16" s="268"/>
      <c r="F16" s="110">
        <f>D16-E16</f>
        <v>0</v>
      </c>
      <c r="G16" s="111"/>
      <c r="H16" s="1697">
        <f>G16-F16</f>
        <v>0</v>
      </c>
      <c r="I16" s="1698"/>
    </row>
    <row r="17" spans="1:9">
      <c r="A17" s="1687" t="s">
        <v>978</v>
      </c>
      <c r="B17" s="1688"/>
      <c r="C17" s="1689"/>
      <c r="D17" s="89"/>
      <c r="E17" s="304"/>
      <c r="F17" s="331">
        <f>D17-E17</f>
        <v>0</v>
      </c>
      <c r="G17" s="89"/>
      <c r="H17" s="1690">
        <f>G17-F17</f>
        <v>0</v>
      </c>
      <c r="I17" s="1691"/>
    </row>
    <row r="18" spans="1:9">
      <c r="A18" s="1687" t="s">
        <v>979</v>
      </c>
      <c r="B18" s="1688"/>
      <c r="C18" s="1689"/>
      <c r="D18" s="89"/>
      <c r="E18" s="89"/>
      <c r="F18" s="331">
        <f t="shared" ref="F18:F19" si="0">D18-E18</f>
        <v>0</v>
      </c>
      <c r="G18" s="89"/>
      <c r="H18" s="1631">
        <f>G18-F18</f>
        <v>0</v>
      </c>
      <c r="I18" s="1633"/>
    </row>
    <row r="19" spans="1:9">
      <c r="A19" s="1674" t="s">
        <v>426</v>
      </c>
      <c r="B19" s="1675"/>
      <c r="C19" s="1676"/>
      <c r="D19" s="89"/>
      <c r="E19" s="89"/>
      <c r="F19" s="331">
        <f t="shared" si="0"/>
        <v>0</v>
      </c>
      <c r="G19" s="89"/>
      <c r="H19" s="1631">
        <f>G19-F19</f>
        <v>0</v>
      </c>
      <c r="I19" s="1633"/>
    </row>
    <row r="20" spans="1:9" ht="7.5" customHeight="1">
      <c r="A20" s="75"/>
      <c r="B20" s="76"/>
      <c r="C20" s="77"/>
      <c r="D20" s="87"/>
      <c r="E20" s="87"/>
      <c r="F20" s="87"/>
      <c r="G20" s="87"/>
      <c r="H20" s="88"/>
      <c r="I20" s="56"/>
    </row>
    <row r="21" spans="1:9" ht="15" customHeight="1">
      <c r="A21" s="1677" t="s">
        <v>992</v>
      </c>
      <c r="B21" s="1677"/>
      <c r="C21" s="1677"/>
      <c r="D21" s="277">
        <f>SUM(D16:D19)</f>
        <v>0</v>
      </c>
      <c r="E21" s="277">
        <f t="shared" ref="E21" si="1">SUM(E16:E19)</f>
        <v>0</v>
      </c>
      <c r="F21" s="277">
        <f>SUM(F16:F19)</f>
        <v>0</v>
      </c>
      <c r="G21" s="277">
        <f>SUM(G16:G19)</f>
        <v>0</v>
      </c>
      <c r="H21" s="1685">
        <f>SUM(H16:I19)</f>
        <v>0</v>
      </c>
      <c r="I21" s="1685"/>
    </row>
    <row r="22" spans="1:9" ht="6" customHeight="1">
      <c r="A22" s="278"/>
      <c r="B22" s="279"/>
      <c r="C22" s="280"/>
      <c r="D22" s="281"/>
      <c r="E22" s="281"/>
      <c r="F22" s="281"/>
      <c r="G22" s="281"/>
      <c r="H22" s="303"/>
      <c r="I22" s="282"/>
    </row>
    <row r="23" spans="1:9">
      <c r="A23" s="1674" t="s">
        <v>1001</v>
      </c>
      <c r="B23" s="1675"/>
      <c r="C23" s="1676"/>
      <c r="D23" s="111"/>
      <c r="E23" s="111"/>
      <c r="F23" s="110">
        <f>D23-E23</f>
        <v>0</v>
      </c>
      <c r="G23" s="266"/>
      <c r="H23" s="1686">
        <f>G23-F23</f>
        <v>0</v>
      </c>
      <c r="I23" s="1686"/>
    </row>
    <row r="24" spans="1:9">
      <c r="A24" s="1674" t="s">
        <v>1000</v>
      </c>
      <c r="B24" s="1675"/>
      <c r="C24" s="1676"/>
      <c r="D24" s="89"/>
      <c r="E24" s="111"/>
      <c r="F24" s="331">
        <f t="shared" ref="F24:F27" si="2">D24-E24</f>
        <v>0</v>
      </c>
      <c r="G24" s="304"/>
      <c r="H24" s="1673">
        <f t="shared" ref="H24:H26" si="3">G24-F24</f>
        <v>0</v>
      </c>
      <c r="I24" s="1673"/>
    </row>
    <row r="25" spans="1:9">
      <c r="A25" s="1674" t="s">
        <v>780</v>
      </c>
      <c r="B25" s="1675"/>
      <c r="C25" s="1676"/>
      <c r="D25" s="89"/>
      <c r="E25" s="89"/>
      <c r="F25" s="331">
        <f t="shared" si="2"/>
        <v>0</v>
      </c>
      <c r="G25" s="89"/>
      <c r="H25" s="1673">
        <f t="shared" si="3"/>
        <v>0</v>
      </c>
      <c r="I25" s="1673"/>
    </row>
    <row r="26" spans="1:9">
      <c r="A26" s="1674" t="s">
        <v>782</v>
      </c>
      <c r="B26" s="1675"/>
      <c r="C26" s="1676"/>
      <c r="D26" s="89"/>
      <c r="E26" s="89"/>
      <c r="F26" s="331">
        <f t="shared" si="2"/>
        <v>0</v>
      </c>
      <c r="G26" s="89"/>
      <c r="H26" s="1673">
        <f t="shared" si="3"/>
        <v>0</v>
      </c>
      <c r="I26" s="1673"/>
    </row>
    <row r="27" spans="1:9">
      <c r="A27" s="1674" t="s">
        <v>783</v>
      </c>
      <c r="B27" s="1675"/>
      <c r="C27" s="1676"/>
      <c r="D27" s="89"/>
      <c r="E27" s="89"/>
      <c r="F27" s="331">
        <f t="shared" si="2"/>
        <v>0</v>
      </c>
      <c r="G27" s="89"/>
      <c r="H27" s="1673">
        <f>G27-F27</f>
        <v>0</v>
      </c>
      <c r="I27" s="1673"/>
    </row>
    <row r="28" spans="1:9" ht="6.75" customHeight="1">
      <c r="A28" s="75"/>
      <c r="B28" s="76"/>
      <c r="C28" s="77"/>
      <c r="D28" s="87"/>
      <c r="E28" s="87"/>
      <c r="F28" s="87"/>
      <c r="G28" s="87"/>
      <c r="H28" s="88"/>
      <c r="I28" s="56"/>
    </row>
    <row r="29" spans="1:9">
      <c r="A29" s="1677" t="s">
        <v>993</v>
      </c>
      <c r="B29" s="1677"/>
      <c r="C29" s="1677"/>
      <c r="D29" s="291">
        <f>SUM(D23:D27)</f>
        <v>0</v>
      </c>
      <c r="E29" s="291">
        <f t="shared" ref="E29:F29" si="4">SUM(E23:E27)</f>
        <v>0</v>
      </c>
      <c r="F29" s="291">
        <f t="shared" si="4"/>
        <v>0</v>
      </c>
      <c r="G29" s="291">
        <f>SUM(G23:G27)</f>
        <v>0</v>
      </c>
      <c r="H29" s="1678">
        <f>SUM(H23:I27)</f>
        <v>0</v>
      </c>
      <c r="I29" s="1679"/>
    </row>
    <row r="30" spans="1:9" ht="6" customHeight="1">
      <c r="A30" s="292"/>
      <c r="B30" s="293"/>
      <c r="C30" s="294"/>
      <c r="D30" s="281"/>
      <c r="E30" s="281"/>
      <c r="F30" s="281"/>
      <c r="G30" s="281"/>
      <c r="H30" s="305"/>
      <c r="I30" s="282"/>
    </row>
    <row r="31" spans="1:9">
      <c r="A31" s="1674" t="s">
        <v>431</v>
      </c>
      <c r="B31" s="1675"/>
      <c r="C31" s="1676"/>
      <c r="D31" s="89"/>
      <c r="E31" s="89"/>
      <c r="F31" s="90">
        <f>D31-E31</f>
        <v>0</v>
      </c>
      <c r="G31" s="89"/>
      <c r="H31" s="1642">
        <f>G31-F31</f>
        <v>0</v>
      </c>
      <c r="I31" s="1644"/>
    </row>
    <row r="32" spans="1:9">
      <c r="A32" s="1674" t="s">
        <v>432</v>
      </c>
      <c r="B32" s="1675"/>
      <c r="C32" s="1676"/>
      <c r="D32" s="89"/>
      <c r="E32" s="89"/>
      <c r="F32" s="90">
        <f>D32-E32</f>
        <v>0</v>
      </c>
      <c r="G32" s="89"/>
      <c r="H32" s="1631">
        <f>G32-F32</f>
        <v>0</v>
      </c>
      <c r="I32" s="1633"/>
    </row>
    <row r="33" spans="1:9" ht="7.5" customHeight="1">
      <c r="A33" s="75"/>
      <c r="B33" s="76"/>
      <c r="C33" s="77"/>
      <c r="D33" s="87"/>
      <c r="E33" s="87"/>
      <c r="F33" s="87"/>
      <c r="G33" s="87"/>
      <c r="H33" s="88"/>
      <c r="I33" s="56"/>
    </row>
    <row r="34" spans="1:9">
      <c r="A34" s="1677" t="s">
        <v>1002</v>
      </c>
      <c r="B34" s="1677"/>
      <c r="C34" s="1677"/>
      <c r="D34" s="295">
        <f>SUM(D31:D32)</f>
        <v>0</v>
      </c>
      <c r="E34" s="295">
        <f t="shared" ref="E34:F34" si="5">SUM(E31:E32)</f>
        <v>0</v>
      </c>
      <c r="F34" s="295">
        <f t="shared" si="5"/>
        <v>0</v>
      </c>
      <c r="G34" s="295">
        <f>SUM(G31:G32)</f>
        <v>0</v>
      </c>
      <c r="H34" s="1683">
        <f>SUM(H31:I32)</f>
        <v>0</v>
      </c>
      <c r="I34" s="1684"/>
    </row>
    <row r="35" spans="1:9" ht="6.75" customHeight="1">
      <c r="A35" s="299"/>
      <c r="B35" s="300"/>
      <c r="C35" s="301"/>
      <c r="D35" s="296"/>
      <c r="E35" s="296"/>
      <c r="F35" s="296"/>
      <c r="G35" s="296"/>
      <c r="H35" s="297"/>
      <c r="I35" s="298"/>
    </row>
    <row r="36" spans="1:9" ht="15" customHeight="1">
      <c r="A36" s="1680" t="s">
        <v>606</v>
      </c>
      <c r="B36" s="1681"/>
      <c r="C36" s="1682"/>
      <c r="D36" s="291">
        <f>D21+D29+D34</f>
        <v>0</v>
      </c>
      <c r="E36" s="291">
        <f t="shared" ref="E36:G36" si="6">E21+E29+E34</f>
        <v>0</v>
      </c>
      <c r="F36" s="291">
        <f t="shared" si="6"/>
        <v>0</v>
      </c>
      <c r="G36" s="291">
        <f t="shared" si="6"/>
        <v>0</v>
      </c>
      <c r="H36" s="1678">
        <f>H21+H29+H34</f>
        <v>0</v>
      </c>
      <c r="I36" s="1679"/>
    </row>
    <row r="37" spans="1:9" ht="6" customHeight="1">
      <c r="A37" s="289"/>
      <c r="B37" s="290"/>
      <c r="C37" s="290"/>
      <c r="D37" s="96"/>
      <c r="E37" s="96"/>
      <c r="F37" s="96"/>
      <c r="G37" s="96"/>
      <c r="H37" s="96"/>
      <c r="I37" s="306"/>
    </row>
    <row r="38" spans="1:9" ht="12.75" customHeight="1">
      <c r="A38" s="113"/>
      <c r="B38" s="310"/>
      <c r="C38" s="310"/>
      <c r="D38" s="302"/>
      <c r="E38" s="302"/>
      <c r="F38" s="302"/>
      <c r="G38" s="302"/>
      <c r="H38" s="302"/>
      <c r="I38" s="302"/>
    </row>
    <row r="39" spans="1:9">
      <c r="A39" s="113" t="s">
        <v>989</v>
      </c>
      <c r="B39" s="311"/>
      <c r="C39" s="311"/>
      <c r="D39" s="113"/>
      <c r="E39" s="113"/>
      <c r="F39" s="113"/>
      <c r="G39" s="113"/>
      <c r="H39" s="113"/>
      <c r="I39" s="113"/>
    </row>
    <row r="40" spans="1:9">
      <c r="A40" s="1664"/>
      <c r="B40" s="1665"/>
      <c r="C40" s="1665"/>
      <c r="D40" s="1665"/>
      <c r="E40" s="1665"/>
      <c r="F40" s="1665"/>
      <c r="G40" s="1665"/>
      <c r="H40" s="1665"/>
      <c r="I40" s="1666"/>
    </row>
    <row r="41" spans="1:9">
      <c r="A41" s="1667"/>
      <c r="B41" s="1668"/>
      <c r="C41" s="1668"/>
      <c r="D41" s="1668"/>
      <c r="E41" s="1668"/>
      <c r="F41" s="1668"/>
      <c r="G41" s="1668"/>
      <c r="H41" s="1668"/>
      <c r="I41" s="1669"/>
    </row>
    <row r="42" spans="1:9">
      <c r="A42" s="1667"/>
      <c r="B42" s="1668"/>
      <c r="C42" s="1668"/>
      <c r="D42" s="1668"/>
      <c r="E42" s="1668"/>
      <c r="F42" s="1668"/>
      <c r="G42" s="1668"/>
      <c r="H42" s="1668"/>
      <c r="I42" s="1669"/>
    </row>
    <row r="43" spans="1:9">
      <c r="A43" s="1667"/>
      <c r="B43" s="1668"/>
      <c r="C43" s="1668"/>
      <c r="D43" s="1668"/>
      <c r="E43" s="1668"/>
      <c r="F43" s="1668"/>
      <c r="G43" s="1668"/>
      <c r="H43" s="1668"/>
      <c r="I43" s="1669"/>
    </row>
    <row r="44" spans="1:9">
      <c r="A44" s="1667"/>
      <c r="B44" s="1668"/>
      <c r="C44" s="1668"/>
      <c r="D44" s="1668"/>
      <c r="E44" s="1668"/>
      <c r="F44" s="1668"/>
      <c r="G44" s="1668"/>
      <c r="H44" s="1668"/>
      <c r="I44" s="1669"/>
    </row>
    <row r="45" spans="1:9">
      <c r="A45" s="1667"/>
      <c r="B45" s="1668"/>
      <c r="C45" s="1668"/>
      <c r="D45" s="1668"/>
      <c r="E45" s="1668"/>
      <c r="F45" s="1668"/>
      <c r="G45" s="1668"/>
      <c r="H45" s="1668"/>
      <c r="I45" s="1669"/>
    </row>
    <row r="46" spans="1:9">
      <c r="A46" s="1667"/>
      <c r="B46" s="1668"/>
      <c r="C46" s="1668"/>
      <c r="D46" s="1668"/>
      <c r="E46" s="1668"/>
      <c r="F46" s="1668"/>
      <c r="G46" s="1668"/>
      <c r="H46" s="1668"/>
      <c r="I46" s="1669"/>
    </row>
    <row r="47" spans="1:9">
      <c r="A47" s="1667"/>
      <c r="B47" s="1668"/>
      <c r="C47" s="1668"/>
      <c r="D47" s="1668"/>
      <c r="E47" s="1668"/>
      <c r="F47" s="1668"/>
      <c r="G47" s="1668"/>
      <c r="H47" s="1668"/>
      <c r="I47" s="1669"/>
    </row>
    <row r="48" spans="1:9">
      <c r="A48" s="1667"/>
      <c r="B48" s="1668"/>
      <c r="C48" s="1668"/>
      <c r="D48" s="1668"/>
      <c r="E48" s="1668"/>
      <c r="F48" s="1668"/>
      <c r="G48" s="1668"/>
      <c r="H48" s="1668"/>
      <c r="I48" s="1669"/>
    </row>
    <row r="49" spans="1:9">
      <c r="A49" s="1670"/>
      <c r="B49" s="1671"/>
      <c r="C49" s="1671"/>
      <c r="D49" s="1671"/>
      <c r="E49" s="1671"/>
      <c r="F49" s="1671"/>
      <c r="G49" s="1671"/>
      <c r="H49" s="1671"/>
      <c r="I49" s="1672"/>
    </row>
  </sheetData>
  <sheetProtection algorithmName="SHA-512" hashValue="6bbRevP3ynkar5H4LN9HKn/huA92MRnb+kO/Kh9B5Ss+15GH4qusHIEDhw7zjZjqsO8NglLdypukYOMYME6K9Q==" saltValue="1pR5QQ2gxqWy/66AkgaPgg==" spinCount="100000" sheet="1" objects="1" formatCells="0" selectLockedCells="1"/>
  <mergeCells count="40">
    <mergeCell ref="A16:C16"/>
    <mergeCell ref="A2:I2"/>
    <mergeCell ref="G6:I6"/>
    <mergeCell ref="A4:C4"/>
    <mergeCell ref="E5:F5"/>
    <mergeCell ref="G5:H5"/>
    <mergeCell ref="E11:E13"/>
    <mergeCell ref="H16:I16"/>
    <mergeCell ref="A8:I9"/>
    <mergeCell ref="B3:I3"/>
    <mergeCell ref="E4:I4"/>
    <mergeCell ref="A17:C17"/>
    <mergeCell ref="H17:I17"/>
    <mergeCell ref="A18:C18"/>
    <mergeCell ref="H18:I18"/>
    <mergeCell ref="H19:I19"/>
    <mergeCell ref="A19:C19"/>
    <mergeCell ref="A24:C24"/>
    <mergeCell ref="H24:I24"/>
    <mergeCell ref="A25:C25"/>
    <mergeCell ref="H25:I25"/>
    <mergeCell ref="A21:C21"/>
    <mergeCell ref="H21:I21"/>
    <mergeCell ref="A23:C23"/>
    <mergeCell ref="H23:I23"/>
    <mergeCell ref="A40:I49"/>
    <mergeCell ref="H26:I26"/>
    <mergeCell ref="H27:I27"/>
    <mergeCell ref="A32:C32"/>
    <mergeCell ref="H32:I32"/>
    <mergeCell ref="A29:C29"/>
    <mergeCell ref="A26:C26"/>
    <mergeCell ref="A27:C27"/>
    <mergeCell ref="H36:I36"/>
    <mergeCell ref="H29:I29"/>
    <mergeCell ref="A31:C31"/>
    <mergeCell ref="H31:I31"/>
    <mergeCell ref="A34:C34"/>
    <mergeCell ref="A36:C36"/>
    <mergeCell ref="H34:I34"/>
  </mergeCells>
  <printOptions horizontalCentered="1"/>
  <pageMargins left="0.39370078740157483" right="0.39370078740157483" top="0.39370078740157483" bottom="0.39370078740157483" header="0.51181102362204722" footer="0.51181102362204722"/>
  <pageSetup paperSize="9" scale="90" orientation="landscape" r:id="rId1"/>
  <headerFooter alignWithMargins="0"/>
  <drawing r:id="rId2"/>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H43"/>
  <sheetViews>
    <sheetView showGridLines="0" showRowColHeaders="0" showZeros="0" topLeftCell="A4" zoomScaleNormal="100" workbookViewId="0">
      <selection activeCell="G25" sqref="G25"/>
    </sheetView>
  </sheetViews>
  <sheetFormatPr baseColWidth="10" defaultRowHeight="14.25"/>
  <cols>
    <col min="1" max="1" width="40.28515625" style="17" bestFit="1" customWidth="1"/>
    <col min="2" max="2" width="6.5703125" style="17" customWidth="1"/>
    <col min="3" max="3" width="7.7109375" style="17" customWidth="1"/>
    <col min="4" max="4" width="15.7109375" style="17" customWidth="1"/>
    <col min="5" max="5" width="13.42578125" style="17" customWidth="1"/>
    <col min="6" max="7" width="10.7109375" style="17" customWidth="1"/>
    <col min="8" max="8" width="4.5703125" style="17" customWidth="1"/>
    <col min="9" max="16384" width="11.42578125" style="17"/>
  </cols>
  <sheetData>
    <row r="1" spans="1:8" ht="10.5" customHeight="1">
      <c r="A1" s="1394"/>
      <c r="B1" s="1497"/>
      <c r="C1" s="1497"/>
      <c r="D1" s="1497"/>
      <c r="E1" s="1497"/>
      <c r="F1" s="1497"/>
      <c r="G1" s="1497"/>
      <c r="H1" s="1497"/>
    </row>
    <row r="2" spans="1:8">
      <c r="A2" s="335" t="s">
        <v>672</v>
      </c>
      <c r="B2" s="1716" t="str">
        <f>IDENTIFICATION!B2</f>
        <v>LAPAN SOFT</v>
      </c>
      <c r="C2" s="1437"/>
      <c r="D2" s="1437"/>
      <c r="E2" s="1437"/>
      <c r="F2" s="1437"/>
      <c r="G2" s="1437"/>
      <c r="H2" s="1437"/>
    </row>
    <row r="3" spans="1:8">
      <c r="A3" s="335" t="s">
        <v>0</v>
      </c>
      <c r="B3" s="1717" t="str">
        <f>IDENTIFICATION!B4</f>
        <v>LS</v>
      </c>
      <c r="C3" s="1426"/>
      <c r="D3" s="1426"/>
      <c r="E3" s="1426"/>
      <c r="F3" s="1426"/>
      <c r="G3" s="1426"/>
      <c r="H3" s="1426"/>
    </row>
    <row r="4" spans="1:8">
      <c r="A4" s="335" t="s">
        <v>1</v>
      </c>
      <c r="B4" s="446" t="str">
        <f>IDENTIFICATION!B5</f>
        <v>01</v>
      </c>
      <c r="C4" s="447" t="s">
        <v>45</v>
      </c>
      <c r="D4" s="447" t="str">
        <f>IDENTIFICATION!F5</f>
        <v>XXXX</v>
      </c>
      <c r="E4" s="1718" t="str">
        <f>IDENTIFICATION!G5</f>
        <v>TOUGAN</v>
      </c>
      <c r="F4" s="1718"/>
      <c r="G4" s="1718"/>
      <c r="H4" s="448" t="str">
        <f>IDENTIFICATION!H5</f>
        <v>01</v>
      </c>
    </row>
    <row r="5" spans="1:8">
      <c r="A5" s="335" t="s">
        <v>2</v>
      </c>
      <c r="B5" s="1718" t="str">
        <f>IDENTIFICATION!B7</f>
        <v>000XXXXXA</v>
      </c>
      <c r="C5" s="1718"/>
      <c r="D5" s="334" t="s">
        <v>3</v>
      </c>
      <c r="E5" s="449">
        <f>IDENTIFICATION!F11</f>
        <v>43100</v>
      </c>
      <c r="F5" s="1719" t="s">
        <v>4</v>
      </c>
      <c r="G5" s="1719"/>
      <c r="H5" s="450">
        <f>IDENTIFICATION!H11</f>
        <v>12</v>
      </c>
    </row>
    <row r="6" spans="1:8">
      <c r="A6" s="219"/>
      <c r="B6" s="219"/>
      <c r="C6" s="219"/>
      <c r="D6" s="219"/>
      <c r="E6" s="219"/>
      <c r="F6" s="219"/>
      <c r="G6" s="219"/>
      <c r="H6" s="219"/>
    </row>
    <row r="7" spans="1:8" ht="21.75" customHeight="1">
      <c r="A7" s="1493" t="s">
        <v>691</v>
      </c>
      <c r="B7" s="1493"/>
      <c r="C7" s="1493"/>
      <c r="D7" s="1493"/>
      <c r="E7" s="1493"/>
      <c r="F7" s="1493"/>
      <c r="G7" s="1493"/>
      <c r="H7" s="1493"/>
    </row>
    <row r="8" spans="1:8" ht="6" customHeight="1">
      <c r="A8" s="219"/>
      <c r="B8" s="219"/>
      <c r="C8" s="219"/>
      <c r="D8" s="219"/>
      <c r="E8" s="219"/>
      <c r="F8" s="219"/>
      <c r="G8" s="219"/>
      <c r="H8" s="219"/>
    </row>
    <row r="9" spans="1:8" ht="22.5" customHeight="1">
      <c r="A9" s="1493" t="s">
        <v>693</v>
      </c>
      <c r="B9" s="1493"/>
      <c r="C9" s="1493"/>
      <c r="D9" s="1493"/>
      <c r="E9" s="1493"/>
      <c r="F9" s="1493"/>
      <c r="G9" s="1493"/>
      <c r="H9" s="1493"/>
    </row>
    <row r="11" spans="1:8" ht="22.5" customHeight="1">
      <c r="A11" s="434" t="s">
        <v>1003</v>
      </c>
      <c r="B11" s="355"/>
      <c r="C11" s="355"/>
      <c r="D11" s="355"/>
      <c r="E11" s="355"/>
      <c r="F11" s="355"/>
      <c r="G11" s="355"/>
      <c r="H11" s="356"/>
    </row>
    <row r="12" spans="1:8" ht="61.5" customHeight="1">
      <c r="A12" s="1711"/>
      <c r="B12" s="1712"/>
      <c r="C12" s="1712"/>
      <c r="D12" s="1712"/>
      <c r="E12" s="1712"/>
      <c r="F12" s="1712"/>
      <c r="G12" s="1712"/>
      <c r="H12" s="1713"/>
    </row>
    <row r="13" spans="1:8" ht="33.75" customHeight="1">
      <c r="A13" s="1714" t="s">
        <v>1004</v>
      </c>
      <c r="B13" s="1714"/>
      <c r="C13" s="1714"/>
      <c r="D13" s="1714" t="s">
        <v>1005</v>
      </c>
      <c r="E13" s="1714"/>
      <c r="F13" s="1715" t="s">
        <v>1006</v>
      </c>
      <c r="G13" s="1715"/>
      <c r="H13" s="1715"/>
    </row>
    <row r="14" spans="1:8">
      <c r="A14" s="1710"/>
      <c r="B14" s="1710"/>
      <c r="C14" s="1710"/>
      <c r="D14" s="1710"/>
      <c r="E14" s="1710"/>
      <c r="F14" s="1710"/>
      <c r="G14" s="1710"/>
      <c r="H14" s="1710"/>
    </row>
    <row r="15" spans="1:8">
      <c r="A15" s="1710"/>
      <c r="B15" s="1710"/>
      <c r="C15" s="1710"/>
      <c r="D15" s="1710"/>
      <c r="E15" s="1710"/>
      <c r="F15" s="1710"/>
      <c r="G15" s="1710"/>
      <c r="H15" s="1710"/>
    </row>
    <row r="16" spans="1:8">
      <c r="A16" s="1710"/>
      <c r="B16" s="1710"/>
      <c r="C16" s="1710"/>
      <c r="D16" s="1710"/>
      <c r="E16" s="1710"/>
      <c r="F16" s="1710"/>
      <c r="G16" s="1710"/>
      <c r="H16" s="1710"/>
    </row>
    <row r="17" spans="1:8">
      <c r="A17" s="1710"/>
      <c r="B17" s="1710"/>
      <c r="C17" s="1710"/>
      <c r="D17" s="1710"/>
      <c r="E17" s="1710"/>
      <c r="F17" s="1710"/>
      <c r="G17" s="1710"/>
      <c r="H17" s="1710"/>
    </row>
    <row r="18" spans="1:8">
      <c r="A18" s="1710"/>
      <c r="B18" s="1710"/>
      <c r="C18" s="1710"/>
      <c r="D18" s="1710"/>
      <c r="E18" s="1710"/>
      <c r="F18" s="1710"/>
      <c r="G18" s="1710"/>
      <c r="H18" s="1710"/>
    </row>
    <row r="19" spans="1:8">
      <c r="A19" s="1710"/>
      <c r="B19" s="1710"/>
      <c r="C19" s="1710"/>
      <c r="D19" s="1710"/>
      <c r="E19" s="1710"/>
      <c r="F19" s="1710"/>
      <c r="G19" s="1710"/>
      <c r="H19" s="1710"/>
    </row>
    <row r="20" spans="1:8">
      <c r="A20" s="1710"/>
      <c r="B20" s="1710"/>
      <c r="C20" s="1710"/>
      <c r="D20" s="1710"/>
      <c r="E20" s="1710"/>
      <c r="F20" s="1710"/>
      <c r="G20" s="1710"/>
      <c r="H20" s="1710"/>
    </row>
    <row r="21" spans="1:8">
      <c r="A21" s="1710"/>
      <c r="B21" s="1710"/>
      <c r="C21" s="1710"/>
      <c r="D21" s="1710"/>
      <c r="E21" s="1710"/>
      <c r="F21" s="1710"/>
      <c r="G21" s="1710"/>
      <c r="H21" s="1710"/>
    </row>
    <row r="22" spans="1:8">
      <c r="A22" s="1710"/>
      <c r="B22" s="1710"/>
      <c r="C22" s="1710"/>
      <c r="D22" s="1710"/>
      <c r="E22" s="1710"/>
      <c r="F22" s="1710"/>
      <c r="G22" s="1710"/>
      <c r="H22" s="1710"/>
    </row>
    <row r="23" spans="1:8">
      <c r="A23" s="1710"/>
      <c r="B23" s="1710"/>
      <c r="C23" s="1710"/>
      <c r="D23" s="1710"/>
      <c r="E23" s="1710"/>
      <c r="F23" s="1710"/>
      <c r="G23" s="1710"/>
      <c r="H23" s="1710"/>
    </row>
    <row r="24" spans="1:8">
      <c r="A24" s="1710"/>
      <c r="B24" s="1710"/>
      <c r="C24" s="1710"/>
      <c r="D24" s="1710"/>
      <c r="E24" s="1710"/>
      <c r="F24" s="1710"/>
      <c r="G24" s="1710"/>
      <c r="H24" s="1710"/>
    </row>
    <row r="25" spans="1:8" ht="21" customHeight="1">
      <c r="A25" s="434" t="s">
        <v>1007</v>
      </c>
      <c r="B25" s="357"/>
      <c r="C25" s="357"/>
      <c r="D25" s="357"/>
      <c r="E25" s="357"/>
      <c r="F25" s="357"/>
      <c r="G25" s="357"/>
      <c r="H25" s="358"/>
    </row>
    <row r="26" spans="1:8">
      <c r="A26" s="1701"/>
      <c r="B26" s="1701"/>
      <c r="C26" s="1701"/>
      <c r="D26" s="1701"/>
      <c r="E26" s="1701"/>
      <c r="F26" s="1701"/>
      <c r="G26" s="1701"/>
      <c r="H26" s="1701"/>
    </row>
    <row r="27" spans="1:8">
      <c r="A27" s="1702"/>
      <c r="B27" s="1702"/>
      <c r="C27" s="1702"/>
      <c r="D27" s="1702"/>
      <c r="E27" s="1702"/>
      <c r="F27" s="1702"/>
      <c r="G27" s="1702"/>
      <c r="H27" s="1702"/>
    </row>
    <row r="28" spans="1:8">
      <c r="A28" s="1702"/>
      <c r="B28" s="1702"/>
      <c r="C28" s="1702"/>
      <c r="D28" s="1702"/>
      <c r="E28" s="1702"/>
      <c r="F28" s="1702"/>
      <c r="G28" s="1702"/>
      <c r="H28" s="1702"/>
    </row>
    <row r="29" spans="1:8">
      <c r="A29" s="1702"/>
      <c r="B29" s="1702"/>
      <c r="C29" s="1702"/>
      <c r="D29" s="1702"/>
      <c r="E29" s="1702"/>
      <c r="F29" s="1702"/>
      <c r="G29" s="1702"/>
      <c r="H29" s="1702"/>
    </row>
    <row r="30" spans="1:8">
      <c r="A30" s="1702"/>
      <c r="B30" s="1702"/>
      <c r="C30" s="1702"/>
      <c r="D30" s="1702"/>
      <c r="E30" s="1702"/>
      <c r="F30" s="1702"/>
      <c r="G30" s="1702"/>
      <c r="H30" s="1702"/>
    </row>
    <row r="31" spans="1:8">
      <c r="A31" s="1702"/>
      <c r="B31" s="1702"/>
      <c r="C31" s="1702"/>
      <c r="D31" s="1702"/>
      <c r="E31" s="1702"/>
      <c r="F31" s="1702"/>
      <c r="G31" s="1702"/>
      <c r="H31" s="1702"/>
    </row>
    <row r="32" spans="1:8">
      <c r="A32" s="1702"/>
      <c r="B32" s="1702"/>
      <c r="C32" s="1702"/>
      <c r="D32" s="1702"/>
      <c r="E32" s="1702"/>
      <c r="F32" s="1702"/>
      <c r="G32" s="1702"/>
      <c r="H32" s="1702"/>
    </row>
    <row r="33" spans="1:8" ht="20.25" customHeight="1">
      <c r="A33" s="1703" t="s">
        <v>1008</v>
      </c>
      <c r="B33" s="1704"/>
      <c r="C33" s="1704"/>
      <c r="D33" s="1704"/>
      <c r="E33" s="1704"/>
      <c r="F33" s="357"/>
      <c r="G33" s="357"/>
      <c r="H33" s="358"/>
    </row>
    <row r="34" spans="1:8">
      <c r="A34" s="1701"/>
      <c r="B34" s="1701"/>
      <c r="C34" s="1701"/>
      <c r="D34" s="1701"/>
      <c r="E34" s="1701"/>
      <c r="F34" s="1701"/>
      <c r="G34" s="1701"/>
      <c r="H34" s="1701"/>
    </row>
    <row r="35" spans="1:8">
      <c r="A35" s="1702"/>
      <c r="B35" s="1702"/>
      <c r="C35" s="1702"/>
      <c r="D35" s="1702"/>
      <c r="E35" s="1702"/>
      <c r="F35" s="1702"/>
      <c r="G35" s="1702"/>
      <c r="H35" s="1702"/>
    </row>
    <row r="36" spans="1:8">
      <c r="A36" s="1702"/>
      <c r="B36" s="1702"/>
      <c r="C36" s="1702"/>
      <c r="D36" s="1702"/>
      <c r="E36" s="1702"/>
      <c r="F36" s="1702"/>
      <c r="G36" s="1702"/>
      <c r="H36" s="1702"/>
    </row>
    <row r="37" spans="1:8">
      <c r="A37" s="1702"/>
      <c r="B37" s="1702"/>
      <c r="C37" s="1702"/>
      <c r="D37" s="1702"/>
      <c r="E37" s="1702"/>
      <c r="F37" s="1702"/>
      <c r="G37" s="1702"/>
      <c r="H37" s="1702"/>
    </row>
    <row r="38" spans="1:8">
      <c r="A38" s="1702"/>
      <c r="B38" s="1702"/>
      <c r="C38" s="1702"/>
      <c r="D38" s="1702"/>
      <c r="E38" s="1702"/>
      <c r="F38" s="1702"/>
      <c r="G38" s="1702"/>
      <c r="H38" s="1702"/>
    </row>
    <row r="39" spans="1:8">
      <c r="A39" s="1702"/>
      <c r="B39" s="1702"/>
      <c r="C39" s="1702"/>
      <c r="D39" s="1702"/>
      <c r="E39" s="1702"/>
      <c r="F39" s="1702"/>
      <c r="G39" s="1702"/>
      <c r="H39" s="1702"/>
    </row>
    <row r="40" spans="1:8">
      <c r="A40" s="1702"/>
      <c r="B40" s="1702"/>
      <c r="C40" s="1702"/>
      <c r="D40" s="1702"/>
      <c r="E40" s="1702"/>
      <c r="F40" s="1702"/>
      <c r="G40" s="1702"/>
      <c r="H40" s="1702"/>
    </row>
    <row r="41" spans="1:8">
      <c r="A41" s="1702"/>
      <c r="B41" s="1702"/>
      <c r="C41" s="1702"/>
      <c r="D41" s="1702"/>
      <c r="E41" s="1702"/>
      <c r="F41" s="1702"/>
      <c r="G41" s="1702"/>
      <c r="H41" s="1702"/>
    </row>
    <row r="42" spans="1:8">
      <c r="A42" s="1702"/>
      <c r="B42" s="1702"/>
      <c r="C42" s="1702"/>
      <c r="D42" s="1702"/>
      <c r="E42" s="1702"/>
      <c r="F42" s="1702"/>
      <c r="G42" s="1702"/>
      <c r="H42" s="1702"/>
    </row>
    <row r="43" spans="1:8" ht="28.5" customHeight="1">
      <c r="A43" s="1708" t="s">
        <v>1009</v>
      </c>
      <c r="B43" s="1709"/>
      <c r="C43" s="1709"/>
      <c r="D43" s="1709"/>
      <c r="E43" s="1709"/>
      <c r="F43" s="1705"/>
      <c r="G43" s="1706"/>
      <c r="H43" s="1707"/>
    </row>
  </sheetData>
  <sheetProtection algorithmName="SHA-512" hashValue="+P+nYVwVQixotNkgSC5eu/IkDAjmgmXOMmIepNcPThlsISWmdTGZheKuaWzfes+LAuAo1PCeXxmHrczO32a8Sg==" saltValue="XE4Ck14uhIKdwVldo17YXQ==" spinCount="100000" sheet="1" objects="1" formatCells="0" selectLockedCells="1"/>
  <mergeCells count="50">
    <mergeCell ref="A7:H7"/>
    <mergeCell ref="A9:H9"/>
    <mergeCell ref="A1:H1"/>
    <mergeCell ref="B2:H2"/>
    <mergeCell ref="B3:H3"/>
    <mergeCell ref="E4:G4"/>
    <mergeCell ref="B5:C5"/>
    <mergeCell ref="F5:G5"/>
    <mergeCell ref="A24:C24"/>
    <mergeCell ref="D14:E14"/>
    <mergeCell ref="D15:E15"/>
    <mergeCell ref="D16:E16"/>
    <mergeCell ref="D17:E17"/>
    <mergeCell ref="D18:E18"/>
    <mergeCell ref="D19:E19"/>
    <mergeCell ref="D20:E20"/>
    <mergeCell ref="A16:C16"/>
    <mergeCell ref="A17:C17"/>
    <mergeCell ref="A18:C18"/>
    <mergeCell ref="A19:C19"/>
    <mergeCell ref="A20:C20"/>
    <mergeCell ref="A21:C21"/>
    <mergeCell ref="A14:C14"/>
    <mergeCell ref="A15:C15"/>
    <mergeCell ref="A12:H12"/>
    <mergeCell ref="D21:E21"/>
    <mergeCell ref="D22:E22"/>
    <mergeCell ref="D23:E23"/>
    <mergeCell ref="F14:H14"/>
    <mergeCell ref="F15:H15"/>
    <mergeCell ref="F16:H16"/>
    <mergeCell ref="F17:H17"/>
    <mergeCell ref="F18:H18"/>
    <mergeCell ref="F19:H19"/>
    <mergeCell ref="F20:H20"/>
    <mergeCell ref="A22:C22"/>
    <mergeCell ref="A23:C23"/>
    <mergeCell ref="A13:C13"/>
    <mergeCell ref="F13:H13"/>
    <mergeCell ref="D13:E13"/>
    <mergeCell ref="F21:H21"/>
    <mergeCell ref="F22:H22"/>
    <mergeCell ref="F23:H23"/>
    <mergeCell ref="D24:E24"/>
    <mergeCell ref="F24:H24"/>
    <mergeCell ref="A26:H32"/>
    <mergeCell ref="A33:E33"/>
    <mergeCell ref="A34:H42"/>
    <mergeCell ref="F43:H43"/>
    <mergeCell ref="A43:E43"/>
  </mergeCells>
  <printOptions horizontalCentered="1"/>
  <pageMargins left="0.39370078740157483" right="0.19685039370078741" top="0.59055118110236227" bottom="0.19685039370078741" header="0.31496062992125984" footer="0.31496062992125984"/>
  <pageSetup paperSize="9" scale="89" orientation="portrait" verticalDpi="1200" r:id="rId1"/>
  <drawing r:id="rId2"/>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I60"/>
  <sheetViews>
    <sheetView showGridLines="0" showRowColHeaders="0" showZeros="0" topLeftCell="A13" zoomScaleNormal="100" workbookViewId="0">
      <selection activeCell="C29" sqref="C29:D29"/>
    </sheetView>
  </sheetViews>
  <sheetFormatPr baseColWidth="10" defaultRowHeight="14.25"/>
  <cols>
    <col min="1" max="1" width="40.28515625" style="17" bestFit="1" customWidth="1"/>
    <col min="2" max="2" width="6.5703125" style="17" customWidth="1"/>
    <col min="3" max="3" width="7.7109375" style="17" customWidth="1"/>
    <col min="4" max="4" width="15.7109375" style="17" customWidth="1"/>
    <col min="5" max="5" width="14" style="17" customWidth="1"/>
    <col min="6" max="6" width="13.42578125" style="17" customWidth="1"/>
    <col min="7" max="7" width="14.42578125" style="17" customWidth="1"/>
    <col min="8" max="8" width="10.7109375" style="17" customWidth="1"/>
    <col min="9" max="9" width="5.140625" style="17" customWidth="1"/>
    <col min="10" max="16384" width="11.42578125" style="17"/>
  </cols>
  <sheetData>
    <row r="1" spans="1:9" ht="16.5" customHeight="1">
      <c r="A1" s="1394"/>
      <c r="B1" s="1497"/>
      <c r="C1" s="1497"/>
      <c r="D1" s="1497"/>
      <c r="E1" s="1497"/>
      <c r="F1" s="1497"/>
      <c r="G1" s="1497"/>
      <c r="H1" s="1497"/>
      <c r="I1" s="1497"/>
    </row>
    <row r="2" spans="1:9">
      <c r="A2" s="335" t="s">
        <v>672</v>
      </c>
      <c r="B2" s="1716" t="str">
        <f>IDENTIFICATION!B2</f>
        <v>LAPAN SOFT</v>
      </c>
      <c r="C2" s="1437"/>
      <c r="D2" s="1437"/>
      <c r="E2" s="1437"/>
      <c r="F2" s="1437"/>
      <c r="G2" s="1437"/>
      <c r="H2" s="1437"/>
      <c r="I2" s="1437"/>
    </row>
    <row r="3" spans="1:9">
      <c r="A3" s="335" t="s">
        <v>0</v>
      </c>
      <c r="B3" s="1717" t="str">
        <f>IDENTIFICATION!B4</f>
        <v>LS</v>
      </c>
      <c r="C3" s="1426"/>
      <c r="D3" s="1426"/>
      <c r="E3" s="1426"/>
      <c r="F3" s="1426"/>
      <c r="G3" s="1426"/>
      <c r="H3" s="1426"/>
      <c r="I3" s="1426"/>
    </row>
    <row r="4" spans="1:9">
      <c r="A4" s="335" t="s">
        <v>1</v>
      </c>
      <c r="B4" s="446" t="str">
        <f>IDENTIFICATION!B5</f>
        <v>01</v>
      </c>
      <c r="C4" s="447" t="s">
        <v>45</v>
      </c>
      <c r="D4" s="447" t="str">
        <f>IDENTIFICATION!F5</f>
        <v>XXXX</v>
      </c>
      <c r="E4" s="447"/>
      <c r="F4" s="1718" t="str">
        <f>IDENTIFICATION!G5</f>
        <v>TOUGAN</v>
      </c>
      <c r="G4" s="1718"/>
      <c r="H4" s="1718"/>
      <c r="I4" s="448" t="str">
        <f>IDENTIFICATION!H5</f>
        <v>01</v>
      </c>
    </row>
    <row r="5" spans="1:9">
      <c r="A5" s="335" t="s">
        <v>2</v>
      </c>
      <c r="B5" s="1718" t="str">
        <f>IDENTIFICATION!B7</f>
        <v>000XXXXXA</v>
      </c>
      <c r="C5" s="1718"/>
      <c r="D5" s="334" t="s">
        <v>3</v>
      </c>
      <c r="E5" s="334"/>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694</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593</v>
      </c>
      <c r="B9" s="1493"/>
      <c r="C9" s="1493"/>
      <c r="D9" s="1493"/>
      <c r="E9" s="1493"/>
      <c r="F9" s="1493"/>
      <c r="G9" s="1493"/>
      <c r="H9" s="1493"/>
      <c r="I9" s="1493"/>
    </row>
    <row r="10" spans="1:9" ht="11.25" customHeight="1"/>
    <row r="11" spans="1:9" ht="37.5" customHeight="1">
      <c r="A11" s="1752" t="s">
        <v>1014</v>
      </c>
      <c r="B11" s="1748" t="s">
        <v>5</v>
      </c>
      <c r="C11" s="1749"/>
      <c r="D11" s="426" t="s">
        <v>5</v>
      </c>
      <c r="E11" s="1738" t="s">
        <v>1013</v>
      </c>
      <c r="F11" s="1738" t="s">
        <v>1012</v>
      </c>
      <c r="G11" s="1738" t="s">
        <v>1011</v>
      </c>
      <c r="H11" s="1738" t="s">
        <v>1010</v>
      </c>
      <c r="I11" s="1738"/>
    </row>
    <row r="12" spans="1:9" ht="37.5" customHeight="1">
      <c r="A12" s="1753"/>
      <c r="B12" s="1750">
        <f>IDENTIFICATION!H7</f>
        <v>2017</v>
      </c>
      <c r="C12" s="1751"/>
      <c r="D12" s="427">
        <f>IDENTIFICATION!H7-1</f>
        <v>2016</v>
      </c>
      <c r="E12" s="1738"/>
      <c r="F12" s="1738"/>
      <c r="G12" s="1738"/>
      <c r="H12" s="1738"/>
      <c r="I12" s="1738"/>
    </row>
    <row r="13" spans="1:9">
      <c r="A13" s="822" t="s">
        <v>594</v>
      </c>
      <c r="B13" s="1737">
        <f>SUMIFS(Sage!$J$3:$J$1000,Sage!$B$3:$B$1000,"=26")</f>
        <v>0</v>
      </c>
      <c r="C13" s="1737"/>
      <c r="D13" s="961">
        <f>SUMIFS(Sagen!$J$3:$J$1000,Sagen!$B$3:$B$1000,"=26")</f>
        <v>0</v>
      </c>
      <c r="E13" s="962">
        <f>IFERROR(((B13-D13)/D13),)</f>
        <v>0</v>
      </c>
      <c r="F13" s="954"/>
      <c r="G13" s="954"/>
      <c r="H13" s="1736"/>
      <c r="I13" s="1736"/>
    </row>
    <row r="14" spans="1:9">
      <c r="A14" s="822" t="s">
        <v>1015</v>
      </c>
      <c r="B14" s="1737">
        <f>SUMIFS(Sage!$J$3:$J$1000,Sage!$C$3:$C$1000,"=271")</f>
        <v>0</v>
      </c>
      <c r="C14" s="1737"/>
      <c r="D14" s="961">
        <f>SUMIFS(Sagen!$J$3:$J$1000,Sagen!$C$3:$C$1000,"=271")</f>
        <v>0</v>
      </c>
      <c r="E14" s="962">
        <f t="shared" ref="E14:E19" si="0">IFERROR(((B14-D14)/D14),)</f>
        <v>0</v>
      </c>
      <c r="F14" s="954"/>
      <c r="G14" s="954"/>
      <c r="H14" s="1736"/>
      <c r="I14" s="1736"/>
    </row>
    <row r="15" spans="1:9">
      <c r="A15" s="822" t="s">
        <v>1016</v>
      </c>
      <c r="B15" s="1737">
        <f>SUMIFS(Sage!$J$3:$J$1000,Sage!$C$3:$C$1000,"=272")</f>
        <v>0</v>
      </c>
      <c r="C15" s="1737"/>
      <c r="D15" s="961">
        <f>SUMIFS(Sagen!$J$3:$J$1000,Sagen!$C$3:$C$1000,"=272")</f>
        <v>0</v>
      </c>
      <c r="E15" s="962">
        <f t="shared" si="0"/>
        <v>0</v>
      </c>
      <c r="F15" s="954"/>
      <c r="G15" s="954"/>
      <c r="H15" s="1736"/>
      <c r="I15" s="1736"/>
    </row>
    <row r="16" spans="1:9">
      <c r="A16" s="822" t="s">
        <v>1018</v>
      </c>
      <c r="B16" s="1737">
        <f>SUMIFS(Sage!$J$3:$J$1000,Sage!$C$3:$C$1000,"=273")</f>
        <v>0</v>
      </c>
      <c r="C16" s="1737"/>
      <c r="D16" s="961">
        <f>SUMIFS(Sagen!$J$3:$J$1000,Sagen!$C$3:$C$1000,"=273")</f>
        <v>0</v>
      </c>
      <c r="E16" s="962">
        <f t="shared" si="0"/>
        <v>0</v>
      </c>
      <c r="F16" s="954"/>
      <c r="G16" s="954"/>
      <c r="H16" s="1736"/>
      <c r="I16" s="1736"/>
    </row>
    <row r="17" spans="1:9">
      <c r="A17" s="822" t="s">
        <v>1017</v>
      </c>
      <c r="B17" s="1737">
        <f>SUMIFS(Sage!$J$3:$J$1000,Sage!$C$3:$C$1000,"=274")</f>
        <v>0</v>
      </c>
      <c r="C17" s="1737"/>
      <c r="D17" s="961">
        <f>SUMIFS(Sagen!$J$3:$J$1000,Sagen!$C$3:$C$1000,"=274")</f>
        <v>0</v>
      </c>
      <c r="E17" s="962">
        <f t="shared" si="0"/>
        <v>0</v>
      </c>
      <c r="F17" s="954"/>
      <c r="G17" s="954"/>
      <c r="H17" s="1736"/>
      <c r="I17" s="1736"/>
    </row>
    <row r="18" spans="1:9">
      <c r="A18" s="822" t="s">
        <v>1019</v>
      </c>
      <c r="B18" s="1737">
        <f>SUMIFS(Sage!$J$3:$J$1000,Sage!$C$3:$C$1000,"=275")</f>
        <v>0</v>
      </c>
      <c r="C18" s="1737"/>
      <c r="D18" s="961">
        <f>SUMIFS(Sagen!$J$3:$J$1000,Sagen!$C$3:$C$1000,"=275")</f>
        <v>0</v>
      </c>
      <c r="E18" s="962">
        <f t="shared" si="0"/>
        <v>0</v>
      </c>
      <c r="F18" s="954"/>
      <c r="G18" s="954"/>
      <c r="H18" s="1736"/>
      <c r="I18" s="1736"/>
    </row>
    <row r="19" spans="1:9">
      <c r="A19" s="822" t="s">
        <v>1020</v>
      </c>
      <c r="B19" s="1737">
        <f>SUMIFS(Sage!$J$3:$J$1000,Sage!$C$3:$C$1000,"=276")</f>
        <v>0</v>
      </c>
      <c r="C19" s="1737"/>
      <c r="D19" s="961">
        <f>SUMIFS(Sagen!$J$3:$J$1000,Sagen!$C$3:$C$1000,"=276")</f>
        <v>0</v>
      </c>
      <c r="E19" s="962">
        <f t="shared" si="0"/>
        <v>0</v>
      </c>
      <c r="F19" s="954"/>
      <c r="G19" s="954"/>
      <c r="H19" s="1736"/>
      <c r="I19" s="1736"/>
    </row>
    <row r="20" spans="1:9">
      <c r="A20" s="823" t="s">
        <v>1021</v>
      </c>
      <c r="B20" s="1746">
        <f>SUM(B13:C19)</f>
        <v>0</v>
      </c>
      <c r="C20" s="1746"/>
      <c r="D20" s="963">
        <f>SUM(D13:D19)</f>
        <v>0</v>
      </c>
      <c r="E20" s="964">
        <f>IFERROR(((B20-D20)/D20),)</f>
        <v>0</v>
      </c>
      <c r="F20" s="955">
        <f>SUM(F13:F19)</f>
        <v>0</v>
      </c>
      <c r="G20" s="955">
        <f>SUM(G13:G19)</f>
        <v>0</v>
      </c>
      <c r="H20" s="1747">
        <f>SUM(H13:I19)</f>
        <v>0</v>
      </c>
      <c r="I20" s="1747"/>
    </row>
    <row r="21" spans="1:9">
      <c r="A21" s="822" t="s">
        <v>1022</v>
      </c>
      <c r="B21" s="1737">
        <f>SUMIFS(Sage!$K$3:$K$1000,Sage!$C$3:$C$1000,"=296")</f>
        <v>0</v>
      </c>
      <c r="C21" s="1737"/>
      <c r="D21" s="961">
        <f>SUMIFS(Sagen!$K$3:$K$1000,Sagen!$C$3:$C$1000,"=296")</f>
        <v>0</v>
      </c>
      <c r="E21" s="962">
        <f>IFERROR(((B21-D21)/D21),)</f>
        <v>0</v>
      </c>
      <c r="F21" s="954"/>
      <c r="G21" s="954"/>
      <c r="H21" s="1736"/>
      <c r="I21" s="1736"/>
    </row>
    <row r="22" spans="1:9">
      <c r="A22" s="822" t="s">
        <v>1023</v>
      </c>
      <c r="B22" s="1737">
        <f>SUMIFS(Sage!$K$3:$K$1000,Sage!$C$3:$C$1000,"=297")</f>
        <v>0</v>
      </c>
      <c r="C22" s="1737"/>
      <c r="D22" s="961">
        <f>SUMIFS(Sagen!$K$3:$K$1000,Sagen!$C$3:$C$1000,"=297")</f>
        <v>0</v>
      </c>
      <c r="E22" s="962">
        <f>IFERROR(((B22-D22)/D22),)</f>
        <v>0</v>
      </c>
      <c r="F22" s="954"/>
      <c r="G22" s="954"/>
      <c r="H22" s="1736"/>
      <c r="I22" s="1736"/>
    </row>
    <row r="23" spans="1:9">
      <c r="A23" s="823" t="s">
        <v>1024</v>
      </c>
      <c r="B23" s="1739">
        <f>B20-B21-B22</f>
        <v>0</v>
      </c>
      <c r="C23" s="1740"/>
      <c r="D23" s="965">
        <f>D20-D21-D22</f>
        <v>0</v>
      </c>
      <c r="E23" s="964">
        <f>IFERROR(((B23-D23)/D23),)</f>
        <v>0</v>
      </c>
      <c r="F23" s="960">
        <f>F20-F21-F22</f>
        <v>0</v>
      </c>
      <c r="G23" s="960">
        <f>G20-G21-G22</f>
        <v>0</v>
      </c>
      <c r="H23" s="1741">
        <f>H20-H21-H22</f>
        <v>0</v>
      </c>
      <c r="I23" s="1742"/>
    </row>
    <row r="27" spans="1:9" ht="20.25" customHeight="1">
      <c r="A27" s="1493" t="s">
        <v>1025</v>
      </c>
      <c r="B27" s="1493"/>
      <c r="C27" s="1493"/>
      <c r="D27" s="1493"/>
      <c r="E27" s="1493"/>
      <c r="F27" s="1493"/>
      <c r="G27" s="1493"/>
      <c r="H27" s="1493"/>
      <c r="I27" s="1493"/>
    </row>
    <row r="28" spans="1:9" ht="64.5" customHeight="1">
      <c r="A28" s="1744" t="s">
        <v>1031</v>
      </c>
      <c r="B28" s="1745"/>
      <c r="C28" s="1738" t="s">
        <v>1030</v>
      </c>
      <c r="D28" s="1743"/>
      <c r="E28" s="433" t="s">
        <v>1029</v>
      </c>
      <c r="F28" s="433" t="s">
        <v>1028</v>
      </c>
      <c r="G28" s="433" t="s">
        <v>1027</v>
      </c>
      <c r="H28" s="1738" t="s">
        <v>1026</v>
      </c>
      <c r="I28" s="1738"/>
    </row>
    <row r="29" spans="1:9">
      <c r="A29" s="1734"/>
      <c r="B29" s="1735"/>
      <c r="C29" s="1734"/>
      <c r="D29" s="1735"/>
      <c r="E29" s="934"/>
      <c r="F29" s="933"/>
      <c r="G29" s="934"/>
      <c r="H29" s="1730"/>
      <c r="I29" s="1731"/>
    </row>
    <row r="30" spans="1:9">
      <c r="A30" s="1734"/>
      <c r="B30" s="1735"/>
      <c r="C30" s="1734"/>
      <c r="D30" s="1735"/>
      <c r="E30" s="934"/>
      <c r="F30" s="933"/>
      <c r="G30" s="934"/>
      <c r="H30" s="1730"/>
      <c r="I30" s="1731"/>
    </row>
    <row r="31" spans="1:9">
      <c r="A31" s="1734"/>
      <c r="B31" s="1735"/>
      <c r="C31" s="1734"/>
      <c r="D31" s="1735"/>
      <c r="E31" s="934"/>
      <c r="F31" s="933"/>
      <c r="G31" s="934"/>
      <c r="H31" s="1730"/>
      <c r="I31" s="1731"/>
    </row>
    <row r="32" spans="1:9">
      <c r="A32" s="1734"/>
      <c r="B32" s="1735"/>
      <c r="C32" s="1734"/>
      <c r="D32" s="1735"/>
      <c r="E32" s="934"/>
      <c r="F32" s="933"/>
      <c r="G32" s="934"/>
      <c r="H32" s="1730"/>
      <c r="I32" s="1731"/>
    </row>
    <row r="33" spans="1:9">
      <c r="A33" s="1734"/>
      <c r="B33" s="1735"/>
      <c r="C33" s="1734"/>
      <c r="D33" s="1735"/>
      <c r="E33" s="934"/>
      <c r="F33" s="933"/>
      <c r="G33" s="934"/>
      <c r="H33" s="1730"/>
      <c r="I33" s="1731"/>
    </row>
    <row r="34" spans="1:9">
      <c r="A34" s="1734"/>
      <c r="B34" s="1735"/>
      <c r="C34" s="1734"/>
      <c r="D34" s="1735"/>
      <c r="E34" s="934"/>
      <c r="F34" s="933"/>
      <c r="G34" s="934"/>
      <c r="H34" s="1730"/>
      <c r="I34" s="1731"/>
    </row>
    <row r="35" spans="1:9">
      <c r="A35" s="1734"/>
      <c r="B35" s="1735"/>
      <c r="C35" s="1734"/>
      <c r="D35" s="1735"/>
      <c r="E35" s="934"/>
      <c r="F35" s="933"/>
      <c r="G35" s="934"/>
      <c r="H35" s="1730"/>
      <c r="I35" s="1731"/>
    </row>
    <row r="36" spans="1:9">
      <c r="A36" s="1734"/>
      <c r="B36" s="1735"/>
      <c r="C36" s="1734"/>
      <c r="D36" s="1735"/>
      <c r="E36" s="934"/>
      <c r="F36" s="933"/>
      <c r="G36" s="934"/>
      <c r="H36" s="1730"/>
      <c r="I36" s="1731"/>
    </row>
    <row r="37" spans="1:9">
      <c r="A37" s="1734"/>
      <c r="B37" s="1735"/>
      <c r="C37" s="1734"/>
      <c r="D37" s="1735"/>
      <c r="E37" s="934"/>
      <c r="F37" s="933"/>
      <c r="G37" s="934"/>
      <c r="H37" s="1730"/>
      <c r="I37" s="1731"/>
    </row>
    <row r="38" spans="1:9">
      <c r="A38" s="1734"/>
      <c r="B38" s="1735"/>
      <c r="C38" s="1734"/>
      <c r="D38" s="1735"/>
      <c r="E38" s="934"/>
      <c r="F38" s="933"/>
      <c r="G38" s="934"/>
      <c r="H38" s="1730"/>
      <c r="I38" s="1731"/>
    </row>
    <row r="39" spans="1:9">
      <c r="A39" s="1734"/>
      <c r="B39" s="1735"/>
      <c r="C39" s="1734"/>
      <c r="D39" s="1735"/>
      <c r="E39" s="934"/>
      <c r="F39" s="933"/>
      <c r="G39" s="934"/>
      <c r="H39" s="1730"/>
      <c r="I39" s="1731"/>
    </row>
    <row r="40" spans="1:9">
      <c r="A40" s="1734"/>
      <c r="B40" s="1735"/>
      <c r="C40" s="1734"/>
      <c r="D40" s="1735"/>
      <c r="E40" s="934"/>
      <c r="F40" s="933"/>
      <c r="G40" s="934"/>
      <c r="H40" s="1730"/>
      <c r="I40" s="1731"/>
    </row>
    <row r="41" spans="1:9">
      <c r="A41" s="1732"/>
      <c r="B41" s="1733"/>
      <c r="C41" s="1732"/>
      <c r="D41" s="1733"/>
      <c r="E41" s="931"/>
      <c r="F41" s="932"/>
      <c r="G41" s="931"/>
      <c r="H41" s="1720"/>
      <c r="I41" s="1721"/>
    </row>
    <row r="42" spans="1:9">
      <c r="A42" s="1732"/>
      <c r="B42" s="1733"/>
      <c r="C42" s="1732"/>
      <c r="D42" s="1733"/>
      <c r="E42" s="931"/>
      <c r="F42" s="932"/>
      <c r="G42" s="931"/>
      <c r="H42" s="1720"/>
      <c r="I42" s="1721"/>
    </row>
    <row r="43" spans="1:9">
      <c r="A43" s="1732"/>
      <c r="B43" s="1733"/>
      <c r="C43" s="1732"/>
      <c r="D43" s="1733"/>
      <c r="E43" s="931"/>
      <c r="F43" s="932"/>
      <c r="G43" s="931"/>
      <c r="H43" s="1720"/>
      <c r="I43" s="1721"/>
    </row>
    <row r="45" spans="1:9">
      <c r="A45" s="17" t="s">
        <v>1032</v>
      </c>
    </row>
    <row r="46" spans="1:9">
      <c r="A46" s="1505"/>
      <c r="B46" s="1722"/>
      <c r="C46" s="1722"/>
      <c r="D46" s="1722"/>
      <c r="E46" s="1722"/>
      <c r="F46" s="1722"/>
      <c r="G46" s="1722"/>
      <c r="H46" s="1722"/>
      <c r="I46" s="1723"/>
    </row>
    <row r="47" spans="1:9">
      <c r="A47" s="1724"/>
      <c r="B47" s="1725"/>
      <c r="C47" s="1725"/>
      <c r="D47" s="1725"/>
      <c r="E47" s="1725"/>
      <c r="F47" s="1725"/>
      <c r="G47" s="1725"/>
      <c r="H47" s="1725"/>
      <c r="I47" s="1726"/>
    </row>
    <row r="48" spans="1:9">
      <c r="A48" s="1724"/>
      <c r="B48" s="1725"/>
      <c r="C48" s="1725"/>
      <c r="D48" s="1725"/>
      <c r="E48" s="1725"/>
      <c r="F48" s="1725"/>
      <c r="G48" s="1725"/>
      <c r="H48" s="1725"/>
      <c r="I48" s="1726"/>
    </row>
    <row r="49" spans="1:9">
      <c r="A49" s="1724"/>
      <c r="B49" s="1725"/>
      <c r="C49" s="1725"/>
      <c r="D49" s="1725"/>
      <c r="E49" s="1725"/>
      <c r="F49" s="1725"/>
      <c r="G49" s="1725"/>
      <c r="H49" s="1725"/>
      <c r="I49" s="1726"/>
    </row>
    <row r="50" spans="1:9">
      <c r="A50" s="1724"/>
      <c r="B50" s="1725"/>
      <c r="C50" s="1725"/>
      <c r="D50" s="1725"/>
      <c r="E50" s="1725"/>
      <c r="F50" s="1725"/>
      <c r="G50" s="1725"/>
      <c r="H50" s="1725"/>
      <c r="I50" s="1726"/>
    </row>
    <row r="51" spans="1:9">
      <c r="A51" s="1724"/>
      <c r="B51" s="1725"/>
      <c r="C51" s="1725"/>
      <c r="D51" s="1725"/>
      <c r="E51" s="1725"/>
      <c r="F51" s="1725"/>
      <c r="G51" s="1725"/>
      <c r="H51" s="1725"/>
      <c r="I51" s="1726"/>
    </row>
    <row r="52" spans="1:9">
      <c r="A52" s="1724"/>
      <c r="B52" s="1725"/>
      <c r="C52" s="1725"/>
      <c r="D52" s="1725"/>
      <c r="E52" s="1725"/>
      <c r="F52" s="1725"/>
      <c r="G52" s="1725"/>
      <c r="H52" s="1725"/>
      <c r="I52" s="1726"/>
    </row>
    <row r="53" spans="1:9">
      <c r="A53" s="1724"/>
      <c r="B53" s="1725"/>
      <c r="C53" s="1725"/>
      <c r="D53" s="1725"/>
      <c r="E53" s="1725"/>
      <c r="F53" s="1725"/>
      <c r="G53" s="1725"/>
      <c r="H53" s="1725"/>
      <c r="I53" s="1726"/>
    </row>
    <row r="54" spans="1:9">
      <c r="A54" s="1724"/>
      <c r="B54" s="1725"/>
      <c r="C54" s="1725"/>
      <c r="D54" s="1725"/>
      <c r="E54" s="1725"/>
      <c r="F54" s="1725"/>
      <c r="G54" s="1725"/>
      <c r="H54" s="1725"/>
      <c r="I54" s="1726"/>
    </row>
    <row r="55" spans="1:9">
      <c r="A55" s="1724"/>
      <c r="B55" s="1725"/>
      <c r="C55" s="1725"/>
      <c r="D55" s="1725"/>
      <c r="E55" s="1725"/>
      <c r="F55" s="1725"/>
      <c r="G55" s="1725"/>
      <c r="H55" s="1725"/>
      <c r="I55" s="1726"/>
    </row>
    <row r="56" spans="1:9">
      <c r="A56" s="1724"/>
      <c r="B56" s="1725"/>
      <c r="C56" s="1725"/>
      <c r="D56" s="1725"/>
      <c r="E56" s="1725"/>
      <c r="F56" s="1725"/>
      <c r="G56" s="1725"/>
      <c r="H56" s="1725"/>
      <c r="I56" s="1726"/>
    </row>
    <row r="57" spans="1:9">
      <c r="A57" s="1724"/>
      <c r="B57" s="1725"/>
      <c r="C57" s="1725"/>
      <c r="D57" s="1725"/>
      <c r="E57" s="1725"/>
      <c r="F57" s="1725"/>
      <c r="G57" s="1725"/>
      <c r="H57" s="1725"/>
      <c r="I57" s="1726"/>
    </row>
    <row r="58" spans="1:9">
      <c r="A58" s="1724"/>
      <c r="B58" s="1725"/>
      <c r="C58" s="1725"/>
      <c r="D58" s="1725"/>
      <c r="E58" s="1725"/>
      <c r="F58" s="1725"/>
      <c r="G58" s="1725"/>
      <c r="H58" s="1725"/>
      <c r="I58" s="1726"/>
    </row>
    <row r="59" spans="1:9">
      <c r="A59" s="1724"/>
      <c r="B59" s="1725"/>
      <c r="C59" s="1725"/>
      <c r="D59" s="1725"/>
      <c r="E59" s="1725"/>
      <c r="F59" s="1725"/>
      <c r="G59" s="1725"/>
      <c r="H59" s="1725"/>
      <c r="I59" s="1726"/>
    </row>
    <row r="60" spans="1:9">
      <c r="A60" s="1727"/>
      <c r="B60" s="1728"/>
      <c r="C60" s="1728"/>
      <c r="D60" s="1728"/>
      <c r="E60" s="1728"/>
      <c r="F60" s="1728"/>
      <c r="G60" s="1728"/>
      <c r="H60" s="1728"/>
      <c r="I60" s="1729"/>
    </row>
  </sheetData>
  <sheetProtection algorithmName="SHA-512" hashValue="d+QMv1AD9nByesS+LxnbWhKLPX4Yi9MEmnLlNFRInEyIf5P1vwRfWaW7hwy5hI25iLUaX6cZNoaxvsYRH2xOQw==" saltValue="EIZ44Cyq1Ys+U+YxlcsdVA==" spinCount="100000" sheet="1" objects="1" formatCells="0" selectLockedCells="1"/>
  <mergeCells count="87">
    <mergeCell ref="A1:I1"/>
    <mergeCell ref="B2:I2"/>
    <mergeCell ref="B3:I3"/>
    <mergeCell ref="F4:H4"/>
    <mergeCell ref="B5:C5"/>
    <mergeCell ref="G5:H5"/>
    <mergeCell ref="B11:C11"/>
    <mergeCell ref="B12:C12"/>
    <mergeCell ref="A11:A12"/>
    <mergeCell ref="A7:I7"/>
    <mergeCell ref="A9:I9"/>
    <mergeCell ref="E11:E12"/>
    <mergeCell ref="F11:F12"/>
    <mergeCell ref="G11:G12"/>
    <mergeCell ref="H11:I12"/>
    <mergeCell ref="B20:C20"/>
    <mergeCell ref="B21:C21"/>
    <mergeCell ref="H20:I20"/>
    <mergeCell ref="H21:I21"/>
    <mergeCell ref="B19:C19"/>
    <mergeCell ref="H19:I19"/>
    <mergeCell ref="A27:I27"/>
    <mergeCell ref="H28:I28"/>
    <mergeCell ref="B22:C22"/>
    <mergeCell ref="B23:C23"/>
    <mergeCell ref="H22:I22"/>
    <mergeCell ref="H23:I23"/>
    <mergeCell ref="C28:D28"/>
    <mergeCell ref="A28:B28"/>
    <mergeCell ref="H18:I18"/>
    <mergeCell ref="B13:C13"/>
    <mergeCell ref="B14:C14"/>
    <mergeCell ref="B15:C15"/>
    <mergeCell ref="B16:C16"/>
    <mergeCell ref="B17:C17"/>
    <mergeCell ref="B18:C18"/>
    <mergeCell ref="H13:I13"/>
    <mergeCell ref="H14:I14"/>
    <mergeCell ref="H15:I15"/>
    <mergeCell ref="H16:I16"/>
    <mergeCell ref="H17:I17"/>
    <mergeCell ref="A29:B29"/>
    <mergeCell ref="A30:B30"/>
    <mergeCell ref="A31:B31"/>
    <mergeCell ref="C29:D29"/>
    <mergeCell ref="C30:D30"/>
    <mergeCell ref="C31:D31"/>
    <mergeCell ref="A43:B43"/>
    <mergeCell ref="A32:B32"/>
    <mergeCell ref="A33:B33"/>
    <mergeCell ref="A34:B34"/>
    <mergeCell ref="A35:B35"/>
    <mergeCell ref="A36:B36"/>
    <mergeCell ref="A37:B37"/>
    <mergeCell ref="C32:D32"/>
    <mergeCell ref="C33:D33"/>
    <mergeCell ref="C34:D34"/>
    <mergeCell ref="C35:D35"/>
    <mergeCell ref="C36:D36"/>
    <mergeCell ref="H34:I34"/>
    <mergeCell ref="C38:D38"/>
    <mergeCell ref="C39:D39"/>
    <mergeCell ref="C40:D40"/>
    <mergeCell ref="C41:D41"/>
    <mergeCell ref="C37:D37"/>
    <mergeCell ref="H41:I41"/>
    <mergeCell ref="H29:I29"/>
    <mergeCell ref="H30:I30"/>
    <mergeCell ref="H31:I31"/>
    <mergeCell ref="H32:I32"/>
    <mergeCell ref="H33:I33"/>
    <mergeCell ref="H42:I42"/>
    <mergeCell ref="H43:I43"/>
    <mergeCell ref="A46:I60"/>
    <mergeCell ref="H35:I35"/>
    <mergeCell ref="H36:I36"/>
    <mergeCell ref="H37:I37"/>
    <mergeCell ref="H38:I38"/>
    <mergeCell ref="H39:I39"/>
    <mergeCell ref="H40:I40"/>
    <mergeCell ref="C42:D42"/>
    <mergeCell ref="C43:D43"/>
    <mergeCell ref="A38:B38"/>
    <mergeCell ref="A39:B39"/>
    <mergeCell ref="A40:B40"/>
    <mergeCell ref="A41:B41"/>
    <mergeCell ref="A42:B42"/>
  </mergeCells>
  <printOptions horizontalCentered="1"/>
  <pageMargins left="0.39370078740157483" right="0.19685039370078741" top="0.59055118110236227" bottom="0.19685039370078741" header="0.31496062992125984" footer="0.31496062992125984"/>
  <pageSetup paperSize="9" scale="77" orientation="portrait" verticalDpi="1200" r:id="rId1"/>
  <drawing r:id="rId2"/>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I46"/>
  <sheetViews>
    <sheetView showGridLines="0" showRowColHeaders="0" showZeros="0" zoomScaleNormal="100" workbookViewId="0">
      <selection activeCell="A39" sqref="A39:I46"/>
    </sheetView>
  </sheetViews>
  <sheetFormatPr baseColWidth="10" defaultRowHeight="14.25"/>
  <cols>
    <col min="1" max="1" width="40.28515625" style="17" bestFit="1" customWidth="1"/>
    <col min="2" max="2" width="6.5703125" style="17" customWidth="1"/>
    <col min="3" max="3" width="7.7109375" style="17" customWidth="1"/>
    <col min="4" max="4" width="15.7109375" style="17" customWidth="1"/>
    <col min="5" max="5" width="13.7109375" style="17" customWidth="1"/>
    <col min="6" max="6" width="13.42578125" style="17" customWidth="1"/>
    <col min="7" max="7" width="14.42578125" style="17" customWidth="1"/>
    <col min="8" max="8" width="10.7109375" style="17" customWidth="1"/>
    <col min="9" max="9" width="5.140625" style="17" customWidth="1"/>
    <col min="10" max="16384" width="11.42578125" style="17"/>
  </cols>
  <sheetData>
    <row r="1" spans="1:9" ht="16.5" customHeight="1">
      <c r="A1" s="1394"/>
      <c r="B1" s="1497"/>
      <c r="C1" s="1497"/>
      <c r="D1" s="1497"/>
      <c r="E1" s="1497"/>
      <c r="F1" s="1497"/>
      <c r="G1" s="1497"/>
      <c r="H1" s="1497"/>
      <c r="I1" s="1497"/>
    </row>
    <row r="2" spans="1:9">
      <c r="A2" s="335" t="s">
        <v>672</v>
      </c>
      <c r="B2" s="1716" t="str">
        <f>IDENTIFICATION!B2</f>
        <v>LAPAN SOFT</v>
      </c>
      <c r="C2" s="1437"/>
      <c r="D2" s="1437"/>
      <c r="E2" s="1437"/>
      <c r="F2" s="1437"/>
      <c r="G2" s="1437"/>
      <c r="H2" s="1437"/>
      <c r="I2" s="1437"/>
    </row>
    <row r="3" spans="1:9">
      <c r="A3" s="335" t="s">
        <v>0</v>
      </c>
      <c r="B3" s="1717" t="str">
        <f>IDENTIFICATION!B4</f>
        <v>LS</v>
      </c>
      <c r="C3" s="1426"/>
      <c r="D3" s="1426"/>
      <c r="E3" s="1426"/>
      <c r="F3" s="1426"/>
      <c r="G3" s="1426"/>
      <c r="H3" s="1426"/>
      <c r="I3" s="1426"/>
    </row>
    <row r="4" spans="1:9">
      <c r="A4" s="335" t="s">
        <v>1</v>
      </c>
      <c r="B4" s="446" t="str">
        <f>IDENTIFICATION!B5</f>
        <v>01</v>
      </c>
      <c r="C4" s="447" t="s">
        <v>45</v>
      </c>
      <c r="D4" s="447" t="str">
        <f>IDENTIFICATION!F5</f>
        <v>XXXX</v>
      </c>
      <c r="E4" s="447"/>
      <c r="F4" s="1718" t="str">
        <f>IDENTIFICATION!G5</f>
        <v>TOUGAN</v>
      </c>
      <c r="G4" s="1718"/>
      <c r="H4" s="1718"/>
      <c r="I4" s="448" t="str">
        <f>IDENTIFICATION!H5</f>
        <v>01</v>
      </c>
    </row>
    <row r="5" spans="1:9">
      <c r="A5" s="335" t="s">
        <v>2</v>
      </c>
      <c r="B5" s="1718" t="str">
        <f>IDENTIFICATION!B7</f>
        <v>000XXXXXA</v>
      </c>
      <c r="C5" s="1718"/>
      <c r="D5" s="334" t="s">
        <v>3</v>
      </c>
      <c r="E5" s="334"/>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695</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697</v>
      </c>
      <c r="B9" s="1493"/>
      <c r="C9" s="1493"/>
      <c r="D9" s="1493"/>
      <c r="E9" s="1493"/>
      <c r="F9" s="1493"/>
      <c r="G9" s="1493"/>
      <c r="H9" s="1493"/>
      <c r="I9" s="1493"/>
    </row>
    <row r="10" spans="1:9" ht="23.25" customHeight="1">
      <c r="A10" s="1748" t="s">
        <v>1014</v>
      </c>
      <c r="B10" s="1749"/>
      <c r="C10" s="1769"/>
      <c r="D10" s="1766" t="s">
        <v>5</v>
      </c>
      <c r="E10" s="1767"/>
      <c r="F10" s="1766" t="s">
        <v>5</v>
      </c>
      <c r="G10" s="1771"/>
      <c r="H10" s="1748" t="s">
        <v>1013</v>
      </c>
      <c r="I10" s="1769"/>
    </row>
    <row r="11" spans="1:9" ht="23.25" customHeight="1">
      <c r="A11" s="1770"/>
      <c r="B11" s="1751"/>
      <c r="C11" s="1768"/>
      <c r="D11" s="1750">
        <f>NOTE_4!B12</f>
        <v>2017</v>
      </c>
      <c r="E11" s="1768"/>
      <c r="F11" s="1750">
        <f>NOTE_4!D12</f>
        <v>2016</v>
      </c>
      <c r="G11" s="1751"/>
      <c r="H11" s="1770"/>
      <c r="I11" s="1768"/>
    </row>
    <row r="12" spans="1:9">
      <c r="A12" s="1762" t="s">
        <v>1033</v>
      </c>
      <c r="B12" s="1762"/>
      <c r="C12" s="1762"/>
      <c r="D12" s="1761">
        <f>SUMIFS(Sage!$J$3:$J$1000,Sage!$C$3:$C$1000,"=485")</f>
        <v>0</v>
      </c>
      <c r="E12" s="1761"/>
      <c r="F12" s="1754">
        <f>SUMIFS(Sagen!$J$3:$J$1000,Sagen!$C$3:$C$1000,"=485")</f>
        <v>0</v>
      </c>
      <c r="G12" s="1755"/>
      <c r="H12" s="1758">
        <f>IFERROR(((D12-F12)/F12),)</f>
        <v>0</v>
      </c>
      <c r="I12" s="1758"/>
    </row>
    <row r="13" spans="1:9">
      <c r="A13" s="1762" t="s">
        <v>1034</v>
      </c>
      <c r="B13" s="1762"/>
      <c r="C13" s="1762"/>
      <c r="D13" s="1761">
        <f>SUMIFS(Sage!$J$3:$J$1000,Sage!$C$3:$C$1000,"=488")</f>
        <v>0</v>
      </c>
      <c r="E13" s="1761"/>
      <c r="F13" s="1754">
        <f>SUMIFS(Sagen!$J$3:$J$1000,Sagen!$C$3:$C$1000,"=488")</f>
        <v>0</v>
      </c>
      <c r="G13" s="1755"/>
      <c r="H13" s="1758">
        <f>IFERROR(((D13-F13)/F13),)</f>
        <v>0</v>
      </c>
      <c r="I13" s="1758"/>
    </row>
    <row r="14" spans="1:9">
      <c r="A14" s="1764" t="s">
        <v>1021</v>
      </c>
      <c r="B14" s="1764"/>
      <c r="C14" s="1764"/>
      <c r="D14" s="1772">
        <f>SUM(D12:E13)</f>
        <v>0</v>
      </c>
      <c r="E14" s="1772"/>
      <c r="F14" s="1756">
        <f>SUM(F12:G13)</f>
        <v>0</v>
      </c>
      <c r="G14" s="1757"/>
      <c r="H14" s="1759">
        <f>IFERROR(((D14-F14)/F14),)</f>
        <v>0</v>
      </c>
      <c r="I14" s="1759"/>
    </row>
    <row r="15" spans="1:9">
      <c r="A15" s="1762" t="s">
        <v>1035</v>
      </c>
      <c r="B15" s="1762"/>
      <c r="C15" s="1762"/>
      <c r="D15" s="1761">
        <f>SUMIFS(Sage!$K$3:$K$1000,Sage!$C$3:$C$1000,"=498")</f>
        <v>0</v>
      </c>
      <c r="E15" s="1761"/>
      <c r="F15" s="1754">
        <f>SUMIFS(Sagen!$K$3:$K$1000,Sagen!$C$3:$C$1000,"=498")</f>
        <v>0</v>
      </c>
      <c r="G15" s="1755"/>
      <c r="H15" s="1758">
        <f>IFERROR(((D15-F15)/F15),)</f>
        <v>0</v>
      </c>
      <c r="I15" s="1758"/>
    </row>
    <row r="16" spans="1:9">
      <c r="A16" s="1764" t="s">
        <v>1024</v>
      </c>
      <c r="B16" s="1764"/>
      <c r="C16" s="1764"/>
      <c r="D16" s="1772">
        <f>D14-D15</f>
        <v>0</v>
      </c>
      <c r="E16" s="1772"/>
      <c r="F16" s="1756">
        <f>F14-F15</f>
        <v>0</v>
      </c>
      <c r="G16" s="1757"/>
      <c r="H16" s="1759">
        <f>IFERROR(((D16-F16)/F16),)</f>
        <v>0</v>
      </c>
      <c r="I16" s="1759"/>
    </row>
    <row r="18" spans="1:9">
      <c r="A18" s="17" t="s">
        <v>989</v>
      </c>
    </row>
    <row r="19" spans="1:9">
      <c r="A19" s="1505"/>
      <c r="B19" s="1722"/>
      <c r="C19" s="1722"/>
      <c r="D19" s="1722"/>
      <c r="E19" s="1722"/>
      <c r="F19" s="1722"/>
      <c r="G19" s="1722"/>
      <c r="H19" s="1722"/>
      <c r="I19" s="1723"/>
    </row>
    <row r="20" spans="1:9">
      <c r="A20" s="1724"/>
      <c r="B20" s="1725"/>
      <c r="C20" s="1725"/>
      <c r="D20" s="1725"/>
      <c r="E20" s="1725"/>
      <c r="F20" s="1725"/>
      <c r="G20" s="1725"/>
      <c r="H20" s="1725"/>
      <c r="I20" s="1726"/>
    </row>
    <row r="21" spans="1:9">
      <c r="A21" s="1724"/>
      <c r="B21" s="1725"/>
      <c r="C21" s="1725"/>
      <c r="D21" s="1725"/>
      <c r="E21" s="1725"/>
      <c r="F21" s="1725"/>
      <c r="G21" s="1725"/>
      <c r="H21" s="1725"/>
      <c r="I21" s="1726"/>
    </row>
    <row r="22" spans="1:9">
      <c r="A22" s="1724"/>
      <c r="B22" s="1725"/>
      <c r="C22" s="1725"/>
      <c r="D22" s="1725"/>
      <c r="E22" s="1725"/>
      <c r="F22" s="1725"/>
      <c r="G22" s="1725"/>
      <c r="H22" s="1725"/>
      <c r="I22" s="1726"/>
    </row>
    <row r="23" spans="1:9">
      <c r="A23" s="1724"/>
      <c r="B23" s="1725"/>
      <c r="C23" s="1725"/>
      <c r="D23" s="1725"/>
      <c r="E23" s="1725"/>
      <c r="F23" s="1725"/>
      <c r="G23" s="1725"/>
      <c r="H23" s="1725"/>
      <c r="I23" s="1726"/>
    </row>
    <row r="24" spans="1:9">
      <c r="A24" s="1724"/>
      <c r="B24" s="1725"/>
      <c r="C24" s="1725"/>
      <c r="D24" s="1725"/>
      <c r="E24" s="1725"/>
      <c r="F24" s="1725"/>
      <c r="G24" s="1725"/>
      <c r="H24" s="1725"/>
      <c r="I24" s="1726"/>
    </row>
    <row r="25" spans="1:9">
      <c r="A25" s="1724"/>
      <c r="B25" s="1725"/>
      <c r="C25" s="1725"/>
      <c r="D25" s="1725"/>
      <c r="E25" s="1725"/>
      <c r="F25" s="1725"/>
      <c r="G25" s="1725"/>
      <c r="H25" s="1725"/>
      <c r="I25" s="1726"/>
    </row>
    <row r="26" spans="1:9">
      <c r="A26" s="1727"/>
      <c r="B26" s="1728"/>
      <c r="C26" s="1728"/>
      <c r="D26" s="1728"/>
      <c r="E26" s="1728"/>
      <c r="F26" s="1728"/>
      <c r="G26" s="1728"/>
      <c r="H26" s="1728"/>
      <c r="I26" s="1729"/>
    </row>
    <row r="29" spans="1:9" ht="15.75">
      <c r="A29" s="1493" t="s">
        <v>1036</v>
      </c>
      <c r="B29" s="1493"/>
      <c r="C29" s="1493"/>
      <c r="D29" s="1493"/>
      <c r="E29" s="1493"/>
      <c r="F29" s="1493"/>
      <c r="G29" s="1493"/>
      <c r="H29" s="1493"/>
      <c r="I29" s="1493"/>
    </row>
    <row r="30" spans="1:9" ht="24" customHeight="1">
      <c r="A30" s="1748" t="s">
        <v>1014</v>
      </c>
      <c r="B30" s="1749"/>
      <c r="C30" s="1769"/>
      <c r="D30" s="1766" t="s">
        <v>5</v>
      </c>
      <c r="E30" s="1767"/>
      <c r="F30" s="1766" t="s">
        <v>5</v>
      </c>
      <c r="G30" s="1771"/>
      <c r="H30" s="1748" t="s">
        <v>1013</v>
      </c>
      <c r="I30" s="1769"/>
    </row>
    <row r="31" spans="1:9" ht="24" customHeight="1">
      <c r="A31" s="1770"/>
      <c r="B31" s="1751"/>
      <c r="C31" s="1768"/>
      <c r="D31" s="1750">
        <f>D11</f>
        <v>2017</v>
      </c>
      <c r="E31" s="1768"/>
      <c r="F31" s="1750">
        <f>F11</f>
        <v>2016</v>
      </c>
      <c r="G31" s="1751"/>
      <c r="H31" s="1770"/>
      <c r="I31" s="1768"/>
    </row>
    <row r="32" spans="1:9">
      <c r="A32" s="1762" t="s">
        <v>1037</v>
      </c>
      <c r="B32" s="1762"/>
      <c r="C32" s="1762"/>
      <c r="D32" s="1761">
        <f>SUMIFS(Sage!$K$3:$K$1000,Sage!$C$3:$C$1000,"=481")-SUMIFS(Sage!$K$3:$K$1000,Sage!$D$3:$D$1000,"=4813")</f>
        <v>0</v>
      </c>
      <c r="E32" s="1761"/>
      <c r="F32" s="1754">
        <f>SUMIFS(Sagen!$K$3:$K$1000,Sagen!$C$3:$C$1000,"=481")-SUMIFS(Sagen!$K$3:$K$1000,Sagen!$D$3:$D$1000,"=4813")</f>
        <v>0</v>
      </c>
      <c r="G32" s="1755"/>
      <c r="H32" s="1758">
        <f>IFERROR(((D32-F32)/F32),)</f>
        <v>0</v>
      </c>
      <c r="I32" s="1758"/>
    </row>
    <row r="33" spans="1:9">
      <c r="A33" s="1762" t="s">
        <v>1038</v>
      </c>
      <c r="B33" s="1762"/>
      <c r="C33" s="1762"/>
      <c r="D33" s="1761">
        <f>SUMIFS(Sage!$K$3:$K$1000,Sage!$C$3:$C$1000,"=482")</f>
        <v>0</v>
      </c>
      <c r="E33" s="1761"/>
      <c r="F33" s="1754">
        <f>SUMIFS(Sagen!$K$3:$K$1000,Sagen!$C$3:$C$1000,"=482")</f>
        <v>0</v>
      </c>
      <c r="G33" s="1755"/>
      <c r="H33" s="1758">
        <f>IFERROR(((D33-F33)/F33),)</f>
        <v>0</v>
      </c>
      <c r="I33" s="1758"/>
    </row>
    <row r="34" spans="1:9" ht="36.75" customHeight="1">
      <c r="A34" s="1760" t="s">
        <v>1039</v>
      </c>
      <c r="B34" s="1760"/>
      <c r="C34" s="1760"/>
      <c r="D34" s="1761">
        <f>SUMIFS(Sage!$K$3:$K$1000,Sage!$D$3:$D$1000,"=4813")</f>
        <v>0</v>
      </c>
      <c r="E34" s="1761"/>
      <c r="F34" s="1761">
        <f>SUMIFS(Sagen!$K$3:$K$1000,Sagen!$D$3:$D$1000,"=4813")</f>
        <v>0</v>
      </c>
      <c r="G34" s="1761"/>
      <c r="H34" s="1758">
        <f>IFERROR(((D34-F34)/F34),)</f>
        <v>0</v>
      </c>
      <c r="I34" s="1758"/>
    </row>
    <row r="35" spans="1:9">
      <c r="A35" s="1762" t="s">
        <v>1040</v>
      </c>
      <c r="B35" s="1762"/>
      <c r="C35" s="1762"/>
      <c r="D35" s="1761">
        <f>SUMIFS(Sage!$K$3:$K$1000,Sage!$C$3:$C$1000,"=484")+SUMIFS(Sage!$K$3:$K$1000,Sage!$D$3:$D$1000,"=4998")</f>
        <v>0</v>
      </c>
      <c r="E35" s="1761"/>
      <c r="F35" s="1761">
        <f>SUMIFS(Sagen!$K$3:$K$1000,Sagen!$C$3:$C$1000,"=484")+SUMIFS(Sagen!$K$3:$K$1000,Sagen!$D$3:$D$1000,"=4998")</f>
        <v>0</v>
      </c>
      <c r="G35" s="1761"/>
      <c r="H35" s="1758">
        <f>IFERROR(((D35-F35)/F35),)</f>
        <v>0</v>
      </c>
      <c r="I35" s="1758"/>
    </row>
    <row r="36" spans="1:9">
      <c r="A36" s="1764" t="s">
        <v>401</v>
      </c>
      <c r="B36" s="1764"/>
      <c r="C36" s="1764"/>
      <c r="D36" s="1765">
        <f>SUM(D32:E35)</f>
        <v>0</v>
      </c>
      <c r="E36" s="1765"/>
      <c r="F36" s="1765">
        <f>SUM(F32:G35)</f>
        <v>0</v>
      </c>
      <c r="G36" s="1765"/>
      <c r="H36" s="1763">
        <f>IFERROR(((D36-F36)/F36),)</f>
        <v>0</v>
      </c>
      <c r="I36" s="1763"/>
    </row>
    <row r="38" spans="1:9">
      <c r="A38" s="17" t="s">
        <v>989</v>
      </c>
    </row>
    <row r="39" spans="1:9">
      <c r="A39" s="1505"/>
      <c r="B39" s="1722"/>
      <c r="C39" s="1722"/>
      <c r="D39" s="1722"/>
      <c r="E39" s="1722"/>
      <c r="F39" s="1722"/>
      <c r="G39" s="1722"/>
      <c r="H39" s="1722"/>
      <c r="I39" s="1723"/>
    </row>
    <row r="40" spans="1:9">
      <c r="A40" s="1724"/>
      <c r="B40" s="1725"/>
      <c r="C40" s="1725"/>
      <c r="D40" s="1725"/>
      <c r="E40" s="1725"/>
      <c r="F40" s="1725"/>
      <c r="G40" s="1725"/>
      <c r="H40" s="1725"/>
      <c r="I40" s="1726"/>
    </row>
    <row r="41" spans="1:9">
      <c r="A41" s="1724"/>
      <c r="B41" s="1725"/>
      <c r="C41" s="1725"/>
      <c r="D41" s="1725"/>
      <c r="E41" s="1725"/>
      <c r="F41" s="1725"/>
      <c r="G41" s="1725"/>
      <c r="H41" s="1725"/>
      <c r="I41" s="1726"/>
    </row>
    <row r="42" spans="1:9">
      <c r="A42" s="1724"/>
      <c r="B42" s="1725"/>
      <c r="C42" s="1725"/>
      <c r="D42" s="1725"/>
      <c r="E42" s="1725"/>
      <c r="F42" s="1725"/>
      <c r="G42" s="1725"/>
      <c r="H42" s="1725"/>
      <c r="I42" s="1726"/>
    </row>
    <row r="43" spans="1:9">
      <c r="A43" s="1724"/>
      <c r="B43" s="1725"/>
      <c r="C43" s="1725"/>
      <c r="D43" s="1725"/>
      <c r="E43" s="1725"/>
      <c r="F43" s="1725"/>
      <c r="G43" s="1725"/>
      <c r="H43" s="1725"/>
      <c r="I43" s="1726"/>
    </row>
    <row r="44" spans="1:9">
      <c r="A44" s="1724"/>
      <c r="B44" s="1725"/>
      <c r="C44" s="1725"/>
      <c r="D44" s="1725"/>
      <c r="E44" s="1725"/>
      <c r="F44" s="1725"/>
      <c r="G44" s="1725"/>
      <c r="H44" s="1725"/>
      <c r="I44" s="1726"/>
    </row>
    <row r="45" spans="1:9">
      <c r="A45" s="1724"/>
      <c r="B45" s="1725"/>
      <c r="C45" s="1725"/>
      <c r="D45" s="1725"/>
      <c r="E45" s="1725"/>
      <c r="F45" s="1725"/>
      <c r="G45" s="1725"/>
      <c r="H45" s="1725"/>
      <c r="I45" s="1726"/>
    </row>
    <row r="46" spans="1:9">
      <c r="A46" s="1727"/>
      <c r="B46" s="1728"/>
      <c r="C46" s="1728"/>
      <c r="D46" s="1728"/>
      <c r="E46" s="1728"/>
      <c r="F46" s="1728"/>
      <c r="G46" s="1728"/>
      <c r="H46" s="1728"/>
      <c r="I46" s="1729"/>
    </row>
  </sheetData>
  <sheetProtection algorithmName="SHA-512" hashValue="Ifx3+KORR107Ri1CUb7Bel7nnFAh0g/SJbCmEhkqCyYJ6yizlUy9vTtRUjYaQ9dx/yaziJ6HPC1VdFsePVsRFw==" saltValue="1kCVJNjGgHHfNpLKoyZFAg==" spinCount="100000" sheet="1" objects="1" formatCells="0" selectLockedCells="1"/>
  <mergeCells count="63">
    <mergeCell ref="A1:I1"/>
    <mergeCell ref="B2:I2"/>
    <mergeCell ref="B3:I3"/>
    <mergeCell ref="F4:H4"/>
    <mergeCell ref="B5:C5"/>
    <mergeCell ref="G5:H5"/>
    <mergeCell ref="A15:C15"/>
    <mergeCell ref="A16:C16"/>
    <mergeCell ref="D15:E15"/>
    <mergeCell ref="D16:E16"/>
    <mergeCell ref="A7:I7"/>
    <mergeCell ref="A9:I9"/>
    <mergeCell ref="H12:I12"/>
    <mergeCell ref="A10:C11"/>
    <mergeCell ref="A12:C12"/>
    <mergeCell ref="A13:C13"/>
    <mergeCell ref="A14:C14"/>
    <mergeCell ref="D12:E12"/>
    <mergeCell ref="D13:E13"/>
    <mergeCell ref="D14:E14"/>
    <mergeCell ref="H10:I11"/>
    <mergeCell ref="F10:G10"/>
    <mergeCell ref="A32:C32"/>
    <mergeCell ref="D32:E32"/>
    <mergeCell ref="A29:I29"/>
    <mergeCell ref="F32:G32"/>
    <mergeCell ref="A19:I26"/>
    <mergeCell ref="A30:C31"/>
    <mergeCell ref="D30:E30"/>
    <mergeCell ref="F30:G30"/>
    <mergeCell ref="H30:I31"/>
    <mergeCell ref="D31:E31"/>
    <mergeCell ref="F31:G31"/>
    <mergeCell ref="D10:E10"/>
    <mergeCell ref="D11:E11"/>
    <mergeCell ref="F11:G11"/>
    <mergeCell ref="H13:I13"/>
    <mergeCell ref="H14:I14"/>
    <mergeCell ref="F12:G12"/>
    <mergeCell ref="F13:G13"/>
    <mergeCell ref="F14:G14"/>
    <mergeCell ref="A39:I46"/>
    <mergeCell ref="H35:I35"/>
    <mergeCell ref="H36:I36"/>
    <mergeCell ref="A35:C35"/>
    <mergeCell ref="A36:C36"/>
    <mergeCell ref="D35:E35"/>
    <mergeCell ref="D36:E36"/>
    <mergeCell ref="F35:G35"/>
    <mergeCell ref="F36:G36"/>
    <mergeCell ref="A34:C34"/>
    <mergeCell ref="D34:E34"/>
    <mergeCell ref="F34:G34"/>
    <mergeCell ref="A33:C33"/>
    <mergeCell ref="D33:E33"/>
    <mergeCell ref="F33:G33"/>
    <mergeCell ref="F15:G15"/>
    <mergeCell ref="F16:G16"/>
    <mergeCell ref="H34:I34"/>
    <mergeCell ref="H32:I32"/>
    <mergeCell ref="H33:I33"/>
    <mergeCell ref="H16:I16"/>
    <mergeCell ref="H15:I15"/>
  </mergeCells>
  <printOptions horizontalCentered="1"/>
  <pageMargins left="0.39370078740157483" right="0.19685039370078741" top="0.59055118110236227" bottom="0.19685039370078741" header="0.31496062992125984" footer="0.31496062992125984"/>
  <pageSetup paperSize="9" scale="77" orientation="portrait" verticalDpi="1200" r:id="rId1"/>
  <drawing r:id="rId2"/>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I35"/>
  <sheetViews>
    <sheetView showGridLines="0" showRowColHeaders="0" showZeros="0" topLeftCell="A10" zoomScaleNormal="100" workbookViewId="0">
      <selection activeCell="A28" sqref="A28:I35"/>
    </sheetView>
  </sheetViews>
  <sheetFormatPr baseColWidth="10" defaultRowHeight="14.25"/>
  <cols>
    <col min="1" max="1" width="40.28515625" style="576" bestFit="1" customWidth="1"/>
    <col min="2" max="2" width="6.5703125" style="576" customWidth="1"/>
    <col min="3" max="3" width="7.7109375" style="576" customWidth="1"/>
    <col min="4" max="4" width="15.7109375" style="576" customWidth="1"/>
    <col min="5" max="5" width="13.7109375" style="576" customWidth="1"/>
    <col min="6" max="6" width="13.42578125" style="576" customWidth="1"/>
    <col min="7" max="7" width="14.42578125" style="576" customWidth="1"/>
    <col min="8" max="8" width="10.7109375" style="576" customWidth="1"/>
    <col min="9" max="9" width="5.140625" style="576" customWidth="1"/>
    <col min="10" max="16384" width="11.42578125" style="576"/>
  </cols>
  <sheetData>
    <row r="1" spans="1:9" ht="16.5" customHeight="1">
      <c r="A1" s="1301"/>
      <c r="B1" s="1302"/>
      <c r="C1" s="1302"/>
      <c r="D1" s="1302"/>
      <c r="E1" s="1302"/>
      <c r="F1" s="1302"/>
      <c r="G1" s="1302"/>
      <c r="H1" s="1302"/>
      <c r="I1" s="1302"/>
    </row>
    <row r="2" spans="1:9">
      <c r="A2" s="577" t="s">
        <v>672</v>
      </c>
      <c r="B2" s="1528" t="str">
        <f>IDENTIFICATION!B2</f>
        <v>LAPAN SOFT</v>
      </c>
      <c r="C2" s="1372"/>
      <c r="D2" s="1372"/>
      <c r="E2" s="1372"/>
      <c r="F2" s="1372"/>
      <c r="G2" s="1372"/>
      <c r="H2" s="1372"/>
      <c r="I2" s="1372"/>
    </row>
    <row r="3" spans="1:9">
      <c r="A3" s="577" t="s">
        <v>0</v>
      </c>
      <c r="B3" s="1529" t="str">
        <f>IDENTIFICATION!B4</f>
        <v>LS</v>
      </c>
      <c r="C3" s="1303"/>
      <c r="D3" s="1303"/>
      <c r="E3" s="1303"/>
      <c r="F3" s="1303"/>
      <c r="G3" s="1303"/>
      <c r="H3" s="1303"/>
      <c r="I3" s="1303"/>
    </row>
    <row r="4" spans="1:9">
      <c r="A4" s="577" t="s">
        <v>1</v>
      </c>
      <c r="B4" s="578" t="str">
        <f>IDENTIFICATION!B5</f>
        <v>01</v>
      </c>
      <c r="C4" s="579" t="s">
        <v>45</v>
      </c>
      <c r="D4" s="579" t="str">
        <f>IDENTIFICATION!F5</f>
        <v>XXXX</v>
      </c>
      <c r="E4" s="579"/>
      <c r="F4" s="1530" t="str">
        <f>IDENTIFICATION!G5</f>
        <v>TOUGAN</v>
      </c>
      <c r="G4" s="1530"/>
      <c r="H4" s="1530"/>
      <c r="I4" s="580" t="str">
        <f>IDENTIFICATION!H5</f>
        <v>01</v>
      </c>
    </row>
    <row r="5" spans="1:9">
      <c r="A5" s="577" t="s">
        <v>2</v>
      </c>
      <c r="B5" s="1530" t="str">
        <f>IDENTIFICATION!B7</f>
        <v>000XXXXXA</v>
      </c>
      <c r="C5" s="1530"/>
      <c r="D5" s="581" t="s">
        <v>3</v>
      </c>
      <c r="E5" s="581"/>
      <c r="F5" s="582">
        <f>IDENTIFICATION!F11</f>
        <v>43100</v>
      </c>
      <c r="G5" s="1373" t="s">
        <v>4</v>
      </c>
      <c r="H5" s="1373"/>
      <c r="I5" s="583">
        <f>IDENTIFICATION!H11</f>
        <v>12</v>
      </c>
    </row>
    <row r="6" spans="1:9">
      <c r="A6" s="486"/>
      <c r="B6" s="486"/>
      <c r="C6" s="486"/>
      <c r="D6" s="486"/>
      <c r="E6" s="486"/>
      <c r="F6" s="486"/>
      <c r="G6" s="486"/>
      <c r="H6" s="486"/>
      <c r="I6" s="486"/>
    </row>
    <row r="7" spans="1:9" ht="21.75" customHeight="1">
      <c r="A7" s="1514" t="s">
        <v>696</v>
      </c>
      <c r="B7" s="1514"/>
      <c r="C7" s="1514"/>
      <c r="D7" s="1514"/>
      <c r="E7" s="1514"/>
      <c r="F7" s="1514"/>
      <c r="G7" s="1514"/>
      <c r="H7" s="1514"/>
      <c r="I7" s="1514"/>
    </row>
    <row r="8" spans="1:9" ht="6" customHeight="1">
      <c r="A8" s="486"/>
      <c r="B8" s="486"/>
      <c r="C8" s="486"/>
      <c r="D8" s="486"/>
      <c r="E8" s="486"/>
      <c r="F8" s="486"/>
      <c r="G8" s="486"/>
      <c r="H8" s="486"/>
      <c r="I8" s="486"/>
    </row>
    <row r="9" spans="1:9" ht="22.5" customHeight="1">
      <c r="A9" s="1514" t="s">
        <v>1530</v>
      </c>
      <c r="B9" s="1514"/>
      <c r="C9" s="1514"/>
      <c r="D9" s="1514"/>
      <c r="E9" s="1514"/>
      <c r="F9" s="1514"/>
      <c r="G9" s="1514"/>
      <c r="H9" s="1514"/>
      <c r="I9" s="1514"/>
    </row>
    <row r="10" spans="1:9" ht="23.25" customHeight="1">
      <c r="A10" s="1780" t="s">
        <v>1014</v>
      </c>
      <c r="B10" s="1781"/>
      <c r="C10" s="1782"/>
      <c r="D10" s="1786" t="s">
        <v>5</v>
      </c>
      <c r="E10" s="1787"/>
      <c r="F10" s="1786" t="s">
        <v>5</v>
      </c>
      <c r="G10" s="1788"/>
      <c r="H10" s="1780" t="s">
        <v>1013</v>
      </c>
      <c r="I10" s="1782"/>
    </row>
    <row r="11" spans="1:9" ht="23.25" customHeight="1">
      <c r="A11" s="1783"/>
      <c r="B11" s="1784"/>
      <c r="C11" s="1785"/>
      <c r="D11" s="1789">
        <f>NOTE_4!B12</f>
        <v>2017</v>
      </c>
      <c r="E11" s="1785"/>
      <c r="F11" s="1789">
        <f>NOTE_4!D12</f>
        <v>2016</v>
      </c>
      <c r="G11" s="1784"/>
      <c r="H11" s="1783"/>
      <c r="I11" s="1785"/>
    </row>
    <row r="12" spans="1:9">
      <c r="A12" s="1778" t="s">
        <v>1041</v>
      </c>
      <c r="B12" s="1778"/>
      <c r="C12" s="1778"/>
      <c r="D12" s="1761">
        <f>SUMIFS(Sage!$J$3:$J$1000,Sage!$B$3:$B$1000,"=31")</f>
        <v>0</v>
      </c>
      <c r="E12" s="1761"/>
      <c r="F12" s="1754">
        <f>SUMIFS(Sagen!$J$3:$J$1000,Sagen!$B$3:$B$1000,"=31")</f>
        <v>0</v>
      </c>
      <c r="G12" s="1755"/>
      <c r="H12" s="1758">
        <f>IFERROR(((D12-F12)/F12),)</f>
        <v>0</v>
      </c>
      <c r="I12" s="1758"/>
    </row>
    <row r="13" spans="1:9">
      <c r="A13" s="1778" t="s">
        <v>1042</v>
      </c>
      <c r="B13" s="1778"/>
      <c r="C13" s="1778"/>
      <c r="D13" s="1761">
        <f>SUMIFS(Sage!$J$3:$J$1000,Sage!$B$3:$B$1000,"=32")</f>
        <v>0</v>
      </c>
      <c r="E13" s="1761"/>
      <c r="F13" s="1754">
        <f>SUMIFS(Sagen!$J$3:$J$1000,Sagen!$B$3:$B$1000,"=32")</f>
        <v>0</v>
      </c>
      <c r="G13" s="1755"/>
      <c r="H13" s="1758">
        <f t="shared" ref="H13:H19" si="0">IFERROR(((D13-F13)/F13),)</f>
        <v>0</v>
      </c>
      <c r="I13" s="1758"/>
    </row>
    <row r="14" spans="1:9">
      <c r="A14" s="1773" t="s">
        <v>1043</v>
      </c>
      <c r="B14" s="1774"/>
      <c r="C14" s="1775"/>
      <c r="D14" s="1754">
        <f>SUMIFS(Sage!$J$3:$J$1000,Sage!$B$3:$B$1000,"=33")</f>
        <v>0</v>
      </c>
      <c r="E14" s="1755"/>
      <c r="F14" s="1754">
        <f>SUMIFS(Sagen!$J$3:$J$1000,Sagen!$B$3:$B$1000,"=33")</f>
        <v>0</v>
      </c>
      <c r="G14" s="1755"/>
      <c r="H14" s="1758">
        <f t="shared" si="0"/>
        <v>0</v>
      </c>
      <c r="I14" s="1758"/>
    </row>
    <row r="15" spans="1:9">
      <c r="A15" s="1773" t="s">
        <v>1044</v>
      </c>
      <c r="B15" s="1774"/>
      <c r="C15" s="1775"/>
      <c r="D15" s="1754">
        <f>SUMIFS(Sage!$J$3:$J$1000,Sage!$B$3:$B$1000,"=34")</f>
        <v>0</v>
      </c>
      <c r="E15" s="1755"/>
      <c r="F15" s="1754">
        <f>SUMIFS(Sagen!$J$3:$J$1000,Sagen!$B$3:$B$1000,"=34")</f>
        <v>0</v>
      </c>
      <c r="G15" s="1755"/>
      <c r="H15" s="1758">
        <f>IFERROR(((D15-F15)/F15),)</f>
        <v>0</v>
      </c>
      <c r="I15" s="1758"/>
    </row>
    <row r="16" spans="1:9">
      <c r="A16" s="1773" t="s">
        <v>1045</v>
      </c>
      <c r="B16" s="1774"/>
      <c r="C16" s="1775"/>
      <c r="D16" s="1754">
        <f>SUMIFS(Sage!$J$3:$J$1000,Sage!$B$3:$B$1000,"=35")</f>
        <v>0</v>
      </c>
      <c r="E16" s="1755"/>
      <c r="F16" s="1754">
        <f>SUMIFS(Sagen!$J$3:$J$1000,Sagen!$B$3:$B$1000,"=35")</f>
        <v>0</v>
      </c>
      <c r="G16" s="1755"/>
      <c r="H16" s="1758">
        <f t="shared" si="0"/>
        <v>0</v>
      </c>
      <c r="I16" s="1758"/>
    </row>
    <row r="17" spans="1:9">
      <c r="A17" s="1773" t="s">
        <v>1046</v>
      </c>
      <c r="B17" s="1774"/>
      <c r="C17" s="1775"/>
      <c r="D17" s="1754">
        <f>SUMIFS(Sage!$J$3:$J$1000,Sage!$B$3:$B$1000,"=36")</f>
        <v>0</v>
      </c>
      <c r="E17" s="1755"/>
      <c r="F17" s="1754">
        <f>SUMIFS(Sagen!$J$3:$J$1000,Sagen!$B$3:$B$1000,"=36")</f>
        <v>0</v>
      </c>
      <c r="G17" s="1755"/>
      <c r="H17" s="1758">
        <f t="shared" si="0"/>
        <v>0</v>
      </c>
      <c r="I17" s="1758"/>
    </row>
    <row r="18" spans="1:9">
      <c r="A18" s="1773" t="s">
        <v>1047</v>
      </c>
      <c r="B18" s="1774"/>
      <c r="C18" s="1775"/>
      <c r="D18" s="1754">
        <f>SUMIFS(Sage!$J$3:$J$1000,Sage!$B$3:$B$1000,"=37")</f>
        <v>0</v>
      </c>
      <c r="E18" s="1755"/>
      <c r="F18" s="1754">
        <f>SUMIFS(Sagen!$J$3:$J$1000,Sagen!$B$3:$B$1000,"=37")</f>
        <v>0</v>
      </c>
      <c r="G18" s="1755"/>
      <c r="H18" s="1758">
        <f t="shared" si="0"/>
        <v>0</v>
      </c>
      <c r="I18" s="1758"/>
    </row>
    <row r="19" spans="1:9">
      <c r="A19" s="1773" t="s">
        <v>1048</v>
      </c>
      <c r="B19" s="1774"/>
      <c r="C19" s="1775"/>
      <c r="D19" s="1754">
        <f>SUMIFS(Sage!$J$3:$J$1000,Sage!$B$3:$B$1000,"=38")</f>
        <v>0</v>
      </c>
      <c r="E19" s="1755"/>
      <c r="F19" s="1754">
        <f>SUMIFS(Sagen!$J$3:$J$1000,Sagen!$B$3:$B$1000,"=38")</f>
        <v>0</v>
      </c>
      <c r="G19" s="1755"/>
      <c r="H19" s="1758">
        <f t="shared" si="0"/>
        <v>0</v>
      </c>
      <c r="I19" s="1758"/>
    </row>
    <row r="20" spans="1:9">
      <c r="A20" s="1776" t="s">
        <v>1049</v>
      </c>
      <c r="B20" s="1776"/>
      <c r="C20" s="1776"/>
      <c r="D20" s="1772">
        <f>SUM(D12:E19)</f>
        <v>0</v>
      </c>
      <c r="E20" s="1772"/>
      <c r="F20" s="1756">
        <f>SUM(F12:G19)</f>
        <v>0</v>
      </c>
      <c r="G20" s="1757"/>
      <c r="H20" s="1763">
        <f t="shared" ref="H20" si="1">IFERROR(((D20-F20)/F20),)</f>
        <v>0</v>
      </c>
      <c r="I20" s="1763"/>
    </row>
    <row r="21" spans="1:9">
      <c r="A21" s="1778" t="s">
        <v>1050</v>
      </c>
      <c r="B21" s="1778"/>
      <c r="C21" s="1778"/>
      <c r="D21" s="1761">
        <f>SUMIFS(Sage!$K$3:$K$1000,Sage!$B$3:$B$1000,"=39")</f>
        <v>0</v>
      </c>
      <c r="E21" s="1761"/>
      <c r="F21" s="1754">
        <f>SUMIFS(Sagen!$K$3:$K$1000,Sagen!$B$3:$B$1000,"=39")</f>
        <v>0</v>
      </c>
      <c r="G21" s="1755"/>
      <c r="H21" s="1758">
        <f>IFERROR(((D21-F21)/F21),)</f>
        <v>0</v>
      </c>
      <c r="I21" s="1758"/>
    </row>
    <row r="22" spans="1:9">
      <c r="A22" s="1776" t="s">
        <v>1024</v>
      </c>
      <c r="B22" s="1776"/>
      <c r="C22" s="1776"/>
      <c r="D22" s="1772">
        <f>D20-D21</f>
        <v>0</v>
      </c>
      <c r="E22" s="1772"/>
      <c r="F22" s="1756">
        <f>F20-F21</f>
        <v>0</v>
      </c>
      <c r="G22" s="1757"/>
      <c r="H22" s="1763">
        <f>IFERROR(((D22-F22)/F22),)</f>
        <v>0</v>
      </c>
      <c r="I22" s="1763"/>
    </row>
    <row r="24" spans="1:9">
      <c r="A24" s="1779" t="s">
        <v>1051</v>
      </c>
      <c r="B24" s="1779"/>
      <c r="C24" s="1779"/>
      <c r="D24" s="1779"/>
      <c r="E24" s="1779"/>
      <c r="F24" s="1779"/>
      <c r="G24" s="1779"/>
      <c r="H24" s="1779"/>
      <c r="I24" s="1779"/>
    </row>
    <row r="25" spans="1:9">
      <c r="A25" s="1779"/>
      <c r="B25" s="1779"/>
      <c r="C25" s="1779"/>
      <c r="D25" s="1779"/>
      <c r="E25" s="1779"/>
      <c r="F25" s="1779"/>
      <c r="G25" s="1779"/>
      <c r="H25" s="1779"/>
      <c r="I25" s="1779"/>
    </row>
    <row r="27" spans="1:9">
      <c r="A27" s="576" t="s">
        <v>989</v>
      </c>
    </row>
    <row r="28" spans="1:9">
      <c r="A28" s="1777"/>
      <c r="B28" s="1506"/>
      <c r="C28" s="1506"/>
      <c r="D28" s="1506"/>
      <c r="E28" s="1506"/>
      <c r="F28" s="1506"/>
      <c r="G28" s="1506"/>
      <c r="H28" s="1506"/>
      <c r="I28" s="1507"/>
    </row>
    <row r="29" spans="1:9">
      <c r="A29" s="1508"/>
      <c r="B29" s="1509"/>
      <c r="C29" s="1509"/>
      <c r="D29" s="1509"/>
      <c r="E29" s="1509"/>
      <c r="F29" s="1509"/>
      <c r="G29" s="1509"/>
      <c r="H29" s="1509"/>
      <c r="I29" s="1510"/>
    </row>
    <row r="30" spans="1:9">
      <c r="A30" s="1508"/>
      <c r="B30" s="1509"/>
      <c r="C30" s="1509"/>
      <c r="D30" s="1509"/>
      <c r="E30" s="1509"/>
      <c r="F30" s="1509"/>
      <c r="G30" s="1509"/>
      <c r="H30" s="1509"/>
      <c r="I30" s="1510"/>
    </row>
    <row r="31" spans="1:9">
      <c r="A31" s="1508"/>
      <c r="B31" s="1509"/>
      <c r="C31" s="1509"/>
      <c r="D31" s="1509"/>
      <c r="E31" s="1509"/>
      <c r="F31" s="1509"/>
      <c r="G31" s="1509"/>
      <c r="H31" s="1509"/>
      <c r="I31" s="1510"/>
    </row>
    <row r="32" spans="1:9">
      <c r="A32" s="1508"/>
      <c r="B32" s="1509"/>
      <c r="C32" s="1509"/>
      <c r="D32" s="1509"/>
      <c r="E32" s="1509"/>
      <c r="F32" s="1509"/>
      <c r="G32" s="1509"/>
      <c r="H32" s="1509"/>
      <c r="I32" s="1510"/>
    </row>
    <row r="33" spans="1:9">
      <c r="A33" s="1508"/>
      <c r="B33" s="1509"/>
      <c r="C33" s="1509"/>
      <c r="D33" s="1509"/>
      <c r="E33" s="1509"/>
      <c r="F33" s="1509"/>
      <c r="G33" s="1509"/>
      <c r="H33" s="1509"/>
      <c r="I33" s="1510"/>
    </row>
    <row r="34" spans="1:9">
      <c r="A34" s="1508"/>
      <c r="B34" s="1509"/>
      <c r="C34" s="1509"/>
      <c r="D34" s="1509"/>
      <c r="E34" s="1509"/>
      <c r="F34" s="1509"/>
      <c r="G34" s="1509"/>
      <c r="H34" s="1509"/>
      <c r="I34" s="1510"/>
    </row>
    <row r="35" spans="1:9">
      <c r="A35" s="1511"/>
      <c r="B35" s="1512"/>
      <c r="C35" s="1512"/>
      <c r="D35" s="1512"/>
      <c r="E35" s="1512"/>
      <c r="F35" s="1512"/>
      <c r="G35" s="1512"/>
      <c r="H35" s="1512"/>
      <c r="I35" s="1513"/>
    </row>
  </sheetData>
  <sheetProtection algorithmName="SHA-512" hashValue="35NBLBQJTHlw4h1pbOqqav6ODd5mfBKDR0ilpuSD79X/RsNWZAuZkErVjMqU44jaDaL8W7TtRIwZOTbBfxy/dA==" saltValue="5Os/zJyN+iQzAOX4yzL+ig==" spinCount="100000" sheet="1" objects="1" formatCells="0" selectLockedCells="1"/>
  <mergeCells count="60">
    <mergeCell ref="A1:I1"/>
    <mergeCell ref="B2:I2"/>
    <mergeCell ref="B3:I3"/>
    <mergeCell ref="F4:H4"/>
    <mergeCell ref="B5:C5"/>
    <mergeCell ref="G5:H5"/>
    <mergeCell ref="A7:I7"/>
    <mergeCell ref="A9:I9"/>
    <mergeCell ref="A10:C11"/>
    <mergeCell ref="D10:E10"/>
    <mergeCell ref="F10:G10"/>
    <mergeCell ref="H10:I11"/>
    <mergeCell ref="D11:E11"/>
    <mergeCell ref="F11:G11"/>
    <mergeCell ref="A12:C12"/>
    <mergeCell ref="D12:E12"/>
    <mergeCell ref="H12:I12"/>
    <mergeCell ref="A13:C13"/>
    <mergeCell ref="D13:E13"/>
    <mergeCell ref="H13:I13"/>
    <mergeCell ref="F12:G12"/>
    <mergeCell ref="F13:G13"/>
    <mergeCell ref="A22:C22"/>
    <mergeCell ref="D22:E22"/>
    <mergeCell ref="H22:I22"/>
    <mergeCell ref="A28:I35"/>
    <mergeCell ref="A20:C20"/>
    <mergeCell ref="D20:E20"/>
    <mergeCell ref="H20:I20"/>
    <mergeCell ref="A21:C21"/>
    <mergeCell ref="D21:E21"/>
    <mergeCell ref="H21:I21"/>
    <mergeCell ref="F20:G20"/>
    <mergeCell ref="F21:G21"/>
    <mergeCell ref="A24:I25"/>
    <mergeCell ref="F22:G22"/>
    <mergeCell ref="D16:E16"/>
    <mergeCell ref="D17:E17"/>
    <mergeCell ref="D18:E18"/>
    <mergeCell ref="D19:E19"/>
    <mergeCell ref="A14:C14"/>
    <mergeCell ref="A15:C15"/>
    <mergeCell ref="A16:C16"/>
    <mergeCell ref="A17:C17"/>
    <mergeCell ref="A18:C18"/>
    <mergeCell ref="A19:C19"/>
    <mergeCell ref="D14:E14"/>
    <mergeCell ref="D15:E15"/>
    <mergeCell ref="H19:I19"/>
    <mergeCell ref="F14:G14"/>
    <mergeCell ref="F15:G15"/>
    <mergeCell ref="F16:G16"/>
    <mergeCell ref="F17:G17"/>
    <mergeCell ref="F18:G18"/>
    <mergeCell ref="F19:G19"/>
    <mergeCell ref="H14:I14"/>
    <mergeCell ref="H15:I15"/>
    <mergeCell ref="H16:I16"/>
    <mergeCell ref="H17:I17"/>
    <mergeCell ref="H18:I18"/>
  </mergeCells>
  <printOptions horizontalCentered="1"/>
  <pageMargins left="0.39370078740157483" right="0.19685039370078741" top="0.59055118110236227" bottom="0.19685039370078741" header="0.31496062992125984" footer="0.31496062992125984"/>
  <pageSetup paperSize="9" scale="77" orientation="portrait" verticalDpi="1200" r:id="rId1"/>
  <drawing r:id="rId2"/>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pageSetUpPr fitToPage="1"/>
  </sheetPr>
  <dimension ref="A1:I46"/>
  <sheetViews>
    <sheetView showGridLines="0" showRowColHeaders="0" showZeros="0" topLeftCell="A10" zoomScaleNormal="100" workbookViewId="0">
      <selection activeCell="A32" sqref="A32:I46"/>
    </sheetView>
  </sheetViews>
  <sheetFormatPr baseColWidth="10" defaultRowHeight="14.25"/>
  <cols>
    <col min="1" max="1" width="40.28515625" style="576" bestFit="1" customWidth="1"/>
    <col min="2" max="2" width="6.5703125" style="576" customWidth="1"/>
    <col min="3" max="3" width="7.7109375" style="576" customWidth="1"/>
    <col min="4" max="4" width="15.7109375" style="576" customWidth="1"/>
    <col min="5" max="5" width="14.42578125" style="576" customWidth="1"/>
    <col min="6" max="6" width="13.42578125" style="576" customWidth="1"/>
    <col min="7" max="7" width="14.42578125" style="576" customWidth="1"/>
    <col min="8" max="8" width="10.7109375" style="576" customWidth="1"/>
    <col min="9" max="9" width="5.140625" style="576" customWidth="1"/>
    <col min="10" max="16384" width="11.42578125" style="576"/>
  </cols>
  <sheetData>
    <row r="1" spans="1:9" ht="16.5" customHeight="1">
      <c r="A1" s="1301"/>
      <c r="B1" s="1302"/>
      <c r="C1" s="1302"/>
      <c r="D1" s="1302"/>
      <c r="E1" s="1302"/>
      <c r="F1" s="1302"/>
      <c r="G1" s="1302"/>
      <c r="H1" s="1302"/>
      <c r="I1" s="1302"/>
    </row>
    <row r="2" spans="1:9">
      <c r="A2" s="577" t="s">
        <v>672</v>
      </c>
      <c r="B2" s="1528" t="str">
        <f>IDENTIFICATION!B2</f>
        <v>LAPAN SOFT</v>
      </c>
      <c r="C2" s="1372"/>
      <c r="D2" s="1372"/>
      <c r="E2" s="1372"/>
      <c r="F2" s="1372"/>
      <c r="G2" s="1372"/>
      <c r="H2" s="1372"/>
      <c r="I2" s="1372"/>
    </row>
    <row r="3" spans="1:9">
      <c r="A3" s="577" t="s">
        <v>0</v>
      </c>
      <c r="B3" s="1529" t="str">
        <f>IDENTIFICATION!B4</f>
        <v>LS</v>
      </c>
      <c r="C3" s="1303"/>
      <c r="D3" s="1303"/>
      <c r="E3" s="1303"/>
      <c r="F3" s="1303"/>
      <c r="G3" s="1303"/>
      <c r="H3" s="1303"/>
      <c r="I3" s="1303"/>
    </row>
    <row r="4" spans="1:9">
      <c r="A4" s="577" t="s">
        <v>1</v>
      </c>
      <c r="B4" s="578" t="str">
        <f>IDENTIFICATION!B5</f>
        <v>01</v>
      </c>
      <c r="C4" s="579" t="s">
        <v>45</v>
      </c>
      <c r="D4" s="579" t="str">
        <f>IDENTIFICATION!F5</f>
        <v>XXXX</v>
      </c>
      <c r="E4" s="579"/>
      <c r="F4" s="1530" t="str">
        <f>IDENTIFICATION!G5</f>
        <v>TOUGAN</v>
      </c>
      <c r="G4" s="1530"/>
      <c r="H4" s="1530"/>
      <c r="I4" s="580" t="str">
        <f>IDENTIFICATION!H5</f>
        <v>01</v>
      </c>
    </row>
    <row r="5" spans="1:9">
      <c r="A5" s="577" t="s">
        <v>2</v>
      </c>
      <c r="B5" s="1530" t="str">
        <f>IDENTIFICATION!B7</f>
        <v>000XXXXXA</v>
      </c>
      <c r="C5" s="1530"/>
      <c r="D5" s="581" t="s">
        <v>3</v>
      </c>
      <c r="E5" s="581"/>
      <c r="F5" s="582">
        <f>IDENTIFICATION!F11</f>
        <v>43100</v>
      </c>
      <c r="G5" s="1373" t="s">
        <v>4</v>
      </c>
      <c r="H5" s="1373"/>
      <c r="I5" s="583">
        <f>IDENTIFICATION!H11</f>
        <v>12</v>
      </c>
    </row>
    <row r="6" spans="1:9">
      <c r="A6" s="486"/>
      <c r="B6" s="486"/>
      <c r="C6" s="486"/>
      <c r="D6" s="486"/>
      <c r="E6" s="486"/>
      <c r="F6" s="486"/>
      <c r="G6" s="486"/>
      <c r="H6" s="486"/>
      <c r="I6" s="486"/>
    </row>
    <row r="7" spans="1:9" ht="21.75" customHeight="1">
      <c r="A7" s="1514" t="s">
        <v>699</v>
      </c>
      <c r="B7" s="1514"/>
      <c r="C7" s="1514"/>
      <c r="D7" s="1514"/>
      <c r="E7" s="1514"/>
      <c r="F7" s="1514"/>
      <c r="G7" s="1514"/>
      <c r="H7" s="1514"/>
      <c r="I7" s="1514"/>
    </row>
    <row r="8" spans="1:9" ht="6" customHeight="1">
      <c r="A8" s="486"/>
      <c r="B8" s="486"/>
      <c r="C8" s="486"/>
      <c r="D8" s="486"/>
      <c r="E8" s="486"/>
      <c r="F8" s="486"/>
      <c r="G8" s="486"/>
      <c r="H8" s="486"/>
      <c r="I8" s="486"/>
    </row>
    <row r="9" spans="1:9" ht="22.5" customHeight="1">
      <c r="A9" s="1514" t="s">
        <v>1052</v>
      </c>
      <c r="B9" s="1514"/>
      <c r="C9" s="1514"/>
      <c r="D9" s="1514"/>
      <c r="E9" s="1514"/>
      <c r="F9" s="1514"/>
      <c r="G9" s="1514"/>
      <c r="H9" s="1514"/>
      <c r="I9" s="1514"/>
    </row>
    <row r="10" spans="1:9" ht="11.25" customHeight="1"/>
    <row r="11" spans="1:9" ht="37.5" customHeight="1">
      <c r="A11" s="1790" t="s">
        <v>1014</v>
      </c>
      <c r="B11" s="1780" t="s">
        <v>5</v>
      </c>
      <c r="C11" s="1781"/>
      <c r="D11" s="584" t="s">
        <v>5</v>
      </c>
      <c r="E11" s="1792" t="s">
        <v>1013</v>
      </c>
      <c r="F11" s="1792" t="s">
        <v>1012</v>
      </c>
      <c r="G11" s="1792" t="s">
        <v>1011</v>
      </c>
      <c r="H11" s="1792" t="s">
        <v>1010</v>
      </c>
      <c r="I11" s="1792"/>
    </row>
    <row r="12" spans="1:9" ht="37.5" customHeight="1">
      <c r="A12" s="1791"/>
      <c r="B12" s="1789">
        <f>IDENTIFICATION!H7</f>
        <v>2017</v>
      </c>
      <c r="C12" s="1784"/>
      <c r="D12" s="585">
        <f>IDENTIFICATION!H7-1</f>
        <v>2016</v>
      </c>
      <c r="E12" s="1792"/>
      <c r="F12" s="1792"/>
      <c r="G12" s="1792"/>
      <c r="H12" s="1792"/>
      <c r="I12" s="1792"/>
    </row>
    <row r="13" spans="1:9" ht="17.25" customHeight="1">
      <c r="A13" s="826" t="s">
        <v>1053</v>
      </c>
      <c r="B13" s="1761">
        <f>SUMIFS(Sage!$J$3:$J$1000,Sage!$C$3:$C$1000,"=411")-SUMIFS(Sage!$J$3:$J$1000,Sage!$D$3:$D$1000,"=4112")-SUMIFS(Sage!$J$3:$J$1000,Sage!$D$3:$D$1000,"=4116")</f>
        <v>0</v>
      </c>
      <c r="C13" s="1761"/>
      <c r="D13" s="968">
        <f>SUMIFS(Sagen!$J$3:$J$1000,Sagen!$C$3:$C$1000,"=411")-SUMIFS(Sagen!$J$3:$J$1000,Sagen!$D$3:$D$1000,"=4112")-SUMIFS(Sagen!$J$3:$J$1000,Sagen!$D$3:$D$1000,"=4116")</f>
        <v>0</v>
      </c>
      <c r="E13" s="971">
        <f>IFERROR(((B13-D13)/D13),)</f>
        <v>0</v>
      </c>
      <c r="F13" s="968"/>
      <c r="G13" s="968"/>
      <c r="H13" s="1761"/>
      <c r="I13" s="1761"/>
    </row>
    <row r="14" spans="1:9" ht="28.5">
      <c r="A14" s="827" t="s">
        <v>1054</v>
      </c>
      <c r="B14" s="1761">
        <f>SUMIFS(Sage!$J$3:$J$1000,Sage!$C$3:$C$1000,"=412")-SUMIFS(Sage!$J$3:$J$1000,Sage!$D$3:$D$1000,"=4122")-SUMIFS(Sage!$J$3:$J$1000,Sage!$D$3:$D$1000,"=4126")</f>
        <v>0</v>
      </c>
      <c r="C14" s="1761"/>
      <c r="D14" s="968">
        <f>SUMIFS(Sagen!$J$3:$J$1000,Sagen!$C$3:$C$1000,"=412")-SUMIFS(Sagen!$J$3:$J$1000,Sagen!$D$3:$D$1000,"=4122")</f>
        <v>0</v>
      </c>
      <c r="E14" s="971">
        <f t="shared" ref="E14:E21" si="0">IFERROR(((B14-D14)/D14),)</f>
        <v>0</v>
      </c>
      <c r="F14" s="968"/>
      <c r="G14" s="968"/>
      <c r="H14" s="1761"/>
      <c r="I14" s="1761"/>
    </row>
    <row r="15" spans="1:9" ht="28.5">
      <c r="A15" s="832" t="s">
        <v>1554</v>
      </c>
      <c r="B15" s="1754">
        <f>SUMIFS(Sage!$J$3:$J$1000,Sage!$C$3:$C$1000,"=413")</f>
        <v>0</v>
      </c>
      <c r="C15" s="1755"/>
      <c r="D15" s="968">
        <f>SUMIFS(Sagen!$J$3:$J$1000,Sagen!$C$3:$C$1000,"=413")</f>
        <v>0</v>
      </c>
      <c r="E15" s="971">
        <f>IFERROR(((B15-D15)/D15),)</f>
        <v>0</v>
      </c>
      <c r="F15" s="968"/>
      <c r="G15" s="968"/>
      <c r="H15" s="1754"/>
      <c r="I15" s="1755"/>
    </row>
    <row r="16" spans="1:9" ht="28.5">
      <c r="A16" s="827" t="s">
        <v>1055</v>
      </c>
      <c r="B16" s="1761">
        <f>SUMIFS(Sage!$J$3:$J$1000,Sage!$D$3:$D$1000,"=4116")+SUMIFS(Sage!$J$3:$J$1000,Sage!$D$3:$D$1000,"=4126")</f>
        <v>0</v>
      </c>
      <c r="C16" s="1761"/>
      <c r="D16" s="968">
        <f>SUMIFS(Sagen!$J$3:$J$1000,Sagen!$D$3:$D$1000,"=4116")+SUMIFS(Sagen!$J$3:$J$1000,Sagen!$D$3:$D$1000,"=4126")</f>
        <v>0</v>
      </c>
      <c r="E16" s="971">
        <f t="shared" si="0"/>
        <v>0</v>
      </c>
      <c r="F16" s="968"/>
      <c r="G16" s="968"/>
      <c r="H16" s="1761"/>
      <c r="I16" s="1761"/>
    </row>
    <row r="17" spans="1:9">
      <c r="A17" s="635" t="s">
        <v>1056</v>
      </c>
      <c r="B17" s="1761">
        <f>SUMIFS(Sage!$J$3:$J$1000,Sage!$D$3:$D$1000,"=4112")+SUMIFS(Sage!$J$3:$J$1000,Sage!$D$3:$D$1000,"=4122")</f>
        <v>0</v>
      </c>
      <c r="C17" s="1761"/>
      <c r="D17" s="968">
        <f>SUMIFS(Sagen!$J$3:$J$1000,Sagen!$D$3:$D$1000,"=4112")+SUMIFS(Sagen!$J$3:$J$1000,Sagen!$D$3:$D$1000,"=4122")</f>
        <v>0</v>
      </c>
      <c r="E17" s="971">
        <f t="shared" si="0"/>
        <v>0</v>
      </c>
      <c r="F17" s="968"/>
      <c r="G17" s="968"/>
      <c r="H17" s="1761"/>
      <c r="I17" s="1761"/>
    </row>
    <row r="18" spans="1:9">
      <c r="A18" s="635" t="s">
        <v>1057</v>
      </c>
      <c r="B18" s="1761">
        <f>SUMIFS(Sage!$J$3:$J$1000,Sage!$C$3:$C$1000,"=414")</f>
        <v>0</v>
      </c>
      <c r="C18" s="1761"/>
      <c r="D18" s="968">
        <f>SUMIFS(Sagen!$J$3:$J$1000,Sagen!$C$3:$C$1000,"=414")</f>
        <v>0</v>
      </c>
      <c r="E18" s="971">
        <f t="shared" si="0"/>
        <v>0</v>
      </c>
      <c r="F18" s="968"/>
      <c r="G18" s="968"/>
      <c r="H18" s="1761"/>
      <c r="I18" s="1761"/>
    </row>
    <row r="19" spans="1:9">
      <c r="A19" s="635" t="s">
        <v>1058</v>
      </c>
      <c r="B19" s="1761">
        <f>SUMIFS(Sage!$J$3:$J$1000,Sage!$C$3:$C$1000,"=415")</f>
        <v>0</v>
      </c>
      <c r="C19" s="1761"/>
      <c r="D19" s="968">
        <f>SUMIFS(Sagen!$J$3:$J$1000,Sagen!$C$3:$C$1000,"=415")</f>
        <v>0</v>
      </c>
      <c r="E19" s="971">
        <f t="shared" si="0"/>
        <v>0</v>
      </c>
      <c r="F19" s="968"/>
      <c r="G19" s="968"/>
      <c r="H19" s="1761"/>
      <c r="I19" s="1761"/>
    </row>
    <row r="20" spans="1:9">
      <c r="A20" s="635" t="s">
        <v>1059</v>
      </c>
      <c r="B20" s="1754">
        <f>SUMIFS(Sage!$J$3:$J$1000,Sage!$C$3:$C$1000,"=416")</f>
        <v>0</v>
      </c>
      <c r="C20" s="1755"/>
      <c r="D20" s="968">
        <f>SUMIFS(Sagen!$J$3:$J$1000,Sagen!$C$3:$C$1000,"=416")</f>
        <v>0</v>
      </c>
      <c r="E20" s="971">
        <f t="shared" si="0"/>
        <v>0</v>
      </c>
      <c r="F20" s="968"/>
      <c r="G20" s="968"/>
      <c r="H20" s="1754"/>
      <c r="I20" s="1755"/>
    </row>
    <row r="21" spans="1:9">
      <c r="A21" s="635" t="s">
        <v>1060</v>
      </c>
      <c r="B21" s="1761">
        <f>SUMIFS(Sage!$J$3:$J$1000,Sage!$C$3:$C$1000,"=418")</f>
        <v>0</v>
      </c>
      <c r="C21" s="1761"/>
      <c r="D21" s="968">
        <f>SUMIFS(Sagen!$J$3:$J$1000,Sagen!$C$3:$C$1000,"=418")</f>
        <v>0</v>
      </c>
      <c r="E21" s="971">
        <f t="shared" si="0"/>
        <v>0</v>
      </c>
      <c r="F21" s="968"/>
      <c r="G21" s="968"/>
      <c r="H21" s="1761"/>
      <c r="I21" s="1761"/>
    </row>
    <row r="22" spans="1:9">
      <c r="A22" s="828" t="s">
        <v>1061</v>
      </c>
      <c r="B22" s="1765">
        <f>SUM(B13:C21)</f>
        <v>0</v>
      </c>
      <c r="C22" s="1765"/>
      <c r="D22" s="972">
        <f>SUM(D13:D21)</f>
        <v>0</v>
      </c>
      <c r="E22" s="973">
        <f>IFERROR(((B22-D22)/D22),)</f>
        <v>0</v>
      </c>
      <c r="F22" s="972">
        <f>SUM(F13:F21)</f>
        <v>0</v>
      </c>
      <c r="G22" s="972">
        <f>SUM(G13:G21)</f>
        <v>0</v>
      </c>
      <c r="H22" s="1765">
        <f>SUM(H13:I21)</f>
        <v>0</v>
      </c>
      <c r="I22" s="1765"/>
    </row>
    <row r="23" spans="1:9">
      <c r="A23" s="635" t="s">
        <v>1062</v>
      </c>
      <c r="B23" s="1761">
        <f>SUMIFS(Sage!$K$3:$K$1000,Sage!$C$3:$C$1000,"=491")</f>
        <v>0</v>
      </c>
      <c r="C23" s="1761"/>
      <c r="D23" s="968">
        <f>SUMIFS(Sagen!$K$3:$K$1000,Sagen!$C$3:$C$1000,"=491")</f>
        <v>0</v>
      </c>
      <c r="E23" s="975">
        <f>IFERROR(((B23-D23)/D23),)</f>
        <v>0</v>
      </c>
      <c r="F23" s="968"/>
      <c r="G23" s="968"/>
      <c r="H23" s="1761"/>
      <c r="I23" s="1761"/>
    </row>
    <row r="24" spans="1:9">
      <c r="A24" s="828" t="s">
        <v>1024</v>
      </c>
      <c r="B24" s="1765">
        <f>B22-B23</f>
        <v>0</v>
      </c>
      <c r="C24" s="1765"/>
      <c r="D24" s="972">
        <f>D22-D23</f>
        <v>0</v>
      </c>
      <c r="E24" s="973">
        <f>IFERROR(((B24-D24)/D24),)</f>
        <v>0</v>
      </c>
      <c r="F24" s="972">
        <f>F22-F23</f>
        <v>0</v>
      </c>
      <c r="G24" s="972">
        <f>G22-G23</f>
        <v>0</v>
      </c>
      <c r="H24" s="1765">
        <f>H22-H23</f>
        <v>0</v>
      </c>
      <c r="I24" s="1765"/>
    </row>
    <row r="25" spans="1:9" ht="6.75" customHeight="1">
      <c r="A25" s="829"/>
      <c r="B25" s="976"/>
      <c r="C25" s="976"/>
      <c r="D25" s="976"/>
      <c r="E25" s="977"/>
      <c r="F25" s="976"/>
      <c r="G25" s="976"/>
      <c r="H25" s="976"/>
      <c r="I25" s="978"/>
    </row>
    <row r="26" spans="1:9">
      <c r="A26" s="635" t="s">
        <v>1063</v>
      </c>
      <c r="B26" s="1754">
        <f>SUMIFS(Sage!$K$3:$K$1000,Sage!$D$3:$D$1000,"=4191")</f>
        <v>0</v>
      </c>
      <c r="C26" s="1755"/>
      <c r="D26" s="968">
        <f>SUMIFS(Sagen!$K$3:$K$1000,Sagen!$D$3:$D$1000,"=4191")</f>
        <v>0</v>
      </c>
      <c r="E26" s="971">
        <f>IFERROR(((B26-D26)/D26),)</f>
        <v>0</v>
      </c>
      <c r="F26" s="968"/>
      <c r="G26" s="968"/>
      <c r="H26" s="1754"/>
      <c r="I26" s="1755"/>
    </row>
    <row r="27" spans="1:9">
      <c r="A27" s="635" t="s">
        <v>1064</v>
      </c>
      <c r="B27" s="1754">
        <f>SUMIFS(Sage!$K$3:$K$1000,Sage!$D$3:$D$1000,"=4192")</f>
        <v>0</v>
      </c>
      <c r="C27" s="1755"/>
      <c r="D27" s="968">
        <f>SUMIFS(Sagen!$K$3:$K$1000,Sagen!$D$3:$D$1000,"=4192")</f>
        <v>0</v>
      </c>
      <c r="E27" s="971">
        <f t="shared" ref="E27" si="1">IFERROR(((B27-D27)/D27),)</f>
        <v>0</v>
      </c>
      <c r="F27" s="968"/>
      <c r="G27" s="968"/>
      <c r="H27" s="1754"/>
      <c r="I27" s="1755"/>
    </row>
    <row r="28" spans="1:9">
      <c r="A28" s="635" t="s">
        <v>1065</v>
      </c>
      <c r="B28" s="1754">
        <f>SUMIFS(Sage!$K$3:$K$1000,Sage!$D$3:$D$1000,"=4194")+SUMIFS(Sage!$K$3:$K$1000,Sage!$D$3:$D$1000,"=4198")</f>
        <v>0</v>
      </c>
      <c r="C28" s="1755"/>
      <c r="D28" s="968">
        <f>SUMIFS(Sagen!$K$3:$K$1000,Sagen!$D$3:$D$1000,"=4194")+SUMIFS(Sagen!$K$3:$K$1000,Sagen!$D$3:$D$1000,"=4198")</f>
        <v>0</v>
      </c>
      <c r="E28" s="971">
        <f>IFERROR(((B28-D28)/D28),)</f>
        <v>0</v>
      </c>
      <c r="F28" s="968"/>
      <c r="G28" s="968"/>
      <c r="H28" s="1754"/>
      <c r="I28" s="1755"/>
    </row>
    <row r="29" spans="1:9">
      <c r="A29" s="830" t="s">
        <v>1066</v>
      </c>
      <c r="B29" s="1765">
        <f>SUM(B26:C28)</f>
        <v>0</v>
      </c>
      <c r="C29" s="1765"/>
      <c r="D29" s="972">
        <f>SUM(D26:D28)</f>
        <v>0</v>
      </c>
      <c r="E29" s="973">
        <f>IFERROR(((B29-D29)/D29),)</f>
        <v>0</v>
      </c>
      <c r="F29" s="972">
        <f>SUM(F26:F28)</f>
        <v>0</v>
      </c>
      <c r="G29" s="972">
        <f>SUM(G26:G28)</f>
        <v>0</v>
      </c>
      <c r="H29" s="1765">
        <f>SUM(H26:I28)</f>
        <v>0</v>
      </c>
      <c r="I29" s="1765"/>
    </row>
    <row r="31" spans="1:9">
      <c r="A31" s="576" t="s">
        <v>989</v>
      </c>
    </row>
    <row r="32" spans="1:9">
      <c r="A32" s="1777"/>
      <c r="B32" s="1506"/>
      <c r="C32" s="1506"/>
      <c r="D32" s="1506"/>
      <c r="E32" s="1506"/>
      <c r="F32" s="1506"/>
      <c r="G32" s="1506"/>
      <c r="H32" s="1506"/>
      <c r="I32" s="1507"/>
    </row>
    <row r="33" spans="1:9">
      <c r="A33" s="1508"/>
      <c r="B33" s="1509"/>
      <c r="C33" s="1509"/>
      <c r="D33" s="1509"/>
      <c r="E33" s="1509"/>
      <c r="F33" s="1509"/>
      <c r="G33" s="1509"/>
      <c r="H33" s="1509"/>
      <c r="I33" s="1510"/>
    </row>
    <row r="34" spans="1:9">
      <c r="A34" s="1508"/>
      <c r="B34" s="1509"/>
      <c r="C34" s="1509"/>
      <c r="D34" s="1509"/>
      <c r="E34" s="1509"/>
      <c r="F34" s="1509"/>
      <c r="G34" s="1509"/>
      <c r="H34" s="1509"/>
      <c r="I34" s="1510"/>
    </row>
    <row r="35" spans="1:9">
      <c r="A35" s="1508"/>
      <c r="B35" s="1509"/>
      <c r="C35" s="1509"/>
      <c r="D35" s="1509"/>
      <c r="E35" s="1509"/>
      <c r="F35" s="1509"/>
      <c r="G35" s="1509"/>
      <c r="H35" s="1509"/>
      <c r="I35" s="1510"/>
    </row>
    <row r="36" spans="1:9">
      <c r="A36" s="1508"/>
      <c r="B36" s="1509"/>
      <c r="C36" s="1509"/>
      <c r="D36" s="1509"/>
      <c r="E36" s="1509"/>
      <c r="F36" s="1509"/>
      <c r="G36" s="1509"/>
      <c r="H36" s="1509"/>
      <c r="I36" s="1510"/>
    </row>
    <row r="37" spans="1:9">
      <c r="A37" s="1508"/>
      <c r="B37" s="1509"/>
      <c r="C37" s="1509"/>
      <c r="D37" s="1509"/>
      <c r="E37" s="1509"/>
      <c r="F37" s="1509"/>
      <c r="G37" s="1509"/>
      <c r="H37" s="1509"/>
      <c r="I37" s="1510"/>
    </row>
    <row r="38" spans="1:9">
      <c r="A38" s="1508"/>
      <c r="B38" s="1509"/>
      <c r="C38" s="1509"/>
      <c r="D38" s="1509"/>
      <c r="E38" s="1509"/>
      <c r="F38" s="1509"/>
      <c r="G38" s="1509"/>
      <c r="H38" s="1509"/>
      <c r="I38" s="1510"/>
    </row>
    <row r="39" spans="1:9">
      <c r="A39" s="1508"/>
      <c r="B39" s="1509"/>
      <c r="C39" s="1509"/>
      <c r="D39" s="1509"/>
      <c r="E39" s="1509"/>
      <c r="F39" s="1509"/>
      <c r="G39" s="1509"/>
      <c r="H39" s="1509"/>
      <c r="I39" s="1510"/>
    </row>
    <row r="40" spans="1:9">
      <c r="A40" s="1508"/>
      <c r="B40" s="1509"/>
      <c r="C40" s="1509"/>
      <c r="D40" s="1509"/>
      <c r="E40" s="1509"/>
      <c r="F40" s="1509"/>
      <c r="G40" s="1509"/>
      <c r="H40" s="1509"/>
      <c r="I40" s="1510"/>
    </row>
    <row r="41" spans="1:9">
      <c r="A41" s="1508"/>
      <c r="B41" s="1509"/>
      <c r="C41" s="1509"/>
      <c r="D41" s="1509"/>
      <c r="E41" s="1509"/>
      <c r="F41" s="1509"/>
      <c r="G41" s="1509"/>
      <c r="H41" s="1509"/>
      <c r="I41" s="1510"/>
    </row>
    <row r="42" spans="1:9">
      <c r="A42" s="1508"/>
      <c r="B42" s="1509"/>
      <c r="C42" s="1509"/>
      <c r="D42" s="1509"/>
      <c r="E42" s="1509"/>
      <c r="F42" s="1509"/>
      <c r="G42" s="1509"/>
      <c r="H42" s="1509"/>
      <c r="I42" s="1510"/>
    </row>
    <row r="43" spans="1:9">
      <c r="A43" s="1508"/>
      <c r="B43" s="1509"/>
      <c r="C43" s="1509"/>
      <c r="D43" s="1509"/>
      <c r="E43" s="1509"/>
      <c r="F43" s="1509"/>
      <c r="G43" s="1509"/>
      <c r="H43" s="1509"/>
      <c r="I43" s="1510"/>
    </row>
    <row r="44" spans="1:9">
      <c r="A44" s="1508"/>
      <c r="B44" s="1509"/>
      <c r="C44" s="1509"/>
      <c r="D44" s="1509"/>
      <c r="E44" s="1509"/>
      <c r="F44" s="1509"/>
      <c r="G44" s="1509"/>
      <c r="H44" s="1509"/>
      <c r="I44" s="1510"/>
    </row>
    <row r="45" spans="1:9">
      <c r="A45" s="1508"/>
      <c r="B45" s="1509"/>
      <c r="C45" s="1509"/>
      <c r="D45" s="1509"/>
      <c r="E45" s="1509"/>
      <c r="F45" s="1509"/>
      <c r="G45" s="1509"/>
      <c r="H45" s="1509"/>
      <c r="I45" s="1510"/>
    </row>
    <row r="46" spans="1:9">
      <c r="A46" s="1511"/>
      <c r="B46" s="1512"/>
      <c r="C46" s="1512"/>
      <c r="D46" s="1512"/>
      <c r="E46" s="1512"/>
      <c r="F46" s="1512"/>
      <c r="G46" s="1512"/>
      <c r="H46" s="1512"/>
      <c r="I46" s="1513"/>
    </row>
  </sheetData>
  <sheetProtection algorithmName="SHA-512" hashValue="eufhJ/FwUKi/kNzLw+0tGoWL4NY5Dv8doG4B1qeChmsNn0TlPQmCFbK+Qee0qQO8NzAjR6XZdz0c6oLHOrSikA==" saltValue="I6HoHnXQpQC/N/wZFTe8IA==" spinCount="100000" sheet="1" objects="1" formatCells="0" selectLockedCells="1"/>
  <mergeCells count="48">
    <mergeCell ref="A1:I1"/>
    <mergeCell ref="B2:I2"/>
    <mergeCell ref="B3:I3"/>
    <mergeCell ref="F4:H4"/>
    <mergeCell ref="B5:C5"/>
    <mergeCell ref="G5:H5"/>
    <mergeCell ref="A7:I7"/>
    <mergeCell ref="A9:I9"/>
    <mergeCell ref="A11:A12"/>
    <mergeCell ref="B11:C11"/>
    <mergeCell ref="E11:E12"/>
    <mergeCell ref="F11:F12"/>
    <mergeCell ref="G11:G12"/>
    <mergeCell ref="H11:I12"/>
    <mergeCell ref="B12:C12"/>
    <mergeCell ref="B13:C13"/>
    <mergeCell ref="H13:I13"/>
    <mergeCell ref="B14:C14"/>
    <mergeCell ref="H14:I14"/>
    <mergeCell ref="B16:C16"/>
    <mergeCell ref="H16:I16"/>
    <mergeCell ref="H15:I15"/>
    <mergeCell ref="B15:C15"/>
    <mergeCell ref="H22:I22"/>
    <mergeCell ref="B23:C23"/>
    <mergeCell ref="H23:I23"/>
    <mergeCell ref="B17:C17"/>
    <mergeCell ref="H17:I17"/>
    <mergeCell ref="B18:C18"/>
    <mergeCell ref="H18:I18"/>
    <mergeCell ref="B19:C19"/>
    <mergeCell ref="H19:I19"/>
    <mergeCell ref="B29:C29"/>
    <mergeCell ref="A32:I46"/>
    <mergeCell ref="B20:C20"/>
    <mergeCell ref="H20:I20"/>
    <mergeCell ref="B26:C26"/>
    <mergeCell ref="B27:C27"/>
    <mergeCell ref="B28:C28"/>
    <mergeCell ref="H26:I26"/>
    <mergeCell ref="B24:C24"/>
    <mergeCell ref="H24:I24"/>
    <mergeCell ref="H29:I29"/>
    <mergeCell ref="H27:I27"/>
    <mergeCell ref="H28:I28"/>
    <mergeCell ref="B21:C21"/>
    <mergeCell ref="H21:I21"/>
    <mergeCell ref="B22:C22"/>
  </mergeCells>
  <printOptions horizontalCentered="1"/>
  <pageMargins left="0.39370078740157483" right="0.19685039370078741" top="0.59055118110236227" bottom="0.19685039370078741" header="0.31496062992125984" footer="0.31496062992125984"/>
  <pageSetup paperSize="9" scale="77" orientation="portrait" verticalDpi="1200" r:id="rId1"/>
  <drawing r:id="rId2"/>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pageSetUpPr fitToPage="1"/>
  </sheetPr>
  <dimension ref="A1:I42"/>
  <sheetViews>
    <sheetView showGridLines="0" showRowColHeaders="0" showZeros="0" topLeftCell="A19" zoomScaleNormal="100" workbookViewId="0">
      <selection activeCell="A28" sqref="A28:I42"/>
    </sheetView>
  </sheetViews>
  <sheetFormatPr baseColWidth="10" defaultRowHeight="14.25"/>
  <cols>
    <col min="1" max="1" width="40.28515625" style="17" bestFit="1" customWidth="1"/>
    <col min="2" max="2" width="6.5703125" style="17" customWidth="1"/>
    <col min="3" max="3" width="7.7109375" style="17" customWidth="1"/>
    <col min="4" max="4" width="15.7109375" style="17" customWidth="1"/>
    <col min="5" max="5" width="14.42578125" style="17" customWidth="1"/>
    <col min="6" max="6" width="13.42578125" style="17" customWidth="1"/>
    <col min="7" max="7" width="14.42578125" style="17" customWidth="1"/>
    <col min="8" max="8" width="10.7109375" style="17" customWidth="1"/>
    <col min="9" max="9" width="5.140625" style="17" customWidth="1"/>
    <col min="10" max="16384" width="11.42578125" style="17"/>
  </cols>
  <sheetData>
    <row r="1" spans="1:9" ht="16.5" customHeight="1">
      <c r="A1" s="1394"/>
      <c r="B1" s="1497"/>
      <c r="C1" s="1497"/>
      <c r="D1" s="1497"/>
      <c r="E1" s="1497"/>
      <c r="F1" s="1497"/>
      <c r="G1" s="1497"/>
      <c r="H1" s="1497"/>
      <c r="I1" s="1497"/>
    </row>
    <row r="2" spans="1:9">
      <c r="A2" s="335" t="s">
        <v>672</v>
      </c>
      <c r="B2" s="1716" t="str">
        <f>IDENTIFICATION!B2</f>
        <v>LAPAN SOFT</v>
      </c>
      <c r="C2" s="1437"/>
      <c r="D2" s="1437"/>
      <c r="E2" s="1437"/>
      <c r="F2" s="1437"/>
      <c r="G2" s="1437"/>
      <c r="H2" s="1437"/>
      <c r="I2" s="1437"/>
    </row>
    <row r="3" spans="1:9">
      <c r="A3" s="335" t="s">
        <v>0</v>
      </c>
      <c r="B3" s="1717" t="str">
        <f>IDENTIFICATION!B4</f>
        <v>LS</v>
      </c>
      <c r="C3" s="1426"/>
      <c r="D3" s="1426"/>
      <c r="E3" s="1426"/>
      <c r="F3" s="1426"/>
      <c r="G3" s="1426"/>
      <c r="H3" s="1426"/>
      <c r="I3" s="1426"/>
    </row>
    <row r="4" spans="1:9">
      <c r="A4" s="335" t="s">
        <v>1</v>
      </c>
      <c r="B4" s="446" t="str">
        <f>IDENTIFICATION!B5</f>
        <v>01</v>
      </c>
      <c r="C4" s="447" t="s">
        <v>45</v>
      </c>
      <c r="D4" s="447" t="str">
        <f>IDENTIFICATION!F5</f>
        <v>XXXX</v>
      </c>
      <c r="E4" s="447"/>
      <c r="F4" s="1718" t="str">
        <f>IDENTIFICATION!G5</f>
        <v>TOUGAN</v>
      </c>
      <c r="G4" s="1718"/>
      <c r="H4" s="1718"/>
      <c r="I4" s="448" t="str">
        <f>IDENTIFICATION!H5</f>
        <v>01</v>
      </c>
    </row>
    <row r="5" spans="1:9">
      <c r="A5" s="335" t="s">
        <v>2</v>
      </c>
      <c r="B5" s="1718" t="str">
        <f>IDENTIFICATION!B7</f>
        <v>000XXXXXA</v>
      </c>
      <c r="C5" s="1718"/>
      <c r="D5" s="334" t="s">
        <v>3</v>
      </c>
      <c r="E5" s="334"/>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700</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704</v>
      </c>
      <c r="B9" s="1493"/>
      <c r="C9" s="1493"/>
      <c r="D9" s="1493"/>
      <c r="E9" s="1493"/>
      <c r="F9" s="1493"/>
      <c r="G9" s="1493"/>
      <c r="H9" s="1493"/>
      <c r="I9" s="1493"/>
    </row>
    <row r="10" spans="1:9" ht="11.25" customHeight="1"/>
    <row r="11" spans="1:9" ht="37.5" customHeight="1">
      <c r="A11" s="1752" t="s">
        <v>1014</v>
      </c>
      <c r="B11" s="1748" t="s">
        <v>5</v>
      </c>
      <c r="C11" s="1749"/>
      <c r="D11" s="426" t="s">
        <v>5</v>
      </c>
      <c r="E11" s="1738" t="s">
        <v>1013</v>
      </c>
      <c r="F11" s="1738" t="s">
        <v>1012</v>
      </c>
      <c r="G11" s="1738" t="s">
        <v>1011</v>
      </c>
      <c r="H11" s="1738" t="s">
        <v>1010</v>
      </c>
      <c r="I11" s="1738"/>
    </row>
    <row r="12" spans="1:9" ht="37.5" customHeight="1">
      <c r="A12" s="1753"/>
      <c r="B12" s="1750">
        <f>IDENTIFICATION!H7</f>
        <v>2017</v>
      </c>
      <c r="C12" s="1751"/>
      <c r="D12" s="427">
        <f>IDENTIFICATION!H7-1</f>
        <v>2016</v>
      </c>
      <c r="E12" s="1738"/>
      <c r="F12" s="1738"/>
      <c r="G12" s="1738"/>
      <c r="H12" s="1738"/>
      <c r="I12" s="1738"/>
    </row>
    <row r="13" spans="1:9" ht="17.25" customHeight="1">
      <c r="A13" s="831" t="s">
        <v>412</v>
      </c>
      <c r="B13" s="1761">
        <f>SUMIFS(Sage!$J$3:$J$1000,Sage!$B$3:$B$1000,"=42")</f>
        <v>0</v>
      </c>
      <c r="C13" s="1761"/>
      <c r="D13" s="968">
        <f>SUMIFS(Sagen!$J$3:$J$1000,Sagen!$B$3:$B$1000,"=42")</f>
        <v>0</v>
      </c>
      <c r="E13" s="971">
        <f>IFERROR((B13-D13)/D13,)</f>
        <v>0</v>
      </c>
      <c r="F13" s="968"/>
      <c r="G13" s="968"/>
      <c r="H13" s="1761"/>
      <c r="I13" s="1761"/>
    </row>
    <row r="14" spans="1:9">
      <c r="A14" s="832" t="s">
        <v>1067</v>
      </c>
      <c r="B14" s="1761">
        <f>SUMIFS(Sage!$J$3:$J$1000,Sage!$B$3:$B$1000,"=43")</f>
        <v>0</v>
      </c>
      <c r="C14" s="1761"/>
      <c r="D14" s="968">
        <f>SUMIFS(Sagen!$J$3:$J$1000,Sagen!$B$3:$B$1000,"=43")</f>
        <v>0</v>
      </c>
      <c r="E14" s="971">
        <f t="shared" ref="E14:E21" si="0">IFERROR((B14-D14)/D14,)</f>
        <v>0</v>
      </c>
      <c r="F14" s="968"/>
      <c r="G14" s="968"/>
      <c r="H14" s="1761"/>
      <c r="I14" s="1761"/>
    </row>
    <row r="15" spans="1:9">
      <c r="A15" s="832" t="s">
        <v>1068</v>
      </c>
      <c r="B15" s="1761">
        <f>SUMIFS(Sage!$J$3:$J$1000,Sage!$B$3:$B$1000,"=44")</f>
        <v>0</v>
      </c>
      <c r="C15" s="1761"/>
      <c r="D15" s="968">
        <f>SUMIFS(Sagen!$J$3:$J$1000,Sagen!$B$3:$B$1000,"=44")</f>
        <v>0</v>
      </c>
      <c r="E15" s="971">
        <f t="shared" si="0"/>
        <v>0</v>
      </c>
      <c r="F15" s="968"/>
      <c r="G15" s="968"/>
      <c r="H15" s="1761"/>
      <c r="I15" s="1761"/>
    </row>
    <row r="16" spans="1:9">
      <c r="A16" s="822" t="s">
        <v>1069</v>
      </c>
      <c r="B16" s="1761">
        <f>SUMIFS(Sage!$J$3:$J$1000,Sage!$B$3:$B$1000,"=45")</f>
        <v>0</v>
      </c>
      <c r="C16" s="1761"/>
      <c r="D16" s="968">
        <f>SUMIFS(Sagen!$J$3:$J$1000,Sagen!$B$3:$B$1000,"=45")</f>
        <v>0</v>
      </c>
      <c r="E16" s="971">
        <f t="shared" si="0"/>
        <v>0</v>
      </c>
      <c r="F16" s="968"/>
      <c r="G16" s="968"/>
      <c r="H16" s="1761"/>
      <c r="I16" s="1761"/>
    </row>
    <row r="17" spans="1:9">
      <c r="A17" s="822" t="s">
        <v>1070</v>
      </c>
      <c r="B17" s="1761">
        <f>SUMIFS(Sage!$J$3:$J$1000,Sage!$B$3:$B$1000,"=46")</f>
        <v>0</v>
      </c>
      <c r="C17" s="1761"/>
      <c r="D17" s="968">
        <f>SUMIFS(Sagen!$J$3:$J$1000,Sagen!$B$3:$B$1000,"=46")</f>
        <v>0</v>
      </c>
      <c r="E17" s="971">
        <f t="shared" si="0"/>
        <v>0</v>
      </c>
      <c r="F17" s="968"/>
      <c r="G17" s="968"/>
      <c r="H17" s="1761"/>
      <c r="I17" s="1761"/>
    </row>
    <row r="18" spans="1:9" ht="32.25" customHeight="1">
      <c r="A18" s="832" t="s">
        <v>1071</v>
      </c>
      <c r="B18" s="1761">
        <f>SUMIFS(Sage!$J$3:$J$1000,Sage!$D$3:$D$1000,"=4751")</f>
        <v>0</v>
      </c>
      <c r="C18" s="1761"/>
      <c r="D18" s="968">
        <f>SUMIFS(Sagen!$J$3:$J$1000,Sagen!$D$3:$D$1000,"=4751")</f>
        <v>0</v>
      </c>
      <c r="E18" s="971">
        <f t="shared" si="0"/>
        <v>0</v>
      </c>
      <c r="F18" s="968"/>
      <c r="G18" s="968"/>
      <c r="H18" s="1761"/>
      <c r="I18" s="1761"/>
    </row>
    <row r="19" spans="1:9">
      <c r="A19" s="822" t="s">
        <v>1072</v>
      </c>
      <c r="B19" s="1754">
        <f>SUMIFS(Sage!$J$3:$J$1000,Sage!$B$3:$B$1000,"=47")-SUMIFS(Sage!$J$3:$J$1000,Sage!$D$3:$D$1000,"=4751")-SUMIFS(Sage!$J$3:$J$1000,Sage!$C$3:$C$1000,"=478")</f>
        <v>0</v>
      </c>
      <c r="C19" s="1755"/>
      <c r="D19" s="968">
        <f>SUMIFS(Sagen!$J$3:$J$1000,Sagen!$B$3:$B$1000,"=47")-SUMIFS(Sagen!$J$3:$J$1000,Sagen!$D$3:$D$1000,"=4751")-SUMIFS(Sagen!$J$3:$J$1000,Sagen!$C$3:$C$1000,"=478")</f>
        <v>0</v>
      </c>
      <c r="E19" s="971">
        <f t="shared" si="0"/>
        <v>0</v>
      </c>
      <c r="F19" s="968"/>
      <c r="G19" s="968"/>
      <c r="H19" s="1754"/>
      <c r="I19" s="1755"/>
    </row>
    <row r="20" spans="1:9" ht="28.5">
      <c r="A20" s="833" t="s">
        <v>1073</v>
      </c>
      <c r="B20" s="1754">
        <f>SUMIFS(Sage!$J$3:$J$1000,Sage!$C$3:$C$1000,"=185")</f>
        <v>0</v>
      </c>
      <c r="C20" s="1755"/>
      <c r="D20" s="968">
        <f>SUMIFS(Sagen!$J$3:$J$1000,Sagen!$C$3:$C$1000,"=185")</f>
        <v>0</v>
      </c>
      <c r="E20" s="971">
        <f t="shared" si="0"/>
        <v>0</v>
      </c>
      <c r="F20" s="968"/>
      <c r="G20" s="968"/>
      <c r="H20" s="969"/>
      <c r="I20" s="970"/>
    </row>
    <row r="21" spans="1:9">
      <c r="A21" s="822" t="s">
        <v>1074</v>
      </c>
      <c r="B21" s="1754">
        <f>SUMIFS(Sage!$J$3:$J$1000,Sage!$C$3:$C$1000,"=186")+SUMIFS(Sage!$J$3:$J$1000,Sage!$C$3:$C$1000,"=187")</f>
        <v>0</v>
      </c>
      <c r="C21" s="1755"/>
      <c r="D21" s="968">
        <f>SUMIFS(Sagen!$J$3:$J$1000,Sagen!$C$3:$C$1000,"=186")+SUMIFS(Sagen!$J$3:$J$1000,Sagen!$C$3:$C$1000,"=187")</f>
        <v>0</v>
      </c>
      <c r="E21" s="971">
        <f t="shared" si="0"/>
        <v>0</v>
      </c>
      <c r="F21" s="968"/>
      <c r="G21" s="968"/>
      <c r="H21" s="969"/>
      <c r="I21" s="970"/>
    </row>
    <row r="22" spans="1:9" ht="28.5">
      <c r="A22" s="832" t="s">
        <v>1075</v>
      </c>
      <c r="B22" s="1754">
        <f>SUMIFS(Sage!$J$3:$J$1000,Sage!$C$3:$C$1000,"=188")</f>
        <v>0</v>
      </c>
      <c r="C22" s="1755"/>
      <c r="D22" s="968">
        <f>SUMIFS(Sagen!$J$3:$J$1000,Sagen!$C$3:$C$1000,"=188")</f>
        <v>0</v>
      </c>
      <c r="E22" s="971">
        <f>IFERROR((B22-D22)/D22,)</f>
        <v>0</v>
      </c>
      <c r="F22" s="968"/>
      <c r="G22" s="968"/>
      <c r="H22" s="969"/>
      <c r="I22" s="970"/>
    </row>
    <row r="23" spans="1:9">
      <c r="A23" s="823" t="s">
        <v>1076</v>
      </c>
      <c r="B23" s="1765">
        <f>SUM(B13:C22)</f>
        <v>0</v>
      </c>
      <c r="C23" s="1765"/>
      <c r="D23" s="972">
        <f>SUM(D13:D22)</f>
        <v>0</v>
      </c>
      <c r="E23" s="973">
        <f>IFERROR((B23-D23)/D23,)</f>
        <v>0</v>
      </c>
      <c r="F23" s="972">
        <f>SUM(F13:F22)</f>
        <v>0</v>
      </c>
      <c r="G23" s="972">
        <f>SUM(G13:G22)</f>
        <v>0</v>
      </c>
      <c r="H23" s="1765">
        <f>SUM(H13:I22)</f>
        <v>0</v>
      </c>
      <c r="I23" s="1765"/>
    </row>
    <row r="24" spans="1:9">
      <c r="A24" s="822" t="s">
        <v>1077</v>
      </c>
      <c r="B24" s="1761">
        <f>SUMIFS(Sage!$K$3:$K$1000,Sage!$C$3:$C$1000,"=492")+SUMIFS(Sage!$K$3:$K$1000,Sage!$C$3:$C$1000,"=493")+SUMIFS(Sage!$K$3:$K$1000,Sage!$C$3:$C$1000,"=494")+SUMIFS(Sage!$K$3:$K$1000,Sage!$C$3:$C$1000,"=495")+SUMIFS(Sage!$K$3:$K$1000,Sage!$C$3:$C$1000,"=496")+SUMIFS(Sage!$K$3:$K$1000,Sage!$C$3:$C$1000,"=497")</f>
        <v>0</v>
      </c>
      <c r="C24" s="1761"/>
      <c r="D24" s="968">
        <f>SUMIFS(Sagen!$K$3:$K$1000,Sagen!$C$3:$C$1000,"=492")+SUMIFS(Sagen!$K$3:$K$1000,Sagen!$C$3:$C$1000,"=493")+SUMIFS(Sagen!$K$3:$K$1000,Sagen!$C$3:$C$1000,"=494")+SUMIFS(Sagen!$K$3:$K$1000,Sagen!$C$3:$C$1000,"=495")+SUMIFS(Sagen!$K$3:$K$1000,Sagen!$C$3:$C$1000,"=496")+SUMIFS(Sagen!$K$3:$K$1000,Sagen!$C$3:$C$1000,"=497")</f>
        <v>0</v>
      </c>
      <c r="E24" s="975">
        <f t="shared" ref="E24:E25" si="1">IFERROR((B24-D24)/D24,)</f>
        <v>0</v>
      </c>
      <c r="F24" s="968"/>
      <c r="G24" s="968"/>
      <c r="H24" s="1761"/>
      <c r="I24" s="1761"/>
    </row>
    <row r="25" spans="1:9">
      <c r="A25" s="823" t="s">
        <v>1024</v>
      </c>
      <c r="B25" s="1765">
        <f>B23-B24</f>
        <v>0</v>
      </c>
      <c r="C25" s="1765"/>
      <c r="D25" s="972">
        <f>D23-D24</f>
        <v>0</v>
      </c>
      <c r="E25" s="973">
        <f t="shared" si="1"/>
        <v>0</v>
      </c>
      <c r="F25" s="972">
        <f>F23-F24</f>
        <v>0</v>
      </c>
      <c r="G25" s="972">
        <f>G23-G24</f>
        <v>0</v>
      </c>
      <c r="H25" s="1765">
        <f>H23-H24</f>
        <v>0</v>
      </c>
      <c r="I25" s="1765"/>
    </row>
    <row r="27" spans="1:9">
      <c r="A27" s="17" t="s">
        <v>989</v>
      </c>
    </row>
    <row r="28" spans="1:9">
      <c r="A28" s="1505"/>
      <c r="B28" s="1722"/>
      <c r="C28" s="1722"/>
      <c r="D28" s="1722"/>
      <c r="E28" s="1722"/>
      <c r="F28" s="1722"/>
      <c r="G28" s="1722"/>
      <c r="H28" s="1722"/>
      <c r="I28" s="1723"/>
    </row>
    <row r="29" spans="1:9">
      <c r="A29" s="1724"/>
      <c r="B29" s="1725"/>
      <c r="C29" s="1725"/>
      <c r="D29" s="1725"/>
      <c r="E29" s="1725"/>
      <c r="F29" s="1725"/>
      <c r="G29" s="1725"/>
      <c r="H29" s="1725"/>
      <c r="I29" s="1726"/>
    </row>
    <row r="30" spans="1:9">
      <c r="A30" s="1724"/>
      <c r="B30" s="1725"/>
      <c r="C30" s="1725"/>
      <c r="D30" s="1725"/>
      <c r="E30" s="1725"/>
      <c r="F30" s="1725"/>
      <c r="G30" s="1725"/>
      <c r="H30" s="1725"/>
      <c r="I30" s="1726"/>
    </row>
    <row r="31" spans="1:9">
      <c r="A31" s="1724"/>
      <c r="B31" s="1725"/>
      <c r="C31" s="1725"/>
      <c r="D31" s="1725"/>
      <c r="E31" s="1725"/>
      <c r="F31" s="1725"/>
      <c r="G31" s="1725"/>
      <c r="H31" s="1725"/>
      <c r="I31" s="1726"/>
    </row>
    <row r="32" spans="1:9">
      <c r="A32" s="1724"/>
      <c r="B32" s="1725"/>
      <c r="C32" s="1725"/>
      <c r="D32" s="1725"/>
      <c r="E32" s="1725"/>
      <c r="F32" s="1725"/>
      <c r="G32" s="1725"/>
      <c r="H32" s="1725"/>
      <c r="I32" s="1726"/>
    </row>
    <row r="33" spans="1:9">
      <c r="A33" s="1724"/>
      <c r="B33" s="1725"/>
      <c r="C33" s="1725"/>
      <c r="D33" s="1725"/>
      <c r="E33" s="1725"/>
      <c r="F33" s="1725"/>
      <c r="G33" s="1725"/>
      <c r="H33" s="1725"/>
      <c r="I33" s="1726"/>
    </row>
    <row r="34" spans="1:9">
      <c r="A34" s="1724"/>
      <c r="B34" s="1725"/>
      <c r="C34" s="1725"/>
      <c r="D34" s="1725"/>
      <c r="E34" s="1725"/>
      <c r="F34" s="1725"/>
      <c r="G34" s="1725"/>
      <c r="H34" s="1725"/>
      <c r="I34" s="1726"/>
    </row>
    <row r="35" spans="1:9">
      <c r="A35" s="1724"/>
      <c r="B35" s="1725"/>
      <c r="C35" s="1725"/>
      <c r="D35" s="1725"/>
      <c r="E35" s="1725"/>
      <c r="F35" s="1725"/>
      <c r="G35" s="1725"/>
      <c r="H35" s="1725"/>
      <c r="I35" s="1726"/>
    </row>
    <row r="36" spans="1:9">
      <c r="A36" s="1724"/>
      <c r="B36" s="1725"/>
      <c r="C36" s="1725"/>
      <c r="D36" s="1725"/>
      <c r="E36" s="1725"/>
      <c r="F36" s="1725"/>
      <c r="G36" s="1725"/>
      <c r="H36" s="1725"/>
      <c r="I36" s="1726"/>
    </row>
    <row r="37" spans="1:9">
      <c r="A37" s="1724"/>
      <c r="B37" s="1725"/>
      <c r="C37" s="1725"/>
      <c r="D37" s="1725"/>
      <c r="E37" s="1725"/>
      <c r="F37" s="1725"/>
      <c r="G37" s="1725"/>
      <c r="H37" s="1725"/>
      <c r="I37" s="1726"/>
    </row>
    <row r="38" spans="1:9">
      <c r="A38" s="1724"/>
      <c r="B38" s="1725"/>
      <c r="C38" s="1725"/>
      <c r="D38" s="1725"/>
      <c r="E38" s="1725"/>
      <c r="F38" s="1725"/>
      <c r="G38" s="1725"/>
      <c r="H38" s="1725"/>
      <c r="I38" s="1726"/>
    </row>
    <row r="39" spans="1:9">
      <c r="A39" s="1724"/>
      <c r="B39" s="1725"/>
      <c r="C39" s="1725"/>
      <c r="D39" s="1725"/>
      <c r="E39" s="1725"/>
      <c r="F39" s="1725"/>
      <c r="G39" s="1725"/>
      <c r="H39" s="1725"/>
      <c r="I39" s="1726"/>
    </row>
    <row r="40" spans="1:9">
      <c r="A40" s="1724"/>
      <c r="B40" s="1725"/>
      <c r="C40" s="1725"/>
      <c r="D40" s="1725"/>
      <c r="E40" s="1725"/>
      <c r="F40" s="1725"/>
      <c r="G40" s="1725"/>
      <c r="H40" s="1725"/>
      <c r="I40" s="1726"/>
    </row>
    <row r="41" spans="1:9">
      <c r="A41" s="1724"/>
      <c r="B41" s="1725"/>
      <c r="C41" s="1725"/>
      <c r="D41" s="1725"/>
      <c r="E41" s="1725"/>
      <c r="F41" s="1725"/>
      <c r="G41" s="1725"/>
      <c r="H41" s="1725"/>
      <c r="I41" s="1726"/>
    </row>
    <row r="42" spans="1:9">
      <c r="A42" s="1727"/>
      <c r="B42" s="1728"/>
      <c r="C42" s="1728"/>
      <c r="D42" s="1728"/>
      <c r="E42" s="1728"/>
      <c r="F42" s="1728"/>
      <c r="G42" s="1728"/>
      <c r="H42" s="1728"/>
      <c r="I42" s="1729"/>
    </row>
  </sheetData>
  <sheetProtection algorithmName="SHA-512" hashValue="+BLltyYCMYeCXZN/gPyJsQ1sO8CzsGxq+mFV/6MIySbDQPzt1J5rU9poBAHwMhpztC7DwaBA+jid2gyWPI3/kw==" saltValue="u8N0SvM26k8rVeS4b3ALrg==" spinCount="100000" sheet="1" objects="1" formatCells="0" selectLockedCells="1"/>
  <mergeCells count="39">
    <mergeCell ref="B25:C25"/>
    <mergeCell ref="H25:I25"/>
    <mergeCell ref="A28:I42"/>
    <mergeCell ref="B19:C19"/>
    <mergeCell ref="H19:I19"/>
    <mergeCell ref="B23:C23"/>
    <mergeCell ref="H23:I23"/>
    <mergeCell ref="B24:C24"/>
    <mergeCell ref="H24:I24"/>
    <mergeCell ref="B20:C20"/>
    <mergeCell ref="B21:C21"/>
    <mergeCell ref="B22:C22"/>
    <mergeCell ref="B16:C16"/>
    <mergeCell ref="H16:I16"/>
    <mergeCell ref="B17:C17"/>
    <mergeCell ref="H17:I17"/>
    <mergeCell ref="B18:C18"/>
    <mergeCell ref="H18:I18"/>
    <mergeCell ref="B13:C13"/>
    <mergeCell ref="H13:I13"/>
    <mergeCell ref="B14:C14"/>
    <mergeCell ref="H14:I14"/>
    <mergeCell ref="B15:C15"/>
    <mergeCell ref="H15:I15"/>
    <mergeCell ref="A7:I7"/>
    <mergeCell ref="A9:I9"/>
    <mergeCell ref="A11:A12"/>
    <mergeCell ref="B11:C11"/>
    <mergeCell ref="E11:E12"/>
    <mergeCell ref="F11:F12"/>
    <mergeCell ref="G11:G12"/>
    <mergeCell ref="H11:I12"/>
    <mergeCell ref="B12:C12"/>
    <mergeCell ref="A1:I1"/>
    <mergeCell ref="B2:I2"/>
    <mergeCell ref="B3:I3"/>
    <mergeCell ref="F4:H4"/>
    <mergeCell ref="B5:C5"/>
    <mergeCell ref="G5:H5"/>
  </mergeCells>
  <printOptions horizontalCentered="1"/>
  <pageMargins left="0.39370078740157483" right="0.19685039370078741" top="0.59055118110236227" bottom="0.19685039370078741" header="0.31496062992125984" footer="0.31496062992125984"/>
  <pageSetup paperSize="9" scale="77" orientation="portrait" verticalDpi="1200" r:id="rId1"/>
  <drawing r:id="rId2"/>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pageSetUpPr fitToPage="1"/>
  </sheetPr>
  <dimension ref="A1:I25"/>
  <sheetViews>
    <sheetView showGridLines="0" showRowColHeaders="0" showZeros="0" zoomScaleNormal="100" workbookViewId="0">
      <selection activeCell="A12" sqref="A12:B12"/>
    </sheetView>
  </sheetViews>
  <sheetFormatPr baseColWidth="10" defaultRowHeight="14.25"/>
  <cols>
    <col min="1" max="1" width="31.140625" style="17" customWidth="1"/>
    <col min="2" max="2" width="6.5703125" style="17" customWidth="1"/>
    <col min="3" max="3" width="15" style="17" customWidth="1"/>
    <col min="4" max="4" width="15.7109375" style="17" customWidth="1"/>
    <col min="5" max="5" width="14.42578125" style="17" customWidth="1"/>
    <col min="6" max="6" width="13.42578125" style="17" customWidth="1"/>
    <col min="7" max="7" width="14.42578125" style="17" customWidth="1"/>
    <col min="8" max="8" width="10.7109375" style="17" customWidth="1"/>
    <col min="9" max="9" width="5.140625" style="17" customWidth="1"/>
    <col min="10" max="16384" width="11.42578125" style="17"/>
  </cols>
  <sheetData>
    <row r="1" spans="1:9" ht="16.5" customHeight="1">
      <c r="A1" s="1394"/>
      <c r="B1" s="1497"/>
      <c r="C1" s="1497"/>
      <c r="D1" s="1497"/>
      <c r="E1" s="1497"/>
      <c r="F1" s="1497"/>
      <c r="G1" s="1497"/>
      <c r="H1" s="1497"/>
      <c r="I1" s="1497"/>
    </row>
    <row r="2" spans="1:9">
      <c r="A2" s="335" t="s">
        <v>672</v>
      </c>
      <c r="B2" s="1716" t="str">
        <f>IDENTIFICATION!B2</f>
        <v>LAPAN SOFT</v>
      </c>
      <c r="C2" s="1437"/>
      <c r="D2" s="1437"/>
      <c r="E2" s="1437"/>
      <c r="F2" s="1437"/>
      <c r="G2" s="1437"/>
      <c r="H2" s="1437"/>
      <c r="I2" s="1437"/>
    </row>
    <row r="3" spans="1:9">
      <c r="A3" s="335" t="s">
        <v>0</v>
      </c>
      <c r="B3" s="1717" t="str">
        <f>IDENTIFICATION!B4</f>
        <v>LS</v>
      </c>
      <c r="C3" s="1426"/>
      <c r="D3" s="1426"/>
      <c r="E3" s="1426"/>
      <c r="F3" s="1426"/>
      <c r="G3" s="1426"/>
      <c r="H3" s="1426"/>
      <c r="I3" s="1426"/>
    </row>
    <row r="4" spans="1:9">
      <c r="A4" s="335" t="s">
        <v>1</v>
      </c>
      <c r="B4" s="446" t="str">
        <f>IDENTIFICATION!B5</f>
        <v>01</v>
      </c>
      <c r="C4" s="447" t="s">
        <v>45</v>
      </c>
      <c r="D4" s="447" t="str">
        <f>IDENTIFICATION!F5</f>
        <v>XXXX</v>
      </c>
      <c r="E4" s="447"/>
      <c r="F4" s="1718" t="str">
        <f>IDENTIFICATION!G5</f>
        <v>TOUGAN</v>
      </c>
      <c r="G4" s="1718"/>
      <c r="H4" s="1718"/>
      <c r="I4" s="448" t="str">
        <f>IDENTIFICATION!H5</f>
        <v>01</v>
      </c>
    </row>
    <row r="5" spans="1:9">
      <c r="A5" s="335" t="s">
        <v>2</v>
      </c>
      <c r="B5" s="1718" t="str">
        <f>IDENTIFICATION!B7</f>
        <v>000XXXXXA</v>
      </c>
      <c r="C5" s="1718"/>
      <c r="D5" s="334" t="s">
        <v>3</v>
      </c>
      <c r="E5" s="334"/>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1078</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1079</v>
      </c>
      <c r="B9" s="1493"/>
      <c r="C9" s="1493"/>
      <c r="D9" s="1493"/>
      <c r="E9" s="1493"/>
      <c r="F9" s="1493"/>
      <c r="G9" s="1493"/>
      <c r="H9" s="1493"/>
      <c r="I9" s="1493"/>
    </row>
    <row r="10" spans="1:9" ht="11.25" customHeight="1"/>
    <row r="11" spans="1:9" ht="51" customHeight="1">
      <c r="A11" s="1714" t="s">
        <v>1014</v>
      </c>
      <c r="B11" s="1714"/>
      <c r="C11" s="1714" t="s">
        <v>1082</v>
      </c>
      <c r="D11" s="1714"/>
      <c r="E11" s="1715" t="s">
        <v>1081</v>
      </c>
      <c r="F11" s="1715"/>
      <c r="G11" s="1715" t="s">
        <v>1080</v>
      </c>
      <c r="H11" s="1715"/>
      <c r="I11" s="1715"/>
    </row>
    <row r="12" spans="1:9" ht="43.5" customHeight="1">
      <c r="A12" s="1795" t="s">
        <v>1096</v>
      </c>
      <c r="B12" s="1795"/>
      <c r="C12" s="1794"/>
      <c r="D12" s="1794"/>
      <c r="E12" s="1794"/>
      <c r="F12" s="1794"/>
      <c r="G12" s="1794"/>
      <c r="H12" s="1794"/>
      <c r="I12" s="1794"/>
    </row>
    <row r="13" spans="1:9" ht="43.5" customHeight="1">
      <c r="A13" s="1795" t="s">
        <v>1083</v>
      </c>
      <c r="B13" s="1793"/>
      <c r="C13" s="1710"/>
      <c r="D13" s="1710"/>
      <c r="E13" s="1710"/>
      <c r="F13" s="1710"/>
      <c r="G13" s="1710"/>
      <c r="H13" s="1710"/>
      <c r="I13" s="1710"/>
    </row>
    <row r="14" spans="1:9" ht="31.5" customHeight="1">
      <c r="A14" s="1793" t="s">
        <v>1090</v>
      </c>
      <c r="B14" s="1793"/>
      <c r="C14" s="834" t="s">
        <v>658</v>
      </c>
      <c r="D14" s="834" t="s">
        <v>1084</v>
      </c>
      <c r="E14" s="834" t="s">
        <v>658</v>
      </c>
      <c r="F14" s="834" t="s">
        <v>1084</v>
      </c>
      <c r="G14" s="834" t="s">
        <v>658</v>
      </c>
      <c r="H14" s="1796" t="s">
        <v>1084</v>
      </c>
      <c r="I14" s="1796"/>
    </row>
    <row r="15" spans="1:9" ht="26.25" customHeight="1">
      <c r="A15" s="1793"/>
      <c r="B15" s="1793"/>
      <c r="C15" s="428" t="s">
        <v>1085</v>
      </c>
      <c r="D15" s="428"/>
      <c r="E15" s="428" t="s">
        <v>1085</v>
      </c>
      <c r="F15" s="428"/>
      <c r="G15" s="432">
        <v>6714</v>
      </c>
      <c r="H15" s="1710"/>
      <c r="I15" s="1710"/>
    </row>
    <row r="16" spans="1:9" ht="26.25" customHeight="1">
      <c r="A16" s="1793"/>
      <c r="B16" s="1793"/>
      <c r="C16" s="428" t="s">
        <v>1086</v>
      </c>
      <c r="D16" s="428"/>
      <c r="E16" s="428" t="s">
        <v>1086</v>
      </c>
      <c r="F16" s="428"/>
      <c r="G16" s="428"/>
      <c r="H16" s="1710"/>
      <c r="I16" s="1710"/>
    </row>
    <row r="17" spans="1:9" ht="26.25" customHeight="1">
      <c r="A17" s="1793"/>
      <c r="B17" s="1793"/>
      <c r="C17" s="428" t="s">
        <v>1087</v>
      </c>
      <c r="D17" s="428"/>
      <c r="E17" s="428" t="s">
        <v>1087</v>
      </c>
      <c r="F17" s="428"/>
      <c r="G17" s="428"/>
      <c r="H17" s="1710"/>
      <c r="I17" s="1710"/>
    </row>
    <row r="18" spans="1:9" ht="26.25" customHeight="1">
      <c r="A18" s="1793"/>
      <c r="B18" s="1793"/>
      <c r="C18" s="428" t="s">
        <v>1088</v>
      </c>
      <c r="D18" s="428"/>
      <c r="E18" s="428" t="s">
        <v>1088</v>
      </c>
      <c r="F18" s="428"/>
      <c r="G18" s="428"/>
      <c r="H18" s="1710"/>
      <c r="I18" s="1710"/>
    </row>
    <row r="19" spans="1:9" ht="26.25" customHeight="1">
      <c r="A19" s="1793"/>
      <c r="B19" s="1793"/>
      <c r="C19" s="428" t="s">
        <v>1089</v>
      </c>
      <c r="D19" s="428"/>
      <c r="E19" s="428" t="s">
        <v>1089</v>
      </c>
      <c r="F19" s="428"/>
      <c r="G19" s="428"/>
      <c r="H19" s="1710"/>
      <c r="I19" s="1710"/>
    </row>
    <row r="20" spans="1:9" ht="26.25" customHeight="1">
      <c r="A20" s="1793" t="s">
        <v>1091</v>
      </c>
      <c r="B20" s="1793"/>
      <c r="C20" s="359"/>
      <c r="D20" s="359"/>
      <c r="E20" s="359"/>
      <c r="F20" s="359"/>
      <c r="G20" s="359"/>
      <c r="H20" s="1710"/>
      <c r="I20" s="1710"/>
    </row>
    <row r="21" spans="1:9" ht="26.25" customHeight="1">
      <c r="A21" s="1793" t="s">
        <v>1092</v>
      </c>
      <c r="B21" s="1793"/>
      <c r="C21" s="359"/>
      <c r="D21" s="359"/>
      <c r="E21" s="359"/>
      <c r="F21" s="359"/>
      <c r="G21" s="359"/>
      <c r="H21" s="1710"/>
      <c r="I21" s="1710"/>
    </row>
    <row r="22" spans="1:9" ht="26.25" customHeight="1">
      <c r="A22" s="1793" t="s">
        <v>1093</v>
      </c>
      <c r="B22" s="1793"/>
      <c r="C22" s="359"/>
      <c r="D22" s="359"/>
      <c r="E22" s="359"/>
      <c r="F22" s="359"/>
      <c r="G22" s="359"/>
      <c r="H22" s="1710"/>
      <c r="I22" s="1710"/>
    </row>
    <row r="23" spans="1:9" ht="26.25" customHeight="1">
      <c r="A23" s="1793" t="s">
        <v>1094</v>
      </c>
      <c r="B23" s="1793"/>
      <c r="C23" s="359"/>
      <c r="D23" s="359"/>
      <c r="E23" s="359"/>
      <c r="F23" s="359"/>
      <c r="G23" s="359"/>
      <c r="H23" s="1710"/>
      <c r="I23" s="1710"/>
    </row>
    <row r="24" spans="1:9" ht="26.25" customHeight="1">
      <c r="A24" s="1793" t="s">
        <v>1095</v>
      </c>
      <c r="B24" s="1793"/>
      <c r="C24" s="359"/>
      <c r="D24" s="359"/>
      <c r="E24" s="359"/>
      <c r="F24" s="359"/>
      <c r="G24" s="359"/>
      <c r="H24" s="1710"/>
      <c r="I24" s="1710"/>
    </row>
    <row r="25" spans="1:9" ht="26.25" customHeight="1">
      <c r="A25" s="1793" t="s">
        <v>606</v>
      </c>
      <c r="B25" s="1793"/>
      <c r="C25" s="359"/>
      <c r="D25" s="359"/>
      <c r="E25" s="359"/>
      <c r="F25" s="359"/>
      <c r="G25" s="359"/>
      <c r="H25" s="1710"/>
      <c r="I25" s="1710"/>
    </row>
  </sheetData>
  <sheetProtection algorithmName="SHA-512" hashValue="dMbYE9wGou9wBgNbSHUTiIalHWRYdECh1Pz3Vdj9gYLI9bjGueXVW1LJgIbGQe+MWP6aMBx66Ab59/HuK6fnqw==" saltValue="qK8cDsq5ofL7pQYBi4Y4FQ==" spinCount="100000" sheet="1" objects="1" formatCells="0" selectLockedCells="1"/>
  <mergeCells count="39">
    <mergeCell ref="A7:I7"/>
    <mergeCell ref="A9:I9"/>
    <mergeCell ref="A1:I1"/>
    <mergeCell ref="B2:I2"/>
    <mergeCell ref="B3:I3"/>
    <mergeCell ref="F4:H4"/>
    <mergeCell ref="B5:C5"/>
    <mergeCell ref="G5:H5"/>
    <mergeCell ref="H16:I16"/>
    <mergeCell ref="H17:I17"/>
    <mergeCell ref="H18:I18"/>
    <mergeCell ref="H14:I14"/>
    <mergeCell ref="H15:I15"/>
    <mergeCell ref="A14:B19"/>
    <mergeCell ref="H25:I25"/>
    <mergeCell ref="G11:I11"/>
    <mergeCell ref="E11:F11"/>
    <mergeCell ref="C11:D11"/>
    <mergeCell ref="A11:B11"/>
    <mergeCell ref="A12:B12"/>
    <mergeCell ref="C12:D12"/>
    <mergeCell ref="E12:F12"/>
    <mergeCell ref="H19:I19"/>
    <mergeCell ref="H23:I23"/>
    <mergeCell ref="H24:I24"/>
    <mergeCell ref="A20:B20"/>
    <mergeCell ref="A21:B21"/>
    <mergeCell ref="A22:B22"/>
    <mergeCell ref="A23:B23"/>
    <mergeCell ref="G12:I12"/>
    <mergeCell ref="A13:B13"/>
    <mergeCell ref="C13:D13"/>
    <mergeCell ref="E13:F13"/>
    <mergeCell ref="G13:I13"/>
    <mergeCell ref="A24:B24"/>
    <mergeCell ref="A25:B25"/>
    <mergeCell ref="H20:I20"/>
    <mergeCell ref="H21:I21"/>
    <mergeCell ref="H22:I22"/>
  </mergeCells>
  <printOptions horizontalCentered="1"/>
  <pageMargins left="0.39370078740157483" right="0.19685039370078741" top="0.59055118110236227" bottom="0.19685039370078741" header="0.31496062992125984" footer="0.31496062992125984"/>
  <pageSetup paperSize="9" scale="78" orientation="portrait" verticalDpi="1200" r:id="rId1"/>
  <drawing r:id="rId2"/>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pageSetUpPr fitToPage="1"/>
  </sheetPr>
  <dimension ref="A1:I32"/>
  <sheetViews>
    <sheetView showGridLines="0" showRowColHeaders="0" showZeros="0" zoomScaleNormal="100" workbookViewId="0">
      <selection activeCell="A25" sqref="A25:I32"/>
    </sheetView>
  </sheetViews>
  <sheetFormatPr baseColWidth="10" defaultRowHeight="14.25"/>
  <cols>
    <col min="1" max="1" width="40.28515625" style="17" bestFit="1" customWidth="1"/>
    <col min="2" max="2" width="6.5703125" style="17" customWidth="1"/>
    <col min="3" max="3" width="7.7109375" style="17" customWidth="1"/>
    <col min="4" max="4" width="15.7109375" style="17" customWidth="1"/>
    <col min="5" max="5" width="13.7109375" style="17" customWidth="1"/>
    <col min="6" max="6" width="13.42578125" style="17" customWidth="1"/>
    <col min="7" max="7" width="14.42578125" style="17" customWidth="1"/>
    <col min="8" max="8" width="10.7109375" style="17" customWidth="1"/>
    <col min="9" max="9" width="5.140625" style="17" customWidth="1"/>
    <col min="10" max="16384" width="11.42578125" style="17"/>
  </cols>
  <sheetData>
    <row r="1" spans="1:9" ht="16.5" customHeight="1">
      <c r="A1" s="1394"/>
      <c r="B1" s="1497"/>
      <c r="C1" s="1497"/>
      <c r="D1" s="1497"/>
      <c r="E1" s="1497"/>
      <c r="F1" s="1497"/>
      <c r="G1" s="1497"/>
      <c r="H1" s="1497"/>
      <c r="I1" s="1497"/>
    </row>
    <row r="2" spans="1:9">
      <c r="A2" s="335" t="s">
        <v>672</v>
      </c>
      <c r="B2" s="1716" t="str">
        <f>IDENTIFICATION!B2</f>
        <v>LAPAN SOFT</v>
      </c>
      <c r="C2" s="1437"/>
      <c r="D2" s="1437"/>
      <c r="E2" s="1437"/>
      <c r="F2" s="1437"/>
      <c r="G2" s="1437"/>
      <c r="H2" s="1437"/>
      <c r="I2" s="1437"/>
    </row>
    <row r="3" spans="1:9">
      <c r="A3" s="335" t="s">
        <v>0</v>
      </c>
      <c r="B3" s="1717" t="str">
        <f>IDENTIFICATION!B4</f>
        <v>LS</v>
      </c>
      <c r="C3" s="1426"/>
      <c r="D3" s="1426"/>
      <c r="E3" s="1426"/>
      <c r="F3" s="1426"/>
      <c r="G3" s="1426"/>
      <c r="H3" s="1426"/>
      <c r="I3" s="1426"/>
    </row>
    <row r="4" spans="1:9">
      <c r="A4" s="335" t="s">
        <v>1</v>
      </c>
      <c r="B4" s="446" t="str">
        <f>IDENTIFICATION!B5</f>
        <v>01</v>
      </c>
      <c r="C4" s="447" t="s">
        <v>45</v>
      </c>
      <c r="D4" s="447" t="str">
        <f>IDENTIFICATION!F5</f>
        <v>XXXX</v>
      </c>
      <c r="E4" s="447"/>
      <c r="F4" s="1718" t="str">
        <f>IDENTIFICATION!G5</f>
        <v>TOUGAN</v>
      </c>
      <c r="G4" s="1718"/>
      <c r="H4" s="1718"/>
      <c r="I4" s="448" t="str">
        <f>IDENTIFICATION!H5</f>
        <v>01</v>
      </c>
    </row>
    <row r="5" spans="1:9">
      <c r="A5" s="335" t="s">
        <v>2</v>
      </c>
      <c r="B5" s="1718" t="str">
        <f>IDENTIFICATION!B7</f>
        <v>000XXXXXA</v>
      </c>
      <c r="C5" s="1718"/>
      <c r="D5" s="334" t="s">
        <v>3</v>
      </c>
      <c r="E5" s="334"/>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701</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705</v>
      </c>
      <c r="B9" s="1493"/>
      <c r="C9" s="1493"/>
      <c r="D9" s="1493"/>
      <c r="E9" s="1493"/>
      <c r="F9" s="1493"/>
      <c r="G9" s="1493"/>
      <c r="H9" s="1493"/>
      <c r="I9" s="1493"/>
    </row>
    <row r="10" spans="1:9" ht="23.25" customHeight="1">
      <c r="A10" s="1748" t="s">
        <v>1014</v>
      </c>
      <c r="B10" s="1749"/>
      <c r="C10" s="1769"/>
      <c r="D10" s="1766" t="s">
        <v>5</v>
      </c>
      <c r="E10" s="1767"/>
      <c r="F10" s="1766" t="s">
        <v>5</v>
      </c>
      <c r="G10" s="1771"/>
      <c r="H10" s="1748" t="s">
        <v>1013</v>
      </c>
      <c r="I10" s="1769"/>
    </row>
    <row r="11" spans="1:9" ht="39.75" customHeight="1">
      <c r="A11" s="1770"/>
      <c r="B11" s="1751"/>
      <c r="C11" s="1768"/>
      <c r="D11" s="1750">
        <f>NOTE_4!B12</f>
        <v>2017</v>
      </c>
      <c r="E11" s="1768"/>
      <c r="F11" s="1750">
        <f>NOTE_4!D12</f>
        <v>2016</v>
      </c>
      <c r="G11" s="1751"/>
      <c r="H11" s="1770"/>
      <c r="I11" s="1768"/>
    </row>
    <row r="12" spans="1:9" ht="26.25" customHeight="1">
      <c r="A12" s="1798" t="s">
        <v>1097</v>
      </c>
      <c r="B12" s="1798"/>
      <c r="C12" s="1798"/>
      <c r="D12" s="1761">
        <f>SUMIFS(Sage!$J$3:$J$1000,Sage!$C$3:$C$1000,"=501")</f>
        <v>0</v>
      </c>
      <c r="E12" s="1761"/>
      <c r="F12" s="1754">
        <f>SUMIFS(Sagen!$J$3:$J$1000,Sagen!$C$3:$C$1000,"=501")</f>
        <v>0</v>
      </c>
      <c r="G12" s="1755"/>
      <c r="H12" s="1758">
        <f>IFERROR((D12-F12)/F12,)</f>
        <v>0</v>
      </c>
      <c r="I12" s="1758"/>
    </row>
    <row r="13" spans="1:9" ht="26.25" customHeight="1">
      <c r="A13" s="1798" t="s">
        <v>1098</v>
      </c>
      <c r="B13" s="1798"/>
      <c r="C13" s="1798"/>
      <c r="D13" s="1761">
        <f>SUMIFS(Sage!$J$3:$J$1000,Sage!$C$3:$C$1000,"=502")</f>
        <v>0</v>
      </c>
      <c r="E13" s="1761"/>
      <c r="F13" s="1754">
        <f>SUMIFS(Sagen!$J$3:$J$1000,Sagen!$C$3:$C$1000,"=502")</f>
        <v>0</v>
      </c>
      <c r="G13" s="1755"/>
      <c r="H13" s="1758">
        <f t="shared" ref="H13:H18" si="0">IFERROR((D13-F13)/F13,)</f>
        <v>0</v>
      </c>
      <c r="I13" s="1758"/>
    </row>
    <row r="14" spans="1:9" ht="26.25" customHeight="1">
      <c r="A14" s="1800" t="s">
        <v>1099</v>
      </c>
      <c r="B14" s="1801"/>
      <c r="C14" s="1802"/>
      <c r="D14" s="1754">
        <f>SUMIFS(Sage!$J$3:$J$1000,Sage!$C$3:$C$1000,"=503")</f>
        <v>0</v>
      </c>
      <c r="E14" s="1755"/>
      <c r="F14" s="1754">
        <f>SUMIFS(Sagen!$J$3:$J$1000,Sagen!$C$3:$C$1000,"=503")</f>
        <v>0</v>
      </c>
      <c r="G14" s="1755"/>
      <c r="H14" s="1758">
        <f t="shared" si="0"/>
        <v>0</v>
      </c>
      <c r="I14" s="1758"/>
    </row>
    <row r="15" spans="1:9" ht="26.25" customHeight="1">
      <c r="A15" s="1800" t="s">
        <v>1100</v>
      </c>
      <c r="B15" s="1801"/>
      <c r="C15" s="1802"/>
      <c r="D15" s="1754">
        <f>SUMIFS(Sage!$J$3:$J$1000,Sage!$C$3:$C$1000,"=504")</f>
        <v>0</v>
      </c>
      <c r="E15" s="1755"/>
      <c r="F15" s="1754">
        <f>SUMIFS(Sagen!$J$3:$J$1000,Sagen!$C$3:$C$1000,"=504")</f>
        <v>0</v>
      </c>
      <c r="G15" s="1755"/>
      <c r="H15" s="1758">
        <f t="shared" si="0"/>
        <v>0</v>
      </c>
      <c r="I15" s="1758"/>
    </row>
    <row r="16" spans="1:9" ht="26.25" customHeight="1">
      <c r="A16" s="1800" t="s">
        <v>1101</v>
      </c>
      <c r="B16" s="1801"/>
      <c r="C16" s="1802"/>
      <c r="D16" s="1754">
        <f>SUMIFS(Sage!$J$3:$J$1000,Sage!$C$3:$C$1000,"=505")</f>
        <v>0</v>
      </c>
      <c r="E16" s="1755"/>
      <c r="F16" s="1754">
        <f>SUMIFS(Sagen!$J$3:$J$1000,Sagen!$C$3:$C$1000,"=505")</f>
        <v>0</v>
      </c>
      <c r="G16" s="1755"/>
      <c r="H16" s="1758">
        <f t="shared" si="0"/>
        <v>0</v>
      </c>
      <c r="I16" s="1758"/>
    </row>
    <row r="17" spans="1:9" ht="26.25" customHeight="1">
      <c r="A17" s="1800" t="s">
        <v>1020</v>
      </c>
      <c r="B17" s="1801"/>
      <c r="C17" s="1802"/>
      <c r="D17" s="1754">
        <f>SUMIFS(Sage!$J$3:$J$1000,Sage!$C$3:$C$1000,"=506")</f>
        <v>0</v>
      </c>
      <c r="E17" s="1755"/>
      <c r="F17" s="1754">
        <f>SUMIFS(Sagen!$J$3:$J$1000,Sagen!$C$3:$C$1000,"=506")</f>
        <v>0</v>
      </c>
      <c r="G17" s="1755"/>
      <c r="H17" s="1758">
        <f t="shared" si="0"/>
        <v>0</v>
      </c>
      <c r="I17" s="1758"/>
    </row>
    <row r="18" spans="1:9" ht="26.25" customHeight="1">
      <c r="A18" s="1800" t="s">
        <v>1102</v>
      </c>
      <c r="B18" s="1801"/>
      <c r="C18" s="1802"/>
      <c r="D18" s="1754">
        <f>SUMIFS(Sage!$J$3:$J$1000,Sage!$C$3:$C$1000,"=508")</f>
        <v>0</v>
      </c>
      <c r="E18" s="1755"/>
      <c r="F18" s="1754">
        <f>SUMIFS(Sagen!$J$3:$J$1000,Sagen!$C$3:$C$1000,"=508")</f>
        <v>0</v>
      </c>
      <c r="G18" s="1755"/>
      <c r="H18" s="1758">
        <f t="shared" si="0"/>
        <v>0</v>
      </c>
      <c r="I18" s="1758"/>
    </row>
    <row r="19" spans="1:9" ht="26.25" customHeight="1">
      <c r="A19" s="1797" t="s">
        <v>1103</v>
      </c>
      <c r="B19" s="1797"/>
      <c r="C19" s="1797"/>
      <c r="D19" s="1772">
        <f>SUM(D12:E18)</f>
        <v>0</v>
      </c>
      <c r="E19" s="1772"/>
      <c r="F19" s="1756">
        <f>SUM(F12:G18)</f>
        <v>0</v>
      </c>
      <c r="G19" s="1757"/>
      <c r="H19" s="1763">
        <f t="shared" ref="H19" si="1">IFERROR((D19-F19)/F19,)</f>
        <v>0</v>
      </c>
      <c r="I19" s="1763"/>
    </row>
    <row r="20" spans="1:9" ht="26.25" customHeight="1">
      <c r="A20" s="1798" t="s">
        <v>1104</v>
      </c>
      <c r="B20" s="1798"/>
      <c r="C20" s="1798"/>
      <c r="D20" s="1761">
        <f>SUMIFS(Sage!$K$3:$K$1000,Sage!$C$3:$C$1000,"=590")</f>
        <v>0</v>
      </c>
      <c r="E20" s="1761"/>
      <c r="F20" s="1754">
        <f>SUMIFS(Sagen!$K$3:$K$1000,Sagen!$C$3:$C$1000,"=590")</f>
        <v>0</v>
      </c>
      <c r="G20" s="1755"/>
      <c r="H20" s="1799">
        <f t="shared" ref="H20:H21" si="2">IFERROR((D20-F20)/F20,)</f>
        <v>0</v>
      </c>
      <c r="I20" s="1799"/>
    </row>
    <row r="21" spans="1:9" ht="26.25" customHeight="1">
      <c r="A21" s="1797" t="s">
        <v>1024</v>
      </c>
      <c r="B21" s="1797"/>
      <c r="C21" s="1797"/>
      <c r="D21" s="1772">
        <f>D19-D20</f>
        <v>0</v>
      </c>
      <c r="E21" s="1772"/>
      <c r="F21" s="1756">
        <f>F19-F20</f>
        <v>0</v>
      </c>
      <c r="G21" s="1757"/>
      <c r="H21" s="1763">
        <f t="shared" si="2"/>
        <v>0</v>
      </c>
      <c r="I21" s="1763"/>
    </row>
    <row r="24" spans="1:9">
      <c r="A24" s="17" t="s">
        <v>989</v>
      </c>
    </row>
    <row r="25" spans="1:9">
      <c r="A25" s="1505"/>
      <c r="B25" s="1722"/>
      <c r="C25" s="1722"/>
      <c r="D25" s="1722"/>
      <c r="E25" s="1722"/>
      <c r="F25" s="1722"/>
      <c r="G25" s="1722"/>
      <c r="H25" s="1722"/>
      <c r="I25" s="1723"/>
    </row>
    <row r="26" spans="1:9">
      <c r="A26" s="1724"/>
      <c r="B26" s="1725"/>
      <c r="C26" s="1725"/>
      <c r="D26" s="1725"/>
      <c r="E26" s="1725"/>
      <c r="F26" s="1725"/>
      <c r="G26" s="1725"/>
      <c r="H26" s="1725"/>
      <c r="I26" s="1726"/>
    </row>
    <row r="27" spans="1:9">
      <c r="A27" s="1724"/>
      <c r="B27" s="1725"/>
      <c r="C27" s="1725"/>
      <c r="D27" s="1725"/>
      <c r="E27" s="1725"/>
      <c r="F27" s="1725"/>
      <c r="G27" s="1725"/>
      <c r="H27" s="1725"/>
      <c r="I27" s="1726"/>
    </row>
    <row r="28" spans="1:9">
      <c r="A28" s="1724"/>
      <c r="B28" s="1725"/>
      <c r="C28" s="1725"/>
      <c r="D28" s="1725"/>
      <c r="E28" s="1725"/>
      <c r="F28" s="1725"/>
      <c r="G28" s="1725"/>
      <c r="H28" s="1725"/>
      <c r="I28" s="1726"/>
    </row>
    <row r="29" spans="1:9">
      <c r="A29" s="1724"/>
      <c r="B29" s="1725"/>
      <c r="C29" s="1725"/>
      <c r="D29" s="1725"/>
      <c r="E29" s="1725"/>
      <c r="F29" s="1725"/>
      <c r="G29" s="1725"/>
      <c r="H29" s="1725"/>
      <c r="I29" s="1726"/>
    </row>
    <row r="30" spans="1:9">
      <c r="A30" s="1724"/>
      <c r="B30" s="1725"/>
      <c r="C30" s="1725"/>
      <c r="D30" s="1725"/>
      <c r="E30" s="1725"/>
      <c r="F30" s="1725"/>
      <c r="G30" s="1725"/>
      <c r="H30" s="1725"/>
      <c r="I30" s="1726"/>
    </row>
    <row r="31" spans="1:9">
      <c r="A31" s="1724"/>
      <c r="B31" s="1725"/>
      <c r="C31" s="1725"/>
      <c r="D31" s="1725"/>
      <c r="E31" s="1725"/>
      <c r="F31" s="1725"/>
      <c r="G31" s="1725"/>
      <c r="H31" s="1725"/>
      <c r="I31" s="1726"/>
    </row>
    <row r="32" spans="1:9">
      <c r="A32" s="1727"/>
      <c r="B32" s="1728"/>
      <c r="C32" s="1728"/>
      <c r="D32" s="1728"/>
      <c r="E32" s="1728"/>
      <c r="F32" s="1728"/>
      <c r="G32" s="1728"/>
      <c r="H32" s="1728"/>
      <c r="I32" s="1729"/>
    </row>
  </sheetData>
  <sheetProtection algorithmName="SHA-512" hashValue="WKJ6OBj+JbT+98hnLLCZxkTRnX9/+aCrdZ80qDyWAr179MepZVdKaVgC//dQvLqdH/rzZ7rXnplfUmeBM46Xjw==" saltValue="SFw4tJz9SxLOsi9HlcqgwQ==" spinCount="100000" sheet="1" objects="1" formatCells="0" selectLockedCells="1"/>
  <mergeCells count="55">
    <mergeCell ref="A1:I1"/>
    <mergeCell ref="B2:I2"/>
    <mergeCell ref="B3:I3"/>
    <mergeCell ref="F4:H4"/>
    <mergeCell ref="B5:C5"/>
    <mergeCell ref="G5:H5"/>
    <mergeCell ref="A7:I7"/>
    <mergeCell ref="A9:I9"/>
    <mergeCell ref="A10:C11"/>
    <mergeCell ref="D10:E10"/>
    <mergeCell ref="F10:G10"/>
    <mergeCell ref="H10:I11"/>
    <mergeCell ref="D11:E11"/>
    <mergeCell ref="F11:G11"/>
    <mergeCell ref="A12:C12"/>
    <mergeCell ref="D12:E12"/>
    <mergeCell ref="F12:G12"/>
    <mergeCell ref="H12:I12"/>
    <mergeCell ref="A13:C13"/>
    <mergeCell ref="D13:E13"/>
    <mergeCell ref="F13:G13"/>
    <mergeCell ref="H13:I13"/>
    <mergeCell ref="A14:C14"/>
    <mergeCell ref="D14:E14"/>
    <mergeCell ref="F14:G14"/>
    <mergeCell ref="H14:I14"/>
    <mergeCell ref="A15:C15"/>
    <mergeCell ref="D15:E15"/>
    <mergeCell ref="F15:G15"/>
    <mergeCell ref="H15:I15"/>
    <mergeCell ref="A18:C18"/>
    <mergeCell ref="D18:E18"/>
    <mergeCell ref="F18:G18"/>
    <mergeCell ref="H18:I18"/>
    <mergeCell ref="A16:C16"/>
    <mergeCell ref="D16:E16"/>
    <mergeCell ref="F16:G16"/>
    <mergeCell ref="H16:I16"/>
    <mergeCell ref="A17:C17"/>
    <mergeCell ref="D17:E17"/>
    <mergeCell ref="F17:G17"/>
    <mergeCell ref="H17:I17"/>
    <mergeCell ref="A19:C19"/>
    <mergeCell ref="D19:E19"/>
    <mergeCell ref="F19:G19"/>
    <mergeCell ref="H19:I19"/>
    <mergeCell ref="A20:C20"/>
    <mergeCell ref="D20:E20"/>
    <mergeCell ref="F20:G20"/>
    <mergeCell ref="H20:I20"/>
    <mergeCell ref="A21:C21"/>
    <mergeCell ref="D21:E21"/>
    <mergeCell ref="H21:I21"/>
    <mergeCell ref="A25:I32"/>
    <mergeCell ref="F21:G21"/>
  </mergeCells>
  <printOptions horizontalCentered="1"/>
  <pageMargins left="0.39370078740157483" right="0.19685039370078741" top="0.59055118110236227" bottom="0.19685039370078741" header="0.31496062992125984" footer="0.31496062992125984"/>
  <pageSetup paperSize="9" scale="77" orientation="portrait" verticalDpi="1200" r:id="rId1"/>
  <drawing r:id="rId2"/>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pageSetUpPr fitToPage="1"/>
  </sheetPr>
  <dimension ref="A1:I31"/>
  <sheetViews>
    <sheetView showGridLines="0" showRowColHeaders="0" showZeros="0" zoomScaleNormal="100" workbookViewId="0">
      <selection activeCell="A24" sqref="A24:I31"/>
    </sheetView>
  </sheetViews>
  <sheetFormatPr baseColWidth="10" defaultRowHeight="14.25"/>
  <cols>
    <col min="1" max="1" width="40.28515625" style="17" bestFit="1" customWidth="1"/>
    <col min="2" max="2" width="6.5703125" style="17" customWidth="1"/>
    <col min="3" max="3" width="7.7109375" style="17" customWidth="1"/>
    <col min="4" max="4" width="15.7109375" style="17" customWidth="1"/>
    <col min="5" max="5" width="13.7109375" style="17" customWidth="1"/>
    <col min="6" max="6" width="13.42578125" style="17" customWidth="1"/>
    <col min="7" max="7" width="14.42578125" style="17" customWidth="1"/>
    <col min="8" max="8" width="10.7109375" style="17" customWidth="1"/>
    <col min="9" max="9" width="5.140625" style="17" customWidth="1"/>
    <col min="10" max="16384" width="11.42578125" style="17"/>
  </cols>
  <sheetData>
    <row r="1" spans="1:9" ht="12.75" customHeight="1">
      <c r="A1" s="1394"/>
      <c r="B1" s="1497"/>
      <c r="C1" s="1497"/>
      <c r="D1" s="1497"/>
      <c r="E1" s="1497"/>
      <c r="F1" s="1497"/>
      <c r="G1" s="1497"/>
      <c r="H1" s="1497"/>
      <c r="I1" s="1497"/>
    </row>
    <row r="2" spans="1:9">
      <c r="A2" s="335" t="s">
        <v>672</v>
      </c>
      <c r="B2" s="1716" t="str">
        <f>IDENTIFICATION!B2</f>
        <v>LAPAN SOFT</v>
      </c>
      <c r="C2" s="1437"/>
      <c r="D2" s="1437"/>
      <c r="E2" s="1437"/>
      <c r="F2" s="1437"/>
      <c r="G2" s="1437"/>
      <c r="H2" s="1437"/>
      <c r="I2" s="1437"/>
    </row>
    <row r="3" spans="1:9">
      <c r="A3" s="335" t="s">
        <v>0</v>
      </c>
      <c r="B3" s="1717" t="str">
        <f>IDENTIFICATION!B4</f>
        <v>LS</v>
      </c>
      <c r="C3" s="1426"/>
      <c r="D3" s="1426"/>
      <c r="E3" s="1426"/>
      <c r="F3" s="1426"/>
      <c r="G3" s="1426"/>
      <c r="H3" s="1426"/>
      <c r="I3" s="1426"/>
    </row>
    <row r="4" spans="1:9">
      <c r="A4" s="335" t="s">
        <v>1</v>
      </c>
      <c r="B4" s="446" t="str">
        <f>IDENTIFICATION!B5</f>
        <v>01</v>
      </c>
      <c r="C4" s="447" t="s">
        <v>45</v>
      </c>
      <c r="D4" s="447" t="str">
        <f>IDENTIFICATION!F5</f>
        <v>XXXX</v>
      </c>
      <c r="E4" s="447"/>
      <c r="F4" s="1718" t="str">
        <f>IDENTIFICATION!G5</f>
        <v>TOUGAN</v>
      </c>
      <c r="G4" s="1718"/>
      <c r="H4" s="1718"/>
      <c r="I4" s="448" t="str">
        <f>IDENTIFICATION!H5</f>
        <v>01</v>
      </c>
    </row>
    <row r="5" spans="1:9">
      <c r="A5" s="335" t="s">
        <v>2</v>
      </c>
      <c r="B5" s="1718" t="str">
        <f>IDENTIFICATION!B7</f>
        <v>000XXXXXA</v>
      </c>
      <c r="C5" s="1718"/>
      <c r="D5" s="334" t="s">
        <v>3</v>
      </c>
      <c r="E5" s="334"/>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702</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1105</v>
      </c>
      <c r="B9" s="1493"/>
      <c r="C9" s="1493"/>
      <c r="D9" s="1493"/>
      <c r="E9" s="1493"/>
      <c r="F9" s="1493"/>
      <c r="G9" s="1493"/>
      <c r="H9" s="1493"/>
      <c r="I9" s="1493"/>
    </row>
    <row r="10" spans="1:9" ht="23.25" customHeight="1">
      <c r="A10" s="1748" t="s">
        <v>1014</v>
      </c>
      <c r="B10" s="1749"/>
      <c r="C10" s="1769"/>
      <c r="D10" s="1766" t="s">
        <v>5</v>
      </c>
      <c r="E10" s="1767"/>
      <c r="F10" s="1766" t="s">
        <v>5</v>
      </c>
      <c r="G10" s="1771"/>
      <c r="H10" s="1748" t="s">
        <v>1013</v>
      </c>
      <c r="I10" s="1769"/>
    </row>
    <row r="11" spans="1:9" ht="39.75" customHeight="1">
      <c r="A11" s="1770"/>
      <c r="B11" s="1751"/>
      <c r="C11" s="1768"/>
      <c r="D11" s="1750">
        <f>NOTE_4!B12</f>
        <v>2017</v>
      </c>
      <c r="E11" s="1768"/>
      <c r="F11" s="1750">
        <f>NOTE_4!D12</f>
        <v>2016</v>
      </c>
      <c r="G11" s="1751"/>
      <c r="H11" s="1770"/>
      <c r="I11" s="1768"/>
    </row>
    <row r="12" spans="1:9" ht="26.25" customHeight="1">
      <c r="A12" s="1798" t="s">
        <v>1106</v>
      </c>
      <c r="B12" s="1798"/>
      <c r="C12" s="1798"/>
      <c r="D12" s="1761">
        <f>SUMIFS(Sage!$J$3:$J$1000,Sage!$C$3:$C$1000,"=511")</f>
        <v>0</v>
      </c>
      <c r="E12" s="1761"/>
      <c r="F12" s="1754">
        <f>SUMIFS(Sagen!$J$3:$J$1000,Sagen!$C$3:$C$1000,"=511")</f>
        <v>0</v>
      </c>
      <c r="G12" s="1755"/>
      <c r="H12" s="1758">
        <f>IFERROR((D12-F12)/F12,)</f>
        <v>0</v>
      </c>
      <c r="I12" s="1758"/>
    </row>
    <row r="13" spans="1:9" ht="26.25" customHeight="1">
      <c r="A13" s="1798" t="s">
        <v>1107</v>
      </c>
      <c r="B13" s="1798"/>
      <c r="C13" s="1798"/>
      <c r="D13" s="1761">
        <f>SUMIFS(Sage!$J$3:$J$1000,Sage!$C$3:$C$1000,"=512")</f>
        <v>0</v>
      </c>
      <c r="E13" s="1761"/>
      <c r="F13" s="1754">
        <f>SUMIFS(Sagen!$J$3:$J$1000,Sagen!$C$3:$C$1000,"=512")</f>
        <v>0</v>
      </c>
      <c r="G13" s="1755"/>
      <c r="H13" s="1758">
        <f t="shared" ref="H13:H20" si="0">IFERROR((D13-F13)/F13,)</f>
        <v>0</v>
      </c>
      <c r="I13" s="1758"/>
    </row>
    <row r="14" spans="1:9" ht="26.25" customHeight="1">
      <c r="A14" s="1800" t="s">
        <v>1108</v>
      </c>
      <c r="B14" s="1801"/>
      <c r="C14" s="1802"/>
      <c r="D14" s="1754">
        <f>SUMIFS(Sage!$J$3:$J$1000,Sage!$C$3:$C$1000,"=513")</f>
        <v>0</v>
      </c>
      <c r="E14" s="1755"/>
      <c r="F14" s="1754">
        <f>SUMIFS(Sagen!$J$3:$J$1000,Sagen!$C$3:$C$1000,"=513")</f>
        <v>0</v>
      </c>
      <c r="G14" s="1755"/>
      <c r="H14" s="1758">
        <f t="shared" si="0"/>
        <v>0</v>
      </c>
      <c r="I14" s="1758"/>
    </row>
    <row r="15" spans="1:9" ht="26.25" customHeight="1">
      <c r="A15" s="1800" t="s">
        <v>1109</v>
      </c>
      <c r="B15" s="1801"/>
      <c r="C15" s="1802"/>
      <c r="D15" s="1754">
        <f>SUMIFS(Sage!$J$3:$J$1000,Sage!$C$3:$C$1000,"=514")</f>
        <v>0</v>
      </c>
      <c r="E15" s="1755"/>
      <c r="F15" s="1754">
        <f>SUMIFS(Sagen!$J$3:$J$1000,Sagen!$C$3:$C$1000,"=514")</f>
        <v>0</v>
      </c>
      <c r="G15" s="1755"/>
      <c r="H15" s="1758">
        <f t="shared" si="0"/>
        <v>0</v>
      </c>
      <c r="I15" s="1758"/>
    </row>
    <row r="16" spans="1:9" ht="26.25" customHeight="1">
      <c r="A16" s="1800" t="s">
        <v>1110</v>
      </c>
      <c r="B16" s="1801"/>
      <c r="C16" s="1802"/>
      <c r="D16" s="1754">
        <f>SUMIFS(Sage!$J$3:$J$1000,Sage!$C$3:$C$1000,"=515")</f>
        <v>0</v>
      </c>
      <c r="E16" s="1755"/>
      <c r="F16" s="1754">
        <f>SUMIFS(Sagen!$J$3:$J$1000,Sagen!$C$3:$C$1000,"=515")</f>
        <v>0</v>
      </c>
      <c r="G16" s="1755"/>
      <c r="H16" s="1758">
        <f t="shared" si="0"/>
        <v>0</v>
      </c>
      <c r="I16" s="1758"/>
    </row>
    <row r="17" spans="1:9" ht="26.25" customHeight="1">
      <c r="A17" s="1800" t="s">
        <v>1111</v>
      </c>
      <c r="B17" s="1801"/>
      <c r="C17" s="1802"/>
      <c r="D17" s="1754">
        <f>SUMIFS(Sage!$J$3:$J$1000,Sage!$C$3:$C$1000,"=518")</f>
        <v>0</v>
      </c>
      <c r="E17" s="1755"/>
      <c r="F17" s="1754">
        <f>SUMIFS(Sagen!$J$3:$J$1000,Sagen!$C$3:$C$1000,"=518")</f>
        <v>0</v>
      </c>
      <c r="G17" s="1755"/>
      <c r="H17" s="1758">
        <f t="shared" si="0"/>
        <v>0</v>
      </c>
      <c r="I17" s="1758"/>
    </row>
    <row r="18" spans="1:9" ht="26.25" customHeight="1">
      <c r="A18" s="1797" t="s">
        <v>1112</v>
      </c>
      <c r="B18" s="1797"/>
      <c r="C18" s="1797"/>
      <c r="D18" s="1772">
        <f>SUM(D12:E17)</f>
        <v>0</v>
      </c>
      <c r="E18" s="1772"/>
      <c r="F18" s="1756">
        <f>SUM(F12:G17)</f>
        <v>0</v>
      </c>
      <c r="G18" s="1757"/>
      <c r="H18" s="1763">
        <f t="shared" si="0"/>
        <v>0</v>
      </c>
      <c r="I18" s="1763"/>
    </row>
    <row r="19" spans="1:9" ht="26.25" customHeight="1">
      <c r="A19" s="1798" t="s">
        <v>1113</v>
      </c>
      <c r="B19" s="1798"/>
      <c r="C19" s="1798"/>
      <c r="D19" s="1761">
        <f>SUMIFS(Sage!$K$3:$K$1000,Sage!$C$3:$C$1000,"=591")</f>
        <v>0</v>
      </c>
      <c r="E19" s="1761"/>
      <c r="F19" s="1754">
        <f>SUMIFS(Sagen!$K$3:$K$1000,Sagen!$C$3:$C$1000,"=591")</f>
        <v>0</v>
      </c>
      <c r="G19" s="1755"/>
      <c r="H19" s="1758">
        <f t="shared" si="0"/>
        <v>0</v>
      </c>
      <c r="I19" s="1758"/>
    </row>
    <row r="20" spans="1:9" ht="26.25" customHeight="1">
      <c r="A20" s="1797" t="s">
        <v>1024</v>
      </c>
      <c r="B20" s="1797"/>
      <c r="C20" s="1797"/>
      <c r="D20" s="1772">
        <f>D18-D19</f>
        <v>0</v>
      </c>
      <c r="E20" s="1772"/>
      <c r="F20" s="1756">
        <f>F18-F19</f>
        <v>0</v>
      </c>
      <c r="G20" s="1757"/>
      <c r="H20" s="1763">
        <f t="shared" si="0"/>
        <v>0</v>
      </c>
      <c r="I20" s="1763"/>
    </row>
    <row r="23" spans="1:9">
      <c r="A23" s="17" t="s">
        <v>989</v>
      </c>
    </row>
    <row r="24" spans="1:9">
      <c r="A24" s="1505"/>
      <c r="B24" s="1722"/>
      <c r="C24" s="1722"/>
      <c r="D24" s="1722"/>
      <c r="E24" s="1722"/>
      <c r="F24" s="1722"/>
      <c r="G24" s="1722"/>
      <c r="H24" s="1722"/>
      <c r="I24" s="1723"/>
    </row>
    <row r="25" spans="1:9">
      <c r="A25" s="1724"/>
      <c r="B25" s="1725"/>
      <c r="C25" s="1725"/>
      <c r="D25" s="1725"/>
      <c r="E25" s="1725"/>
      <c r="F25" s="1725"/>
      <c r="G25" s="1725"/>
      <c r="H25" s="1725"/>
      <c r="I25" s="1726"/>
    </row>
    <row r="26" spans="1:9">
      <c r="A26" s="1724"/>
      <c r="B26" s="1725"/>
      <c r="C26" s="1725"/>
      <c r="D26" s="1725"/>
      <c r="E26" s="1725"/>
      <c r="F26" s="1725"/>
      <c r="G26" s="1725"/>
      <c r="H26" s="1725"/>
      <c r="I26" s="1726"/>
    </row>
    <row r="27" spans="1:9">
      <c r="A27" s="1724"/>
      <c r="B27" s="1725"/>
      <c r="C27" s="1725"/>
      <c r="D27" s="1725"/>
      <c r="E27" s="1725"/>
      <c r="F27" s="1725"/>
      <c r="G27" s="1725"/>
      <c r="H27" s="1725"/>
      <c r="I27" s="1726"/>
    </row>
    <row r="28" spans="1:9">
      <c r="A28" s="1724"/>
      <c r="B28" s="1725"/>
      <c r="C28" s="1725"/>
      <c r="D28" s="1725"/>
      <c r="E28" s="1725"/>
      <c r="F28" s="1725"/>
      <c r="G28" s="1725"/>
      <c r="H28" s="1725"/>
      <c r="I28" s="1726"/>
    </row>
    <row r="29" spans="1:9">
      <c r="A29" s="1724"/>
      <c r="B29" s="1725"/>
      <c r="C29" s="1725"/>
      <c r="D29" s="1725"/>
      <c r="E29" s="1725"/>
      <c r="F29" s="1725"/>
      <c r="G29" s="1725"/>
      <c r="H29" s="1725"/>
      <c r="I29" s="1726"/>
    </row>
    <row r="30" spans="1:9">
      <c r="A30" s="1724"/>
      <c r="B30" s="1725"/>
      <c r="C30" s="1725"/>
      <c r="D30" s="1725"/>
      <c r="E30" s="1725"/>
      <c r="F30" s="1725"/>
      <c r="G30" s="1725"/>
      <c r="H30" s="1725"/>
      <c r="I30" s="1726"/>
    </row>
    <row r="31" spans="1:9">
      <c r="A31" s="1727"/>
      <c r="B31" s="1728"/>
      <c r="C31" s="1728"/>
      <c r="D31" s="1728"/>
      <c r="E31" s="1728"/>
      <c r="F31" s="1728"/>
      <c r="G31" s="1728"/>
      <c r="H31" s="1728"/>
      <c r="I31" s="1729"/>
    </row>
  </sheetData>
  <sheetProtection algorithmName="SHA-512" hashValue="ldpzWJiJ57B2i6Nf37VhoFAI61PVVg9AIhRlaoMExROfNMP+gX5a2EKGjR54TU5P0xdZjHQpdgAwkMP9HTyEgA==" saltValue="g6WXTkSuVfI+OaIqFx8Ejw==" spinCount="100000" sheet="1" objects="1" formatCells="0" selectLockedCells="1"/>
  <mergeCells count="51">
    <mergeCell ref="A1:I1"/>
    <mergeCell ref="B2:I2"/>
    <mergeCell ref="B3:I3"/>
    <mergeCell ref="F4:H4"/>
    <mergeCell ref="B5:C5"/>
    <mergeCell ref="G5:H5"/>
    <mergeCell ref="A7:I7"/>
    <mergeCell ref="A9:I9"/>
    <mergeCell ref="A10:C11"/>
    <mergeCell ref="D10:E10"/>
    <mergeCell ref="F10:G10"/>
    <mergeCell ref="H10:I11"/>
    <mergeCell ref="D11:E11"/>
    <mergeCell ref="F11:G11"/>
    <mergeCell ref="A12:C12"/>
    <mergeCell ref="D12:E12"/>
    <mergeCell ref="F12:G12"/>
    <mergeCell ref="H12:I12"/>
    <mergeCell ref="A13:C13"/>
    <mergeCell ref="D13:E13"/>
    <mergeCell ref="F13:G13"/>
    <mergeCell ref="H13:I13"/>
    <mergeCell ref="A16:C16"/>
    <mergeCell ref="D16:E16"/>
    <mergeCell ref="F16:G16"/>
    <mergeCell ref="H16:I16"/>
    <mergeCell ref="A14:C14"/>
    <mergeCell ref="D14:E14"/>
    <mergeCell ref="F14:G14"/>
    <mergeCell ref="H14:I14"/>
    <mergeCell ref="A15:C15"/>
    <mergeCell ref="D15:E15"/>
    <mergeCell ref="F15:G15"/>
    <mergeCell ref="H15:I15"/>
    <mergeCell ref="A17:C17"/>
    <mergeCell ref="D17:E17"/>
    <mergeCell ref="F17:G17"/>
    <mergeCell ref="H17:I17"/>
    <mergeCell ref="A18:C18"/>
    <mergeCell ref="D18:E18"/>
    <mergeCell ref="F18:G18"/>
    <mergeCell ref="H18:I18"/>
    <mergeCell ref="A24:I31"/>
    <mergeCell ref="A19:C19"/>
    <mergeCell ref="D19:E19"/>
    <mergeCell ref="F19:G19"/>
    <mergeCell ref="H19:I19"/>
    <mergeCell ref="A20:C20"/>
    <mergeCell ref="D20:E20"/>
    <mergeCell ref="F20:G20"/>
    <mergeCell ref="H20:I20"/>
  </mergeCells>
  <printOptions horizontalCentered="1"/>
  <pageMargins left="0.39370078740157483" right="0.19685039370078741" top="0.59055118110236227" bottom="0.19685039370078741" header="0.31496062992125984" footer="0.31496062992125984"/>
  <pageSetup paperSize="9" scale="77" orientation="portrait" verticalDpi="1200" r:id="rId1"/>
  <drawing r:id="rId2"/>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2">
    <pageSetUpPr fitToPage="1"/>
  </sheetPr>
  <dimension ref="A1:I40"/>
  <sheetViews>
    <sheetView showGridLines="0" showRowColHeaders="0" showZeros="0" topLeftCell="A9" zoomScaleNormal="100" workbookViewId="0">
      <selection activeCell="A30" sqref="A30:I37"/>
    </sheetView>
  </sheetViews>
  <sheetFormatPr baseColWidth="10" defaultRowHeight="14.25"/>
  <cols>
    <col min="1" max="1" width="40.28515625" style="576" bestFit="1" customWidth="1"/>
    <col min="2" max="2" width="6.5703125" style="576" customWidth="1"/>
    <col min="3" max="3" width="7.7109375" style="576" customWidth="1"/>
    <col min="4" max="4" width="15.7109375" style="576" customWidth="1"/>
    <col min="5" max="5" width="13.7109375" style="576" customWidth="1"/>
    <col min="6" max="6" width="13.42578125" style="576" customWidth="1"/>
    <col min="7" max="7" width="14.42578125" style="576" customWidth="1"/>
    <col min="8" max="8" width="10.7109375" style="576" customWidth="1"/>
    <col min="9" max="9" width="5.140625" style="576" customWidth="1"/>
    <col min="10" max="16384" width="11.42578125" style="576"/>
  </cols>
  <sheetData>
    <row r="1" spans="1:9" ht="16.5" customHeight="1">
      <c r="A1" s="1301"/>
      <c r="B1" s="1302"/>
      <c r="C1" s="1302"/>
      <c r="D1" s="1302"/>
      <c r="E1" s="1302"/>
      <c r="F1" s="1302"/>
      <c r="G1" s="1302"/>
      <c r="H1" s="1302"/>
      <c r="I1" s="1302"/>
    </row>
    <row r="2" spans="1:9">
      <c r="A2" s="577" t="s">
        <v>672</v>
      </c>
      <c r="B2" s="1528" t="str">
        <f>IDENTIFICATION!B2</f>
        <v>LAPAN SOFT</v>
      </c>
      <c r="C2" s="1372"/>
      <c r="D2" s="1372"/>
      <c r="E2" s="1372"/>
      <c r="F2" s="1372"/>
      <c r="G2" s="1372"/>
      <c r="H2" s="1372"/>
      <c r="I2" s="1372"/>
    </row>
    <row r="3" spans="1:9">
      <c r="A3" s="577" t="s">
        <v>0</v>
      </c>
      <c r="B3" s="1529" t="str">
        <f>IDENTIFICATION!B4</f>
        <v>LS</v>
      </c>
      <c r="C3" s="1303"/>
      <c r="D3" s="1303"/>
      <c r="E3" s="1303"/>
      <c r="F3" s="1303"/>
      <c r="G3" s="1303"/>
      <c r="H3" s="1303"/>
      <c r="I3" s="1303"/>
    </row>
    <row r="4" spans="1:9">
      <c r="A4" s="577" t="s">
        <v>1</v>
      </c>
      <c r="B4" s="578" t="str">
        <f>IDENTIFICATION!B5</f>
        <v>01</v>
      </c>
      <c r="C4" s="579" t="s">
        <v>45</v>
      </c>
      <c r="D4" s="579" t="str">
        <f>IDENTIFICATION!F5</f>
        <v>XXXX</v>
      </c>
      <c r="E4" s="579"/>
      <c r="F4" s="1530" t="str">
        <f>IDENTIFICATION!G5</f>
        <v>TOUGAN</v>
      </c>
      <c r="G4" s="1530"/>
      <c r="H4" s="1530"/>
      <c r="I4" s="580" t="str">
        <f>IDENTIFICATION!H5</f>
        <v>01</v>
      </c>
    </row>
    <row r="5" spans="1:9">
      <c r="A5" s="577" t="s">
        <v>2</v>
      </c>
      <c r="B5" s="1530" t="str">
        <f>IDENTIFICATION!B7</f>
        <v>000XXXXXA</v>
      </c>
      <c r="C5" s="1530"/>
      <c r="D5" s="581" t="s">
        <v>3</v>
      </c>
      <c r="E5" s="581"/>
      <c r="F5" s="582">
        <f>IDENTIFICATION!F11</f>
        <v>43100</v>
      </c>
      <c r="G5" s="1373" t="s">
        <v>4</v>
      </c>
      <c r="H5" s="1373"/>
      <c r="I5" s="583">
        <f>IDENTIFICATION!H11</f>
        <v>12</v>
      </c>
    </row>
    <row r="6" spans="1:9">
      <c r="A6" s="486"/>
      <c r="B6" s="486"/>
      <c r="C6" s="486"/>
      <c r="D6" s="486"/>
      <c r="E6" s="486"/>
      <c r="F6" s="486"/>
      <c r="G6" s="486"/>
      <c r="H6" s="486"/>
      <c r="I6" s="486"/>
    </row>
    <row r="7" spans="1:9" ht="21.75" customHeight="1">
      <c r="A7" s="1514" t="s">
        <v>703</v>
      </c>
      <c r="B7" s="1514"/>
      <c r="C7" s="1514"/>
      <c r="D7" s="1514"/>
      <c r="E7" s="1514"/>
      <c r="F7" s="1514"/>
      <c r="G7" s="1514"/>
      <c r="H7" s="1514"/>
      <c r="I7" s="1514"/>
    </row>
    <row r="8" spans="1:9" ht="6" customHeight="1">
      <c r="A8" s="486"/>
      <c r="B8" s="486"/>
      <c r="C8" s="486"/>
      <c r="D8" s="486"/>
      <c r="E8" s="486"/>
      <c r="F8" s="486"/>
      <c r="G8" s="486"/>
      <c r="H8" s="486"/>
      <c r="I8" s="486"/>
    </row>
    <row r="9" spans="1:9" ht="22.5" customHeight="1">
      <c r="A9" s="1514" t="s">
        <v>707</v>
      </c>
      <c r="B9" s="1514"/>
      <c r="C9" s="1514"/>
      <c r="D9" s="1514"/>
      <c r="E9" s="1514"/>
      <c r="F9" s="1514"/>
      <c r="G9" s="1514"/>
      <c r="H9" s="1514"/>
      <c r="I9" s="1514"/>
    </row>
    <row r="10" spans="1:9" ht="23.25" customHeight="1">
      <c r="A10" s="1780" t="s">
        <v>1014</v>
      </c>
      <c r="B10" s="1781"/>
      <c r="C10" s="1782"/>
      <c r="D10" s="1786" t="s">
        <v>5</v>
      </c>
      <c r="E10" s="1787"/>
      <c r="F10" s="1786" t="s">
        <v>5</v>
      </c>
      <c r="G10" s="1788"/>
      <c r="H10" s="1780" t="s">
        <v>1013</v>
      </c>
      <c r="I10" s="1782"/>
    </row>
    <row r="11" spans="1:9" ht="39.75" customHeight="1">
      <c r="A11" s="1783"/>
      <c r="B11" s="1784"/>
      <c r="C11" s="1785"/>
      <c r="D11" s="1789">
        <f>NOTE_4!B12</f>
        <v>2017</v>
      </c>
      <c r="E11" s="1785"/>
      <c r="F11" s="1789">
        <f>NOTE_4!D12</f>
        <v>2016</v>
      </c>
      <c r="G11" s="1784"/>
      <c r="H11" s="1783"/>
      <c r="I11" s="1785"/>
    </row>
    <row r="12" spans="1:9" ht="26.25" customHeight="1">
      <c r="A12" s="1807" t="s">
        <v>1114</v>
      </c>
      <c r="B12" s="1807"/>
      <c r="C12" s="1807"/>
      <c r="D12" s="1761">
        <f>SUMIFS(Sage!$J$3:$J$1000,Sage!$C$3:$C$1000,"=521")</f>
        <v>0</v>
      </c>
      <c r="E12" s="1761"/>
      <c r="F12" s="1754">
        <f>SUMIFS(Sagen!$J$3:$J$1000,Sagen!$C$3:$C$1000,"=521")</f>
        <v>0</v>
      </c>
      <c r="G12" s="1755"/>
      <c r="H12" s="1758">
        <f>IFERROR((D12-F12)/F12,)</f>
        <v>0</v>
      </c>
      <c r="I12" s="1758"/>
    </row>
    <row r="13" spans="1:9" ht="26.25" customHeight="1">
      <c r="A13" s="1807" t="s">
        <v>1115</v>
      </c>
      <c r="B13" s="1807"/>
      <c r="C13" s="1807"/>
      <c r="D13" s="1761">
        <f>SUMIFS(Sage!$J$3:$J$1000,Sage!$C$3:$C$1000,"=522")</f>
        <v>0</v>
      </c>
      <c r="E13" s="1761"/>
      <c r="F13" s="1754">
        <f>SUMIFS(Sagen!$J$3:$J$1000,Sagen!$C$3:$C$1000,"=522")</f>
        <v>0</v>
      </c>
      <c r="G13" s="1755"/>
      <c r="H13" s="1758">
        <f t="shared" ref="H13:H26" si="0">IFERROR((D13-F13)/F13,)</f>
        <v>0</v>
      </c>
      <c r="I13" s="1758"/>
    </row>
    <row r="14" spans="1:9" ht="26.25" customHeight="1">
      <c r="A14" s="1804" t="s">
        <v>1116</v>
      </c>
      <c r="B14" s="1805"/>
      <c r="C14" s="1806"/>
      <c r="D14" s="1754">
        <f>SUMIFS(Sage!$J$3:$J$1000,Sage!$C$3:$C$1000,"=525")</f>
        <v>0</v>
      </c>
      <c r="E14" s="1755"/>
      <c r="F14" s="1754">
        <f>SUMIFS(Sagen!$J$3:$J$1000,Sagen!$C$3:$C$1000,"=525")</f>
        <v>0</v>
      </c>
      <c r="G14" s="1755"/>
      <c r="H14" s="1758">
        <f t="shared" si="0"/>
        <v>0</v>
      </c>
      <c r="I14" s="1758"/>
    </row>
    <row r="15" spans="1:9" ht="26.25" customHeight="1">
      <c r="A15" s="1804" t="s">
        <v>1117</v>
      </c>
      <c r="B15" s="1805"/>
      <c r="C15" s="1806"/>
      <c r="D15" s="1754">
        <f>SUMIFS(Sage!$J$3:$J$1000,Sage!$C$3:$C$1000,"=523")+SUMIFS(Sage!$J$3:$J$1000,Sage!$C$3:$C$1000,"=524")</f>
        <v>0</v>
      </c>
      <c r="E15" s="1755"/>
      <c r="F15" s="1754">
        <f>SUMIFS(Sagen!$J$3:$J$1000,Sagen!$C$3:$C$1000,"=523")+SUMIFS(Sagen!$J$3:$J$1000,Sagen!$C$3:$C$1000,"=524")</f>
        <v>0</v>
      </c>
      <c r="G15" s="1755"/>
      <c r="H15" s="1758">
        <f t="shared" si="0"/>
        <v>0</v>
      </c>
      <c r="I15" s="1758"/>
    </row>
    <row r="16" spans="1:9" ht="26.25" customHeight="1">
      <c r="A16" s="1804" t="s">
        <v>1118</v>
      </c>
      <c r="B16" s="1805"/>
      <c r="C16" s="1806"/>
      <c r="D16" s="1754">
        <f>SUMIFS(Sage!$J$3:$J$1000,Sage!$C$3:$C$1000,"=526")</f>
        <v>0</v>
      </c>
      <c r="E16" s="1755"/>
      <c r="F16" s="1754">
        <f>SUMIFS(Sagen!$J$3:$J$1000,Sagen!$C$3:$C$1000,"=526")</f>
        <v>0</v>
      </c>
      <c r="G16" s="1755"/>
      <c r="H16" s="1758">
        <f t="shared" si="0"/>
        <v>0</v>
      </c>
      <c r="I16" s="1758"/>
    </row>
    <row r="17" spans="1:9" ht="26.25" customHeight="1">
      <c r="A17" s="1804" t="s">
        <v>1119</v>
      </c>
      <c r="B17" s="1805"/>
      <c r="C17" s="1806"/>
      <c r="D17" s="1754">
        <f>SUMIFS(Sage!$J$3:$J$1000,Sage!$C$3:$C$1000,"=531")</f>
        <v>0</v>
      </c>
      <c r="E17" s="1755"/>
      <c r="F17" s="1754">
        <f>SUMIFS(Sagen!$J$3:$J$1000,Sagen!$C$3:$C$1000,"=531")</f>
        <v>0</v>
      </c>
      <c r="G17" s="1755"/>
      <c r="H17" s="1758">
        <f t="shared" si="0"/>
        <v>0</v>
      </c>
      <c r="I17" s="1758"/>
    </row>
    <row r="18" spans="1:9" ht="26.25" customHeight="1">
      <c r="A18" s="1804" t="s">
        <v>1120</v>
      </c>
      <c r="B18" s="1805"/>
      <c r="C18" s="1806"/>
      <c r="D18" s="1754">
        <f>SUMIFS(Sage!$J$3:$J$1000,Sage!$C$3:$C$1000,"=532")+SUMIFS(Sage!$J$3:$J$1000,Sage!$C$3:$C$1000,"=533")+SUMIFS(Sage!$J$3:$J$1000,Sage!$C$3:$C$1000,"=538")+SUMIFS(Sage!$J$3:$J$1000,Sage!$B$3:$B$1000,"=56")</f>
        <v>0</v>
      </c>
      <c r="E18" s="1755"/>
      <c r="F18" s="1754">
        <f>SUMIFS(Sagen!$J$3:$J$1000,Sagen!$C$3:$C$1000,"=532")+SUMIFS(Sagen!$J$3:$J$1000,Sagen!$C$3:$C$1000,"=533")+SUMIFS(Sagen!$J$3:$J$1000,Sagen!$C$3:$C$1000,"=538")+SUMIFS(Sagen!$J$3:$J$1000,Sagen!$B$3:$B$1000,"=56")</f>
        <v>0</v>
      </c>
      <c r="G18" s="1755"/>
      <c r="H18" s="1758">
        <f t="shared" si="0"/>
        <v>0</v>
      </c>
      <c r="I18" s="1758"/>
    </row>
    <row r="19" spans="1:9" ht="26.25" customHeight="1">
      <c r="A19" s="1804" t="s">
        <v>1121</v>
      </c>
      <c r="B19" s="1805"/>
      <c r="C19" s="1806"/>
      <c r="D19" s="1754">
        <f>SUMIFS(Sage!$J$3:$J$1000,Sage!$C$3:$C$1000,"=536")</f>
        <v>0</v>
      </c>
      <c r="E19" s="1755"/>
      <c r="F19" s="1754">
        <f>SUMIFS(Sagen!$J$3:$J$1000,Sagen!$C$3:$C$1000,"=536")</f>
        <v>0</v>
      </c>
      <c r="G19" s="1755"/>
      <c r="H19" s="1758">
        <f t="shared" si="0"/>
        <v>0</v>
      </c>
      <c r="I19" s="1758"/>
    </row>
    <row r="20" spans="1:9" ht="26.25" customHeight="1">
      <c r="A20" s="1804" t="s">
        <v>1122</v>
      </c>
      <c r="B20" s="1805"/>
      <c r="C20" s="1806"/>
      <c r="D20" s="1754">
        <f>SUMIFS(Sage!$J$3:$J$1000,Sage!$B$3:$B$1000,"=54")</f>
        <v>0</v>
      </c>
      <c r="E20" s="1755"/>
      <c r="F20" s="1754">
        <f>SUMIFS(Sagen!$J$3:$J$1000,Sagen!$B$3:$B$1000,"=54")</f>
        <v>0</v>
      </c>
      <c r="G20" s="1755"/>
      <c r="H20" s="1758">
        <f t="shared" si="0"/>
        <v>0</v>
      </c>
      <c r="I20" s="1758"/>
    </row>
    <row r="21" spans="1:9" ht="26.25" customHeight="1">
      <c r="A21" s="1804" t="s">
        <v>1123</v>
      </c>
      <c r="B21" s="1805"/>
      <c r="C21" s="1806"/>
      <c r="D21" s="1754">
        <f>SUMIFS(Sage!$J$3:$J$1000,Sage!$B$3:$B$1000,"=57")</f>
        <v>0</v>
      </c>
      <c r="E21" s="1755"/>
      <c r="F21" s="1754">
        <f>SUMIFS(Sagen!$J$3:$J$1000,Sagen!$B$3:$B$1000,"=57")</f>
        <v>0</v>
      </c>
      <c r="G21" s="1755"/>
      <c r="H21" s="1758">
        <f t="shared" si="0"/>
        <v>0</v>
      </c>
      <c r="I21" s="1758"/>
    </row>
    <row r="22" spans="1:9" ht="26.25" customHeight="1">
      <c r="A22" s="1804" t="s">
        <v>1124</v>
      </c>
      <c r="B22" s="1805"/>
      <c r="C22" s="1806"/>
      <c r="D22" s="1754">
        <f>SUMIFS(Sage!$J$3:$J$1000,Sage!$B$3:$B$1000,"=55")</f>
        <v>0</v>
      </c>
      <c r="E22" s="1755"/>
      <c r="F22" s="1754">
        <f>SUMIFS(Sagen!$J$3:$J$1000,Sagen!$B$3:$B$1000,"=55")</f>
        <v>0</v>
      </c>
      <c r="G22" s="1755"/>
      <c r="H22" s="1758">
        <f t="shared" si="0"/>
        <v>0</v>
      </c>
      <c r="I22" s="1758"/>
    </row>
    <row r="23" spans="1:9" ht="26.25" customHeight="1">
      <c r="A23" s="1804" t="s">
        <v>1125</v>
      </c>
      <c r="B23" s="1805"/>
      <c r="C23" s="1806"/>
      <c r="D23" s="1754">
        <f>SUMIFS(Sage!$J$3:$J$1000,Sage!$B$3:$B$1000,"=58")</f>
        <v>0</v>
      </c>
      <c r="E23" s="1755"/>
      <c r="F23" s="1754">
        <f>SUMIFS(Sagen!$J$3:$J$1000,Sagen!$B$3:$B$1000,"=58")</f>
        <v>0</v>
      </c>
      <c r="G23" s="1755"/>
      <c r="H23" s="1758">
        <f t="shared" si="0"/>
        <v>0</v>
      </c>
      <c r="I23" s="1758"/>
    </row>
    <row r="24" spans="1:9" ht="26.25" customHeight="1">
      <c r="A24" s="1803" t="s">
        <v>1112</v>
      </c>
      <c r="B24" s="1803"/>
      <c r="C24" s="1803"/>
      <c r="D24" s="1772">
        <f>SUM(D12:E23)</f>
        <v>0</v>
      </c>
      <c r="E24" s="1772"/>
      <c r="F24" s="1756">
        <f>SUM(F12:G23)</f>
        <v>0</v>
      </c>
      <c r="G24" s="1757"/>
      <c r="H24" s="1763">
        <f t="shared" si="0"/>
        <v>0</v>
      </c>
      <c r="I24" s="1763"/>
    </row>
    <row r="25" spans="1:9" ht="26.25" customHeight="1">
      <c r="A25" s="1807" t="s">
        <v>1126</v>
      </c>
      <c r="B25" s="1807"/>
      <c r="C25" s="1807"/>
      <c r="D25" s="1761">
        <f>SUMIFS(Sage!$K$3:$K$1000,Sage!$C$3:$C$1000,"=592")+SUMIFS(Sage!$K$3:$K$1000,Sage!$C$3:$C$1000,"=593")+SUMIFS(Sage!$K$3:$K$1000,Sage!$C$3:$C$1000,"=594")</f>
        <v>0</v>
      </c>
      <c r="E25" s="1761"/>
      <c r="F25" s="1754">
        <f>SUMIFS(Sagen!$K$3:$K$1000,Sagen!$C$3:$C$1000,"=592")+SUMIFS(Sagen!$K$3:$K$1000,Sagen!$C$3:$C$1000,"=593")+SUMIFS(Sagen!$K$3:$K$1000,Sagen!$C$3:$C$1000,"=594")</f>
        <v>0</v>
      </c>
      <c r="G25" s="1755"/>
      <c r="H25" s="1758">
        <f t="shared" si="0"/>
        <v>0</v>
      </c>
      <c r="I25" s="1758"/>
    </row>
    <row r="26" spans="1:9" ht="26.25" customHeight="1">
      <c r="A26" s="1803" t="s">
        <v>1024</v>
      </c>
      <c r="B26" s="1803"/>
      <c r="C26" s="1803"/>
      <c r="D26" s="1772">
        <f>D24-D25</f>
        <v>0</v>
      </c>
      <c r="E26" s="1772"/>
      <c r="F26" s="1756">
        <f>F24-F25</f>
        <v>0</v>
      </c>
      <c r="G26" s="1757"/>
      <c r="H26" s="1763">
        <f t="shared" si="0"/>
        <v>0</v>
      </c>
      <c r="I26" s="1763"/>
    </row>
    <row r="29" spans="1:9">
      <c r="A29" s="576" t="s">
        <v>989</v>
      </c>
    </row>
    <row r="30" spans="1:9" ht="28.5" customHeight="1">
      <c r="A30" s="1777"/>
      <c r="B30" s="1506"/>
      <c r="C30" s="1506"/>
      <c r="D30" s="1506"/>
      <c r="E30" s="1506"/>
      <c r="F30" s="1506"/>
      <c r="G30" s="1506"/>
      <c r="H30" s="1506"/>
      <c r="I30" s="1507"/>
    </row>
    <row r="31" spans="1:9" ht="28.5" customHeight="1">
      <c r="A31" s="1508"/>
      <c r="B31" s="1509"/>
      <c r="C31" s="1509"/>
      <c r="D31" s="1509"/>
      <c r="E31" s="1509"/>
      <c r="F31" s="1509"/>
      <c r="G31" s="1509"/>
      <c r="H31" s="1509"/>
      <c r="I31" s="1510"/>
    </row>
    <row r="32" spans="1:9" ht="28.5" customHeight="1">
      <c r="A32" s="1508"/>
      <c r="B32" s="1509"/>
      <c r="C32" s="1509"/>
      <c r="D32" s="1509"/>
      <c r="E32" s="1509"/>
      <c r="F32" s="1509"/>
      <c r="G32" s="1509"/>
      <c r="H32" s="1509"/>
      <c r="I32" s="1510"/>
    </row>
    <row r="33" spans="1:9" ht="28.5" customHeight="1">
      <c r="A33" s="1508"/>
      <c r="B33" s="1509"/>
      <c r="C33" s="1509"/>
      <c r="D33" s="1509"/>
      <c r="E33" s="1509"/>
      <c r="F33" s="1509"/>
      <c r="G33" s="1509"/>
      <c r="H33" s="1509"/>
      <c r="I33" s="1510"/>
    </row>
    <row r="34" spans="1:9" ht="28.5" customHeight="1">
      <c r="A34" s="1508"/>
      <c r="B34" s="1509"/>
      <c r="C34" s="1509"/>
      <c r="D34" s="1509"/>
      <c r="E34" s="1509"/>
      <c r="F34" s="1509"/>
      <c r="G34" s="1509"/>
      <c r="H34" s="1509"/>
      <c r="I34" s="1510"/>
    </row>
    <row r="35" spans="1:9" ht="28.5" customHeight="1">
      <c r="A35" s="1508"/>
      <c r="B35" s="1509"/>
      <c r="C35" s="1509"/>
      <c r="D35" s="1509"/>
      <c r="E35" s="1509"/>
      <c r="F35" s="1509"/>
      <c r="G35" s="1509"/>
      <c r="H35" s="1509"/>
      <c r="I35" s="1510"/>
    </row>
    <row r="36" spans="1:9" ht="28.5" customHeight="1">
      <c r="A36" s="1508"/>
      <c r="B36" s="1509"/>
      <c r="C36" s="1509"/>
      <c r="D36" s="1509"/>
      <c r="E36" s="1509"/>
      <c r="F36" s="1509"/>
      <c r="G36" s="1509"/>
      <c r="H36" s="1509"/>
      <c r="I36" s="1510"/>
    </row>
    <row r="37" spans="1:9" ht="28.5" customHeight="1">
      <c r="A37" s="1511"/>
      <c r="B37" s="1512"/>
      <c r="C37" s="1512"/>
      <c r="D37" s="1512"/>
      <c r="E37" s="1512"/>
      <c r="F37" s="1512"/>
      <c r="G37" s="1512"/>
      <c r="H37" s="1512"/>
      <c r="I37" s="1513"/>
    </row>
    <row r="39" spans="1:9">
      <c r="A39" s="1779" t="s">
        <v>1127</v>
      </c>
      <c r="B39" s="1779"/>
      <c r="C39" s="1779"/>
      <c r="D39" s="1779"/>
      <c r="E39" s="1779"/>
      <c r="F39" s="1779"/>
      <c r="G39" s="1779"/>
      <c r="H39" s="1779"/>
      <c r="I39" s="1779"/>
    </row>
    <row r="40" spans="1:9" ht="18.75" customHeight="1">
      <c r="A40" s="1779"/>
      <c r="B40" s="1779"/>
      <c r="C40" s="1779"/>
      <c r="D40" s="1779"/>
      <c r="E40" s="1779"/>
      <c r="F40" s="1779"/>
      <c r="G40" s="1779"/>
      <c r="H40" s="1779"/>
      <c r="I40" s="1779"/>
    </row>
  </sheetData>
  <sheetProtection algorithmName="SHA-512" hashValue="ORm5lZ6a3drSqMzSTSHcNNsSQ5AOZH/W++XuHAglpkS316tP7hHXVZfJCgfsjDL8kUao/7Bwor5QQAktuNRD2A==" saltValue="/9dSbx9vj2DFu5gH/6UtCw==" spinCount="100000" sheet="1" objects="1" formatCells="0" selectLockedCells="1"/>
  <mergeCells count="76">
    <mergeCell ref="A39:I40"/>
    <mergeCell ref="D21:E21"/>
    <mergeCell ref="D22:E22"/>
    <mergeCell ref="D23:E23"/>
    <mergeCell ref="F21:G21"/>
    <mergeCell ref="F22:G22"/>
    <mergeCell ref="F23:G23"/>
    <mergeCell ref="H21:I21"/>
    <mergeCell ref="H22:I22"/>
    <mergeCell ref="H23:I23"/>
    <mergeCell ref="H25:I25"/>
    <mergeCell ref="F26:G26"/>
    <mergeCell ref="H26:I26"/>
    <mergeCell ref="A30:I37"/>
    <mergeCell ref="F25:G25"/>
    <mergeCell ref="A1:I1"/>
    <mergeCell ref="B2:I2"/>
    <mergeCell ref="B3:I3"/>
    <mergeCell ref="F4:H4"/>
    <mergeCell ref="B5:C5"/>
    <mergeCell ref="G5:H5"/>
    <mergeCell ref="A7:I7"/>
    <mergeCell ref="A9:I9"/>
    <mergeCell ref="A10:C11"/>
    <mergeCell ref="D10:E10"/>
    <mergeCell ref="F10:G10"/>
    <mergeCell ref="H10:I11"/>
    <mergeCell ref="D11:E11"/>
    <mergeCell ref="F11:G11"/>
    <mergeCell ref="A12:C12"/>
    <mergeCell ref="D12:E12"/>
    <mergeCell ref="F12:G12"/>
    <mergeCell ref="H12:I12"/>
    <mergeCell ref="A13:C13"/>
    <mergeCell ref="D13:E13"/>
    <mergeCell ref="F13:G13"/>
    <mergeCell ref="H13:I13"/>
    <mergeCell ref="A14:C14"/>
    <mergeCell ref="D14:E14"/>
    <mergeCell ref="F14:G14"/>
    <mergeCell ref="H14:I14"/>
    <mergeCell ref="A15:C15"/>
    <mergeCell ref="D15:E15"/>
    <mergeCell ref="F15:G15"/>
    <mergeCell ref="H15:I15"/>
    <mergeCell ref="A16:C16"/>
    <mergeCell ref="D16:E16"/>
    <mergeCell ref="F16:G16"/>
    <mergeCell ref="H16:I16"/>
    <mergeCell ref="D18:E18"/>
    <mergeCell ref="H17:I17"/>
    <mergeCell ref="H18:I18"/>
    <mergeCell ref="D19:E19"/>
    <mergeCell ref="A21:C21"/>
    <mergeCell ref="A22:C22"/>
    <mergeCell ref="A23:C23"/>
    <mergeCell ref="D26:E26"/>
    <mergeCell ref="A25:C25"/>
    <mergeCell ref="D25:E25"/>
    <mergeCell ref="A26:C26"/>
    <mergeCell ref="H19:I19"/>
    <mergeCell ref="H20:I20"/>
    <mergeCell ref="D17:E17"/>
    <mergeCell ref="A24:C24"/>
    <mergeCell ref="D24:E24"/>
    <mergeCell ref="F24:G24"/>
    <mergeCell ref="H24:I24"/>
    <mergeCell ref="A17:C17"/>
    <mergeCell ref="A18:C18"/>
    <mergeCell ref="A19:C19"/>
    <mergeCell ref="A20:C20"/>
    <mergeCell ref="D20:E20"/>
    <mergeCell ref="F17:G17"/>
    <mergeCell ref="F18:G18"/>
    <mergeCell ref="F19:G19"/>
    <mergeCell ref="F20:G20"/>
  </mergeCells>
  <printOptions horizontalCentered="1"/>
  <pageMargins left="0.39370078740157483" right="0.19685039370078741" top="0.59055118110236227" bottom="0.19685039370078741" header="0.31496062992125984" footer="0.31496062992125984"/>
  <pageSetup paperSize="9" scale="77" orientation="portrait" verticalDpi="1200" r:id="rId1"/>
  <drawing r:id="rId2"/>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1">
    <pageSetUpPr fitToPage="1"/>
  </sheetPr>
  <dimension ref="A1:I65"/>
  <sheetViews>
    <sheetView showGridLines="0" showRowColHeaders="0" showZeros="0" topLeftCell="A46" zoomScaleNormal="100" workbookViewId="0">
      <selection activeCell="A28" sqref="A28:C28"/>
    </sheetView>
  </sheetViews>
  <sheetFormatPr baseColWidth="10" defaultRowHeight="14.25"/>
  <cols>
    <col min="1" max="1" width="40.28515625" style="839" bestFit="1" customWidth="1"/>
    <col min="2" max="2" width="6.5703125" style="839" customWidth="1"/>
    <col min="3" max="3" width="7.7109375" style="839" customWidth="1"/>
    <col min="4" max="4" width="15.7109375" style="839" customWidth="1"/>
    <col min="5" max="5" width="14.42578125" style="839" customWidth="1"/>
    <col min="6" max="6" width="14.140625" style="839" customWidth="1"/>
    <col min="7" max="7" width="14.42578125" style="839" customWidth="1"/>
    <col min="8" max="8" width="10.7109375" style="839" customWidth="1"/>
    <col min="9" max="9" width="5.140625" style="839" customWidth="1"/>
    <col min="10" max="16384" width="11.42578125" style="839"/>
  </cols>
  <sheetData>
    <row r="1" spans="1:9" ht="12.75" customHeight="1">
      <c r="A1" s="1816"/>
      <c r="B1" s="1817"/>
      <c r="C1" s="1817"/>
      <c r="D1" s="1817"/>
      <c r="E1" s="1817"/>
      <c r="F1" s="1817"/>
      <c r="G1" s="1817"/>
      <c r="H1" s="1817"/>
      <c r="I1" s="1817"/>
    </row>
    <row r="2" spans="1:9">
      <c r="A2" s="840" t="s">
        <v>672</v>
      </c>
      <c r="B2" s="1818" t="str">
        <f>IDENTIFICATION!B2</f>
        <v>LAPAN SOFT</v>
      </c>
      <c r="C2" s="1819"/>
      <c r="D2" s="1819"/>
      <c r="E2" s="1819"/>
      <c r="F2" s="1819"/>
      <c r="G2" s="1819"/>
      <c r="H2" s="1819"/>
      <c r="I2" s="1819"/>
    </row>
    <row r="3" spans="1:9">
      <c r="A3" s="840" t="s">
        <v>0</v>
      </c>
      <c r="B3" s="1820" t="str">
        <f>IDENTIFICATION!B4</f>
        <v>LS</v>
      </c>
      <c r="C3" s="1821"/>
      <c r="D3" s="1821"/>
      <c r="E3" s="1821"/>
      <c r="F3" s="1821"/>
      <c r="G3" s="1821"/>
      <c r="H3" s="1821"/>
      <c r="I3" s="1821"/>
    </row>
    <row r="4" spans="1:9">
      <c r="A4" s="840" t="s">
        <v>1</v>
      </c>
      <c r="B4" s="841" t="str">
        <f>IDENTIFICATION!B5</f>
        <v>01</v>
      </c>
      <c r="C4" s="842" t="s">
        <v>45</v>
      </c>
      <c r="D4" s="842" t="str">
        <f>IDENTIFICATION!F5</f>
        <v>XXXX</v>
      </c>
      <c r="E4" s="842"/>
      <c r="F4" s="1822" t="str">
        <f>IDENTIFICATION!G5</f>
        <v>TOUGAN</v>
      </c>
      <c r="G4" s="1822"/>
      <c r="H4" s="1822"/>
      <c r="I4" s="843" t="str">
        <f>IDENTIFICATION!H5</f>
        <v>01</v>
      </c>
    </row>
    <row r="5" spans="1:9">
      <c r="A5" s="840" t="s">
        <v>2</v>
      </c>
      <c r="B5" s="1822" t="str">
        <f>IDENTIFICATION!B7</f>
        <v>000XXXXXA</v>
      </c>
      <c r="C5" s="1822"/>
      <c r="D5" s="844" t="s">
        <v>3</v>
      </c>
      <c r="E5" s="844"/>
      <c r="F5" s="845">
        <f>IDENTIFICATION!F11</f>
        <v>43100</v>
      </c>
      <c r="G5" s="1823" t="s">
        <v>4</v>
      </c>
      <c r="H5" s="1823"/>
      <c r="I5" s="846">
        <f>IDENTIFICATION!H11</f>
        <v>12</v>
      </c>
    </row>
    <row r="6" spans="1:9">
      <c r="A6" s="847"/>
      <c r="B6" s="847"/>
      <c r="C6" s="847"/>
      <c r="D6" s="847"/>
      <c r="E6" s="847"/>
      <c r="F6" s="847"/>
      <c r="G6" s="847"/>
      <c r="H6" s="847"/>
      <c r="I6" s="847"/>
    </row>
    <row r="7" spans="1:9" ht="21.75" customHeight="1">
      <c r="A7" s="1825" t="s">
        <v>710</v>
      </c>
      <c r="B7" s="1825"/>
      <c r="C7" s="1825"/>
      <c r="D7" s="1825"/>
      <c r="E7" s="1825"/>
      <c r="F7" s="1825"/>
      <c r="G7" s="1825"/>
      <c r="H7" s="1825"/>
      <c r="I7" s="1825"/>
    </row>
    <row r="8" spans="1:9" ht="6" customHeight="1">
      <c r="A8" s="847"/>
      <c r="B8" s="847"/>
      <c r="C8" s="847"/>
      <c r="D8" s="847"/>
      <c r="E8" s="847"/>
      <c r="F8" s="847"/>
      <c r="G8" s="847"/>
      <c r="H8" s="847"/>
      <c r="I8" s="847"/>
    </row>
    <row r="9" spans="1:9" ht="22.5" customHeight="1">
      <c r="A9" s="1825" t="s">
        <v>708</v>
      </c>
      <c r="B9" s="1825"/>
      <c r="C9" s="1825"/>
      <c r="D9" s="1825"/>
      <c r="E9" s="1825"/>
      <c r="F9" s="1825"/>
      <c r="G9" s="1825"/>
      <c r="H9" s="1825"/>
      <c r="I9" s="1825"/>
    </row>
    <row r="10" spans="1:9" ht="5.25" customHeight="1"/>
    <row r="11" spans="1:9" ht="37.5" customHeight="1">
      <c r="A11" s="1829" t="s">
        <v>1014</v>
      </c>
      <c r="B11" s="1830"/>
      <c r="C11" s="1831"/>
      <c r="D11" s="1827" t="s">
        <v>1133</v>
      </c>
      <c r="E11" s="1826" t="s">
        <v>1132</v>
      </c>
      <c r="F11" s="1826" t="s">
        <v>1131</v>
      </c>
      <c r="G11" s="848" t="s">
        <v>1130</v>
      </c>
      <c r="H11" s="1826" t="s">
        <v>1129</v>
      </c>
      <c r="I11" s="1826"/>
    </row>
    <row r="12" spans="1:9" ht="37.5" customHeight="1">
      <c r="A12" s="1832"/>
      <c r="B12" s="1833"/>
      <c r="C12" s="1834"/>
      <c r="D12" s="1828"/>
      <c r="E12" s="1826"/>
      <c r="F12" s="1826"/>
      <c r="G12" s="849">
        <f>IDENTIFICATION!F11</f>
        <v>43100</v>
      </c>
      <c r="H12" s="1826"/>
      <c r="I12" s="1826"/>
    </row>
    <row r="13" spans="1:9" ht="36.75" customHeight="1">
      <c r="A13" s="1835" t="s">
        <v>1545</v>
      </c>
      <c r="B13" s="1836"/>
      <c r="C13" s="1837"/>
      <c r="D13" s="935"/>
      <c r="E13" s="935"/>
      <c r="F13" s="935"/>
      <c r="G13" s="935"/>
      <c r="H13" s="1824"/>
      <c r="I13" s="1824"/>
    </row>
    <row r="14" spans="1:9">
      <c r="A14" s="1813"/>
      <c r="B14" s="1814"/>
      <c r="C14" s="1815"/>
      <c r="D14" s="935"/>
      <c r="E14" s="935"/>
      <c r="F14" s="935"/>
      <c r="G14" s="935"/>
      <c r="H14" s="1824"/>
      <c r="I14" s="1824"/>
    </row>
    <row r="15" spans="1:9">
      <c r="A15" s="1813"/>
      <c r="B15" s="1814"/>
      <c r="C15" s="1815"/>
      <c r="D15" s="935"/>
      <c r="E15" s="935"/>
      <c r="F15" s="935"/>
      <c r="G15" s="935"/>
      <c r="H15" s="1824"/>
      <c r="I15" s="1824"/>
    </row>
    <row r="16" spans="1:9">
      <c r="A16" s="1810"/>
      <c r="B16" s="1811"/>
      <c r="C16" s="1812"/>
      <c r="D16" s="935"/>
      <c r="E16" s="935"/>
      <c r="F16" s="935"/>
      <c r="G16" s="935"/>
      <c r="H16" s="1824"/>
      <c r="I16" s="1824"/>
    </row>
    <row r="17" spans="1:9">
      <c r="A17" s="1810"/>
      <c r="B17" s="1811"/>
      <c r="C17" s="1812"/>
      <c r="D17" s="935"/>
      <c r="E17" s="935"/>
      <c r="F17" s="935"/>
      <c r="G17" s="935"/>
      <c r="H17" s="1824"/>
      <c r="I17" s="1824"/>
    </row>
    <row r="18" spans="1:9">
      <c r="A18" s="1840"/>
      <c r="B18" s="1841"/>
      <c r="C18" s="1842"/>
      <c r="D18" s="935"/>
      <c r="E18" s="935"/>
      <c r="F18" s="935"/>
      <c r="G18" s="935"/>
      <c r="H18" s="1808"/>
      <c r="I18" s="1809"/>
    </row>
    <row r="19" spans="1:9">
      <c r="A19" s="1813"/>
      <c r="B19" s="1814"/>
      <c r="C19" s="1815"/>
      <c r="D19" s="935"/>
      <c r="E19" s="935"/>
      <c r="F19" s="935"/>
      <c r="G19" s="935"/>
      <c r="H19" s="1824"/>
      <c r="I19" s="1824"/>
    </row>
    <row r="20" spans="1:9">
      <c r="A20" s="1810"/>
      <c r="B20" s="1811"/>
      <c r="C20" s="1812"/>
      <c r="D20" s="935"/>
      <c r="E20" s="935"/>
      <c r="F20" s="935"/>
      <c r="G20" s="935"/>
      <c r="H20" s="1808"/>
      <c r="I20" s="1809"/>
    </row>
    <row r="21" spans="1:9" ht="33" customHeight="1">
      <c r="A21" s="1835" t="s">
        <v>1134</v>
      </c>
      <c r="B21" s="1838"/>
      <c r="C21" s="1839"/>
      <c r="D21" s="935"/>
      <c r="E21" s="935"/>
      <c r="F21" s="935"/>
      <c r="G21" s="935"/>
      <c r="H21" s="1808"/>
      <c r="I21" s="1809"/>
    </row>
    <row r="22" spans="1:9">
      <c r="A22" s="1810"/>
      <c r="B22" s="1811"/>
      <c r="C22" s="1812"/>
      <c r="D22" s="935"/>
      <c r="E22" s="935"/>
      <c r="F22" s="935"/>
      <c r="G22" s="935"/>
      <c r="H22" s="1808"/>
      <c r="I22" s="1809"/>
    </row>
    <row r="23" spans="1:9">
      <c r="A23" s="1810"/>
      <c r="B23" s="1811"/>
      <c r="C23" s="1812"/>
      <c r="D23" s="935"/>
      <c r="E23" s="935"/>
      <c r="F23" s="935"/>
      <c r="G23" s="935"/>
      <c r="H23" s="1808"/>
      <c r="I23" s="1809"/>
    </row>
    <row r="24" spans="1:9">
      <c r="A24" s="1810"/>
      <c r="B24" s="1811"/>
      <c r="C24" s="1812"/>
      <c r="D24" s="935"/>
      <c r="E24" s="935"/>
      <c r="F24" s="935"/>
      <c r="G24" s="935"/>
      <c r="H24" s="1808"/>
      <c r="I24" s="1809"/>
    </row>
    <row r="25" spans="1:9">
      <c r="A25" s="1810"/>
      <c r="B25" s="1811"/>
      <c r="C25" s="1812"/>
      <c r="D25" s="935"/>
      <c r="E25" s="935"/>
      <c r="F25" s="935"/>
      <c r="G25" s="935"/>
      <c r="H25" s="1808"/>
      <c r="I25" s="1809"/>
    </row>
    <row r="26" spans="1:9">
      <c r="A26" s="1810"/>
      <c r="B26" s="1811"/>
      <c r="C26" s="1812"/>
      <c r="D26" s="935"/>
      <c r="E26" s="935"/>
      <c r="F26" s="935"/>
      <c r="G26" s="935"/>
      <c r="H26" s="1808"/>
      <c r="I26" s="1809"/>
    </row>
    <row r="27" spans="1:9">
      <c r="A27" s="1810"/>
      <c r="B27" s="1811"/>
      <c r="C27" s="1812"/>
      <c r="D27" s="935"/>
      <c r="E27" s="935"/>
      <c r="F27" s="935"/>
      <c r="G27" s="935"/>
      <c r="H27" s="1808"/>
      <c r="I27" s="1809"/>
    </row>
    <row r="28" spans="1:9">
      <c r="A28" s="1813"/>
      <c r="B28" s="1814"/>
      <c r="C28" s="1815"/>
      <c r="D28" s="935"/>
      <c r="E28" s="935"/>
      <c r="F28" s="935"/>
      <c r="G28" s="935"/>
      <c r="H28" s="1808"/>
      <c r="I28" s="1809"/>
    </row>
    <row r="29" spans="1:9" ht="8.25" customHeight="1"/>
    <row r="30" spans="1:9">
      <c r="A30" s="839" t="s">
        <v>989</v>
      </c>
    </row>
    <row r="31" spans="1:9">
      <c r="A31" s="1845"/>
      <c r="B31" s="1846"/>
      <c r="C31" s="1846"/>
      <c r="D31" s="1846"/>
      <c r="E31" s="1846"/>
      <c r="F31" s="1846"/>
      <c r="G31" s="1846"/>
      <c r="H31" s="1846"/>
      <c r="I31" s="1847"/>
    </row>
    <row r="32" spans="1:9">
      <c r="A32" s="1848"/>
      <c r="B32" s="1849"/>
      <c r="C32" s="1849"/>
      <c r="D32" s="1849"/>
      <c r="E32" s="1849"/>
      <c r="F32" s="1849"/>
      <c r="G32" s="1849"/>
      <c r="H32" s="1849"/>
      <c r="I32" s="1850"/>
    </row>
    <row r="33" spans="1:9">
      <c r="A33" s="1848"/>
      <c r="B33" s="1849"/>
      <c r="C33" s="1849"/>
      <c r="D33" s="1849"/>
      <c r="E33" s="1849"/>
      <c r="F33" s="1849"/>
      <c r="G33" s="1849"/>
      <c r="H33" s="1849"/>
      <c r="I33" s="1850"/>
    </row>
    <row r="34" spans="1:9">
      <c r="A34" s="1848"/>
      <c r="B34" s="1849"/>
      <c r="C34" s="1849"/>
      <c r="D34" s="1849"/>
      <c r="E34" s="1849"/>
      <c r="F34" s="1849"/>
      <c r="G34" s="1849"/>
      <c r="H34" s="1849"/>
      <c r="I34" s="1850"/>
    </row>
    <row r="35" spans="1:9">
      <c r="A35" s="1848"/>
      <c r="B35" s="1849"/>
      <c r="C35" s="1849"/>
      <c r="D35" s="1849"/>
      <c r="E35" s="1849"/>
      <c r="F35" s="1849"/>
      <c r="G35" s="1849"/>
      <c r="H35" s="1849"/>
      <c r="I35" s="1850"/>
    </row>
    <row r="36" spans="1:9">
      <c r="A36" s="1848"/>
      <c r="B36" s="1849"/>
      <c r="C36" s="1849"/>
      <c r="D36" s="1849"/>
      <c r="E36" s="1849"/>
      <c r="F36" s="1849"/>
      <c r="G36" s="1849"/>
      <c r="H36" s="1849"/>
      <c r="I36" s="1850"/>
    </row>
    <row r="37" spans="1:9">
      <c r="A37" s="1848"/>
      <c r="B37" s="1849"/>
      <c r="C37" s="1849"/>
      <c r="D37" s="1849"/>
      <c r="E37" s="1849"/>
      <c r="F37" s="1849"/>
      <c r="G37" s="1849"/>
      <c r="H37" s="1849"/>
      <c r="I37" s="1850"/>
    </row>
    <row r="38" spans="1:9">
      <c r="A38" s="1848"/>
      <c r="B38" s="1849"/>
      <c r="C38" s="1849"/>
      <c r="D38" s="1849"/>
      <c r="E38" s="1849"/>
      <c r="F38" s="1849"/>
      <c r="G38" s="1849"/>
      <c r="H38" s="1849"/>
      <c r="I38" s="1850"/>
    </row>
    <row r="39" spans="1:9">
      <c r="A39" s="1851"/>
      <c r="B39" s="1852"/>
      <c r="C39" s="1852"/>
      <c r="D39" s="1852"/>
      <c r="E39" s="1852"/>
      <c r="F39" s="1852"/>
      <c r="G39" s="1852"/>
      <c r="H39" s="1852"/>
      <c r="I39" s="1853"/>
    </row>
    <row r="40" spans="1:9" ht="8.25" customHeight="1">
      <c r="A40" s="850"/>
      <c r="B40" s="850"/>
      <c r="C40" s="850"/>
      <c r="D40" s="850"/>
      <c r="E40" s="850"/>
      <c r="F40" s="850"/>
      <c r="G40" s="850"/>
      <c r="H40" s="850"/>
      <c r="I40" s="850"/>
    </row>
    <row r="41" spans="1:9" ht="8.25" customHeight="1">
      <c r="A41" s="851"/>
      <c r="B41" s="851"/>
      <c r="C41" s="851"/>
      <c r="D41" s="851"/>
      <c r="E41" s="851"/>
      <c r="F41" s="851"/>
      <c r="G41" s="851"/>
      <c r="H41" s="851"/>
      <c r="I41" s="851"/>
    </row>
    <row r="42" spans="1:9" ht="23.25" customHeight="1">
      <c r="A42" s="1854" t="s">
        <v>1135</v>
      </c>
      <c r="B42" s="1854"/>
      <c r="C42" s="1854"/>
      <c r="D42" s="1854"/>
      <c r="E42" s="1854"/>
      <c r="F42" s="1854"/>
      <c r="G42" s="1854"/>
      <c r="H42" s="1854"/>
      <c r="I42" s="1854"/>
    </row>
    <row r="43" spans="1:9" ht="22.5" customHeight="1">
      <c r="A43" s="1858" t="s">
        <v>1014</v>
      </c>
      <c r="B43" s="1858"/>
      <c r="C43" s="1855" t="s">
        <v>5</v>
      </c>
      <c r="D43" s="1855"/>
      <c r="E43" s="1855" t="s">
        <v>5</v>
      </c>
      <c r="F43" s="1855"/>
      <c r="G43" s="1858" t="s">
        <v>1013</v>
      </c>
      <c r="H43" s="1858"/>
      <c r="I43" s="1858"/>
    </row>
    <row r="44" spans="1:9" ht="22.5" customHeight="1">
      <c r="A44" s="1858"/>
      <c r="B44" s="1858"/>
      <c r="C44" s="1856">
        <f>IDENTIFICATION!H7</f>
        <v>2017</v>
      </c>
      <c r="D44" s="1857"/>
      <c r="E44" s="1856">
        <f>IDENTIFICATION!H7-1</f>
        <v>2016</v>
      </c>
      <c r="F44" s="1857"/>
      <c r="G44" s="1858"/>
      <c r="H44" s="1858"/>
      <c r="I44" s="1858"/>
    </row>
    <row r="45" spans="1:9" ht="28.5" customHeight="1">
      <c r="A45" s="1868" t="s">
        <v>1546</v>
      </c>
      <c r="B45" s="1869"/>
      <c r="C45" s="1864"/>
      <c r="D45" s="1865"/>
      <c r="E45" s="1866"/>
      <c r="F45" s="1867"/>
      <c r="G45" s="1859"/>
      <c r="H45" s="1860"/>
      <c r="I45" s="1861"/>
    </row>
    <row r="46" spans="1:9">
      <c r="A46" s="1870"/>
      <c r="B46" s="1871"/>
      <c r="C46" s="1866"/>
      <c r="D46" s="1867"/>
      <c r="E46" s="1866"/>
      <c r="F46" s="1867"/>
      <c r="G46" s="1859">
        <f>IFERROR((C46-E46)/E46,)</f>
        <v>0</v>
      </c>
      <c r="H46" s="1860"/>
      <c r="I46" s="1861"/>
    </row>
    <row r="47" spans="1:9">
      <c r="A47" s="1843"/>
      <c r="B47" s="1844"/>
      <c r="C47" s="1862"/>
      <c r="D47" s="1863"/>
      <c r="E47" s="1808"/>
      <c r="F47" s="1809"/>
      <c r="G47" s="1859">
        <f t="shared" ref="G47:G54" si="0">IFERROR((C47-E47)/E47,)</f>
        <v>0</v>
      </c>
      <c r="H47" s="1860"/>
      <c r="I47" s="1861"/>
    </row>
    <row r="48" spans="1:9">
      <c r="A48" s="1843"/>
      <c r="B48" s="1844"/>
      <c r="C48" s="1862"/>
      <c r="D48" s="1863"/>
      <c r="E48" s="1808"/>
      <c r="F48" s="1809"/>
      <c r="G48" s="1859">
        <f t="shared" si="0"/>
        <v>0</v>
      </c>
      <c r="H48" s="1860"/>
      <c r="I48" s="1861"/>
    </row>
    <row r="49" spans="1:9">
      <c r="A49" s="1843"/>
      <c r="B49" s="1844"/>
      <c r="C49" s="1862"/>
      <c r="D49" s="1863"/>
      <c r="E49" s="1808"/>
      <c r="F49" s="1809"/>
      <c r="G49" s="1859">
        <f t="shared" si="0"/>
        <v>0</v>
      </c>
      <c r="H49" s="1860"/>
      <c r="I49" s="1861"/>
    </row>
    <row r="50" spans="1:9" ht="28.5" customHeight="1">
      <c r="A50" s="1872" t="s">
        <v>1547</v>
      </c>
      <c r="B50" s="1873"/>
      <c r="C50" s="1874"/>
      <c r="D50" s="1875"/>
      <c r="E50" s="1808"/>
      <c r="F50" s="1809"/>
      <c r="G50" s="1859"/>
      <c r="H50" s="1860"/>
      <c r="I50" s="1861"/>
    </row>
    <row r="51" spans="1:9">
      <c r="A51" s="1843"/>
      <c r="B51" s="1844"/>
      <c r="C51" s="1862"/>
      <c r="D51" s="1863"/>
      <c r="E51" s="1808"/>
      <c r="F51" s="1809"/>
      <c r="G51" s="1859">
        <f t="shared" si="0"/>
        <v>0</v>
      </c>
      <c r="H51" s="1860"/>
      <c r="I51" s="1861"/>
    </row>
    <row r="52" spans="1:9">
      <c r="A52" s="1843"/>
      <c r="B52" s="1844"/>
      <c r="C52" s="1862"/>
      <c r="D52" s="1863"/>
      <c r="E52" s="1808"/>
      <c r="F52" s="1809"/>
      <c r="G52" s="1859">
        <f t="shared" si="0"/>
        <v>0</v>
      </c>
      <c r="H52" s="1860"/>
      <c r="I52" s="1861"/>
    </row>
    <row r="53" spans="1:9">
      <c r="A53" s="1843"/>
      <c r="B53" s="1844"/>
      <c r="C53" s="1862"/>
      <c r="D53" s="1863"/>
      <c r="E53" s="1808"/>
      <c r="F53" s="1809"/>
      <c r="G53" s="1859">
        <f t="shared" si="0"/>
        <v>0</v>
      </c>
      <c r="H53" s="1860"/>
      <c r="I53" s="1861"/>
    </row>
    <row r="54" spans="1:9">
      <c r="A54" s="1843"/>
      <c r="B54" s="1844"/>
      <c r="C54" s="1862"/>
      <c r="D54" s="1863"/>
      <c r="E54" s="1808"/>
      <c r="F54" s="1809"/>
      <c r="G54" s="1859">
        <f t="shared" si="0"/>
        <v>0</v>
      </c>
      <c r="H54" s="1860"/>
      <c r="I54" s="1861"/>
    </row>
    <row r="56" spans="1:9">
      <c r="A56" s="839" t="s">
        <v>989</v>
      </c>
    </row>
    <row r="57" spans="1:9">
      <c r="A57" s="1845"/>
      <c r="B57" s="1846"/>
      <c r="C57" s="1846"/>
      <c r="D57" s="1846"/>
      <c r="E57" s="1846"/>
      <c r="F57" s="1846"/>
      <c r="G57" s="1846"/>
      <c r="H57" s="1846"/>
      <c r="I57" s="1847"/>
    </row>
    <row r="58" spans="1:9">
      <c r="A58" s="1848"/>
      <c r="B58" s="1849"/>
      <c r="C58" s="1849"/>
      <c r="D58" s="1849"/>
      <c r="E58" s="1849"/>
      <c r="F58" s="1849"/>
      <c r="G58" s="1849"/>
      <c r="H58" s="1849"/>
      <c r="I58" s="1850"/>
    </row>
    <row r="59" spans="1:9">
      <c r="A59" s="1848"/>
      <c r="B59" s="1849"/>
      <c r="C59" s="1849"/>
      <c r="D59" s="1849"/>
      <c r="E59" s="1849"/>
      <c r="F59" s="1849"/>
      <c r="G59" s="1849"/>
      <c r="H59" s="1849"/>
      <c r="I59" s="1850"/>
    </row>
    <row r="60" spans="1:9">
      <c r="A60" s="1848"/>
      <c r="B60" s="1849"/>
      <c r="C60" s="1849"/>
      <c r="D60" s="1849"/>
      <c r="E60" s="1849"/>
      <c r="F60" s="1849"/>
      <c r="G60" s="1849"/>
      <c r="H60" s="1849"/>
      <c r="I60" s="1850"/>
    </row>
    <row r="61" spans="1:9">
      <c r="A61" s="1848"/>
      <c r="B61" s="1849"/>
      <c r="C61" s="1849"/>
      <c r="D61" s="1849"/>
      <c r="E61" s="1849"/>
      <c r="F61" s="1849"/>
      <c r="G61" s="1849"/>
      <c r="H61" s="1849"/>
      <c r="I61" s="1850"/>
    </row>
    <row r="62" spans="1:9">
      <c r="A62" s="1848"/>
      <c r="B62" s="1849"/>
      <c r="C62" s="1849"/>
      <c r="D62" s="1849"/>
      <c r="E62" s="1849"/>
      <c r="F62" s="1849"/>
      <c r="G62" s="1849"/>
      <c r="H62" s="1849"/>
      <c r="I62" s="1850"/>
    </row>
    <row r="63" spans="1:9">
      <c r="A63" s="1848"/>
      <c r="B63" s="1849"/>
      <c r="C63" s="1849"/>
      <c r="D63" s="1849"/>
      <c r="E63" s="1849"/>
      <c r="F63" s="1849"/>
      <c r="G63" s="1849"/>
      <c r="H63" s="1849"/>
      <c r="I63" s="1850"/>
    </row>
    <row r="64" spans="1:9">
      <c r="A64" s="1848"/>
      <c r="B64" s="1849"/>
      <c r="C64" s="1849"/>
      <c r="D64" s="1849"/>
      <c r="E64" s="1849"/>
      <c r="F64" s="1849"/>
      <c r="G64" s="1849"/>
      <c r="H64" s="1849"/>
      <c r="I64" s="1850"/>
    </row>
    <row r="65" spans="1:9">
      <c r="A65" s="1851"/>
      <c r="B65" s="1852"/>
      <c r="C65" s="1852"/>
      <c r="D65" s="1852"/>
      <c r="E65" s="1852"/>
      <c r="F65" s="1852"/>
      <c r="G65" s="1852"/>
      <c r="H65" s="1852"/>
      <c r="I65" s="1853"/>
    </row>
  </sheetData>
  <sheetProtection algorithmName="SHA-512" hashValue="MXYEfJEMW9bOVpwRoLUIB7VByhfHjucuEzIk4bT/UBJR8ai/t2c+bW8LASblQCxBqDKCrUxkdt8P0YLZzQ2wVw==" saltValue="gNyp0O1/OdYvfF0mcKwrzA==" spinCount="100000" sheet="1" objects="1" formatCells="0" selectLockedCells="1"/>
  <mergeCells count="94">
    <mergeCell ref="E53:F53"/>
    <mergeCell ref="E54:F54"/>
    <mergeCell ref="E48:F48"/>
    <mergeCell ref="E49:F49"/>
    <mergeCell ref="E50:F50"/>
    <mergeCell ref="E51:F51"/>
    <mergeCell ref="E52:F52"/>
    <mergeCell ref="A50:B50"/>
    <mergeCell ref="G50:I50"/>
    <mergeCell ref="A57:I65"/>
    <mergeCell ref="A51:B51"/>
    <mergeCell ref="A52:B52"/>
    <mergeCell ref="A53:B53"/>
    <mergeCell ref="A54:B54"/>
    <mergeCell ref="G51:I51"/>
    <mergeCell ref="G52:I52"/>
    <mergeCell ref="G53:I53"/>
    <mergeCell ref="G54:I54"/>
    <mergeCell ref="C51:D51"/>
    <mergeCell ref="C52:D52"/>
    <mergeCell ref="C53:D53"/>
    <mergeCell ref="C54:D54"/>
    <mergeCell ref="C50:D50"/>
    <mergeCell ref="C47:D47"/>
    <mergeCell ref="G45:I45"/>
    <mergeCell ref="G46:I46"/>
    <mergeCell ref="G47:I47"/>
    <mergeCell ref="A45:B45"/>
    <mergeCell ref="A46:B46"/>
    <mergeCell ref="A47:B47"/>
    <mergeCell ref="E45:F45"/>
    <mergeCell ref="E46:F46"/>
    <mergeCell ref="E47:F47"/>
    <mergeCell ref="A48:B48"/>
    <mergeCell ref="A49:B49"/>
    <mergeCell ref="A31:I39"/>
    <mergeCell ref="A42:I42"/>
    <mergeCell ref="E43:F43"/>
    <mergeCell ref="C43:D43"/>
    <mergeCell ref="C44:D44"/>
    <mergeCell ref="E44:F44"/>
    <mergeCell ref="A43:B44"/>
    <mergeCell ref="G43:I44"/>
    <mergeCell ref="G48:I48"/>
    <mergeCell ref="G49:I49"/>
    <mergeCell ref="C48:D48"/>
    <mergeCell ref="C49:D49"/>
    <mergeCell ref="C45:D45"/>
    <mergeCell ref="C46:D46"/>
    <mergeCell ref="H20:I20"/>
    <mergeCell ref="A20:C20"/>
    <mergeCell ref="A21:C21"/>
    <mergeCell ref="A18:C18"/>
    <mergeCell ref="A23:C23"/>
    <mergeCell ref="H16:I16"/>
    <mergeCell ref="H17:I17"/>
    <mergeCell ref="H19:I19"/>
    <mergeCell ref="A19:C19"/>
    <mergeCell ref="H18:I18"/>
    <mergeCell ref="A16:C16"/>
    <mergeCell ref="A17:C17"/>
    <mergeCell ref="H13:I13"/>
    <mergeCell ref="H14:I14"/>
    <mergeCell ref="H15:I15"/>
    <mergeCell ref="A7:I7"/>
    <mergeCell ref="A9:I9"/>
    <mergeCell ref="E11:E12"/>
    <mergeCell ref="F11:F12"/>
    <mergeCell ref="H11:I12"/>
    <mergeCell ref="D11:D12"/>
    <mergeCell ref="A11:C12"/>
    <mergeCell ref="A13:C13"/>
    <mergeCell ref="A14:C14"/>
    <mergeCell ref="A15:C15"/>
    <mergeCell ref="A1:I1"/>
    <mergeCell ref="B2:I2"/>
    <mergeCell ref="B3:I3"/>
    <mergeCell ref="F4:H4"/>
    <mergeCell ref="B5:C5"/>
    <mergeCell ref="G5:H5"/>
    <mergeCell ref="H28:I28"/>
    <mergeCell ref="H21:I21"/>
    <mergeCell ref="A26:C26"/>
    <mergeCell ref="A27:C27"/>
    <mergeCell ref="H22:I22"/>
    <mergeCell ref="H23:I23"/>
    <mergeCell ref="H24:I24"/>
    <mergeCell ref="H25:I25"/>
    <mergeCell ref="H26:I26"/>
    <mergeCell ref="H27:I27"/>
    <mergeCell ref="A22:C22"/>
    <mergeCell ref="A28:C28"/>
    <mergeCell ref="A24:C24"/>
    <mergeCell ref="A25:C25"/>
  </mergeCells>
  <printOptions horizontalCentered="1"/>
  <pageMargins left="0.39370078740157483" right="0.19685039370078741" top="0.59055118110236227" bottom="0.19685039370078741" header="0.31496062992125984" footer="0.31496062992125984"/>
  <pageSetup paperSize="9" scale="77" orientation="portrait" verticalDpi="1200" r:id="rId1"/>
  <drawing r:id="rId2"/>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4">
    <pageSetUpPr fitToPage="1"/>
  </sheetPr>
  <dimension ref="A1:I45"/>
  <sheetViews>
    <sheetView showGridLines="0" showRowColHeaders="0" showZeros="0" zoomScaleNormal="100" workbookViewId="0">
      <selection activeCell="C28" sqref="C28:D28"/>
    </sheetView>
  </sheetViews>
  <sheetFormatPr baseColWidth="10" defaultRowHeight="14.25"/>
  <cols>
    <col min="1" max="1" width="40.28515625" style="17" bestFit="1" customWidth="1"/>
    <col min="2" max="2" width="6.5703125" style="17" customWidth="1"/>
    <col min="3" max="3" width="7.7109375" style="17" customWidth="1"/>
    <col min="4" max="4" width="15.7109375" style="17" customWidth="1"/>
    <col min="5" max="5" width="14.42578125" style="17" customWidth="1"/>
    <col min="6" max="6" width="14.140625" style="17" customWidth="1"/>
    <col min="7" max="7" width="14.42578125" style="17" customWidth="1"/>
    <col min="8" max="8" width="10.7109375" style="17" customWidth="1"/>
    <col min="9" max="9" width="7.7109375" style="17" customWidth="1"/>
    <col min="10" max="16384" width="11.42578125" style="17"/>
  </cols>
  <sheetData>
    <row r="1" spans="1:9" ht="10.5"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711</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1136</v>
      </c>
      <c r="B9" s="1493"/>
      <c r="C9" s="1493"/>
      <c r="D9" s="1493"/>
      <c r="E9" s="1493"/>
      <c r="F9" s="1493"/>
      <c r="G9" s="1493"/>
      <c r="H9" s="1493"/>
      <c r="I9" s="1493"/>
    </row>
    <row r="10" spans="1:9" ht="5.25" customHeight="1"/>
    <row r="11" spans="1:9" ht="41.25" customHeight="1">
      <c r="A11" s="219"/>
      <c r="B11" s="219"/>
      <c r="C11" s="219"/>
      <c r="D11" s="1497" t="s">
        <v>1138</v>
      </c>
      <c r="E11" s="1497"/>
      <c r="F11" s="1497"/>
      <c r="G11" s="1878"/>
      <c r="H11" s="1876"/>
      <c r="I11" s="1876"/>
    </row>
    <row r="12" spans="1:9" ht="86.25" customHeight="1">
      <c r="A12" s="1879" t="s">
        <v>1143</v>
      </c>
      <c r="B12" s="1879"/>
      <c r="C12" s="1879" t="s">
        <v>1142</v>
      </c>
      <c r="D12" s="1879"/>
      <c r="E12" s="479" t="s">
        <v>1141</v>
      </c>
      <c r="F12" s="479" t="s">
        <v>1140</v>
      </c>
      <c r="G12" s="479" t="s">
        <v>1139</v>
      </c>
      <c r="H12" s="1877" t="s">
        <v>1137</v>
      </c>
      <c r="I12" s="1877"/>
    </row>
    <row r="13" spans="1:9">
      <c r="A13" s="1732"/>
      <c r="B13" s="1733"/>
      <c r="C13" s="1732"/>
      <c r="D13" s="1733"/>
      <c r="E13" s="359"/>
      <c r="F13" s="359"/>
      <c r="G13" s="359"/>
      <c r="H13" s="1732"/>
      <c r="I13" s="1733"/>
    </row>
    <row r="14" spans="1:9">
      <c r="A14" s="1732"/>
      <c r="B14" s="1733"/>
      <c r="C14" s="1732"/>
      <c r="D14" s="1733"/>
      <c r="E14" s="359"/>
      <c r="F14" s="359"/>
      <c r="G14" s="359"/>
      <c r="H14" s="1732"/>
      <c r="I14" s="1733"/>
    </row>
    <row r="15" spans="1:9">
      <c r="A15" s="1732"/>
      <c r="B15" s="1733"/>
      <c r="C15" s="1732"/>
      <c r="D15" s="1733"/>
      <c r="E15" s="359"/>
      <c r="F15" s="359"/>
      <c r="G15" s="359"/>
      <c r="H15" s="1732"/>
      <c r="I15" s="1733"/>
    </row>
    <row r="16" spans="1:9">
      <c r="A16" s="1732"/>
      <c r="B16" s="1733"/>
      <c r="C16" s="1732"/>
      <c r="D16" s="1733"/>
      <c r="E16" s="359"/>
      <c r="F16" s="359"/>
      <c r="G16" s="359"/>
      <c r="H16" s="1732"/>
      <c r="I16" s="1733"/>
    </row>
    <row r="17" spans="1:9">
      <c r="A17" s="1732"/>
      <c r="B17" s="1733"/>
      <c r="C17" s="1732"/>
      <c r="D17" s="1733"/>
      <c r="E17" s="359"/>
      <c r="F17" s="359"/>
      <c r="G17" s="359"/>
      <c r="H17" s="1732"/>
      <c r="I17" s="1733"/>
    </row>
    <row r="18" spans="1:9">
      <c r="A18" s="1732"/>
      <c r="B18" s="1733"/>
      <c r="C18" s="1732"/>
      <c r="D18" s="1733"/>
      <c r="E18" s="359"/>
      <c r="F18" s="359"/>
      <c r="G18" s="359"/>
      <c r="H18" s="1732"/>
      <c r="I18" s="1733"/>
    </row>
    <row r="19" spans="1:9">
      <c r="A19" s="1732"/>
      <c r="B19" s="1733"/>
      <c r="C19" s="1732"/>
      <c r="D19" s="1733"/>
      <c r="E19" s="359"/>
      <c r="F19" s="359"/>
      <c r="G19" s="359"/>
      <c r="H19" s="1732"/>
      <c r="I19" s="1733"/>
    </row>
    <row r="20" spans="1:9">
      <c r="A20" s="1732"/>
      <c r="B20" s="1733"/>
      <c r="C20" s="1732"/>
      <c r="D20" s="1733"/>
      <c r="E20" s="359"/>
      <c r="F20" s="359"/>
      <c r="G20" s="359"/>
      <c r="H20" s="1732"/>
      <c r="I20" s="1733"/>
    </row>
    <row r="21" spans="1:9">
      <c r="A21" s="1732"/>
      <c r="B21" s="1733"/>
      <c r="C21" s="1732"/>
      <c r="D21" s="1733"/>
      <c r="E21" s="359"/>
      <c r="F21" s="359"/>
      <c r="G21" s="359"/>
      <c r="H21" s="1732"/>
      <c r="I21" s="1733"/>
    </row>
    <row r="22" spans="1:9">
      <c r="A22" s="1732"/>
      <c r="B22" s="1733"/>
      <c r="C22" s="1732"/>
      <c r="D22" s="1733"/>
      <c r="E22" s="359"/>
      <c r="F22" s="359"/>
      <c r="G22" s="359"/>
      <c r="H22" s="1732"/>
      <c r="I22" s="1733"/>
    </row>
    <row r="23" spans="1:9">
      <c r="A23" s="1732"/>
      <c r="B23" s="1733"/>
      <c r="C23" s="1732"/>
      <c r="D23" s="1733"/>
      <c r="E23" s="359"/>
      <c r="F23" s="359"/>
      <c r="G23" s="359"/>
      <c r="H23" s="1732"/>
      <c r="I23" s="1733"/>
    </row>
    <row r="24" spans="1:9">
      <c r="A24" s="1732"/>
      <c r="B24" s="1733"/>
      <c r="C24" s="1732"/>
      <c r="D24" s="1733"/>
      <c r="E24" s="359"/>
      <c r="F24" s="359"/>
      <c r="G24" s="359"/>
      <c r="H24" s="1732"/>
      <c r="I24" s="1733"/>
    </row>
    <row r="25" spans="1:9">
      <c r="A25" s="1732"/>
      <c r="B25" s="1733"/>
      <c r="C25" s="1732"/>
      <c r="D25" s="1733"/>
      <c r="E25" s="359"/>
      <c r="F25" s="359"/>
      <c r="G25" s="359"/>
      <c r="H25" s="1732"/>
      <c r="I25" s="1733"/>
    </row>
    <row r="26" spans="1:9">
      <c r="A26" s="1732"/>
      <c r="B26" s="1733"/>
      <c r="C26" s="1732"/>
      <c r="D26" s="1733"/>
      <c r="E26" s="359"/>
      <c r="F26" s="359"/>
      <c r="G26" s="359"/>
      <c r="H26" s="1732"/>
      <c r="I26" s="1733"/>
    </row>
    <row r="27" spans="1:9">
      <c r="A27" s="1732"/>
      <c r="B27" s="1733"/>
      <c r="C27" s="1732"/>
      <c r="D27" s="1733"/>
      <c r="E27" s="359"/>
      <c r="F27" s="359"/>
      <c r="G27" s="359"/>
      <c r="H27" s="1732"/>
      <c r="I27" s="1733"/>
    </row>
    <row r="28" spans="1:9">
      <c r="A28" s="1732"/>
      <c r="B28" s="1733"/>
      <c r="C28" s="1732"/>
      <c r="D28" s="1733"/>
      <c r="E28" s="359"/>
      <c r="F28" s="359"/>
      <c r="G28" s="359"/>
      <c r="H28" s="1732"/>
      <c r="I28" s="1733"/>
    </row>
    <row r="29" spans="1:9">
      <c r="A29" s="1732"/>
      <c r="B29" s="1733"/>
      <c r="C29" s="1732"/>
      <c r="D29" s="1733"/>
      <c r="E29" s="359"/>
      <c r="F29" s="359"/>
      <c r="G29" s="359"/>
      <c r="H29" s="1732"/>
      <c r="I29" s="1733"/>
    </row>
    <row r="30" spans="1:9">
      <c r="A30" s="1732"/>
      <c r="B30" s="1733"/>
      <c r="C30" s="1732"/>
      <c r="D30" s="1733"/>
      <c r="E30" s="359"/>
      <c r="F30" s="359"/>
      <c r="G30" s="359"/>
      <c r="H30" s="1732"/>
      <c r="I30" s="1733"/>
    </row>
    <row r="31" spans="1:9">
      <c r="A31" s="1732"/>
      <c r="B31" s="1733"/>
      <c r="C31" s="1732"/>
      <c r="D31" s="1733"/>
      <c r="E31" s="359"/>
      <c r="F31" s="359"/>
      <c r="G31" s="359"/>
      <c r="H31" s="1732"/>
      <c r="I31" s="1733"/>
    </row>
    <row r="32" spans="1:9">
      <c r="A32" s="1732"/>
      <c r="B32" s="1733"/>
      <c r="C32" s="1732"/>
      <c r="D32" s="1733"/>
      <c r="E32" s="359"/>
      <c r="F32" s="359"/>
      <c r="G32" s="359"/>
      <c r="H32" s="1732"/>
      <c r="I32" s="1733"/>
    </row>
    <row r="33" spans="1:9">
      <c r="A33" s="1705" t="s">
        <v>1144</v>
      </c>
      <c r="B33" s="1707"/>
      <c r="C33" s="1892"/>
      <c r="D33" s="1893"/>
      <c r="E33" s="360"/>
      <c r="F33" s="360"/>
      <c r="G33" s="359"/>
      <c r="H33" s="1892"/>
      <c r="I33" s="1893"/>
    </row>
    <row r="34" spans="1:9">
      <c r="A34" s="1880" t="s">
        <v>401</v>
      </c>
      <c r="B34" s="1881"/>
      <c r="C34" s="1881"/>
      <c r="D34" s="1881"/>
      <c r="E34" s="1882"/>
      <c r="F34" s="359"/>
      <c r="G34" s="359"/>
      <c r="H34" s="1732"/>
      <c r="I34" s="1733"/>
    </row>
    <row r="36" spans="1:9">
      <c r="A36" s="17" t="s">
        <v>989</v>
      </c>
    </row>
    <row r="37" spans="1:9">
      <c r="A37" s="1883"/>
      <c r="B37" s="1884"/>
      <c r="C37" s="1884"/>
      <c r="D37" s="1884"/>
      <c r="E37" s="1884"/>
      <c r="F37" s="1884"/>
      <c r="G37" s="1884"/>
      <c r="H37" s="1884"/>
      <c r="I37" s="1885"/>
    </row>
    <row r="38" spans="1:9">
      <c r="A38" s="1886"/>
      <c r="B38" s="1887"/>
      <c r="C38" s="1887"/>
      <c r="D38" s="1887"/>
      <c r="E38" s="1887"/>
      <c r="F38" s="1887"/>
      <c r="G38" s="1887"/>
      <c r="H38" s="1887"/>
      <c r="I38" s="1888"/>
    </row>
    <row r="39" spans="1:9">
      <c r="A39" s="1886"/>
      <c r="B39" s="1887"/>
      <c r="C39" s="1887"/>
      <c r="D39" s="1887"/>
      <c r="E39" s="1887"/>
      <c r="F39" s="1887"/>
      <c r="G39" s="1887"/>
      <c r="H39" s="1887"/>
      <c r="I39" s="1888"/>
    </row>
    <row r="40" spans="1:9">
      <c r="A40" s="1886"/>
      <c r="B40" s="1887"/>
      <c r="C40" s="1887"/>
      <c r="D40" s="1887"/>
      <c r="E40" s="1887"/>
      <c r="F40" s="1887"/>
      <c r="G40" s="1887"/>
      <c r="H40" s="1887"/>
      <c r="I40" s="1888"/>
    </row>
    <row r="41" spans="1:9">
      <c r="A41" s="1886"/>
      <c r="B41" s="1887"/>
      <c r="C41" s="1887"/>
      <c r="D41" s="1887"/>
      <c r="E41" s="1887"/>
      <c r="F41" s="1887"/>
      <c r="G41" s="1887"/>
      <c r="H41" s="1887"/>
      <c r="I41" s="1888"/>
    </row>
    <row r="42" spans="1:9">
      <c r="A42" s="1886"/>
      <c r="B42" s="1887"/>
      <c r="C42" s="1887"/>
      <c r="D42" s="1887"/>
      <c r="E42" s="1887"/>
      <c r="F42" s="1887"/>
      <c r="G42" s="1887"/>
      <c r="H42" s="1887"/>
      <c r="I42" s="1888"/>
    </row>
    <row r="43" spans="1:9">
      <c r="A43" s="1886"/>
      <c r="B43" s="1887"/>
      <c r="C43" s="1887"/>
      <c r="D43" s="1887"/>
      <c r="E43" s="1887"/>
      <c r="F43" s="1887"/>
      <c r="G43" s="1887"/>
      <c r="H43" s="1887"/>
      <c r="I43" s="1888"/>
    </row>
    <row r="44" spans="1:9">
      <c r="A44" s="1886"/>
      <c r="B44" s="1887"/>
      <c r="C44" s="1887"/>
      <c r="D44" s="1887"/>
      <c r="E44" s="1887"/>
      <c r="F44" s="1887"/>
      <c r="G44" s="1887"/>
      <c r="H44" s="1887"/>
      <c r="I44" s="1888"/>
    </row>
    <row r="45" spans="1:9">
      <c r="A45" s="1889"/>
      <c r="B45" s="1890"/>
      <c r="C45" s="1890"/>
      <c r="D45" s="1890"/>
      <c r="E45" s="1890"/>
      <c r="F45" s="1890"/>
      <c r="G45" s="1890"/>
      <c r="H45" s="1890"/>
      <c r="I45" s="1891"/>
    </row>
  </sheetData>
  <sheetProtection algorithmName="SHA-512" hashValue="+9kS5msZ0d7gkTkUWK4xemsf78D2FBTP40bDHoXG2jvaiu+1M+lVwwAXbTcB/BI07VCgEZgxJvNgi9eiCBJr3w==" saltValue="GSfOjb/5SJcYspGLkL/gEw==" spinCount="100000" sheet="1" objects="1" formatCells="0" selectLockedCells="1"/>
  <mergeCells count="79">
    <mergeCell ref="H34:I34"/>
    <mergeCell ref="A34:E34"/>
    <mergeCell ref="A37:I45"/>
    <mergeCell ref="C32:D32"/>
    <mergeCell ref="C33:D33"/>
    <mergeCell ref="H32:I32"/>
    <mergeCell ref="H33:I33"/>
    <mergeCell ref="H24:I24"/>
    <mergeCell ref="H25:I25"/>
    <mergeCell ref="H31:I31"/>
    <mergeCell ref="C30:D30"/>
    <mergeCell ref="C31:D31"/>
    <mergeCell ref="C29:D29"/>
    <mergeCell ref="C28:D28"/>
    <mergeCell ref="H26:I26"/>
    <mergeCell ref="H27:I27"/>
    <mergeCell ref="H28:I28"/>
    <mergeCell ref="H29:I29"/>
    <mergeCell ref="H30:I30"/>
    <mergeCell ref="C18:D18"/>
    <mergeCell ref="C19:D19"/>
    <mergeCell ref="C20:D20"/>
    <mergeCell ref="C21:D21"/>
    <mergeCell ref="C22:D22"/>
    <mergeCell ref="C23:D23"/>
    <mergeCell ref="C24:D24"/>
    <mergeCell ref="C25:D25"/>
    <mergeCell ref="C26:D26"/>
    <mergeCell ref="C27:D27"/>
    <mergeCell ref="A30:B30"/>
    <mergeCell ref="A31:B31"/>
    <mergeCell ref="A32:B32"/>
    <mergeCell ref="A33:B33"/>
    <mergeCell ref="C13:D13"/>
    <mergeCell ref="C14:D14"/>
    <mergeCell ref="C15:D15"/>
    <mergeCell ref="C16:D16"/>
    <mergeCell ref="C17:D17"/>
    <mergeCell ref="A24:B24"/>
    <mergeCell ref="A25:B25"/>
    <mergeCell ref="A26:B26"/>
    <mergeCell ref="A27:B27"/>
    <mergeCell ref="A28:B28"/>
    <mergeCell ref="A29:B29"/>
    <mergeCell ref="A13:B13"/>
    <mergeCell ref="A21:B21"/>
    <mergeCell ref="A22:B22"/>
    <mergeCell ref="A23:B23"/>
    <mergeCell ref="H16:I16"/>
    <mergeCell ref="H17:I17"/>
    <mergeCell ref="H18:I18"/>
    <mergeCell ref="H19:I19"/>
    <mergeCell ref="A17:B17"/>
    <mergeCell ref="A18:B18"/>
    <mergeCell ref="A19:B19"/>
    <mergeCell ref="A16:B16"/>
    <mergeCell ref="H20:I20"/>
    <mergeCell ref="A20:B20"/>
    <mergeCell ref="H21:I21"/>
    <mergeCell ref="H22:I22"/>
    <mergeCell ref="H23:I23"/>
    <mergeCell ref="H13:I13"/>
    <mergeCell ref="H14:I14"/>
    <mergeCell ref="H15:I15"/>
    <mergeCell ref="A7:I7"/>
    <mergeCell ref="A9:I9"/>
    <mergeCell ref="A14:B14"/>
    <mergeCell ref="A15:B15"/>
    <mergeCell ref="H11:I11"/>
    <mergeCell ref="H12:I12"/>
    <mergeCell ref="D11:G11"/>
    <mergeCell ref="C12:D12"/>
    <mergeCell ref="A12:B12"/>
    <mergeCell ref="A1:I1"/>
    <mergeCell ref="B2:I2"/>
    <mergeCell ref="B3:I3"/>
    <mergeCell ref="F4:H4"/>
    <mergeCell ref="B5:C5"/>
    <mergeCell ref="G5:H5"/>
  </mergeCells>
  <printOptions horizontalCentered="1"/>
  <pageMargins left="0.39370078740157483" right="0.19685039370078741" top="0.59055118110236227" bottom="0.19685039370078741" header="0.31496062992125984" footer="0.31496062992125984"/>
  <pageSetup paperSize="9" scale="74" orientation="portrait" verticalDpi="1200" r:id="rId1"/>
  <drawing r:id="rId2"/>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5">
    <pageSetUpPr fitToPage="1"/>
  </sheetPr>
  <dimension ref="A1:I38"/>
  <sheetViews>
    <sheetView showGridLines="0" showRowColHeaders="0" showZeros="0" topLeftCell="A22" zoomScaleNormal="100" workbookViewId="0">
      <selection activeCell="A30" sqref="A30:I38"/>
    </sheetView>
  </sheetViews>
  <sheetFormatPr baseColWidth="10" defaultRowHeight="14.25"/>
  <cols>
    <col min="1" max="1" width="33.42578125" style="17" customWidth="1"/>
    <col min="2" max="2" width="6.5703125" style="17" customWidth="1"/>
    <col min="3" max="3" width="7.7109375" style="17" customWidth="1"/>
    <col min="4" max="4" width="15.7109375" style="17" customWidth="1"/>
    <col min="5" max="5" width="14.42578125" style="17" customWidth="1"/>
    <col min="6" max="6" width="14.140625" style="17" customWidth="1"/>
    <col min="7" max="7" width="14.42578125" style="17" customWidth="1"/>
    <col min="8" max="8" width="10.7109375" style="17" customWidth="1"/>
    <col min="9" max="9" width="5.140625" style="17" customWidth="1"/>
    <col min="10" max="16384" width="11.42578125" style="17"/>
  </cols>
  <sheetData>
    <row r="1" spans="1:9" ht="16.5"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712</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713</v>
      </c>
      <c r="B9" s="1493"/>
      <c r="C9" s="1493"/>
      <c r="D9" s="1493"/>
      <c r="E9" s="1493"/>
      <c r="F9" s="1493"/>
      <c r="G9" s="1493"/>
      <c r="H9" s="1493"/>
      <c r="I9" s="1493"/>
    </row>
    <row r="10" spans="1:9" ht="5.25" customHeight="1">
      <c r="A10" s="219"/>
      <c r="B10" s="219"/>
      <c r="C10" s="219"/>
      <c r="D10" s="219"/>
      <c r="E10" s="219"/>
      <c r="F10" s="219"/>
      <c r="G10" s="219"/>
      <c r="H10" s="219"/>
      <c r="I10" s="219"/>
    </row>
    <row r="11" spans="1:9" ht="8.25" customHeight="1">
      <c r="A11" s="852"/>
      <c r="B11" s="852"/>
      <c r="C11" s="852"/>
      <c r="D11" s="852"/>
      <c r="E11" s="852"/>
      <c r="F11" s="852"/>
      <c r="G11" s="852"/>
      <c r="H11" s="852"/>
      <c r="I11" s="852"/>
    </row>
    <row r="12" spans="1:9" ht="22.5" customHeight="1">
      <c r="A12" s="1901" t="s">
        <v>1014</v>
      </c>
      <c r="B12" s="1901"/>
      <c r="C12" s="1902" t="s">
        <v>5</v>
      </c>
      <c r="D12" s="1902"/>
      <c r="E12" s="1902" t="s">
        <v>5</v>
      </c>
      <c r="F12" s="1902"/>
      <c r="G12" s="1901" t="s">
        <v>1128</v>
      </c>
      <c r="H12" s="1901"/>
      <c r="I12" s="1901"/>
    </row>
    <row r="13" spans="1:9" ht="22.5" customHeight="1">
      <c r="A13" s="1901"/>
      <c r="B13" s="1901"/>
      <c r="C13" s="1903">
        <f>IDENTIFICATION!H7</f>
        <v>2017</v>
      </c>
      <c r="D13" s="1904"/>
      <c r="E13" s="1903">
        <f>IDENTIFICATION!H7-1</f>
        <v>2016</v>
      </c>
      <c r="F13" s="1904"/>
      <c r="G13" s="1901"/>
      <c r="H13" s="1901"/>
      <c r="I13" s="1901"/>
    </row>
    <row r="14" spans="1:9">
      <c r="A14" s="1899" t="s">
        <v>1145</v>
      </c>
      <c r="B14" s="1900"/>
      <c r="C14" s="1754">
        <f>SUMIFS(Sage!$K$3:$K$1000,Sage!$D$3:$D$1000,"=1052")</f>
        <v>0</v>
      </c>
      <c r="D14" s="1755"/>
      <c r="E14" s="1754">
        <f>SUMIFS(Sagen!$K$3:$K$1000,Sagen!$D$3:$D$1000,"=1052")</f>
        <v>0</v>
      </c>
      <c r="F14" s="1755"/>
      <c r="G14" s="1754">
        <f>C14-E14</f>
        <v>0</v>
      </c>
      <c r="H14" s="1898"/>
      <c r="I14" s="1755"/>
    </row>
    <row r="15" spans="1:9">
      <c r="A15" s="1896" t="s">
        <v>1146</v>
      </c>
      <c r="B15" s="1897"/>
      <c r="C15" s="1754">
        <f>SUMIFS(Sage!$K$3:$K$1000,Sage!$D$3:$D$1000,"=1051")</f>
        <v>0</v>
      </c>
      <c r="D15" s="1755"/>
      <c r="E15" s="1754">
        <f>SUMIFS(Sagen!$K$3:$K$1000,Sagen!$D$3:$D$1000,"=1051")</f>
        <v>0</v>
      </c>
      <c r="F15" s="1755"/>
      <c r="G15" s="1754">
        <f t="shared" ref="G15:G18" si="0">C15-E15</f>
        <v>0</v>
      </c>
      <c r="H15" s="1898"/>
      <c r="I15" s="1755"/>
    </row>
    <row r="16" spans="1:9">
      <c r="A16" s="1896" t="s">
        <v>1147</v>
      </c>
      <c r="B16" s="1897"/>
      <c r="C16" s="1754">
        <f>SUMIFS(Sage!$K$3:$K$1000,Sage!$D$3:$D$1000,"=1053")</f>
        <v>0</v>
      </c>
      <c r="D16" s="1755"/>
      <c r="E16" s="1754">
        <f>SUMIFS(Sagen!$K$3:$K$1000,Sagen!$D$3:$D$1000,"=1053")</f>
        <v>0</v>
      </c>
      <c r="F16" s="1755"/>
      <c r="G16" s="1754">
        <f t="shared" si="0"/>
        <v>0</v>
      </c>
      <c r="H16" s="1898"/>
      <c r="I16" s="1755"/>
    </row>
    <row r="17" spans="1:9">
      <c r="A17" s="1896" t="s">
        <v>1148</v>
      </c>
      <c r="B17" s="1897"/>
      <c r="C17" s="1754">
        <f>SUMIFS(Sage!$K$3:$K$1000,Sage!$D$3:$D$1000,"=1054")</f>
        <v>0</v>
      </c>
      <c r="D17" s="1755"/>
      <c r="E17" s="1754">
        <f>SUMIFS(Sagen!$K$3:$K$1000,Sagen!$D$3:$D$1000,"=1054")</f>
        <v>0</v>
      </c>
      <c r="F17" s="1755"/>
      <c r="G17" s="1754">
        <f t="shared" si="0"/>
        <v>0</v>
      </c>
      <c r="H17" s="1898"/>
      <c r="I17" s="1755"/>
    </row>
    <row r="18" spans="1:9">
      <c r="A18" s="1896" t="s">
        <v>1149</v>
      </c>
      <c r="B18" s="1897"/>
      <c r="C18" s="1754">
        <f>SUMIFS(Sage!$K$3:$K$1000,Sage!$D$3:$D$1000,"=1058")</f>
        <v>0</v>
      </c>
      <c r="D18" s="1755"/>
      <c r="E18" s="1754">
        <f>SUMIFS(Sagen!$K$3:$K$1000,Sagen!$D$3:$D$1000,"=1058")</f>
        <v>0</v>
      </c>
      <c r="F18" s="1755"/>
      <c r="G18" s="1754">
        <f t="shared" si="0"/>
        <v>0</v>
      </c>
      <c r="H18" s="1898"/>
      <c r="I18" s="1755"/>
    </row>
    <row r="19" spans="1:9">
      <c r="A19" s="1905" t="s">
        <v>1150</v>
      </c>
      <c r="B19" s="1906"/>
      <c r="C19" s="1894">
        <f>SUM(C14:D18)</f>
        <v>0</v>
      </c>
      <c r="D19" s="1895"/>
      <c r="E19" s="1894">
        <f>SUM(E14:F18)</f>
        <v>0</v>
      </c>
      <c r="F19" s="1895"/>
      <c r="G19" s="1894">
        <f>C19-E19</f>
        <v>0</v>
      </c>
      <c r="H19" s="1907"/>
      <c r="I19" s="1895"/>
    </row>
    <row r="20" spans="1:9">
      <c r="A20" s="1896" t="s">
        <v>1151</v>
      </c>
      <c r="B20" s="1897"/>
      <c r="C20" s="1754">
        <f>SUMIFS(Sage!$K$3:$K$1000,Sage!$C$3:$C$1000,"=111")</f>
        <v>0</v>
      </c>
      <c r="D20" s="1755"/>
      <c r="E20" s="1754">
        <f>SUMIFS(Sagen!$K$3:$K$1000,Sagen!$C$3:$C$1000,"=111")</f>
        <v>0</v>
      </c>
      <c r="F20" s="1755"/>
      <c r="G20" s="1754">
        <f>C20-E20</f>
        <v>0</v>
      </c>
      <c r="H20" s="1898"/>
      <c r="I20" s="1755"/>
    </row>
    <row r="21" spans="1:9">
      <c r="A21" s="1896" t="s">
        <v>1152</v>
      </c>
      <c r="B21" s="1897"/>
      <c r="C21" s="1754">
        <f>SUMIFS(Sage!$K$3:$K$1000,Sage!$C$3:$C$1000,"=112")</f>
        <v>0</v>
      </c>
      <c r="D21" s="1755"/>
      <c r="E21" s="1754">
        <f>SUMIFS(Sagen!$K$3:$K$1000,Sagen!$C$3:$C$1000,"=112")</f>
        <v>0</v>
      </c>
      <c r="F21" s="1755"/>
      <c r="G21" s="1754">
        <f t="shared" ref="G21:G24" si="1">C21-E21</f>
        <v>0</v>
      </c>
      <c r="H21" s="1898"/>
      <c r="I21" s="1755"/>
    </row>
    <row r="22" spans="1:9">
      <c r="A22" s="1896" t="s">
        <v>1153</v>
      </c>
      <c r="B22" s="1897"/>
      <c r="C22" s="1754">
        <f>SUMIFS(Sage!$K$3:$K$1000,Sage!$D$3:$D$1000,"=1131")</f>
        <v>0</v>
      </c>
      <c r="D22" s="1755"/>
      <c r="E22" s="1754">
        <f>SUMIFS(Sagen!$K$3:$K$1000,Sagen!$D$3:$D$1000,"=1131")</f>
        <v>0</v>
      </c>
      <c r="F22" s="1755"/>
      <c r="G22" s="1754">
        <f t="shared" si="1"/>
        <v>0</v>
      </c>
      <c r="H22" s="1898"/>
      <c r="I22" s="1755"/>
    </row>
    <row r="23" spans="1:9" ht="32.25" customHeight="1">
      <c r="A23" s="1908" t="s">
        <v>1154</v>
      </c>
      <c r="B23" s="1909"/>
      <c r="C23" s="1754">
        <f>SUMIFS(Sage!$K$3:$K$1000,Sage!$D$3:$D$1000,"=1132")</f>
        <v>0</v>
      </c>
      <c r="D23" s="1755"/>
      <c r="E23" s="1754">
        <f>SUMIFS(Sagen!$K$3:$K$1000,Sagen!$D$3:$D$1000,"=1132")</f>
        <v>0</v>
      </c>
      <c r="F23" s="1755"/>
      <c r="G23" s="1754">
        <f t="shared" si="1"/>
        <v>0</v>
      </c>
      <c r="H23" s="1898"/>
      <c r="I23" s="1755"/>
    </row>
    <row r="24" spans="1:9">
      <c r="A24" s="1896" t="s">
        <v>1155</v>
      </c>
      <c r="B24" s="1897"/>
      <c r="C24" s="1754">
        <f>SUMIFS(Sage!$K$3:$K$1000,Sage!$D$3:$D$1000,"=1133")+SUMIFS(Sage!$K$3:$K$1000,Sage!$D$3:$D$1000,"=1134")+SUMIFS(Sage!$K$3:$K$1000,Sage!$D$3:$D$1000,"=1138")</f>
        <v>0</v>
      </c>
      <c r="D24" s="1755"/>
      <c r="E24" s="1754">
        <f>SUMIFS(Sagen!$K$3:$K$1000,Sagen!$D$3:$D$1000,"=1133")+SUMIFS(Sagen!$K$3:$K$1000,Sagen!$D$3:$D$1000,"=1134")+SUMIFS(Sagen!$K$3:$K$1000,Sagen!$D$3:$D$1000,"=1138")</f>
        <v>0</v>
      </c>
      <c r="F24" s="1755"/>
      <c r="G24" s="1754">
        <f t="shared" si="1"/>
        <v>0</v>
      </c>
      <c r="H24" s="1898"/>
      <c r="I24" s="1755"/>
    </row>
    <row r="25" spans="1:9">
      <c r="A25" s="1905" t="s">
        <v>1156</v>
      </c>
      <c r="B25" s="1906"/>
      <c r="C25" s="1894">
        <f>SUM(C20:D24)</f>
        <v>0</v>
      </c>
      <c r="D25" s="1895"/>
      <c r="E25" s="1894">
        <f>SUM(E20:F24)</f>
        <v>0</v>
      </c>
      <c r="F25" s="1895"/>
      <c r="G25" s="1894">
        <f>C25-E25</f>
        <v>0</v>
      </c>
      <c r="H25" s="1907"/>
      <c r="I25" s="1895"/>
    </row>
    <row r="26" spans="1:9">
      <c r="A26" s="1896" t="s">
        <v>612</v>
      </c>
      <c r="B26" s="1897"/>
      <c r="C26" s="1754">
        <f>SUMIFS(Sage!$K$3:$K$1000,Sage!$C$3:$C$1000,"=118")</f>
        <v>0</v>
      </c>
      <c r="D26" s="1755"/>
      <c r="E26" s="1754">
        <f>SUMIFS(Sagen!$K$3:$K$1000,Sagen!$C$3:$C$1000,"=118")</f>
        <v>0</v>
      </c>
      <c r="F26" s="1755"/>
      <c r="G26" s="1754">
        <f>C26-E26</f>
        <v>0</v>
      </c>
      <c r="H26" s="1898"/>
      <c r="I26" s="1755"/>
    </row>
    <row r="27" spans="1:9">
      <c r="A27" s="1896" t="s">
        <v>493</v>
      </c>
      <c r="B27" s="1897"/>
      <c r="C27" s="1754">
        <f>IF((SUMIFS(Sage!$J$3:$J$1000,Sage!$B$3:$B$1000,"=12"))&lt;(SUMIFS(Sage!$K$3:$K$1000,Sage!$B$3:$B$1000,"=12")),(SUMIFS(Sage!$K$3:$K$1000,Sage!$B$3:$B$1000,"=12")-(SUMIFS(Sage!$J$3:$J$1000,Sage!$B$3:$B$1000,"=12"))),(SUMIFS(Sage!$K$3:$K$1000,Sage!$B$3:$B$1000,"=12")-(SUMIFS(Sage!$J$3:$J$1000,Sage!$B$3:$B$1000,"=12"))))</f>
        <v>0</v>
      </c>
      <c r="D27" s="1755"/>
      <c r="E27" s="1754">
        <f>IF((SUMIFS(Sagen!$J$3:$J$1000,Sagen!$B$3:$B$1000,"=12"))&lt;(SUMIFS(Sagen!$K$3:$K$1000,Sagen!$B$3:$B$1000,"=12")),(SUMIFS(Sagen!$K$3:$K$1000,Sagen!$B$3:$B$1000,"=12")-(SUMIFS(Sagen!$J$3:$J$1000,Sagen!$B$3:$B$1000,"=12"))),(SUMIFS(Sagen!$K$3:$K$1000,Sagen!$B$3:$B$1000,"=12")-(SUMIFS(Sagen!$J$3:$J$1000,Sagen!$B$3:$B$1000,"=12"))))</f>
        <v>0</v>
      </c>
      <c r="F27" s="1755"/>
      <c r="G27" s="1754">
        <f>C27-E27</f>
        <v>0</v>
      </c>
      <c r="H27" s="1898"/>
      <c r="I27" s="1755"/>
    </row>
    <row r="29" spans="1:9">
      <c r="A29" s="17" t="s">
        <v>989</v>
      </c>
    </row>
    <row r="30" spans="1:9">
      <c r="A30" s="1505"/>
      <c r="B30" s="1722"/>
      <c r="C30" s="1722"/>
      <c r="D30" s="1722"/>
      <c r="E30" s="1722"/>
      <c r="F30" s="1722"/>
      <c r="G30" s="1722"/>
      <c r="H30" s="1722"/>
      <c r="I30" s="1723"/>
    </row>
    <row r="31" spans="1:9">
      <c r="A31" s="1724"/>
      <c r="B31" s="1725"/>
      <c r="C31" s="1725"/>
      <c r="D31" s="1725"/>
      <c r="E31" s="1725"/>
      <c r="F31" s="1725"/>
      <c r="G31" s="1725"/>
      <c r="H31" s="1725"/>
      <c r="I31" s="1726"/>
    </row>
    <row r="32" spans="1:9">
      <c r="A32" s="1724"/>
      <c r="B32" s="1725"/>
      <c r="C32" s="1725"/>
      <c r="D32" s="1725"/>
      <c r="E32" s="1725"/>
      <c r="F32" s="1725"/>
      <c r="G32" s="1725"/>
      <c r="H32" s="1725"/>
      <c r="I32" s="1726"/>
    </row>
    <row r="33" spans="1:9">
      <c r="A33" s="1724"/>
      <c r="B33" s="1725"/>
      <c r="C33" s="1725"/>
      <c r="D33" s="1725"/>
      <c r="E33" s="1725"/>
      <c r="F33" s="1725"/>
      <c r="G33" s="1725"/>
      <c r="H33" s="1725"/>
      <c r="I33" s="1726"/>
    </row>
    <row r="34" spans="1:9">
      <c r="A34" s="1724"/>
      <c r="B34" s="1725"/>
      <c r="C34" s="1725"/>
      <c r="D34" s="1725"/>
      <c r="E34" s="1725"/>
      <c r="F34" s="1725"/>
      <c r="G34" s="1725"/>
      <c r="H34" s="1725"/>
      <c r="I34" s="1726"/>
    </row>
    <row r="35" spans="1:9">
      <c r="A35" s="1724"/>
      <c r="B35" s="1725"/>
      <c r="C35" s="1725"/>
      <c r="D35" s="1725"/>
      <c r="E35" s="1725"/>
      <c r="F35" s="1725"/>
      <c r="G35" s="1725"/>
      <c r="H35" s="1725"/>
      <c r="I35" s="1726"/>
    </row>
    <row r="36" spans="1:9">
      <c r="A36" s="1724"/>
      <c r="B36" s="1725"/>
      <c r="C36" s="1725"/>
      <c r="D36" s="1725"/>
      <c r="E36" s="1725"/>
      <c r="F36" s="1725"/>
      <c r="G36" s="1725"/>
      <c r="H36" s="1725"/>
      <c r="I36" s="1726"/>
    </row>
    <row r="37" spans="1:9">
      <c r="A37" s="1724"/>
      <c r="B37" s="1725"/>
      <c r="C37" s="1725"/>
      <c r="D37" s="1725"/>
      <c r="E37" s="1725"/>
      <c r="F37" s="1725"/>
      <c r="G37" s="1725"/>
      <c r="H37" s="1725"/>
      <c r="I37" s="1726"/>
    </row>
    <row r="38" spans="1:9">
      <c r="A38" s="1727"/>
      <c r="B38" s="1728"/>
      <c r="C38" s="1728"/>
      <c r="D38" s="1728"/>
      <c r="E38" s="1728"/>
      <c r="F38" s="1728"/>
      <c r="G38" s="1728"/>
      <c r="H38" s="1728"/>
      <c r="I38" s="1729"/>
    </row>
  </sheetData>
  <sheetProtection algorithmName="SHA-512" hashValue="VfmeeOTGW3xwVzWoVYYGFANwb7KRnr0IA8jTuLKF+1I54fL8XQr5LUickVEvnYm88vsGQLD3tQQKUvvgja7HCA==" saltValue="UR3+M1P1DdyhR3nIq1cjkg==" spinCount="100000" sheet="1" objects="1" formatCells="0" selectLockedCells="1"/>
  <mergeCells count="71">
    <mergeCell ref="A30:I38"/>
    <mergeCell ref="A18:B18"/>
    <mergeCell ref="A19:B19"/>
    <mergeCell ref="A20:B20"/>
    <mergeCell ref="C18:D18"/>
    <mergeCell ref="C19:D19"/>
    <mergeCell ref="C20:D20"/>
    <mergeCell ref="A24:B24"/>
    <mergeCell ref="C24:D24"/>
    <mergeCell ref="G24:I24"/>
    <mergeCell ref="C21:D21"/>
    <mergeCell ref="C22:D22"/>
    <mergeCell ref="C23:D23"/>
    <mergeCell ref="G21:I21"/>
    <mergeCell ref="G22:I22"/>
    <mergeCell ref="G23:I23"/>
    <mergeCell ref="A25:B25"/>
    <mergeCell ref="C25:D25"/>
    <mergeCell ref="G25:I25"/>
    <mergeCell ref="A17:B17"/>
    <mergeCell ref="C17:D17"/>
    <mergeCell ref="G17:I17"/>
    <mergeCell ref="G20:I20"/>
    <mergeCell ref="A21:B21"/>
    <mergeCell ref="A22:B22"/>
    <mergeCell ref="A23:B23"/>
    <mergeCell ref="G18:I18"/>
    <mergeCell ref="G19:I19"/>
    <mergeCell ref="E17:F17"/>
    <mergeCell ref="E18:F18"/>
    <mergeCell ref="E19:F19"/>
    <mergeCell ref="E20:F20"/>
    <mergeCell ref="A15:B15"/>
    <mergeCell ref="C15:D15"/>
    <mergeCell ref="G15:I15"/>
    <mergeCell ref="A16:B16"/>
    <mergeCell ref="C16:D16"/>
    <mergeCell ref="G16:I16"/>
    <mergeCell ref="E15:F15"/>
    <mergeCell ref="E16:F16"/>
    <mergeCell ref="A14:B14"/>
    <mergeCell ref="C14:D14"/>
    <mergeCell ref="G14:I14"/>
    <mergeCell ref="A12:B13"/>
    <mergeCell ref="C12:D12"/>
    <mergeCell ref="E12:F12"/>
    <mergeCell ref="G12:I13"/>
    <mergeCell ref="C13:D13"/>
    <mergeCell ref="E13:F13"/>
    <mergeCell ref="E14:F14"/>
    <mergeCell ref="A7:I7"/>
    <mergeCell ref="A9:I9"/>
    <mergeCell ref="A1:I1"/>
    <mergeCell ref="B2:I2"/>
    <mergeCell ref="B3:I3"/>
    <mergeCell ref="F4:H4"/>
    <mergeCell ref="B5:C5"/>
    <mergeCell ref="G5:H5"/>
    <mergeCell ref="A26:B26"/>
    <mergeCell ref="A27:B27"/>
    <mergeCell ref="C26:D26"/>
    <mergeCell ref="C27:D27"/>
    <mergeCell ref="G26:I26"/>
    <mergeCell ref="G27:I27"/>
    <mergeCell ref="E26:F26"/>
    <mergeCell ref="E27:F27"/>
    <mergeCell ref="E21:F21"/>
    <mergeCell ref="E22:F22"/>
    <mergeCell ref="E23:F23"/>
    <mergeCell ref="E24:F24"/>
    <mergeCell ref="E25:F25"/>
  </mergeCells>
  <printOptions horizontalCentered="1"/>
  <pageMargins left="0.39370078740157483" right="0.19685039370078741" top="0.59055118110236227" bottom="0.19685039370078741" header="0.31496062992125984" footer="0.31496062992125984"/>
  <pageSetup paperSize="9" scale="80" orientation="portrait" verticalDpi="1200" r:id="rId1"/>
  <drawing r:id="rId2"/>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6">
    <pageSetUpPr fitToPage="1"/>
  </sheetPr>
  <dimension ref="A1:I46"/>
  <sheetViews>
    <sheetView showGridLines="0" showRowColHeaders="0" showZeros="0" zoomScaleNormal="100" workbookViewId="0">
      <selection activeCell="C28" sqref="C28"/>
    </sheetView>
  </sheetViews>
  <sheetFormatPr baseColWidth="10" defaultRowHeight="14.25"/>
  <cols>
    <col min="1" max="1" width="44" style="17" customWidth="1"/>
    <col min="2" max="2" width="6.5703125" style="17" customWidth="1"/>
    <col min="3" max="3" width="7.7109375" style="17" customWidth="1"/>
    <col min="4" max="4" width="15.7109375" style="17" customWidth="1"/>
    <col min="5" max="5" width="14.42578125" style="17" customWidth="1"/>
    <col min="6" max="6" width="13.42578125" style="17" customWidth="1"/>
    <col min="7" max="7" width="14.42578125" style="17" customWidth="1"/>
    <col min="8" max="8" width="9.5703125" style="17" customWidth="1"/>
    <col min="9" max="9" width="5.140625" style="17" customWidth="1"/>
    <col min="10" max="16384" width="11.42578125" style="17"/>
  </cols>
  <sheetData>
    <row r="1" spans="1:9" ht="12"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1157</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1158</v>
      </c>
      <c r="B9" s="1493"/>
      <c r="C9" s="1493"/>
      <c r="D9" s="1493"/>
      <c r="E9" s="1493"/>
      <c r="F9" s="1493"/>
      <c r="G9" s="1493"/>
      <c r="H9" s="1493"/>
      <c r="I9" s="1493"/>
    </row>
    <row r="10" spans="1:9" ht="11.25" customHeight="1">
      <c r="A10" s="219"/>
      <c r="B10" s="219"/>
      <c r="C10" s="219"/>
      <c r="D10" s="219"/>
      <c r="E10" s="219"/>
      <c r="F10" s="219"/>
      <c r="G10" s="219"/>
      <c r="H10" s="219"/>
      <c r="I10" s="219"/>
    </row>
    <row r="11" spans="1:9" ht="37.5" customHeight="1">
      <c r="A11" s="1748" t="s">
        <v>1014</v>
      </c>
      <c r="B11" s="1749"/>
      <c r="C11" s="1752" t="s">
        <v>635</v>
      </c>
      <c r="D11" s="478" t="s">
        <v>5</v>
      </c>
      <c r="E11" s="478" t="s">
        <v>5</v>
      </c>
      <c r="F11" s="1738" t="s">
        <v>1163</v>
      </c>
      <c r="G11" s="1738" t="s">
        <v>1162</v>
      </c>
      <c r="H11" s="1738" t="s">
        <v>1161</v>
      </c>
      <c r="I11" s="1738"/>
    </row>
    <row r="12" spans="1:9" ht="37.5" customHeight="1">
      <c r="A12" s="1770"/>
      <c r="B12" s="1751"/>
      <c r="C12" s="1753"/>
      <c r="D12" s="427">
        <f>IDENTIFICATION!H7</f>
        <v>2017</v>
      </c>
      <c r="E12" s="427">
        <f>IDENTIFICATION!H7-1</f>
        <v>2016</v>
      </c>
      <c r="F12" s="1738"/>
      <c r="G12" s="1738"/>
      <c r="H12" s="1738"/>
      <c r="I12" s="1738"/>
    </row>
    <row r="13" spans="1:9" ht="27" customHeight="1">
      <c r="A13" s="1800" t="s">
        <v>1164</v>
      </c>
      <c r="B13" s="1802"/>
      <c r="C13" s="979"/>
      <c r="D13" s="968">
        <f>SUMIFS(Sage!$K$3:$K$1000,Sage!$D$3:$D$1000,"=1411")</f>
        <v>0</v>
      </c>
      <c r="E13" s="968">
        <f>SUMIFS(Sagen!$K$3:$K$1000,Sagen!$D$3:$D$1000,"=1411")</f>
        <v>0</v>
      </c>
      <c r="F13" s="971">
        <f>IFERROR((D13-E13)/E13,)</f>
        <v>0</v>
      </c>
      <c r="G13" s="966"/>
      <c r="H13" s="1924"/>
      <c r="I13" s="1924"/>
    </row>
    <row r="14" spans="1:9" ht="27" customHeight="1">
      <c r="A14" s="1920" t="s">
        <v>1165</v>
      </c>
      <c r="B14" s="1921"/>
      <c r="C14" s="979"/>
      <c r="D14" s="968">
        <f>SUMIFS(Sage!$K$3:$K$1000,Sage!$D$3:$D$1000,"=1412")</f>
        <v>0</v>
      </c>
      <c r="E14" s="968">
        <f>SUMIFS(Sagen!$K$3:$K$1000,Sagen!$D$3:$D$1000,"=1412")</f>
        <v>0</v>
      </c>
      <c r="F14" s="971">
        <f t="shared" ref="F14:F30" si="0">IFERROR((D14-E14)/E14,)</f>
        <v>0</v>
      </c>
      <c r="G14" s="966"/>
      <c r="H14" s="1924"/>
      <c r="I14" s="1924"/>
    </row>
    <row r="15" spans="1:9" ht="27" customHeight="1">
      <c r="A15" s="1920" t="s">
        <v>1166</v>
      </c>
      <c r="B15" s="1921"/>
      <c r="C15" s="979"/>
      <c r="D15" s="968">
        <f>SUMIFS(Sage!$K$3:$K$1000,Sage!$D$3:$D$1000,"=1413")</f>
        <v>0</v>
      </c>
      <c r="E15" s="968">
        <f>SUMIFS(Sagen!$K$3:$K$1000,Sagen!$D$3:$D$1000,"=1413")</f>
        <v>0</v>
      </c>
      <c r="F15" s="971">
        <f t="shared" si="0"/>
        <v>0</v>
      </c>
      <c r="G15" s="966"/>
      <c r="H15" s="1924"/>
      <c r="I15" s="1924"/>
    </row>
    <row r="16" spans="1:9" ht="27" customHeight="1">
      <c r="A16" s="1800" t="s">
        <v>1167</v>
      </c>
      <c r="B16" s="1802"/>
      <c r="C16" s="979"/>
      <c r="D16" s="968">
        <f>SUMIFS(Sage!$K$3:$K$1000,Sage!$D$3:$D$1000,"=1414")</f>
        <v>0</v>
      </c>
      <c r="E16" s="968">
        <f>SUMIFS(Sagen!$K$3:$K$1000,Sagen!$D$3:$D$1000,"=1414")</f>
        <v>0</v>
      </c>
      <c r="F16" s="971">
        <f t="shared" si="0"/>
        <v>0</v>
      </c>
      <c r="G16" s="966"/>
      <c r="H16" s="1924"/>
      <c r="I16" s="1924"/>
    </row>
    <row r="17" spans="1:9" ht="27" customHeight="1">
      <c r="A17" s="1800" t="s">
        <v>1168</v>
      </c>
      <c r="B17" s="1802"/>
      <c r="C17" s="979"/>
      <c r="D17" s="968">
        <f>SUMIFS(Sage!$K$3:$K$1000,Sage!$D$3:$D$1000,"=1415")</f>
        <v>0</v>
      </c>
      <c r="E17" s="968">
        <f>SUMIFS(Sagen!$K$3:$K$1000,Sagen!$D$3:$D$1000,"=1415")</f>
        <v>0</v>
      </c>
      <c r="F17" s="971">
        <f t="shared" si="0"/>
        <v>0</v>
      </c>
      <c r="G17" s="966"/>
      <c r="H17" s="1924"/>
      <c r="I17" s="1924"/>
    </row>
    <row r="18" spans="1:9" ht="27" customHeight="1">
      <c r="A18" s="1920" t="s">
        <v>1169</v>
      </c>
      <c r="B18" s="1921"/>
      <c r="C18" s="979"/>
      <c r="D18" s="968">
        <f>SUMIFS(Sage!$K$3:$K$1000,Sage!$D$3:$D$1000,"=1416")</f>
        <v>0</v>
      </c>
      <c r="E18" s="968">
        <f>SUMIFS(Sagen!$K$3:$K$1000,Sagen!$D$3:$D$1000,"=1416")</f>
        <v>0</v>
      </c>
      <c r="F18" s="971">
        <f t="shared" si="0"/>
        <v>0</v>
      </c>
      <c r="G18" s="966"/>
      <c r="H18" s="1924"/>
      <c r="I18" s="1924"/>
    </row>
    <row r="19" spans="1:9" ht="27" customHeight="1">
      <c r="A19" s="1800" t="s">
        <v>1170</v>
      </c>
      <c r="B19" s="1801"/>
      <c r="C19" s="979"/>
      <c r="D19" s="968">
        <f>SUMIFS(Sage!$K$3:$K$1000,Sage!$D$3:$D$1000,"=1417")</f>
        <v>0</v>
      </c>
      <c r="E19" s="968">
        <f>SUMIFS(Sagen!$K$3:$K$1000,Sagen!$D$3:$D$1000,"=1417")</f>
        <v>0</v>
      </c>
      <c r="F19" s="971">
        <f t="shared" si="0"/>
        <v>0</v>
      </c>
      <c r="G19" s="966"/>
      <c r="H19" s="1910"/>
      <c r="I19" s="1911"/>
    </row>
    <row r="20" spans="1:9" ht="27" customHeight="1">
      <c r="A20" s="1920" t="s">
        <v>1171</v>
      </c>
      <c r="B20" s="1923"/>
      <c r="C20" s="979"/>
      <c r="D20" s="968">
        <f>SUMIFS(Sage!$K$3:$K$1000,Sage!$D$3:$D$1000,"=1418")+SUMIFS(Sage!$K$3:$K$1000,Sage!$C$3:$C$1000,"=148")</f>
        <v>0</v>
      </c>
      <c r="E20" s="968">
        <f>SUMIFS(Sagen!$K$3:$K$1000,Sagen!$D$3:$D$1000,"=1418")+SUMIFS(Sagen!$K$3:$K$1000,Sagen!$C$3:$C$1000,"=148")</f>
        <v>0</v>
      </c>
      <c r="F20" s="971">
        <f t="shared" si="0"/>
        <v>0</v>
      </c>
      <c r="G20" s="966"/>
      <c r="H20" s="1910"/>
      <c r="I20" s="1911"/>
    </row>
    <row r="21" spans="1:9" ht="27" customHeight="1">
      <c r="A21" s="1912" t="s">
        <v>1172</v>
      </c>
      <c r="B21" s="1913"/>
      <c r="C21" s="980"/>
      <c r="D21" s="972">
        <f>SUM(D13:D20)</f>
        <v>0</v>
      </c>
      <c r="E21" s="972">
        <f>SUM(E13:E20)</f>
        <v>0</v>
      </c>
      <c r="F21" s="973">
        <f t="shared" si="0"/>
        <v>0</v>
      </c>
      <c r="G21" s="967"/>
      <c r="H21" s="1919"/>
      <c r="I21" s="1919"/>
    </row>
    <row r="22" spans="1:9" ht="27" customHeight="1">
      <c r="A22" s="1800" t="s">
        <v>1173</v>
      </c>
      <c r="B22" s="1802"/>
      <c r="C22" s="979"/>
      <c r="D22" s="968">
        <f>SUMIFS(Sage!$K$3:$K$1000,Sage!$C$3:$C$1000,"=151")</f>
        <v>0</v>
      </c>
      <c r="E22" s="968">
        <f>SUMIFS(Sagen!$K$3:$K$1000,Sagen!$C$3:$C$1000,"=151")</f>
        <v>0</v>
      </c>
      <c r="F22" s="975">
        <f t="shared" si="0"/>
        <v>0</v>
      </c>
      <c r="G22" s="966"/>
      <c r="H22" s="1922"/>
      <c r="I22" s="1922"/>
    </row>
    <row r="23" spans="1:9" ht="27" customHeight="1">
      <c r="A23" s="1800" t="s">
        <v>1174</v>
      </c>
      <c r="B23" s="1802"/>
      <c r="C23" s="979"/>
      <c r="D23" s="968">
        <f>SUMIFS(Sage!$K$3:$K$1000,Sage!$C$3:$C$1000,"=152")</f>
        <v>0</v>
      </c>
      <c r="E23" s="968">
        <f>SUMIFS(Sagen!$K$3:$K$1000,Sagen!$C$3:$C$1000,"=152")</f>
        <v>0</v>
      </c>
      <c r="F23" s="975">
        <f t="shared" si="0"/>
        <v>0</v>
      </c>
      <c r="G23" s="966"/>
      <c r="H23" s="1916"/>
      <c r="I23" s="1917"/>
    </row>
    <row r="24" spans="1:9" ht="27" customHeight="1">
      <c r="A24" s="1800" t="s">
        <v>1555</v>
      </c>
      <c r="B24" s="1802"/>
      <c r="C24" s="979"/>
      <c r="D24" s="968">
        <f>SUMIFS(Sage!$K$3:$K$1000,Sage!$C$3:$C$1000,"=154")</f>
        <v>0</v>
      </c>
      <c r="E24" s="968">
        <f>SUMIFS(Sagen!$K$3:$K$1000,Sagen!$C$3:$C$1000,"=154")</f>
        <v>0</v>
      </c>
      <c r="F24" s="975">
        <f t="shared" si="0"/>
        <v>0</v>
      </c>
      <c r="G24" s="966"/>
      <c r="H24" s="1916"/>
      <c r="I24" s="1917"/>
    </row>
    <row r="25" spans="1:9" ht="27" customHeight="1">
      <c r="A25" s="1800" t="s">
        <v>1175</v>
      </c>
      <c r="B25" s="1802"/>
      <c r="C25" s="979"/>
      <c r="D25" s="968">
        <f>SUMIFS(Sage!$K$3:$K$1000,Sage!$C$3:$C$1000,"=155")</f>
        <v>0</v>
      </c>
      <c r="E25" s="968">
        <f>SUMIFS(Sagen!$K$3:$K$1000,Sagen!$C$3:$C$1000,"=155")</f>
        <v>0</v>
      </c>
      <c r="F25" s="975">
        <f t="shared" si="0"/>
        <v>0</v>
      </c>
      <c r="G25" s="966"/>
      <c r="H25" s="1916"/>
      <c r="I25" s="1917"/>
    </row>
    <row r="26" spans="1:9" ht="27" customHeight="1">
      <c r="A26" s="1800" t="s">
        <v>1176</v>
      </c>
      <c r="B26" s="1802"/>
      <c r="C26" s="979"/>
      <c r="D26" s="968">
        <f>SUMIFS(Sage!$K$3:$K$1000,Sage!$C$3:$C$1000,"=156")</f>
        <v>0</v>
      </c>
      <c r="E26" s="968">
        <f>SUMIFS(Sagen!$K$3:$K$1000,Sagen!$C$3:$C$1000,"=156")</f>
        <v>0</v>
      </c>
      <c r="F26" s="975">
        <f t="shared" si="0"/>
        <v>0</v>
      </c>
      <c r="G26" s="966"/>
      <c r="H26" s="1916"/>
      <c r="I26" s="1917"/>
    </row>
    <row r="27" spans="1:9" ht="27" customHeight="1">
      <c r="A27" s="1800" t="s">
        <v>1177</v>
      </c>
      <c r="B27" s="1802"/>
      <c r="C27" s="979"/>
      <c r="D27" s="968">
        <f>SUMIFS(Sage!$K$3:$K$1000,Sage!$C$3:$C$1000,"=157")</f>
        <v>0</v>
      </c>
      <c r="E27" s="968">
        <f>SUMIFS(Sagen!$K$3:$K$1000,Sagen!$C$3:$C$1000,"=157")</f>
        <v>0</v>
      </c>
      <c r="F27" s="975">
        <f t="shared" si="0"/>
        <v>0</v>
      </c>
      <c r="G27" s="966"/>
      <c r="H27" s="1916"/>
      <c r="I27" s="1917"/>
    </row>
    <row r="28" spans="1:9" ht="27" customHeight="1">
      <c r="A28" s="1800" t="s">
        <v>1178</v>
      </c>
      <c r="B28" s="1802"/>
      <c r="C28" s="979"/>
      <c r="D28" s="968">
        <f>SUMIFS(Sage!$K$3:$K$1000,Sage!$C$3:$C$1000,"=158")</f>
        <v>0</v>
      </c>
      <c r="E28" s="968">
        <f>SUMIFS(Sagen!$K$3:$K$1000,Sagen!$C$3:$C$1000,"=158")</f>
        <v>0</v>
      </c>
      <c r="F28" s="975">
        <f t="shared" si="0"/>
        <v>0</v>
      </c>
      <c r="G28" s="966"/>
      <c r="H28" s="1916"/>
      <c r="I28" s="1917"/>
    </row>
    <row r="29" spans="1:9" ht="27" customHeight="1">
      <c r="A29" s="1912" t="s">
        <v>1179</v>
      </c>
      <c r="B29" s="1913"/>
      <c r="C29" s="980"/>
      <c r="D29" s="972">
        <f>SUM(D22:D28)</f>
        <v>0</v>
      </c>
      <c r="E29" s="972">
        <f>SUM(E22:E28)</f>
        <v>0</v>
      </c>
      <c r="F29" s="973">
        <f t="shared" si="0"/>
        <v>0</v>
      </c>
      <c r="G29" s="967"/>
      <c r="H29" s="1919"/>
      <c r="I29" s="1919"/>
    </row>
    <row r="30" spans="1:9" ht="35.25" customHeight="1">
      <c r="A30" s="1914" t="s">
        <v>1158</v>
      </c>
      <c r="B30" s="1915"/>
      <c r="C30" s="980"/>
      <c r="D30" s="972">
        <f>D21+D29</f>
        <v>0</v>
      </c>
      <c r="E30" s="972">
        <f>E21+E29</f>
        <v>0</v>
      </c>
      <c r="F30" s="973">
        <f t="shared" si="0"/>
        <v>0</v>
      </c>
      <c r="G30" s="967"/>
      <c r="H30" s="1918"/>
      <c r="I30" s="1918"/>
    </row>
    <row r="31" spans="1:9">
      <c r="A31" s="17" t="s">
        <v>989</v>
      </c>
    </row>
    <row r="32" spans="1:9">
      <c r="A32" s="1505"/>
      <c r="B32" s="1722"/>
      <c r="C32" s="1722"/>
      <c r="D32" s="1722"/>
      <c r="E32" s="1722"/>
      <c r="F32" s="1722"/>
      <c r="G32" s="1722"/>
      <c r="H32" s="1722"/>
      <c r="I32" s="1723"/>
    </row>
    <row r="33" spans="1:9">
      <c r="A33" s="1724"/>
      <c r="B33" s="1725"/>
      <c r="C33" s="1725"/>
      <c r="D33" s="1725"/>
      <c r="E33" s="1725"/>
      <c r="F33" s="1725"/>
      <c r="G33" s="1725"/>
      <c r="H33" s="1725"/>
      <c r="I33" s="1726"/>
    </row>
    <row r="34" spans="1:9">
      <c r="A34" s="1724"/>
      <c r="B34" s="1725"/>
      <c r="C34" s="1725"/>
      <c r="D34" s="1725"/>
      <c r="E34" s="1725"/>
      <c r="F34" s="1725"/>
      <c r="G34" s="1725"/>
      <c r="H34" s="1725"/>
      <c r="I34" s="1726"/>
    </row>
    <row r="35" spans="1:9">
      <c r="A35" s="1724"/>
      <c r="B35" s="1725"/>
      <c r="C35" s="1725"/>
      <c r="D35" s="1725"/>
      <c r="E35" s="1725"/>
      <c r="F35" s="1725"/>
      <c r="G35" s="1725"/>
      <c r="H35" s="1725"/>
      <c r="I35" s="1726"/>
    </row>
    <row r="36" spans="1:9">
      <c r="A36" s="1724"/>
      <c r="B36" s="1725"/>
      <c r="C36" s="1725"/>
      <c r="D36" s="1725"/>
      <c r="E36" s="1725"/>
      <c r="F36" s="1725"/>
      <c r="G36" s="1725"/>
      <c r="H36" s="1725"/>
      <c r="I36" s="1726"/>
    </row>
    <row r="37" spans="1:9">
      <c r="A37" s="1724"/>
      <c r="B37" s="1725"/>
      <c r="C37" s="1725"/>
      <c r="D37" s="1725"/>
      <c r="E37" s="1725"/>
      <c r="F37" s="1725"/>
      <c r="G37" s="1725"/>
      <c r="H37" s="1725"/>
      <c r="I37" s="1726"/>
    </row>
    <row r="38" spans="1:9">
      <c r="A38" s="1724"/>
      <c r="B38" s="1725"/>
      <c r="C38" s="1725"/>
      <c r="D38" s="1725"/>
      <c r="E38" s="1725"/>
      <c r="F38" s="1725"/>
      <c r="G38" s="1725"/>
      <c r="H38" s="1725"/>
      <c r="I38" s="1726"/>
    </row>
    <row r="39" spans="1:9">
      <c r="A39" s="1724"/>
      <c r="B39" s="1725"/>
      <c r="C39" s="1725"/>
      <c r="D39" s="1725"/>
      <c r="E39" s="1725"/>
      <c r="F39" s="1725"/>
      <c r="G39" s="1725"/>
      <c r="H39" s="1725"/>
      <c r="I39" s="1726"/>
    </row>
    <row r="40" spans="1:9">
      <c r="A40" s="1724"/>
      <c r="B40" s="1725"/>
      <c r="C40" s="1725"/>
      <c r="D40" s="1725"/>
      <c r="E40" s="1725"/>
      <c r="F40" s="1725"/>
      <c r="G40" s="1725"/>
      <c r="H40" s="1725"/>
      <c r="I40" s="1726"/>
    </row>
    <row r="41" spans="1:9">
      <c r="A41" s="1724"/>
      <c r="B41" s="1725"/>
      <c r="C41" s="1725"/>
      <c r="D41" s="1725"/>
      <c r="E41" s="1725"/>
      <c r="F41" s="1725"/>
      <c r="G41" s="1725"/>
      <c r="H41" s="1725"/>
      <c r="I41" s="1726"/>
    </row>
    <row r="42" spans="1:9">
      <c r="A42" s="1724"/>
      <c r="B42" s="1725"/>
      <c r="C42" s="1725"/>
      <c r="D42" s="1725"/>
      <c r="E42" s="1725"/>
      <c r="F42" s="1725"/>
      <c r="G42" s="1725"/>
      <c r="H42" s="1725"/>
      <c r="I42" s="1726"/>
    </row>
    <row r="43" spans="1:9">
      <c r="A43" s="1724"/>
      <c r="B43" s="1725"/>
      <c r="C43" s="1725"/>
      <c r="D43" s="1725"/>
      <c r="E43" s="1725"/>
      <c r="F43" s="1725"/>
      <c r="G43" s="1725"/>
      <c r="H43" s="1725"/>
      <c r="I43" s="1726"/>
    </row>
    <row r="44" spans="1:9">
      <c r="A44" s="1724"/>
      <c r="B44" s="1725"/>
      <c r="C44" s="1725"/>
      <c r="D44" s="1725"/>
      <c r="E44" s="1725"/>
      <c r="F44" s="1725"/>
      <c r="G44" s="1725"/>
      <c r="H44" s="1725"/>
      <c r="I44" s="1726"/>
    </row>
    <row r="45" spans="1:9">
      <c r="A45" s="1724"/>
      <c r="B45" s="1725"/>
      <c r="C45" s="1725"/>
      <c r="D45" s="1725"/>
      <c r="E45" s="1725"/>
      <c r="F45" s="1725"/>
      <c r="G45" s="1725"/>
      <c r="H45" s="1725"/>
      <c r="I45" s="1726"/>
    </row>
    <row r="46" spans="1:9">
      <c r="A46" s="1727"/>
      <c r="B46" s="1728"/>
      <c r="C46" s="1728"/>
      <c r="D46" s="1728"/>
      <c r="E46" s="1728"/>
      <c r="F46" s="1728"/>
      <c r="G46" s="1728"/>
      <c r="H46" s="1728"/>
      <c r="I46" s="1729"/>
    </row>
  </sheetData>
  <sheetProtection algorithmName="SHA-512" hashValue="FqTwZxuA5l3Esm0G5Anucg0XwP5vKD/O90e3hELIJyxf5XG+cGaNJRklYgfdVnd4V3DjSifL5mhnmr5N9vLSnA==" saltValue="+PE2KycrgT17XLtKtKTsVQ==" spinCount="100000" sheet="1" objects="1" formatCells="0" selectLockedCells="1"/>
  <mergeCells count="50">
    <mergeCell ref="A1:I1"/>
    <mergeCell ref="B2:I2"/>
    <mergeCell ref="B3:I3"/>
    <mergeCell ref="F4:H4"/>
    <mergeCell ref="B5:C5"/>
    <mergeCell ref="G5:H5"/>
    <mergeCell ref="A7:I7"/>
    <mergeCell ref="A9:I9"/>
    <mergeCell ref="F11:F12"/>
    <mergeCell ref="G11:G12"/>
    <mergeCell ref="H11:I12"/>
    <mergeCell ref="H18:I18"/>
    <mergeCell ref="A17:B17"/>
    <mergeCell ref="A18:B18"/>
    <mergeCell ref="H13:I13"/>
    <mergeCell ref="H14:I14"/>
    <mergeCell ref="H15:I15"/>
    <mergeCell ref="A15:B15"/>
    <mergeCell ref="H29:I29"/>
    <mergeCell ref="A32:I46"/>
    <mergeCell ref="C11:C12"/>
    <mergeCell ref="A11:B12"/>
    <mergeCell ref="A16:B16"/>
    <mergeCell ref="A13:B13"/>
    <mergeCell ref="A14:B14"/>
    <mergeCell ref="H19:I19"/>
    <mergeCell ref="H21:I21"/>
    <mergeCell ref="H22:I22"/>
    <mergeCell ref="A19:B19"/>
    <mergeCell ref="A20:B20"/>
    <mergeCell ref="A21:B21"/>
    <mergeCell ref="A22:B22"/>
    <mergeCell ref="H16:I16"/>
    <mergeCell ref="H17:I17"/>
    <mergeCell ref="H20:I20"/>
    <mergeCell ref="A29:B29"/>
    <mergeCell ref="A30:B30"/>
    <mergeCell ref="H23:I23"/>
    <mergeCell ref="H24:I24"/>
    <mergeCell ref="H25:I25"/>
    <mergeCell ref="H26:I26"/>
    <mergeCell ref="H27:I27"/>
    <mergeCell ref="H28:I28"/>
    <mergeCell ref="H30:I30"/>
    <mergeCell ref="A23:B23"/>
    <mergeCell ref="A24:B24"/>
    <mergeCell ref="A25:B25"/>
    <mergeCell ref="A26:B26"/>
    <mergeCell ref="A27:B27"/>
    <mergeCell ref="A28:B28"/>
  </mergeCells>
  <printOptions horizontalCentered="1"/>
  <pageMargins left="0.39370078740157483" right="0.19685039370078741" top="0.78740157480314965" bottom="0.19685039370078741" header="0.31496062992125984" footer="0.31496062992125984"/>
  <pageSetup paperSize="9" scale="75" orientation="portrait" verticalDpi="1200" r:id="rId1"/>
  <drawing r:id="rId2"/>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7">
    <pageSetUpPr fitToPage="1"/>
  </sheetPr>
  <dimension ref="A1:I32"/>
  <sheetViews>
    <sheetView showGridLines="0" showRowColHeaders="0" showZeros="0" zoomScaleNormal="100" workbookViewId="0">
      <selection activeCell="A25" sqref="A25:I32"/>
    </sheetView>
  </sheetViews>
  <sheetFormatPr baseColWidth="10" defaultRowHeight="14.25"/>
  <cols>
    <col min="1" max="1" width="44" style="17" customWidth="1"/>
    <col min="2" max="2" width="6.5703125" style="17" customWidth="1"/>
    <col min="3" max="3" width="7.7109375" style="17" customWidth="1"/>
    <col min="4" max="4" width="15.7109375" style="17" customWidth="1"/>
    <col min="5" max="5" width="14.42578125" style="17" customWidth="1"/>
    <col min="6" max="6" width="13.42578125" style="17" customWidth="1"/>
    <col min="7" max="7" width="14.42578125" style="17" customWidth="1"/>
    <col min="8" max="8" width="9.5703125" style="17" customWidth="1"/>
    <col min="9" max="9" width="5.140625" style="17" customWidth="1"/>
    <col min="10" max="16384" width="11.42578125" style="17"/>
  </cols>
  <sheetData>
    <row r="1" spans="1:9" ht="16.5"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1159</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1180</v>
      </c>
      <c r="B9" s="1493"/>
      <c r="C9" s="1493"/>
      <c r="D9" s="1493"/>
      <c r="E9" s="1493"/>
      <c r="F9" s="1493"/>
      <c r="G9" s="1493"/>
      <c r="H9" s="1493"/>
      <c r="I9" s="1493"/>
    </row>
    <row r="10" spans="1:9" ht="11.25" customHeight="1">
      <c r="A10" s="219"/>
      <c r="B10" s="219"/>
      <c r="C10" s="219"/>
      <c r="D10" s="219"/>
      <c r="E10" s="219"/>
      <c r="F10" s="219"/>
      <c r="G10" s="219"/>
      <c r="H10" s="219"/>
      <c r="I10" s="219"/>
    </row>
    <row r="11" spans="1:9" ht="37.5" customHeight="1">
      <c r="A11" s="1748" t="s">
        <v>1014</v>
      </c>
      <c r="B11" s="1749"/>
      <c r="C11" s="1752" t="s">
        <v>635</v>
      </c>
      <c r="D11" s="478" t="s">
        <v>5</v>
      </c>
      <c r="E11" s="478" t="s">
        <v>5</v>
      </c>
      <c r="F11" s="1738" t="s">
        <v>1163</v>
      </c>
      <c r="G11" s="1738" t="s">
        <v>1162</v>
      </c>
      <c r="H11" s="1738" t="s">
        <v>1161</v>
      </c>
      <c r="I11" s="1738"/>
    </row>
    <row r="12" spans="1:9" ht="37.5" customHeight="1">
      <c r="A12" s="1770"/>
      <c r="B12" s="1751"/>
      <c r="C12" s="1753"/>
      <c r="D12" s="427">
        <f>IDENTIFICATION!H7</f>
        <v>2017</v>
      </c>
      <c r="E12" s="427">
        <f>IDENTIFICATION!H7-1</f>
        <v>2016</v>
      </c>
      <c r="F12" s="1738"/>
      <c r="G12" s="1738"/>
      <c r="H12" s="1738"/>
      <c r="I12" s="1738"/>
    </row>
    <row r="13" spans="1:9" ht="27" customHeight="1">
      <c r="A13" s="1800" t="s">
        <v>1181</v>
      </c>
      <c r="B13" s="1802"/>
      <c r="C13" s="429"/>
      <c r="D13" s="937"/>
      <c r="E13" s="937"/>
      <c r="F13" s="933">
        <f>IFERROR((D13-E13)/E13,)</f>
        <v>0</v>
      </c>
      <c r="G13" s="939"/>
      <c r="H13" s="1925"/>
      <c r="I13" s="1925"/>
    </row>
    <row r="14" spans="1:9" ht="27" customHeight="1">
      <c r="A14" s="1920" t="s">
        <v>1182</v>
      </c>
      <c r="B14" s="1921"/>
      <c r="C14" s="429"/>
      <c r="D14" s="937"/>
      <c r="E14" s="937"/>
      <c r="F14" s="933">
        <f t="shared" ref="F14:F18" si="0">IFERROR((D14-E14)/E14,)</f>
        <v>0</v>
      </c>
      <c r="G14" s="939"/>
      <c r="H14" s="1925"/>
      <c r="I14" s="1925"/>
    </row>
    <row r="15" spans="1:9" ht="27" customHeight="1">
      <c r="A15" s="1920" t="s">
        <v>1183</v>
      </c>
      <c r="B15" s="1921"/>
      <c r="C15" s="429"/>
      <c r="D15" s="937"/>
      <c r="E15" s="937"/>
      <c r="F15" s="933">
        <f t="shared" si="0"/>
        <v>0</v>
      </c>
      <c r="G15" s="939"/>
      <c r="H15" s="1925"/>
      <c r="I15" s="1925"/>
    </row>
    <row r="16" spans="1:9" ht="27" customHeight="1">
      <c r="A16" s="1800" t="s">
        <v>1184</v>
      </c>
      <c r="B16" s="1802"/>
      <c r="C16" s="429"/>
      <c r="D16" s="937"/>
      <c r="E16" s="937"/>
      <c r="F16" s="933">
        <f t="shared" si="0"/>
        <v>0</v>
      </c>
      <c r="G16" s="939"/>
      <c r="H16" s="1925"/>
      <c r="I16" s="1925"/>
    </row>
    <row r="17" spans="1:9" ht="27" customHeight="1">
      <c r="A17" s="1800" t="s">
        <v>1171</v>
      </c>
      <c r="B17" s="1802"/>
      <c r="C17" s="429"/>
      <c r="D17" s="937"/>
      <c r="E17" s="937"/>
      <c r="F17" s="933">
        <f t="shared" si="0"/>
        <v>0</v>
      </c>
      <c r="G17" s="939"/>
      <c r="H17" s="1925"/>
      <c r="I17" s="1925"/>
    </row>
    <row r="18" spans="1:9" ht="27" customHeight="1">
      <c r="A18" s="1912" t="s">
        <v>1185</v>
      </c>
      <c r="B18" s="1913"/>
      <c r="C18" s="431"/>
      <c r="D18" s="938">
        <f>SUM(D13:D17)</f>
        <v>0</v>
      </c>
      <c r="E18" s="938">
        <f>SUM(E13:E17)</f>
        <v>0</v>
      </c>
      <c r="F18" s="936">
        <f t="shared" si="0"/>
        <v>0</v>
      </c>
      <c r="G18" s="940"/>
      <c r="H18" s="1742"/>
      <c r="I18" s="1742"/>
    </row>
    <row r="20" spans="1:9" ht="21.75" customHeight="1">
      <c r="A20" s="1926" t="s">
        <v>1186</v>
      </c>
      <c r="B20" s="1926"/>
      <c r="C20" s="1926"/>
      <c r="D20" s="1926"/>
      <c r="E20" s="1926"/>
      <c r="F20" s="1926"/>
      <c r="G20" s="1926"/>
      <c r="H20" s="1926"/>
      <c r="I20" s="1926"/>
    </row>
    <row r="21" spans="1:9" ht="21" customHeight="1">
      <c r="A21" s="1926"/>
      <c r="B21" s="1926"/>
      <c r="C21" s="1926"/>
      <c r="D21" s="1926"/>
      <c r="E21" s="1926"/>
      <c r="F21" s="1926"/>
      <c r="G21" s="1926"/>
      <c r="H21" s="1926"/>
      <c r="I21" s="1926"/>
    </row>
    <row r="22" spans="1:9">
      <c r="A22" s="1926"/>
      <c r="B22" s="1926"/>
      <c r="C22" s="1926"/>
      <c r="D22" s="1926"/>
      <c r="E22" s="1926"/>
      <c r="F22" s="1926"/>
      <c r="G22" s="1926"/>
      <c r="H22" s="1926"/>
      <c r="I22" s="1926"/>
    </row>
    <row r="24" spans="1:9">
      <c r="A24" s="17" t="s">
        <v>989</v>
      </c>
    </row>
    <row r="25" spans="1:9">
      <c r="A25" s="1702"/>
      <c r="B25" s="1702"/>
      <c r="C25" s="1702"/>
      <c r="D25" s="1702"/>
      <c r="E25" s="1702"/>
      <c r="F25" s="1702"/>
      <c r="G25" s="1702"/>
      <c r="H25" s="1702"/>
      <c r="I25" s="1702"/>
    </row>
    <row r="26" spans="1:9">
      <c r="A26" s="1702"/>
      <c r="B26" s="1702"/>
      <c r="C26" s="1702"/>
      <c r="D26" s="1702"/>
      <c r="E26" s="1702"/>
      <c r="F26" s="1702"/>
      <c r="G26" s="1702"/>
      <c r="H26" s="1702"/>
      <c r="I26" s="1702"/>
    </row>
    <row r="27" spans="1:9">
      <c r="A27" s="1702"/>
      <c r="B27" s="1702"/>
      <c r="C27" s="1702"/>
      <c r="D27" s="1702"/>
      <c r="E27" s="1702"/>
      <c r="F27" s="1702"/>
      <c r="G27" s="1702"/>
      <c r="H27" s="1702"/>
      <c r="I27" s="1702"/>
    </row>
    <row r="28" spans="1:9">
      <c r="A28" s="1702"/>
      <c r="B28" s="1702"/>
      <c r="C28" s="1702"/>
      <c r="D28" s="1702"/>
      <c r="E28" s="1702"/>
      <c r="F28" s="1702"/>
      <c r="G28" s="1702"/>
      <c r="H28" s="1702"/>
      <c r="I28" s="1702"/>
    </row>
    <row r="29" spans="1:9">
      <c r="A29" s="1702"/>
      <c r="B29" s="1702"/>
      <c r="C29" s="1702"/>
      <c r="D29" s="1702"/>
      <c r="E29" s="1702"/>
      <c r="F29" s="1702"/>
      <c r="G29" s="1702"/>
      <c r="H29" s="1702"/>
      <c r="I29" s="1702"/>
    </row>
    <row r="30" spans="1:9">
      <c r="A30" s="1702"/>
      <c r="B30" s="1702"/>
      <c r="C30" s="1702"/>
      <c r="D30" s="1702"/>
      <c r="E30" s="1702"/>
      <c r="F30" s="1702"/>
      <c r="G30" s="1702"/>
      <c r="H30" s="1702"/>
      <c r="I30" s="1702"/>
    </row>
    <row r="31" spans="1:9">
      <c r="A31" s="1702"/>
      <c r="B31" s="1702"/>
      <c r="C31" s="1702"/>
      <c r="D31" s="1702"/>
      <c r="E31" s="1702"/>
      <c r="F31" s="1702"/>
      <c r="G31" s="1702"/>
      <c r="H31" s="1702"/>
      <c r="I31" s="1702"/>
    </row>
    <row r="32" spans="1:9">
      <c r="A32" s="1702"/>
      <c r="B32" s="1702"/>
      <c r="C32" s="1702"/>
      <c r="D32" s="1702"/>
      <c r="E32" s="1702"/>
      <c r="F32" s="1702"/>
      <c r="G32" s="1702"/>
      <c r="H32" s="1702"/>
      <c r="I32" s="1702"/>
    </row>
  </sheetData>
  <sheetProtection algorithmName="SHA-512" hashValue="cwVu7ydYpUxBoGFD4XueUCFXfIYd7fdXdmuj6/eAq7NSrYcoZ1IBCgt6tSIsmFC2DrlSK696wt86i623kBxjhA==" saltValue="RLOf98LAdJvwt5LJjIQUsQ==" spinCount="100000" sheet="1" objects="1" formatCells="0" selectLockedCells="1"/>
  <mergeCells count="27">
    <mergeCell ref="A20:I22"/>
    <mergeCell ref="A25:I32"/>
    <mergeCell ref="A1:I1"/>
    <mergeCell ref="B2:I2"/>
    <mergeCell ref="B3:I3"/>
    <mergeCell ref="F4:H4"/>
    <mergeCell ref="B5:C5"/>
    <mergeCell ref="G5:H5"/>
    <mergeCell ref="A7:I7"/>
    <mergeCell ref="A9:I9"/>
    <mergeCell ref="A11:B12"/>
    <mergeCell ref="C11:C12"/>
    <mergeCell ref="F11:F12"/>
    <mergeCell ref="G11:G12"/>
    <mergeCell ref="H11:I12"/>
    <mergeCell ref="A13:B13"/>
    <mergeCell ref="H13:I13"/>
    <mergeCell ref="A14:B14"/>
    <mergeCell ref="H14:I14"/>
    <mergeCell ref="A15:B15"/>
    <mergeCell ref="H15:I15"/>
    <mergeCell ref="A18:B18"/>
    <mergeCell ref="H18:I18"/>
    <mergeCell ref="A16:B16"/>
    <mergeCell ref="H16:I16"/>
    <mergeCell ref="A17:B17"/>
    <mergeCell ref="H17:I17"/>
  </mergeCells>
  <printOptions horizontalCentered="1"/>
  <pageMargins left="0.39370078740157483" right="0.19685039370078741" top="0.78740157480314965" bottom="0.19685039370078741" header="0.31496062992125984" footer="0.31496062992125984"/>
  <pageSetup paperSize="9" scale="75" orientation="portrait" verticalDpi="1200" r:id="rId1"/>
  <drawing r:id="rId2"/>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8">
    <pageSetUpPr fitToPage="1"/>
  </sheetPr>
  <dimension ref="A1:I60"/>
  <sheetViews>
    <sheetView showGridLines="0" showRowColHeaders="0" showZeros="0" topLeftCell="A4" zoomScaleNormal="100" workbookViewId="0">
      <selection activeCell="F28" sqref="F28"/>
    </sheetView>
  </sheetViews>
  <sheetFormatPr baseColWidth="10" defaultRowHeight="14.25"/>
  <cols>
    <col min="1" max="1" width="52.28515625" style="17" bestFit="1" customWidth="1"/>
    <col min="2" max="2" width="6.5703125" style="17" customWidth="1"/>
    <col min="3" max="3" width="7.7109375" style="17" customWidth="1"/>
    <col min="4" max="4" width="15.7109375" style="17" customWidth="1"/>
    <col min="5" max="5" width="14.42578125" style="17" customWidth="1"/>
    <col min="6" max="6" width="13.42578125" style="17" customWidth="1"/>
    <col min="7" max="7" width="15.42578125" style="17" customWidth="1"/>
    <col min="8" max="8" width="10.7109375" style="17" customWidth="1"/>
    <col min="9" max="9" width="5.140625" style="17" customWidth="1"/>
    <col min="10" max="16384" width="11.42578125" style="17"/>
  </cols>
  <sheetData>
    <row r="1" spans="1:9" ht="12"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714</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1187</v>
      </c>
      <c r="B9" s="1493"/>
      <c r="C9" s="1493"/>
      <c r="D9" s="1493"/>
      <c r="E9" s="1493"/>
      <c r="F9" s="1493"/>
      <c r="G9" s="1493"/>
      <c r="H9" s="1493"/>
      <c r="I9" s="1493"/>
    </row>
    <row r="10" spans="1:9" ht="11.25" customHeight="1">
      <c r="A10" s="219"/>
      <c r="B10" s="219"/>
      <c r="C10" s="219"/>
      <c r="D10" s="219"/>
      <c r="E10" s="219"/>
      <c r="F10" s="219"/>
      <c r="G10" s="219"/>
      <c r="H10" s="219"/>
      <c r="I10" s="219"/>
    </row>
    <row r="11" spans="1:9" ht="37.5" customHeight="1">
      <c r="A11" s="1752" t="s">
        <v>1014</v>
      </c>
      <c r="B11" s="1748" t="s">
        <v>5</v>
      </c>
      <c r="C11" s="1749"/>
      <c r="D11" s="478" t="s">
        <v>5</v>
      </c>
      <c r="E11" s="1738" t="s">
        <v>1013</v>
      </c>
      <c r="F11" s="1738" t="s">
        <v>1012</v>
      </c>
      <c r="G11" s="1738" t="s">
        <v>1011</v>
      </c>
      <c r="H11" s="1738" t="s">
        <v>1010</v>
      </c>
      <c r="I11" s="1738"/>
    </row>
    <row r="12" spans="1:9" ht="37.5" customHeight="1">
      <c r="A12" s="1753"/>
      <c r="B12" s="1750">
        <f>IDENTIFICATION!H7</f>
        <v>2017</v>
      </c>
      <c r="C12" s="1751"/>
      <c r="D12" s="427">
        <f>IDENTIFICATION!H7-1</f>
        <v>2016</v>
      </c>
      <c r="E12" s="1738"/>
      <c r="F12" s="1738"/>
      <c r="G12" s="1738"/>
      <c r="H12" s="1738"/>
      <c r="I12" s="1738"/>
    </row>
    <row r="13" spans="1:9" ht="17.25" customHeight="1">
      <c r="A13" s="835" t="s">
        <v>1188</v>
      </c>
      <c r="B13" s="1761">
        <f>SUMIFS(Sage!$K$3:$K$1000,Sage!$C$3:$C$1000,"=161")</f>
        <v>0</v>
      </c>
      <c r="C13" s="1761"/>
      <c r="D13" s="982">
        <f>SUMIFS(Sagen!$K$3:$K$1000,Sagen!$C$3:$C$1000,"=161")</f>
        <v>0</v>
      </c>
      <c r="E13" s="981">
        <f>IFERROR((B13-D13)/D13,)</f>
        <v>0</v>
      </c>
      <c r="F13" s="974"/>
      <c r="G13" s="974"/>
      <c r="H13" s="1922"/>
      <c r="I13" s="1922"/>
    </row>
    <row r="14" spans="1:9">
      <c r="A14" s="832" t="s">
        <v>1189</v>
      </c>
      <c r="B14" s="1761">
        <f>SUMIFS(Sage!$K$3:$K$1000,Sage!$C$3:$C$1000,"=162")</f>
        <v>0</v>
      </c>
      <c r="C14" s="1761"/>
      <c r="D14" s="982">
        <f>SUMIFS(Sagen!$K$3:$K$1000,Sagen!$C$3:$C$1000,"=162")</f>
        <v>0</v>
      </c>
      <c r="E14" s="981">
        <f t="shared" ref="E14:E42" si="0">IFERROR((B14-D14)/D14,)</f>
        <v>0</v>
      </c>
      <c r="F14" s="974"/>
      <c r="G14" s="974"/>
      <c r="H14" s="1922"/>
      <c r="I14" s="1922"/>
    </row>
    <row r="15" spans="1:9">
      <c r="A15" s="832" t="s">
        <v>1190</v>
      </c>
      <c r="B15" s="1761">
        <f>SUMIFS(Sage!$K$3:$K$1000,Sage!$C$3:$C$1000,"=163")</f>
        <v>0</v>
      </c>
      <c r="C15" s="1761"/>
      <c r="D15" s="982">
        <f>SUMIFS(Sagen!$K$3:$K$1000,Sagen!$C$3:$C$1000,"=163")</f>
        <v>0</v>
      </c>
      <c r="E15" s="981">
        <f t="shared" si="0"/>
        <v>0</v>
      </c>
      <c r="F15" s="974"/>
      <c r="G15" s="974"/>
      <c r="H15" s="1922"/>
      <c r="I15" s="1922"/>
    </row>
    <row r="16" spans="1:9">
      <c r="A16" s="824" t="s">
        <v>1191</v>
      </c>
      <c r="B16" s="1761">
        <f>SUMIFS(Sage!$K$3:$K$1000,Sage!$C$3:$C$1000,"=164")</f>
        <v>0</v>
      </c>
      <c r="C16" s="1761"/>
      <c r="D16" s="982">
        <f>SUMIFS(Sagen!$K$3:$K$1000,Sagen!$C$3:$C$1000,"=164")</f>
        <v>0</v>
      </c>
      <c r="E16" s="981">
        <f t="shared" si="0"/>
        <v>0</v>
      </c>
      <c r="F16" s="974"/>
      <c r="G16" s="974"/>
      <c r="H16" s="1922"/>
      <c r="I16" s="1922"/>
    </row>
    <row r="17" spans="1:9">
      <c r="A17" s="824" t="s">
        <v>1192</v>
      </c>
      <c r="B17" s="1761">
        <f>SUMIFS(Sage!$K$3:$K$1000,Sage!$C$3:$C$1000,"=165")</f>
        <v>0</v>
      </c>
      <c r="C17" s="1761"/>
      <c r="D17" s="982">
        <f>SUMIFS(Sagen!$K$3:$K$1000,Sagen!$C$3:$C$1000,"=165")</f>
        <v>0</v>
      </c>
      <c r="E17" s="981">
        <f t="shared" si="0"/>
        <v>0</v>
      </c>
      <c r="F17" s="974"/>
      <c r="G17" s="974"/>
      <c r="H17" s="1922"/>
      <c r="I17" s="1922"/>
    </row>
    <row r="18" spans="1:9">
      <c r="A18" s="832" t="s">
        <v>1193</v>
      </c>
      <c r="B18" s="1761">
        <f>SUMIFS(Sage!$K$3:$K$1000,Sage!$C$3:$C$1000,"=166")</f>
        <v>0</v>
      </c>
      <c r="C18" s="1761"/>
      <c r="D18" s="982">
        <f>SUMIFS(Sagen!$K$3:$K$1000,Sagen!$C$3:$C$1000,"=166")</f>
        <v>0</v>
      </c>
      <c r="E18" s="981">
        <f t="shared" si="0"/>
        <v>0</v>
      </c>
      <c r="F18" s="974"/>
      <c r="G18" s="974"/>
      <c r="H18" s="1922"/>
      <c r="I18" s="1922"/>
    </row>
    <row r="19" spans="1:9">
      <c r="A19" s="824" t="s">
        <v>1194</v>
      </c>
      <c r="B19" s="1754">
        <f>SUMIFS(Sage!$K$3:$K$1000,Sage!$C$3:$C$1000,"=167")</f>
        <v>0</v>
      </c>
      <c r="C19" s="1755"/>
      <c r="D19" s="982">
        <f>SUMIFS(Sagen!$K$3:$K$1000,Sagen!$C$3:$C$1000,"=167")</f>
        <v>0</v>
      </c>
      <c r="E19" s="981">
        <f t="shared" si="0"/>
        <v>0</v>
      </c>
      <c r="F19" s="974"/>
      <c r="G19" s="974"/>
      <c r="H19" s="1916"/>
      <c r="I19" s="1917"/>
    </row>
    <row r="20" spans="1:9">
      <c r="A20" s="833" t="s">
        <v>1195</v>
      </c>
      <c r="B20" s="1754">
        <f>SUMIFS(Sage!$K$3:$K$1000,Sage!$C$3:$C$1000,"=168")</f>
        <v>0</v>
      </c>
      <c r="C20" s="1755"/>
      <c r="D20" s="982">
        <f>SUMIFS(Sagen!$K$3:$K$1000,Sagen!$C$3:$C$1000,"=168")</f>
        <v>0</v>
      </c>
      <c r="E20" s="981">
        <f t="shared" si="0"/>
        <v>0</v>
      </c>
      <c r="F20" s="974"/>
      <c r="G20" s="974"/>
      <c r="H20" s="1916"/>
      <c r="I20" s="1917"/>
    </row>
    <row r="21" spans="1:9">
      <c r="A21" s="833" t="s">
        <v>1196</v>
      </c>
      <c r="B21" s="1754">
        <f>SUMIFS(Sage!$K$3:$K$1000,Sage!$C$3:$C$1000,"=181")</f>
        <v>0</v>
      </c>
      <c r="C21" s="1755"/>
      <c r="D21" s="982">
        <f>SUMIFS(Sagen!$K$3:$K$1000,Sagen!$C$3:$C$1000,"=181")</f>
        <v>0</v>
      </c>
      <c r="E21" s="981">
        <f t="shared" si="0"/>
        <v>0</v>
      </c>
      <c r="F21" s="974"/>
      <c r="G21" s="974"/>
      <c r="H21" s="1916"/>
      <c r="I21" s="1917"/>
    </row>
    <row r="22" spans="1:9" ht="28.5">
      <c r="A22" s="833" t="s">
        <v>1197</v>
      </c>
      <c r="B22" s="1754">
        <f>SUMIFS(Sage!$K$3:$K$1000,Sage!$C$3:$C$1000,"=184")</f>
        <v>0</v>
      </c>
      <c r="C22" s="1755"/>
      <c r="D22" s="982">
        <f>SUMIFS(Sagen!$K$3:$K$1000,Sagen!$C$3:$C$1000,"=184")</f>
        <v>0</v>
      </c>
      <c r="E22" s="981">
        <f t="shared" si="0"/>
        <v>0</v>
      </c>
      <c r="F22" s="974"/>
      <c r="G22" s="974"/>
      <c r="H22" s="1916"/>
      <c r="I22" s="1917"/>
    </row>
    <row r="23" spans="1:9" ht="15.75" customHeight="1">
      <c r="A23" s="825" t="s">
        <v>1198</v>
      </c>
      <c r="B23" s="1765">
        <f>SUM(B13:C22)</f>
        <v>0</v>
      </c>
      <c r="C23" s="1765"/>
      <c r="D23" s="984">
        <f>SUM(D13:D22)</f>
        <v>0</v>
      </c>
      <c r="E23" s="983">
        <f t="shared" si="0"/>
        <v>0</v>
      </c>
      <c r="F23" s="984">
        <f>SUM(F13:F22)</f>
        <v>0</v>
      </c>
      <c r="G23" s="984">
        <f>SUM(G13:G22)</f>
        <v>0</v>
      </c>
      <c r="H23" s="1765">
        <f>SUM(H13:I22)</f>
        <v>0</v>
      </c>
      <c r="I23" s="1765"/>
    </row>
    <row r="24" spans="1:9" ht="15.75" customHeight="1">
      <c r="A24" s="824" t="s">
        <v>1199</v>
      </c>
      <c r="B24" s="1761">
        <f>SUMIFS(Sage!$K$3:$K$1000,Sage!$C$3:$C$1000,"=172")</f>
        <v>0</v>
      </c>
      <c r="C24" s="1761"/>
      <c r="D24" s="982">
        <f>SUMIFS(Sagen!$K$3:$K$1000,Sagen!$C$3:$C$1000,"=172")</f>
        <v>0</v>
      </c>
      <c r="E24" s="981">
        <f t="shared" si="0"/>
        <v>0</v>
      </c>
      <c r="F24" s="974"/>
      <c r="G24" s="974"/>
      <c r="H24" s="1922"/>
      <c r="I24" s="1922"/>
    </row>
    <row r="25" spans="1:9" ht="15.75" customHeight="1">
      <c r="A25" s="824" t="s">
        <v>1200</v>
      </c>
      <c r="B25" s="1754">
        <f>SUMIFS(Sage!$K$3:$K$1000,Sage!$C$3:$C$1000,"=173")</f>
        <v>0</v>
      </c>
      <c r="C25" s="1755"/>
      <c r="D25" s="982">
        <f>SUMIFS(Sagen!$K$3:$K$1000,Sagen!$C$3:$C$1000,"=173")</f>
        <v>0</v>
      </c>
      <c r="E25" s="981">
        <f t="shared" si="0"/>
        <v>0</v>
      </c>
      <c r="F25" s="974"/>
      <c r="G25" s="974"/>
      <c r="H25" s="1916"/>
      <c r="I25" s="1917"/>
    </row>
    <row r="26" spans="1:9" ht="15.75" customHeight="1">
      <c r="A26" s="824" t="s">
        <v>1201</v>
      </c>
      <c r="B26" s="1754">
        <f>SUMIFS(Sage!$K$3:$K$1000,Sage!$C$3:$C$1000,"=174")</f>
        <v>0</v>
      </c>
      <c r="C26" s="1755"/>
      <c r="D26" s="982">
        <f>SUMIFS(Sagen!$K$3:$K$1000,Sagen!$C$3:$C$1000,"=174")</f>
        <v>0</v>
      </c>
      <c r="E26" s="981">
        <f t="shared" si="0"/>
        <v>0</v>
      </c>
      <c r="F26" s="974"/>
      <c r="G26" s="974"/>
      <c r="H26" s="1916"/>
      <c r="I26" s="1917"/>
    </row>
    <row r="27" spans="1:9" ht="15.75" customHeight="1">
      <c r="A27" s="824" t="s">
        <v>1193</v>
      </c>
      <c r="B27" s="1754">
        <f>SUMIFS(Sage!$K$3:$K$1000,Sage!$C$3:$C$1000,"=176")</f>
        <v>0</v>
      </c>
      <c r="C27" s="1755"/>
      <c r="D27" s="982">
        <f>SUMIFS(Sagen!$K$3:$K$1000,Sagen!$C$3:$C$1000,"=176")</f>
        <v>0</v>
      </c>
      <c r="E27" s="981">
        <f t="shared" si="0"/>
        <v>0</v>
      </c>
      <c r="F27" s="974"/>
      <c r="G27" s="974"/>
      <c r="H27" s="1916"/>
      <c r="I27" s="1917"/>
    </row>
    <row r="28" spans="1:9" ht="15.75" customHeight="1">
      <c r="A28" s="824" t="s">
        <v>1202</v>
      </c>
      <c r="B28" s="1754">
        <f>SUMIFS(Sage!$K$3:$K$1000,Sage!$C$3:$C$1000,"=178")</f>
        <v>0</v>
      </c>
      <c r="C28" s="1755"/>
      <c r="D28" s="982">
        <f>SUMIFS(Sagen!$K$3:$K$1000,Sagen!$C$3:$C$1000,"=178")</f>
        <v>0</v>
      </c>
      <c r="E28" s="981">
        <f t="shared" si="0"/>
        <v>0</v>
      </c>
      <c r="F28" s="974"/>
      <c r="G28" s="974"/>
      <c r="H28" s="1916"/>
      <c r="I28" s="1917"/>
    </row>
    <row r="29" spans="1:9" ht="15.75" customHeight="1">
      <c r="A29" s="825" t="s">
        <v>1203</v>
      </c>
      <c r="B29" s="1765">
        <f>SUM(B24:C28)</f>
        <v>0</v>
      </c>
      <c r="C29" s="1765"/>
      <c r="D29" s="984">
        <f>SUM(D24:D28)</f>
        <v>0</v>
      </c>
      <c r="E29" s="983">
        <f t="shared" si="0"/>
        <v>0</v>
      </c>
      <c r="F29" s="984">
        <f>SUM(F24:F28)</f>
        <v>0</v>
      </c>
      <c r="G29" s="984">
        <f>SUM(G24:G28)</f>
        <v>0</v>
      </c>
      <c r="H29" s="1765">
        <f>SUM(H24:I28)</f>
        <v>0</v>
      </c>
      <c r="I29" s="1765"/>
    </row>
    <row r="30" spans="1:9" ht="15.75" customHeight="1">
      <c r="A30" s="853" t="s">
        <v>1204</v>
      </c>
      <c r="B30" s="1927">
        <f>SUMIFS(Sage!$K$3:$K$1000,Sage!$C$3:$C$1000,"=191")</f>
        <v>0</v>
      </c>
      <c r="C30" s="1928"/>
      <c r="D30" s="990">
        <f>SUMIFS(Sagen!$K$3:$K$1000,Sagen!$C$3:$C$1000,"=191")</f>
        <v>0</v>
      </c>
      <c r="E30" s="991">
        <f t="shared" si="0"/>
        <v>0</v>
      </c>
      <c r="F30" s="989"/>
      <c r="G30" s="1929"/>
      <c r="H30" s="1930"/>
      <c r="I30" s="1931"/>
    </row>
    <row r="31" spans="1:9" ht="15.75" customHeight="1">
      <c r="A31" s="853" t="s">
        <v>1205</v>
      </c>
      <c r="B31" s="1927">
        <f>SUMIFS(Sage!$K$3:$K$1000,Sage!$C$3:$C$1000,"=192")</f>
        <v>0</v>
      </c>
      <c r="C31" s="1928"/>
      <c r="D31" s="990">
        <f>SUMIFS(Sagen!$K$3:$K$1000,Sagen!$C$3:$C$1000,"=192")</f>
        <v>0</v>
      </c>
      <c r="E31" s="991">
        <f t="shared" si="0"/>
        <v>0</v>
      </c>
      <c r="F31" s="989"/>
      <c r="G31" s="1932"/>
      <c r="H31" s="1933"/>
      <c r="I31" s="1934"/>
    </row>
    <row r="32" spans="1:9" ht="15.75" customHeight="1">
      <c r="A32" s="853" t="s">
        <v>1206</v>
      </c>
      <c r="B32" s="1927">
        <f>SUMIFS(Sage!$K$3:$K$1000,Sage!$C$3:$C$1000,"=193")</f>
        <v>0</v>
      </c>
      <c r="C32" s="1928"/>
      <c r="D32" s="990">
        <f>SUMIFS(Sagen!$K$3:$K$1000,Sagen!$C$3:$C$1000,"=193")</f>
        <v>0</v>
      </c>
      <c r="E32" s="991">
        <f t="shared" si="0"/>
        <v>0</v>
      </c>
      <c r="F32" s="989"/>
      <c r="G32" s="1932"/>
      <c r="H32" s="1933"/>
      <c r="I32" s="1934"/>
    </row>
    <row r="33" spans="1:9" ht="15.75" customHeight="1">
      <c r="A33" s="853" t="s">
        <v>1207</v>
      </c>
      <c r="B33" s="1927">
        <f>SUMIFS(Sage!$K$3:$K$1000,Sage!$C$3:$C$1000,"=194")</f>
        <v>0</v>
      </c>
      <c r="C33" s="1928"/>
      <c r="D33" s="990">
        <f>SUMIFS(Sagen!$K$3:$K$1000,Sagen!$C$3:$C$1000,"=194")</f>
        <v>0</v>
      </c>
      <c r="E33" s="991">
        <f t="shared" si="0"/>
        <v>0</v>
      </c>
      <c r="F33" s="989"/>
      <c r="G33" s="1932"/>
      <c r="H33" s="1933"/>
      <c r="I33" s="1934"/>
    </row>
    <row r="34" spans="1:9" ht="15.75" customHeight="1">
      <c r="A34" s="854" t="s">
        <v>1208</v>
      </c>
      <c r="B34" s="1927">
        <f>SUMIFS(Sage!$K$3:$K$1000,Sage!$C$3:$C$1000,"=195")</f>
        <v>0</v>
      </c>
      <c r="C34" s="1928"/>
      <c r="D34" s="990">
        <f>SUMIFS(Sagen!$K$3:$K$1000,Sagen!$C$3:$C$1000,"=195")</f>
        <v>0</v>
      </c>
      <c r="E34" s="991">
        <f t="shared" si="0"/>
        <v>0</v>
      </c>
      <c r="F34" s="989"/>
      <c r="G34" s="1932"/>
      <c r="H34" s="1933"/>
      <c r="I34" s="1934"/>
    </row>
    <row r="35" spans="1:9" ht="15.75" customHeight="1">
      <c r="A35" s="853" t="s">
        <v>1556</v>
      </c>
      <c r="B35" s="1927">
        <f>SUMIFS(Sage!$K$3:$K$1000,Sage!$D$3:$D$1000,"=1961")</f>
        <v>0</v>
      </c>
      <c r="C35" s="1928"/>
      <c r="D35" s="990">
        <f>SUMIFS(Sagen!$K$3:$K$1000,Sagen!$D$3:$D$1000,"=1961")</f>
        <v>0</v>
      </c>
      <c r="E35" s="991">
        <f t="shared" si="0"/>
        <v>0</v>
      </c>
      <c r="F35" s="989"/>
      <c r="G35" s="1932"/>
      <c r="H35" s="1933"/>
      <c r="I35" s="1934"/>
    </row>
    <row r="36" spans="1:9" ht="15.75" customHeight="1">
      <c r="A36" s="853" t="s">
        <v>1209</v>
      </c>
      <c r="B36" s="1927">
        <f>SUMIFS(Sage!$K$3:$K$1000,Sage!$D$3:$D$1000,"=1962")</f>
        <v>0</v>
      </c>
      <c r="C36" s="1928"/>
      <c r="D36" s="990">
        <f>SUMIFS(Sagen!$K$3:$K$1000,Sagen!$D$3:$D$1000,"=1962")</f>
        <v>0</v>
      </c>
      <c r="E36" s="991">
        <f t="shared" si="0"/>
        <v>0</v>
      </c>
      <c r="F36" s="989"/>
      <c r="G36" s="1932"/>
      <c r="H36" s="1933"/>
      <c r="I36" s="1934"/>
    </row>
    <row r="37" spans="1:9" ht="15.75" customHeight="1">
      <c r="A37" s="853" t="s">
        <v>1210</v>
      </c>
      <c r="B37" s="1927">
        <f>SUMIFS(Sage!$K$3:$K$1000,Sage!$C$3:$C$1000,"=197")</f>
        <v>0</v>
      </c>
      <c r="C37" s="1928"/>
      <c r="D37" s="990">
        <f>SUMIFS(Sagen!$K$3:$K$1000,Sagen!$C$3:$C$1000,"=197")</f>
        <v>0</v>
      </c>
      <c r="E37" s="991">
        <f t="shared" si="0"/>
        <v>0</v>
      </c>
      <c r="F37" s="989"/>
      <c r="G37" s="1932"/>
      <c r="H37" s="1933"/>
      <c r="I37" s="1934"/>
    </row>
    <row r="38" spans="1:9" ht="15.75" customHeight="1">
      <c r="A38" s="853" t="s">
        <v>1211</v>
      </c>
      <c r="B38" s="1927">
        <f>SUMIFS(Sage!$K$3:$K$1000,Sage!$D$3:$D$1000,"=1981")</f>
        <v>0</v>
      </c>
      <c r="C38" s="1928"/>
      <c r="D38" s="990">
        <f>SUMIFS(Sagen!$K$3:$K$1000,Sagen!$D$3:$D$1000,"=1981")</f>
        <v>0</v>
      </c>
      <c r="E38" s="991">
        <f t="shared" si="0"/>
        <v>0</v>
      </c>
      <c r="F38" s="989"/>
      <c r="G38" s="1932"/>
      <c r="H38" s="1933"/>
      <c r="I38" s="1934"/>
    </row>
    <row r="39" spans="1:9" ht="15.75" customHeight="1">
      <c r="A39" s="853" t="s">
        <v>1212</v>
      </c>
      <c r="B39" s="1927">
        <f>SUMIFS(Sage!$K$3:$K$1000,Sage!$D$3:$D$1000,"=1983")</f>
        <v>0</v>
      </c>
      <c r="C39" s="1928"/>
      <c r="D39" s="990">
        <f>SUMIFS(Sagen!$K$3:$K$1000,Sagen!$D$3:$D$1000,"=1983")</f>
        <v>0</v>
      </c>
      <c r="E39" s="991">
        <f t="shared" si="0"/>
        <v>0</v>
      </c>
      <c r="F39" s="989"/>
      <c r="G39" s="1932"/>
      <c r="H39" s="1933"/>
      <c r="I39" s="1934"/>
    </row>
    <row r="40" spans="1:9" ht="15.75" customHeight="1">
      <c r="A40" s="853" t="s">
        <v>1213</v>
      </c>
      <c r="B40" s="1927">
        <f>SUMIFS(Sage!$K$3:$K$1000,Sage!$D$3:$D$1000,"=1984")</f>
        <v>0</v>
      </c>
      <c r="C40" s="1928"/>
      <c r="D40" s="990">
        <f>SUMIFS(Sagen!$K$3:$K$1000,Sagen!$D$3:$D$1000,"=1984")</f>
        <v>0</v>
      </c>
      <c r="E40" s="991">
        <f t="shared" si="0"/>
        <v>0</v>
      </c>
      <c r="F40" s="989"/>
      <c r="G40" s="1932"/>
      <c r="H40" s="1933"/>
      <c r="I40" s="1934"/>
    </row>
    <row r="41" spans="1:9" ht="15.75" customHeight="1">
      <c r="A41" s="853" t="s">
        <v>1214</v>
      </c>
      <c r="B41" s="1927">
        <f>SUMIFS(Sage!$K$3:$K$1000,Sage!$D$3:$D$1000,"=1985")</f>
        <v>0</v>
      </c>
      <c r="C41" s="1928"/>
      <c r="D41" s="990">
        <f>SUMIFS(Sagen!$K$3:$K$1000,Sagen!$D$3:$D$1000,"=1985")</f>
        <v>0</v>
      </c>
      <c r="E41" s="991">
        <f t="shared" si="0"/>
        <v>0</v>
      </c>
      <c r="F41" s="989"/>
      <c r="G41" s="1932"/>
      <c r="H41" s="1933"/>
      <c r="I41" s="1934"/>
    </row>
    <row r="42" spans="1:9" ht="15.75" customHeight="1">
      <c r="A42" s="854" t="s">
        <v>1215</v>
      </c>
      <c r="B42" s="1927">
        <f>SUMIFS(Sage!$K$3:$K$1000,Sage!$D$3:$D$1000,"=1988")</f>
        <v>0</v>
      </c>
      <c r="C42" s="1928"/>
      <c r="D42" s="990">
        <f>SUMIFS(Sagen!$K$3:$K$1000,Sagen!$D$3:$D$1000,"=1988")</f>
        <v>0</v>
      </c>
      <c r="E42" s="991">
        <f t="shared" si="0"/>
        <v>0</v>
      </c>
      <c r="F42" s="989"/>
      <c r="G42" s="1932"/>
      <c r="H42" s="1933"/>
      <c r="I42" s="1934"/>
    </row>
    <row r="43" spans="1:9" ht="15.75" customHeight="1">
      <c r="A43" s="825" t="s">
        <v>1216</v>
      </c>
      <c r="B43" s="1894">
        <f>SUM(B30:C42)</f>
        <v>0</v>
      </c>
      <c r="C43" s="1895"/>
      <c r="D43" s="984">
        <f>SUM(D30:D42)</f>
        <v>0</v>
      </c>
      <c r="E43" s="992">
        <f>IFERROR((B43-D43)/D43,)</f>
        <v>0</v>
      </c>
      <c r="F43" s="984">
        <f>SUM(F30:F42)</f>
        <v>0</v>
      </c>
      <c r="G43" s="1935"/>
      <c r="H43" s="1936"/>
      <c r="I43" s="1937"/>
    </row>
    <row r="45" spans="1:9">
      <c r="A45" s="17" t="s">
        <v>989</v>
      </c>
    </row>
    <row r="46" spans="1:9">
      <c r="A46" s="1505"/>
      <c r="B46" s="1722"/>
      <c r="C46" s="1722"/>
      <c r="D46" s="1722"/>
      <c r="E46" s="1722"/>
      <c r="F46" s="1722"/>
      <c r="G46" s="1722"/>
      <c r="H46" s="1722"/>
      <c r="I46" s="1723"/>
    </row>
    <row r="47" spans="1:9">
      <c r="A47" s="1724"/>
      <c r="B47" s="1725"/>
      <c r="C47" s="1725"/>
      <c r="D47" s="1725"/>
      <c r="E47" s="1725"/>
      <c r="F47" s="1725"/>
      <c r="G47" s="1725"/>
      <c r="H47" s="1725"/>
      <c r="I47" s="1726"/>
    </row>
    <row r="48" spans="1:9">
      <c r="A48" s="1724"/>
      <c r="B48" s="1725"/>
      <c r="C48" s="1725"/>
      <c r="D48" s="1725"/>
      <c r="E48" s="1725"/>
      <c r="F48" s="1725"/>
      <c r="G48" s="1725"/>
      <c r="H48" s="1725"/>
      <c r="I48" s="1726"/>
    </row>
    <row r="49" spans="1:9">
      <c r="A49" s="1724"/>
      <c r="B49" s="1725"/>
      <c r="C49" s="1725"/>
      <c r="D49" s="1725"/>
      <c r="E49" s="1725"/>
      <c r="F49" s="1725"/>
      <c r="G49" s="1725"/>
      <c r="H49" s="1725"/>
      <c r="I49" s="1726"/>
    </row>
    <row r="50" spans="1:9">
      <c r="A50" s="1724"/>
      <c r="B50" s="1725"/>
      <c r="C50" s="1725"/>
      <c r="D50" s="1725"/>
      <c r="E50" s="1725"/>
      <c r="F50" s="1725"/>
      <c r="G50" s="1725"/>
      <c r="H50" s="1725"/>
      <c r="I50" s="1726"/>
    </row>
    <row r="51" spans="1:9">
      <c r="A51" s="1724"/>
      <c r="B51" s="1725"/>
      <c r="C51" s="1725"/>
      <c r="D51" s="1725"/>
      <c r="E51" s="1725"/>
      <c r="F51" s="1725"/>
      <c r="G51" s="1725"/>
      <c r="H51" s="1725"/>
      <c r="I51" s="1726"/>
    </row>
    <row r="52" spans="1:9">
      <c r="A52" s="1724"/>
      <c r="B52" s="1725"/>
      <c r="C52" s="1725"/>
      <c r="D52" s="1725"/>
      <c r="E52" s="1725"/>
      <c r="F52" s="1725"/>
      <c r="G52" s="1725"/>
      <c r="H52" s="1725"/>
      <c r="I52" s="1726"/>
    </row>
    <row r="53" spans="1:9">
      <c r="A53" s="1724"/>
      <c r="B53" s="1725"/>
      <c r="C53" s="1725"/>
      <c r="D53" s="1725"/>
      <c r="E53" s="1725"/>
      <c r="F53" s="1725"/>
      <c r="G53" s="1725"/>
      <c r="H53" s="1725"/>
      <c r="I53" s="1726"/>
    </row>
    <row r="54" spans="1:9">
      <c r="A54" s="1724"/>
      <c r="B54" s="1725"/>
      <c r="C54" s="1725"/>
      <c r="D54" s="1725"/>
      <c r="E54" s="1725"/>
      <c r="F54" s="1725"/>
      <c r="G54" s="1725"/>
      <c r="H54" s="1725"/>
      <c r="I54" s="1726"/>
    </row>
    <row r="55" spans="1:9">
      <c r="A55" s="1724"/>
      <c r="B55" s="1725"/>
      <c r="C55" s="1725"/>
      <c r="D55" s="1725"/>
      <c r="E55" s="1725"/>
      <c r="F55" s="1725"/>
      <c r="G55" s="1725"/>
      <c r="H55" s="1725"/>
      <c r="I55" s="1726"/>
    </row>
    <row r="56" spans="1:9">
      <c r="A56" s="1724"/>
      <c r="B56" s="1725"/>
      <c r="C56" s="1725"/>
      <c r="D56" s="1725"/>
      <c r="E56" s="1725"/>
      <c r="F56" s="1725"/>
      <c r="G56" s="1725"/>
      <c r="H56" s="1725"/>
      <c r="I56" s="1726"/>
    </row>
    <row r="57" spans="1:9">
      <c r="A57" s="1724"/>
      <c r="B57" s="1725"/>
      <c r="C57" s="1725"/>
      <c r="D57" s="1725"/>
      <c r="E57" s="1725"/>
      <c r="F57" s="1725"/>
      <c r="G57" s="1725"/>
      <c r="H57" s="1725"/>
      <c r="I57" s="1726"/>
    </row>
    <row r="58" spans="1:9">
      <c r="A58" s="1724"/>
      <c r="B58" s="1725"/>
      <c r="C58" s="1725"/>
      <c r="D58" s="1725"/>
      <c r="E58" s="1725"/>
      <c r="F58" s="1725"/>
      <c r="G58" s="1725"/>
      <c r="H58" s="1725"/>
      <c r="I58" s="1726"/>
    </row>
    <row r="59" spans="1:9">
      <c r="A59" s="1724"/>
      <c r="B59" s="1725"/>
      <c r="C59" s="1725"/>
      <c r="D59" s="1725"/>
      <c r="E59" s="1725"/>
      <c r="F59" s="1725"/>
      <c r="G59" s="1725"/>
      <c r="H59" s="1725"/>
      <c r="I59" s="1726"/>
    </row>
    <row r="60" spans="1:9">
      <c r="A60" s="1727"/>
      <c r="B60" s="1728"/>
      <c r="C60" s="1728"/>
      <c r="D60" s="1728"/>
      <c r="E60" s="1728"/>
      <c r="F60" s="1728"/>
      <c r="G60" s="1728"/>
      <c r="H60" s="1728"/>
      <c r="I60" s="1729"/>
    </row>
  </sheetData>
  <sheetProtection algorithmName="SHA-512" hashValue="dHh0DR85AWESl8X8ar0WmPatpYKA3e/0HNSsJ2MyuHfXn750rSdZBxXWley+rN3RJ0VbCc+rQ50IoaVuguakEA==" saltValue="L0C/F5AnM9jTepG2X7VEpA==" spinCount="100000" sheet="1" objects="1" formatCells="0" selectLockedCells="1"/>
  <mergeCells count="65">
    <mergeCell ref="H25:I25"/>
    <mergeCell ref="H26:I26"/>
    <mergeCell ref="H27:I27"/>
    <mergeCell ref="H28:I28"/>
    <mergeCell ref="B29:C29"/>
    <mergeCell ref="H29:I29"/>
    <mergeCell ref="B25:C25"/>
    <mergeCell ref="B26:C26"/>
    <mergeCell ref="B27:C27"/>
    <mergeCell ref="B28:C28"/>
    <mergeCell ref="A46:I60"/>
    <mergeCell ref="B30:C30"/>
    <mergeCell ref="B31:C31"/>
    <mergeCell ref="B32:C32"/>
    <mergeCell ref="B33:C33"/>
    <mergeCell ref="B34:C34"/>
    <mergeCell ref="B35:C35"/>
    <mergeCell ref="B36:C36"/>
    <mergeCell ref="G30:I43"/>
    <mergeCell ref="B43:C43"/>
    <mergeCell ref="B37:C37"/>
    <mergeCell ref="B38:C38"/>
    <mergeCell ref="B39:C39"/>
    <mergeCell ref="B40:C40"/>
    <mergeCell ref="B41:C41"/>
    <mergeCell ref="B42:C42"/>
    <mergeCell ref="B19:C19"/>
    <mergeCell ref="H19:I19"/>
    <mergeCell ref="B23:C23"/>
    <mergeCell ref="H23:I23"/>
    <mergeCell ref="B24:C24"/>
    <mergeCell ref="H24:I24"/>
    <mergeCell ref="B20:C20"/>
    <mergeCell ref="B21:C21"/>
    <mergeCell ref="B22:C22"/>
    <mergeCell ref="H22:I22"/>
    <mergeCell ref="H21:I21"/>
    <mergeCell ref="H20:I20"/>
    <mergeCell ref="B16:C16"/>
    <mergeCell ref="H16:I16"/>
    <mergeCell ref="B17:C17"/>
    <mergeCell ref="H17:I17"/>
    <mergeCell ref="B18:C18"/>
    <mergeCell ref="H18:I18"/>
    <mergeCell ref="B13:C13"/>
    <mergeCell ref="H13:I13"/>
    <mergeCell ref="B14:C14"/>
    <mergeCell ref="H14:I14"/>
    <mergeCell ref="B15:C15"/>
    <mergeCell ref="H15:I15"/>
    <mergeCell ref="A7:I7"/>
    <mergeCell ref="A9:I9"/>
    <mergeCell ref="A11:A12"/>
    <mergeCell ref="B11:C11"/>
    <mergeCell ref="E11:E12"/>
    <mergeCell ref="F11:F12"/>
    <mergeCell ref="G11:G12"/>
    <mergeCell ref="H11:I12"/>
    <mergeCell ref="B12:C12"/>
    <mergeCell ref="A1:I1"/>
    <mergeCell ref="B2:I2"/>
    <mergeCell ref="B3:I3"/>
    <mergeCell ref="F4:H4"/>
    <mergeCell ref="B5:C5"/>
    <mergeCell ref="G5:H5"/>
  </mergeCells>
  <printOptions horizontalCentered="1"/>
  <pageMargins left="0.39370078740157483" right="0.19685039370078741" top="0.59055118110236227" bottom="0.19685039370078741" header="0.31496062992125984" footer="0.31496062992125984"/>
  <pageSetup paperSize="9" scale="70" orientation="portrait" verticalDpi="1200" r:id="rId1"/>
  <drawing r:id="rId2"/>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9">
    <pageSetUpPr fitToPage="1"/>
  </sheetPr>
  <dimension ref="A1:I63"/>
  <sheetViews>
    <sheetView showGridLines="0" showRowColHeaders="0" showZeros="0" topLeftCell="A16" zoomScaleNormal="100" workbookViewId="0">
      <selection activeCell="A21" sqref="A21:I26"/>
    </sheetView>
  </sheetViews>
  <sheetFormatPr baseColWidth="10" defaultRowHeight="14.25"/>
  <cols>
    <col min="1" max="1" width="33.42578125" style="17" customWidth="1"/>
    <col min="2" max="2" width="6.5703125" style="17" customWidth="1"/>
    <col min="3" max="3" width="7.7109375" style="17" customWidth="1"/>
    <col min="4" max="4" width="15.7109375" style="17" customWidth="1"/>
    <col min="5" max="5" width="14.42578125" style="17" customWidth="1"/>
    <col min="6" max="6" width="13.42578125" style="17" customWidth="1"/>
    <col min="7" max="7" width="15.42578125" style="17" customWidth="1"/>
    <col min="8" max="8" width="10.7109375" style="17" customWidth="1"/>
    <col min="9" max="9" width="5.140625" style="17" customWidth="1"/>
    <col min="10" max="16384" width="11.42578125" style="17"/>
  </cols>
  <sheetData>
    <row r="1" spans="1:9" ht="12.75"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18.75" customHeight="1">
      <c r="A7" s="1493" t="s">
        <v>716</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1217</v>
      </c>
      <c r="B9" s="1493"/>
      <c r="C9" s="1493"/>
      <c r="D9" s="1493"/>
      <c r="E9" s="1493"/>
      <c r="F9" s="1493"/>
      <c r="G9" s="1493"/>
      <c r="H9" s="1493"/>
      <c r="I9" s="1493"/>
    </row>
    <row r="10" spans="1:9" ht="11.25" customHeight="1">
      <c r="A10" s="219"/>
      <c r="B10" s="219"/>
      <c r="C10" s="219"/>
      <c r="D10" s="219"/>
      <c r="E10" s="219"/>
      <c r="F10" s="219"/>
      <c r="G10" s="219"/>
      <c r="H10" s="219"/>
      <c r="I10" s="219"/>
    </row>
    <row r="11" spans="1:9">
      <c r="A11" s="1714" t="s">
        <v>1218</v>
      </c>
      <c r="B11" s="1714"/>
      <c r="C11" s="1714"/>
      <c r="D11" s="1714"/>
      <c r="E11" s="1714"/>
      <c r="F11" s="1714"/>
      <c r="G11" s="1714"/>
      <c r="H11" s="1714"/>
      <c r="I11" s="1714"/>
    </row>
    <row r="12" spans="1:9">
      <c r="A12" s="1714" t="s">
        <v>1014</v>
      </c>
      <c r="B12" s="1714"/>
      <c r="C12" s="1714"/>
      <c r="D12" s="1714"/>
      <c r="E12" s="1958" t="str">
        <f>"Exercice "&amp;NOTE_16A!B12</f>
        <v>Exercice 2017</v>
      </c>
      <c r="F12" s="1958"/>
      <c r="G12" s="1958" t="str">
        <f>"Exercice "&amp;NOTE_16A!D12</f>
        <v>Exercice 2016</v>
      </c>
      <c r="H12" s="1958"/>
      <c r="I12" s="1958"/>
    </row>
    <row r="13" spans="1:9">
      <c r="A13" s="1762" t="s">
        <v>1219</v>
      </c>
      <c r="B13" s="1762"/>
      <c r="C13" s="1762"/>
      <c r="D13" s="1762"/>
      <c r="E13" s="1959"/>
      <c r="F13" s="1959"/>
      <c r="G13" s="1959"/>
      <c r="H13" s="1959"/>
      <c r="I13" s="1959"/>
    </row>
    <row r="14" spans="1:9">
      <c r="A14" s="1762" t="s">
        <v>1220</v>
      </c>
      <c r="B14" s="1762"/>
      <c r="C14" s="1762"/>
      <c r="D14" s="1762"/>
      <c r="E14" s="1959"/>
      <c r="F14" s="1959"/>
      <c r="G14" s="1959"/>
      <c r="H14" s="1959"/>
      <c r="I14" s="1959"/>
    </row>
    <row r="15" spans="1:9">
      <c r="A15" s="1762" t="s">
        <v>1221</v>
      </c>
      <c r="B15" s="1762"/>
      <c r="C15" s="1762"/>
      <c r="D15" s="1762"/>
      <c r="E15" s="1959"/>
      <c r="F15" s="1959"/>
      <c r="G15" s="1959"/>
      <c r="H15" s="1959"/>
      <c r="I15" s="1959"/>
    </row>
    <row r="16" spans="1:9" ht="27" customHeight="1">
      <c r="A16" s="1955" t="s">
        <v>1222</v>
      </c>
      <c r="B16" s="1955"/>
      <c r="C16" s="1955"/>
      <c r="D16" s="1955"/>
      <c r="E16" s="1959"/>
      <c r="F16" s="1959"/>
      <c r="G16" s="1959"/>
      <c r="H16" s="1959"/>
      <c r="I16" s="1959"/>
    </row>
    <row r="17" spans="1:9" ht="28.5" customHeight="1">
      <c r="A17" s="1955" t="s">
        <v>1223</v>
      </c>
      <c r="B17" s="1955"/>
      <c r="C17" s="1955"/>
      <c r="D17" s="1955"/>
      <c r="E17" s="1959"/>
      <c r="F17" s="1959"/>
      <c r="G17" s="1959"/>
      <c r="H17" s="1959"/>
      <c r="I17" s="1959"/>
    </row>
    <row r="18" spans="1:9">
      <c r="A18" s="1762" t="s">
        <v>1224</v>
      </c>
      <c r="B18" s="1762"/>
      <c r="C18" s="1762"/>
      <c r="D18" s="1762"/>
      <c r="E18" s="1959"/>
      <c r="F18" s="1959"/>
      <c r="G18" s="1959"/>
      <c r="H18" s="1959"/>
      <c r="I18" s="1959"/>
    </row>
    <row r="19" spans="1:9">
      <c r="A19" s="312"/>
      <c r="B19" s="312"/>
      <c r="C19" s="312"/>
      <c r="D19" s="312"/>
    </row>
    <row r="20" spans="1:9">
      <c r="A20" s="312" t="s">
        <v>989</v>
      </c>
      <c r="B20" s="312"/>
      <c r="C20" s="312"/>
      <c r="D20" s="312"/>
    </row>
    <row r="21" spans="1:9">
      <c r="A21" s="1946"/>
      <c r="B21" s="1947"/>
      <c r="C21" s="1947"/>
      <c r="D21" s="1947"/>
      <c r="E21" s="1947"/>
      <c r="F21" s="1947"/>
      <c r="G21" s="1947"/>
      <c r="H21" s="1947"/>
      <c r="I21" s="1948"/>
    </row>
    <row r="22" spans="1:9">
      <c r="A22" s="1949"/>
      <c r="B22" s="1950"/>
      <c r="C22" s="1950"/>
      <c r="D22" s="1950"/>
      <c r="E22" s="1950"/>
      <c r="F22" s="1950"/>
      <c r="G22" s="1950"/>
      <c r="H22" s="1950"/>
      <c r="I22" s="1951"/>
    </row>
    <row r="23" spans="1:9">
      <c r="A23" s="1949"/>
      <c r="B23" s="1950"/>
      <c r="C23" s="1950"/>
      <c r="D23" s="1950"/>
      <c r="E23" s="1950"/>
      <c r="F23" s="1950"/>
      <c r="G23" s="1950"/>
      <c r="H23" s="1950"/>
      <c r="I23" s="1951"/>
    </row>
    <row r="24" spans="1:9">
      <c r="A24" s="1949"/>
      <c r="B24" s="1950"/>
      <c r="C24" s="1950"/>
      <c r="D24" s="1950"/>
      <c r="E24" s="1950"/>
      <c r="F24" s="1950"/>
      <c r="G24" s="1950"/>
      <c r="H24" s="1950"/>
      <c r="I24" s="1951"/>
    </row>
    <row r="25" spans="1:9">
      <c r="A25" s="1949"/>
      <c r="B25" s="1950"/>
      <c r="C25" s="1950"/>
      <c r="D25" s="1950"/>
      <c r="E25" s="1950"/>
      <c r="F25" s="1950"/>
      <c r="G25" s="1950"/>
      <c r="H25" s="1950"/>
      <c r="I25" s="1951"/>
    </row>
    <row r="26" spans="1:9">
      <c r="A26" s="1952"/>
      <c r="B26" s="1953"/>
      <c r="C26" s="1953"/>
      <c r="D26" s="1953"/>
      <c r="E26" s="1953"/>
      <c r="F26" s="1953"/>
      <c r="G26" s="1953"/>
      <c r="H26" s="1953"/>
      <c r="I26" s="1954"/>
    </row>
    <row r="29" spans="1:9">
      <c r="A29" s="1714" t="s">
        <v>1225</v>
      </c>
      <c r="B29" s="1714"/>
      <c r="C29" s="1714"/>
      <c r="D29" s="1714"/>
      <c r="E29" s="1714"/>
      <c r="F29" s="1714"/>
      <c r="G29" s="1714"/>
      <c r="H29" s="1714"/>
      <c r="I29" s="1714"/>
    </row>
    <row r="30" spans="1:9">
      <c r="A30" s="1714" t="s">
        <v>1014</v>
      </c>
      <c r="B30" s="1714"/>
      <c r="C30" s="1714"/>
      <c r="D30" s="1714"/>
      <c r="E30" s="1958" t="str">
        <f>"Exercice "&amp;NOTE_16A!B12</f>
        <v>Exercice 2017</v>
      </c>
      <c r="F30" s="1958"/>
      <c r="G30" s="1958" t="str">
        <f>"Exercice "&amp;NOTE_16A!D12</f>
        <v>Exercice 2016</v>
      </c>
      <c r="H30" s="1958"/>
      <c r="I30" s="1958"/>
    </row>
    <row r="31" spans="1:9">
      <c r="A31" s="1762" t="s">
        <v>1226</v>
      </c>
      <c r="B31" s="1762"/>
      <c r="C31" s="1762"/>
      <c r="D31" s="1762"/>
      <c r="E31" s="1922"/>
      <c r="F31" s="1922"/>
      <c r="G31" s="1922"/>
      <c r="H31" s="1922"/>
      <c r="I31" s="1922"/>
    </row>
    <row r="32" spans="1:9">
      <c r="A32" s="1762" t="s">
        <v>1227</v>
      </c>
      <c r="B32" s="1762"/>
      <c r="C32" s="1762"/>
      <c r="D32" s="1762"/>
      <c r="E32" s="1922"/>
      <c r="F32" s="1922"/>
      <c r="G32" s="1922"/>
      <c r="H32" s="1922"/>
      <c r="I32" s="1922"/>
    </row>
    <row r="33" spans="1:9">
      <c r="A33" s="1762" t="s">
        <v>1228</v>
      </c>
      <c r="B33" s="1762"/>
      <c r="C33" s="1762"/>
      <c r="D33" s="1762"/>
      <c r="E33" s="1922"/>
      <c r="F33" s="1922"/>
      <c r="G33" s="1922"/>
      <c r="H33" s="1922"/>
      <c r="I33" s="1922"/>
    </row>
    <row r="34" spans="1:9">
      <c r="A34" s="1955" t="s">
        <v>1229</v>
      </c>
      <c r="B34" s="1955"/>
      <c r="C34" s="1955"/>
      <c r="D34" s="1955"/>
      <c r="E34" s="1922"/>
      <c r="F34" s="1922"/>
      <c r="G34" s="1922"/>
      <c r="H34" s="1922"/>
      <c r="I34" s="1922"/>
    </row>
    <row r="35" spans="1:9">
      <c r="A35" s="1955" t="s">
        <v>1230</v>
      </c>
      <c r="B35" s="1955"/>
      <c r="C35" s="1955"/>
      <c r="D35" s="1955"/>
      <c r="E35" s="1922"/>
      <c r="F35" s="1922"/>
      <c r="G35" s="1922"/>
      <c r="H35" s="1922"/>
      <c r="I35" s="1922"/>
    </row>
    <row r="36" spans="1:9">
      <c r="A36" s="1762" t="s">
        <v>1231</v>
      </c>
      <c r="B36" s="1762"/>
      <c r="C36" s="1762"/>
      <c r="D36" s="1762"/>
      <c r="E36" s="1922"/>
      <c r="F36" s="1922"/>
      <c r="G36" s="1922"/>
      <c r="H36" s="1922"/>
      <c r="I36" s="1922"/>
    </row>
    <row r="37" spans="1:9">
      <c r="A37" s="1762" t="s">
        <v>1232</v>
      </c>
      <c r="B37" s="1762"/>
      <c r="C37" s="1762"/>
      <c r="D37" s="1762"/>
      <c r="E37" s="1922"/>
      <c r="F37" s="1922"/>
      <c r="G37" s="1922"/>
      <c r="H37" s="1922"/>
      <c r="I37" s="1922"/>
    </row>
    <row r="40" spans="1:9">
      <c r="A40" s="312" t="s">
        <v>989</v>
      </c>
      <c r="B40" s="312"/>
      <c r="C40" s="312"/>
      <c r="D40" s="312"/>
    </row>
    <row r="41" spans="1:9">
      <c r="A41" s="1946"/>
      <c r="B41" s="1947"/>
      <c r="C41" s="1947"/>
      <c r="D41" s="1947"/>
      <c r="E41" s="1947"/>
      <c r="F41" s="1947"/>
      <c r="G41" s="1947"/>
      <c r="H41" s="1947"/>
      <c r="I41" s="1948"/>
    </row>
    <row r="42" spans="1:9">
      <c r="A42" s="1949"/>
      <c r="B42" s="1950"/>
      <c r="C42" s="1950"/>
      <c r="D42" s="1950"/>
      <c r="E42" s="1950"/>
      <c r="F42" s="1950"/>
      <c r="G42" s="1950"/>
      <c r="H42" s="1950"/>
      <c r="I42" s="1951"/>
    </row>
    <row r="43" spans="1:9">
      <c r="A43" s="1949"/>
      <c r="B43" s="1950"/>
      <c r="C43" s="1950"/>
      <c r="D43" s="1950"/>
      <c r="E43" s="1950"/>
      <c r="F43" s="1950"/>
      <c r="G43" s="1950"/>
      <c r="H43" s="1950"/>
      <c r="I43" s="1951"/>
    </row>
    <row r="44" spans="1:9">
      <c r="A44" s="1949"/>
      <c r="B44" s="1950"/>
      <c r="C44" s="1950"/>
      <c r="D44" s="1950"/>
      <c r="E44" s="1950"/>
      <c r="F44" s="1950"/>
      <c r="G44" s="1950"/>
      <c r="H44" s="1950"/>
      <c r="I44" s="1951"/>
    </row>
    <row r="45" spans="1:9">
      <c r="A45" s="1949"/>
      <c r="B45" s="1950"/>
      <c r="C45" s="1950"/>
      <c r="D45" s="1950"/>
      <c r="E45" s="1950"/>
      <c r="F45" s="1950"/>
      <c r="G45" s="1950"/>
      <c r="H45" s="1950"/>
      <c r="I45" s="1951"/>
    </row>
    <row r="46" spans="1:9">
      <c r="A46" s="1952"/>
      <c r="B46" s="1953"/>
      <c r="C46" s="1953"/>
      <c r="D46" s="1953"/>
      <c r="E46" s="1953"/>
      <c r="F46" s="1953"/>
      <c r="G46" s="1953"/>
      <c r="H46" s="1953"/>
      <c r="I46" s="1954"/>
    </row>
    <row r="49" spans="1:9">
      <c r="A49" s="1714" t="s">
        <v>1233</v>
      </c>
      <c r="B49" s="1714"/>
      <c r="C49" s="1714"/>
      <c r="D49" s="1714"/>
      <c r="E49" s="1714"/>
      <c r="F49" s="1714"/>
      <c r="G49" s="1714"/>
      <c r="H49" s="1714"/>
      <c r="I49" s="1714"/>
    </row>
    <row r="50" spans="1:9">
      <c r="A50" s="1940" t="s">
        <v>1014</v>
      </c>
      <c r="B50" s="1941"/>
      <c r="C50" s="1941"/>
      <c r="D50" s="1942"/>
      <c r="E50" s="1958" t="str">
        <f>"Exercice "&amp;NOTE_16A!B12</f>
        <v>Exercice 2017</v>
      </c>
      <c r="F50" s="1958"/>
      <c r="G50" s="1958" t="str">
        <f>"Exercice "&amp;NOTE_16A!D12</f>
        <v>Exercice 2016</v>
      </c>
      <c r="H50" s="1958"/>
      <c r="I50" s="1958"/>
    </row>
    <row r="51" spans="1:9">
      <c r="A51" s="1943"/>
      <c r="B51" s="1944"/>
      <c r="C51" s="1944"/>
      <c r="D51" s="1945"/>
      <c r="E51" s="430" t="s">
        <v>1234</v>
      </c>
      <c r="F51" s="430" t="s">
        <v>1235</v>
      </c>
      <c r="G51" s="430" t="s">
        <v>1234</v>
      </c>
      <c r="H51" s="1938" t="s">
        <v>1235</v>
      </c>
      <c r="I51" s="1939"/>
    </row>
    <row r="52" spans="1:9">
      <c r="A52" s="1762" t="s">
        <v>1236</v>
      </c>
      <c r="B52" s="1762"/>
      <c r="C52" s="1762"/>
      <c r="D52" s="1762"/>
      <c r="E52" s="933"/>
      <c r="F52" s="933"/>
      <c r="G52" s="933"/>
      <c r="H52" s="1956"/>
      <c r="I52" s="1957"/>
    </row>
    <row r="53" spans="1:9">
      <c r="A53" s="1762" t="s">
        <v>1237</v>
      </c>
      <c r="B53" s="1762"/>
      <c r="C53" s="1762"/>
      <c r="D53" s="1762"/>
      <c r="E53" s="933"/>
      <c r="F53" s="933"/>
      <c r="G53" s="933"/>
      <c r="H53" s="1956"/>
      <c r="I53" s="1957"/>
    </row>
    <row r="54" spans="1:9">
      <c r="A54" s="1955" t="s">
        <v>1238</v>
      </c>
      <c r="B54" s="1955"/>
      <c r="C54" s="1955"/>
      <c r="D54" s="1955"/>
      <c r="E54" s="933"/>
      <c r="F54" s="933"/>
      <c r="G54" s="933"/>
      <c r="H54" s="1956"/>
      <c r="I54" s="1957"/>
    </row>
    <row r="57" spans="1:9">
      <c r="A57" s="312" t="s">
        <v>989</v>
      </c>
      <c r="B57" s="312"/>
      <c r="C57" s="312"/>
      <c r="D57" s="312"/>
    </row>
    <row r="58" spans="1:9">
      <c r="A58" s="1946"/>
      <c r="B58" s="1947"/>
      <c r="C58" s="1947"/>
      <c r="D58" s="1947"/>
      <c r="E58" s="1947"/>
      <c r="F58" s="1947"/>
      <c r="G58" s="1947"/>
      <c r="H58" s="1947"/>
      <c r="I58" s="1948"/>
    </row>
    <row r="59" spans="1:9">
      <c r="A59" s="1949"/>
      <c r="B59" s="1950"/>
      <c r="C59" s="1950"/>
      <c r="D59" s="1950"/>
      <c r="E59" s="1950"/>
      <c r="F59" s="1950"/>
      <c r="G59" s="1950"/>
      <c r="H59" s="1950"/>
      <c r="I59" s="1951"/>
    </row>
    <row r="60" spans="1:9">
      <c r="A60" s="1949"/>
      <c r="B60" s="1950"/>
      <c r="C60" s="1950"/>
      <c r="D60" s="1950"/>
      <c r="E60" s="1950"/>
      <c r="F60" s="1950"/>
      <c r="G60" s="1950"/>
      <c r="H60" s="1950"/>
      <c r="I60" s="1951"/>
    </row>
    <row r="61" spans="1:9">
      <c r="A61" s="1949"/>
      <c r="B61" s="1950"/>
      <c r="C61" s="1950"/>
      <c r="D61" s="1950"/>
      <c r="E61" s="1950"/>
      <c r="F61" s="1950"/>
      <c r="G61" s="1950"/>
      <c r="H61" s="1950"/>
      <c r="I61" s="1951"/>
    </row>
    <row r="62" spans="1:9">
      <c r="A62" s="1949"/>
      <c r="B62" s="1950"/>
      <c r="C62" s="1950"/>
      <c r="D62" s="1950"/>
      <c r="E62" s="1950"/>
      <c r="F62" s="1950"/>
      <c r="G62" s="1950"/>
      <c r="H62" s="1950"/>
      <c r="I62" s="1951"/>
    </row>
    <row r="63" spans="1:9">
      <c r="A63" s="1952"/>
      <c r="B63" s="1953"/>
      <c r="C63" s="1953"/>
      <c r="D63" s="1953"/>
      <c r="E63" s="1953"/>
      <c r="F63" s="1953"/>
      <c r="G63" s="1953"/>
      <c r="H63" s="1953"/>
      <c r="I63" s="1954"/>
    </row>
  </sheetData>
  <sheetProtection algorithmName="SHA-512" hashValue="ezBTuXaLDZ2pCw03vPhKkqcaiyyO88A2WORqieP+PceTaXqveUOHRK67V0q8gmdAkb2oWiv1KQV6H0xvKlKT0Q==" saltValue="RmwWyYJCX4iH3nB5nVDDAg==" spinCount="100000" sheet="1" objects="1" formatCells="0" selectLockedCells="1"/>
  <mergeCells count="69">
    <mergeCell ref="A7:I7"/>
    <mergeCell ref="A9:I9"/>
    <mergeCell ref="A1:I1"/>
    <mergeCell ref="B2:I2"/>
    <mergeCell ref="B3:I3"/>
    <mergeCell ref="F4:H4"/>
    <mergeCell ref="B5:C5"/>
    <mergeCell ref="G5:H5"/>
    <mergeCell ref="G15:I15"/>
    <mergeCell ref="G16:I16"/>
    <mergeCell ref="A11:I11"/>
    <mergeCell ref="G12:I12"/>
    <mergeCell ref="E12:F12"/>
    <mergeCell ref="A13:D13"/>
    <mergeCell ref="A14:D14"/>
    <mergeCell ref="G13:I13"/>
    <mergeCell ref="G14:I14"/>
    <mergeCell ref="A12:D12"/>
    <mergeCell ref="E13:F13"/>
    <mergeCell ref="E14:F14"/>
    <mergeCell ref="E15:F15"/>
    <mergeCell ref="E16:F16"/>
    <mergeCell ref="A16:D16"/>
    <mergeCell ref="A15:D15"/>
    <mergeCell ref="G17:I17"/>
    <mergeCell ref="G18:I18"/>
    <mergeCell ref="A21:I26"/>
    <mergeCell ref="A29:I29"/>
    <mergeCell ref="A31:D31"/>
    <mergeCell ref="E31:F31"/>
    <mergeCell ref="G31:I31"/>
    <mergeCell ref="A30:D30"/>
    <mergeCell ref="E30:F30"/>
    <mergeCell ref="G30:I30"/>
    <mergeCell ref="E17:F17"/>
    <mergeCell ref="A17:D17"/>
    <mergeCell ref="A18:D18"/>
    <mergeCell ref="E18:F18"/>
    <mergeCell ref="A32:D32"/>
    <mergeCell ref="E32:F32"/>
    <mergeCell ref="G32:I32"/>
    <mergeCell ref="A37:D37"/>
    <mergeCell ref="E37:F37"/>
    <mergeCell ref="G37:I37"/>
    <mergeCell ref="A33:D33"/>
    <mergeCell ref="E33:F33"/>
    <mergeCell ref="G33:I33"/>
    <mergeCell ref="A34:D34"/>
    <mergeCell ref="E34:F34"/>
    <mergeCell ref="G34:I34"/>
    <mergeCell ref="A35:D35"/>
    <mergeCell ref="E35:F35"/>
    <mergeCell ref="G35:I35"/>
    <mergeCell ref="A36:D36"/>
    <mergeCell ref="E36:F36"/>
    <mergeCell ref="G36:I36"/>
    <mergeCell ref="A41:I46"/>
    <mergeCell ref="A49:I49"/>
    <mergeCell ref="E50:F50"/>
    <mergeCell ref="G50:I50"/>
    <mergeCell ref="H51:I51"/>
    <mergeCell ref="A50:D51"/>
    <mergeCell ref="A58:I63"/>
    <mergeCell ref="A54:D54"/>
    <mergeCell ref="H54:I54"/>
    <mergeCell ref="A52:D52"/>
    <mergeCell ref="A53:D53"/>
    <mergeCell ref="H52:I52"/>
    <mergeCell ref="H53:I53"/>
  </mergeCells>
  <printOptions horizontalCentered="1"/>
  <pageMargins left="0.39370078740157483" right="0.19685039370078741" top="0.59055118110236227" bottom="0.19685039370078741" header="0.31496062992125984" footer="0.31496062992125984"/>
  <pageSetup paperSize="9" scale="80" orientation="portrait" verticalDpi="1200" r:id="rId1"/>
  <drawing r:id="rId2"/>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0">
    <pageSetUpPr fitToPage="1"/>
  </sheetPr>
  <dimension ref="A1:I41"/>
  <sheetViews>
    <sheetView showGridLines="0" showRowColHeaders="0" showZeros="0" topLeftCell="A22" zoomScaleNormal="100" workbookViewId="0">
      <selection activeCell="E30" sqref="E30"/>
    </sheetView>
  </sheetViews>
  <sheetFormatPr baseColWidth="10" defaultRowHeight="14.25"/>
  <cols>
    <col min="1" max="1" width="33.42578125" style="872" customWidth="1"/>
    <col min="2" max="2" width="6.5703125" style="872" customWidth="1"/>
    <col min="3" max="3" width="7.7109375" style="872" customWidth="1"/>
    <col min="4" max="4" width="15.7109375" style="872" customWidth="1"/>
    <col min="5" max="5" width="14.42578125" style="872" customWidth="1"/>
    <col min="6" max="6" width="13.42578125" style="872" customWidth="1"/>
    <col min="7" max="7" width="15.42578125" style="872" customWidth="1"/>
    <col min="8" max="8" width="10.7109375" style="872" customWidth="1"/>
    <col min="9" max="9" width="5.140625" style="872" customWidth="1"/>
    <col min="10" max="16384" width="11.42578125" style="872"/>
  </cols>
  <sheetData>
    <row r="1" spans="1:9" ht="12.75" customHeight="1">
      <c r="A1" s="1986"/>
      <c r="B1" s="1987"/>
      <c r="C1" s="1987"/>
      <c r="D1" s="1987"/>
      <c r="E1" s="1987"/>
      <c r="F1" s="1987"/>
      <c r="G1" s="1987"/>
      <c r="H1" s="1987"/>
      <c r="I1" s="1987"/>
    </row>
    <row r="2" spans="1:9">
      <c r="A2" s="873" t="s">
        <v>672</v>
      </c>
      <c r="B2" s="1988" t="str">
        <f>IDENTIFICATION!B2</f>
        <v>LAPAN SOFT</v>
      </c>
      <c r="C2" s="1989"/>
      <c r="D2" s="1989"/>
      <c r="E2" s="1989"/>
      <c r="F2" s="1989"/>
      <c r="G2" s="1989"/>
      <c r="H2" s="1989"/>
      <c r="I2" s="1989"/>
    </row>
    <row r="3" spans="1:9">
      <c r="A3" s="873" t="s">
        <v>0</v>
      </c>
      <c r="B3" s="1990" t="str">
        <f>IDENTIFICATION!B4</f>
        <v>LS</v>
      </c>
      <c r="C3" s="1991"/>
      <c r="D3" s="1991"/>
      <c r="E3" s="1991"/>
      <c r="F3" s="1991"/>
      <c r="G3" s="1991"/>
      <c r="H3" s="1991"/>
      <c r="I3" s="1991"/>
    </row>
    <row r="4" spans="1:9">
      <c r="A4" s="873" t="s">
        <v>1</v>
      </c>
      <c r="B4" s="874" t="str">
        <f>IDENTIFICATION!B5</f>
        <v>01</v>
      </c>
      <c r="C4" s="875" t="s">
        <v>45</v>
      </c>
      <c r="D4" s="875" t="str">
        <f>IDENTIFICATION!F5</f>
        <v>XXXX</v>
      </c>
      <c r="E4" s="875"/>
      <c r="F4" s="1992" t="str">
        <f>IDENTIFICATION!G5</f>
        <v>TOUGAN</v>
      </c>
      <c r="G4" s="1992"/>
      <c r="H4" s="1992"/>
      <c r="I4" s="876" t="str">
        <f>IDENTIFICATION!H5</f>
        <v>01</v>
      </c>
    </row>
    <row r="5" spans="1:9">
      <c r="A5" s="873" t="s">
        <v>2</v>
      </c>
      <c r="B5" s="1992" t="str">
        <f>IDENTIFICATION!B7</f>
        <v>000XXXXXA</v>
      </c>
      <c r="C5" s="1992"/>
      <c r="D5" s="877" t="s">
        <v>3</v>
      </c>
      <c r="E5" s="877"/>
      <c r="F5" s="878">
        <f>IDENTIFICATION!F11</f>
        <v>43100</v>
      </c>
      <c r="G5" s="1993" t="s">
        <v>4</v>
      </c>
      <c r="H5" s="1993"/>
      <c r="I5" s="879">
        <f>IDENTIFICATION!H11</f>
        <v>12</v>
      </c>
    </row>
    <row r="6" spans="1:9">
      <c r="A6" s="880"/>
      <c r="B6" s="880"/>
      <c r="C6" s="880"/>
      <c r="D6" s="880"/>
      <c r="E6" s="880"/>
      <c r="F6" s="880"/>
      <c r="G6" s="880"/>
      <c r="H6" s="880"/>
      <c r="I6" s="880"/>
    </row>
    <row r="7" spans="1:9" ht="21.75" customHeight="1">
      <c r="A7" s="1985" t="s">
        <v>717</v>
      </c>
      <c r="B7" s="1985"/>
      <c r="C7" s="1985"/>
      <c r="D7" s="1985"/>
      <c r="E7" s="1985"/>
      <c r="F7" s="1985"/>
      <c r="G7" s="1985"/>
      <c r="H7" s="1985"/>
      <c r="I7" s="1985"/>
    </row>
    <row r="8" spans="1:9" ht="6" customHeight="1">
      <c r="A8" s="880"/>
      <c r="B8" s="880"/>
      <c r="C8" s="880"/>
      <c r="D8" s="880"/>
      <c r="E8" s="880"/>
      <c r="F8" s="880"/>
      <c r="G8" s="880"/>
      <c r="H8" s="880"/>
      <c r="I8" s="880"/>
    </row>
    <row r="9" spans="1:9" ht="22.5" customHeight="1">
      <c r="A9" s="1985" t="s">
        <v>1217</v>
      </c>
      <c r="B9" s="1985"/>
      <c r="C9" s="1985"/>
      <c r="D9" s="1985"/>
      <c r="E9" s="1985"/>
      <c r="F9" s="1985"/>
      <c r="G9" s="1985"/>
      <c r="H9" s="1985"/>
      <c r="I9" s="1985"/>
    </row>
    <row r="10" spans="1:9" ht="11.25" customHeight="1">
      <c r="A10" s="880"/>
      <c r="B10" s="880"/>
      <c r="C10" s="880"/>
      <c r="D10" s="880"/>
      <c r="E10" s="880"/>
      <c r="F10" s="880"/>
      <c r="G10" s="880"/>
      <c r="H10" s="880"/>
      <c r="I10" s="880"/>
    </row>
    <row r="11" spans="1:9" ht="27" customHeight="1">
      <c r="A11" s="1975" t="s">
        <v>1242</v>
      </c>
      <c r="B11" s="1975"/>
      <c r="C11" s="1975"/>
      <c r="D11" s="1975"/>
      <c r="E11" s="1975"/>
      <c r="F11" s="1975"/>
      <c r="G11" s="1975"/>
      <c r="H11" s="1975"/>
      <c r="I11" s="1975"/>
    </row>
    <row r="12" spans="1:9" ht="27" customHeight="1">
      <c r="A12" s="1975" t="s">
        <v>1014</v>
      </c>
      <c r="B12" s="1975"/>
      <c r="C12" s="1975"/>
      <c r="D12" s="1975"/>
      <c r="E12" s="1975" t="str">
        <f>"Exercice "&amp;NOTE_16A!B12</f>
        <v>Exercice 2017</v>
      </c>
      <c r="F12" s="1975"/>
      <c r="G12" s="1975" t="str">
        <f>"Exercice "&amp;NOTE_16A!D12</f>
        <v>Exercice 2016</v>
      </c>
      <c r="H12" s="1975"/>
      <c r="I12" s="1975"/>
    </row>
    <row r="13" spans="1:9" ht="29.25" customHeight="1">
      <c r="A13" s="1971" t="s">
        <v>1239</v>
      </c>
      <c r="B13" s="1971"/>
      <c r="C13" s="1971"/>
      <c r="D13" s="1971"/>
      <c r="E13" s="1984"/>
      <c r="F13" s="1984"/>
      <c r="G13" s="1984"/>
      <c r="H13" s="1984"/>
      <c r="I13" s="1984"/>
    </row>
    <row r="14" spans="1:9" ht="29.25" customHeight="1">
      <c r="A14" s="1971" t="s">
        <v>1240</v>
      </c>
      <c r="B14" s="1971"/>
      <c r="C14" s="1971"/>
      <c r="D14" s="1971"/>
      <c r="E14" s="1984"/>
      <c r="F14" s="1984"/>
      <c r="G14" s="1984"/>
      <c r="H14" s="1984"/>
      <c r="I14" s="1984"/>
    </row>
    <row r="15" spans="1:9" ht="29.25" customHeight="1">
      <c r="A15" s="1969" t="s">
        <v>1241</v>
      </c>
      <c r="B15" s="1969"/>
      <c r="C15" s="1969"/>
      <c r="D15" s="1969"/>
      <c r="E15" s="1918"/>
      <c r="F15" s="1918"/>
      <c r="G15" s="1918"/>
      <c r="H15" s="1918"/>
      <c r="I15" s="1918"/>
    </row>
    <row r="16" spans="1:9">
      <c r="A16" s="881"/>
      <c r="B16" s="881"/>
      <c r="C16" s="881"/>
      <c r="D16" s="881"/>
    </row>
    <row r="17" spans="1:9">
      <c r="A17" s="881" t="s">
        <v>989</v>
      </c>
      <c r="B17" s="881"/>
      <c r="C17" s="881"/>
      <c r="D17" s="881"/>
    </row>
    <row r="18" spans="1:9">
      <c r="A18" s="1960"/>
      <c r="B18" s="1961"/>
      <c r="C18" s="1961"/>
      <c r="D18" s="1961"/>
      <c r="E18" s="1961"/>
      <c r="F18" s="1961"/>
      <c r="G18" s="1961"/>
      <c r="H18" s="1961"/>
      <c r="I18" s="1962"/>
    </row>
    <row r="19" spans="1:9">
      <c r="A19" s="1963"/>
      <c r="B19" s="1964"/>
      <c r="C19" s="1964"/>
      <c r="D19" s="1964"/>
      <c r="E19" s="1964"/>
      <c r="F19" s="1964"/>
      <c r="G19" s="1964"/>
      <c r="H19" s="1964"/>
      <c r="I19" s="1965"/>
    </row>
    <row r="20" spans="1:9">
      <c r="A20" s="1963"/>
      <c r="B20" s="1964"/>
      <c r="C20" s="1964"/>
      <c r="D20" s="1964"/>
      <c r="E20" s="1964"/>
      <c r="F20" s="1964"/>
      <c r="G20" s="1964"/>
      <c r="H20" s="1964"/>
      <c r="I20" s="1965"/>
    </row>
    <row r="21" spans="1:9">
      <c r="A21" s="1963"/>
      <c r="B21" s="1964"/>
      <c r="C21" s="1964"/>
      <c r="D21" s="1964"/>
      <c r="E21" s="1964"/>
      <c r="F21" s="1964"/>
      <c r="G21" s="1964"/>
      <c r="H21" s="1964"/>
      <c r="I21" s="1965"/>
    </row>
    <row r="22" spans="1:9">
      <c r="A22" s="1963"/>
      <c r="B22" s="1964"/>
      <c r="C22" s="1964"/>
      <c r="D22" s="1964"/>
      <c r="E22" s="1964"/>
      <c r="F22" s="1964"/>
      <c r="G22" s="1964"/>
      <c r="H22" s="1964"/>
      <c r="I22" s="1965"/>
    </row>
    <row r="23" spans="1:9">
      <c r="A23" s="1966"/>
      <c r="B23" s="1967"/>
      <c r="C23" s="1967"/>
      <c r="D23" s="1967"/>
      <c r="E23" s="1967"/>
      <c r="F23" s="1967"/>
      <c r="G23" s="1967"/>
      <c r="H23" s="1967"/>
      <c r="I23" s="1968"/>
    </row>
    <row r="27" spans="1:9" ht="29.25" customHeight="1">
      <c r="A27" s="1975" t="s">
        <v>1243</v>
      </c>
      <c r="B27" s="1975"/>
      <c r="C27" s="1975"/>
      <c r="D27" s="1975"/>
      <c r="E27" s="1975"/>
      <c r="F27" s="1975"/>
      <c r="G27" s="1975"/>
      <c r="H27" s="1975"/>
      <c r="I27" s="1975"/>
    </row>
    <row r="28" spans="1:9" ht="24" customHeight="1">
      <c r="A28" s="1976" t="s">
        <v>1014</v>
      </c>
      <c r="B28" s="1977"/>
      <c r="C28" s="1977"/>
      <c r="D28" s="1978"/>
      <c r="E28" s="1975" t="str">
        <f>"Exercice "&amp;NOTE_16A!B12</f>
        <v>Exercice 2017</v>
      </c>
      <c r="F28" s="1975"/>
      <c r="G28" s="1975" t="str">
        <f>"Exercice "&amp;NOTE_16A!D12</f>
        <v>Exercice 2016</v>
      </c>
      <c r="H28" s="1975"/>
      <c r="I28" s="1975"/>
    </row>
    <row r="29" spans="1:9" ht="42.75" customHeight="1">
      <c r="A29" s="1979"/>
      <c r="B29" s="1980"/>
      <c r="C29" s="1980"/>
      <c r="D29" s="1981"/>
      <c r="E29" s="882" t="s">
        <v>1245</v>
      </c>
      <c r="F29" s="882" t="s">
        <v>1244</v>
      </c>
      <c r="G29" s="882" t="s">
        <v>1245</v>
      </c>
      <c r="H29" s="1982" t="s">
        <v>1244</v>
      </c>
      <c r="I29" s="1983"/>
    </row>
    <row r="30" spans="1:9" ht="24" customHeight="1">
      <c r="A30" s="1971" t="s">
        <v>1098</v>
      </c>
      <c r="B30" s="1971"/>
      <c r="C30" s="1971"/>
      <c r="D30" s="1971"/>
      <c r="E30" s="988"/>
      <c r="F30" s="988"/>
      <c r="G30" s="988"/>
      <c r="H30" s="1972"/>
      <c r="I30" s="1973"/>
    </row>
    <row r="31" spans="1:9" ht="24" customHeight="1">
      <c r="A31" s="1971" t="s">
        <v>1099</v>
      </c>
      <c r="B31" s="1971"/>
      <c r="C31" s="1971"/>
      <c r="D31" s="1971"/>
      <c r="E31" s="988"/>
      <c r="F31" s="988"/>
      <c r="G31" s="988"/>
      <c r="H31" s="1972"/>
      <c r="I31" s="1973"/>
    </row>
    <row r="32" spans="1:9" ht="24" customHeight="1">
      <c r="A32" s="1974" t="s">
        <v>1171</v>
      </c>
      <c r="B32" s="1974"/>
      <c r="C32" s="1974"/>
      <c r="D32" s="1974"/>
      <c r="E32" s="988"/>
      <c r="F32" s="988"/>
      <c r="G32" s="988"/>
      <c r="H32" s="1972"/>
      <c r="I32" s="1973"/>
    </row>
    <row r="33" spans="1:9" ht="24" customHeight="1">
      <c r="A33" s="1969" t="s">
        <v>420</v>
      </c>
      <c r="B33" s="1969"/>
      <c r="C33" s="1969"/>
      <c r="D33" s="1969"/>
      <c r="E33" s="987"/>
      <c r="F33" s="987"/>
      <c r="G33" s="987"/>
      <c r="H33" s="1970"/>
      <c r="I33" s="1970"/>
    </row>
    <row r="35" spans="1:9">
      <c r="A35" s="881" t="s">
        <v>989</v>
      </c>
      <c r="B35" s="881"/>
      <c r="C35" s="881"/>
      <c r="D35" s="881"/>
    </row>
    <row r="36" spans="1:9">
      <c r="A36" s="1960"/>
      <c r="B36" s="1961"/>
      <c r="C36" s="1961"/>
      <c r="D36" s="1961"/>
      <c r="E36" s="1961"/>
      <c r="F36" s="1961"/>
      <c r="G36" s="1961"/>
      <c r="H36" s="1961"/>
      <c r="I36" s="1962"/>
    </row>
    <row r="37" spans="1:9">
      <c r="A37" s="1963"/>
      <c r="B37" s="1964"/>
      <c r="C37" s="1964"/>
      <c r="D37" s="1964"/>
      <c r="E37" s="1964"/>
      <c r="F37" s="1964"/>
      <c r="G37" s="1964"/>
      <c r="H37" s="1964"/>
      <c r="I37" s="1965"/>
    </row>
    <row r="38" spans="1:9">
      <c r="A38" s="1963"/>
      <c r="B38" s="1964"/>
      <c r="C38" s="1964"/>
      <c r="D38" s="1964"/>
      <c r="E38" s="1964"/>
      <c r="F38" s="1964"/>
      <c r="G38" s="1964"/>
      <c r="H38" s="1964"/>
      <c r="I38" s="1965"/>
    </row>
    <row r="39" spans="1:9">
      <c r="A39" s="1963"/>
      <c r="B39" s="1964"/>
      <c r="C39" s="1964"/>
      <c r="D39" s="1964"/>
      <c r="E39" s="1964"/>
      <c r="F39" s="1964"/>
      <c r="G39" s="1964"/>
      <c r="H39" s="1964"/>
      <c r="I39" s="1965"/>
    </row>
    <row r="40" spans="1:9">
      <c r="A40" s="1963"/>
      <c r="B40" s="1964"/>
      <c r="C40" s="1964"/>
      <c r="D40" s="1964"/>
      <c r="E40" s="1964"/>
      <c r="F40" s="1964"/>
      <c r="G40" s="1964"/>
      <c r="H40" s="1964"/>
      <c r="I40" s="1965"/>
    </row>
    <row r="41" spans="1:9">
      <c r="A41" s="1966"/>
      <c r="B41" s="1967"/>
      <c r="C41" s="1967"/>
      <c r="D41" s="1967"/>
      <c r="E41" s="1967"/>
      <c r="F41" s="1967"/>
      <c r="G41" s="1967"/>
      <c r="H41" s="1967"/>
      <c r="I41" s="1968"/>
    </row>
  </sheetData>
  <sheetProtection algorithmName="SHA-512" hashValue="7EypqGkX1U09PUzWiZ01iGaAdvIumnSM6rv65E3fAepqyfSACtZiXEBJfQRjz98CMGH79KO/6m8e8YOshWtvJw==" saltValue="nj1paPrYXe/61nF7dC4s+Q==" spinCount="100000" sheet="1" objects="1" formatCells="0" selectLockedCells="1"/>
  <mergeCells count="36">
    <mergeCell ref="A1:I1"/>
    <mergeCell ref="B2:I2"/>
    <mergeCell ref="B3:I3"/>
    <mergeCell ref="F4:H4"/>
    <mergeCell ref="B5:C5"/>
    <mergeCell ref="G5:H5"/>
    <mergeCell ref="A7:I7"/>
    <mergeCell ref="A9:I9"/>
    <mergeCell ref="A11:I11"/>
    <mergeCell ref="A12:D12"/>
    <mergeCell ref="E12:F12"/>
    <mergeCell ref="G12:I12"/>
    <mergeCell ref="A18:I23"/>
    <mergeCell ref="A15:D15"/>
    <mergeCell ref="E15:F15"/>
    <mergeCell ref="G15:I15"/>
    <mergeCell ref="A13:D13"/>
    <mergeCell ref="E13:F13"/>
    <mergeCell ref="G13:I13"/>
    <mergeCell ref="A14:D14"/>
    <mergeCell ref="E14:F14"/>
    <mergeCell ref="G14:I14"/>
    <mergeCell ref="A27:I27"/>
    <mergeCell ref="A28:D29"/>
    <mergeCell ref="E28:F28"/>
    <mergeCell ref="G28:I28"/>
    <mergeCell ref="H29:I29"/>
    <mergeCell ref="A36:I41"/>
    <mergeCell ref="A33:D33"/>
    <mergeCell ref="H33:I33"/>
    <mergeCell ref="A30:D30"/>
    <mergeCell ref="H30:I30"/>
    <mergeCell ref="A31:D31"/>
    <mergeCell ref="H31:I31"/>
    <mergeCell ref="A32:D32"/>
    <mergeCell ref="H32:I32"/>
  </mergeCells>
  <printOptions horizontalCentered="1"/>
  <pageMargins left="0.39370078740157483" right="0.19685039370078741" top="0.59055118110236227" bottom="0.19685039370078741" header="0.31496062992125984" footer="0.31496062992125984"/>
  <pageSetup paperSize="9" scale="80" orientation="portrait" verticalDpi="1200" r:id="rId1"/>
  <drawing r:id="rId2"/>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1">
    <pageSetUpPr fitToPage="1"/>
  </sheetPr>
  <dimension ref="A1:I27"/>
  <sheetViews>
    <sheetView showGridLines="0" showRowColHeaders="0" showZeros="0" zoomScaleNormal="100" workbookViewId="0">
      <selection activeCell="E12" sqref="E12:F12"/>
    </sheetView>
  </sheetViews>
  <sheetFormatPr baseColWidth="10" defaultRowHeight="14.25"/>
  <cols>
    <col min="1" max="1" width="33.42578125" style="17" customWidth="1"/>
    <col min="2" max="2" width="6.5703125" style="17" customWidth="1"/>
    <col min="3" max="3" width="7.7109375" style="17" customWidth="1"/>
    <col min="4" max="4" width="15.7109375" style="17" customWidth="1"/>
    <col min="5" max="5" width="14.42578125" style="17" customWidth="1"/>
    <col min="6" max="6" width="13.42578125" style="17" customWidth="1"/>
    <col min="7" max="7" width="15.42578125" style="17" customWidth="1"/>
    <col min="8" max="8" width="10.7109375" style="17" customWidth="1"/>
    <col min="9" max="9" width="5.140625" style="17" customWidth="1"/>
    <col min="10" max="16384" width="11.42578125" style="17"/>
  </cols>
  <sheetData>
    <row r="1" spans="1:9" ht="10.5"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719</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720</v>
      </c>
      <c r="B9" s="1493"/>
      <c r="C9" s="1493"/>
      <c r="D9" s="1493"/>
      <c r="E9" s="1493"/>
      <c r="F9" s="1493"/>
      <c r="G9" s="1493"/>
      <c r="H9" s="1493"/>
      <c r="I9" s="1493"/>
    </row>
    <row r="10" spans="1:9" ht="11.25" customHeight="1">
      <c r="A10" s="219"/>
      <c r="B10" s="219"/>
      <c r="C10" s="219"/>
      <c r="D10" s="219"/>
      <c r="E10" s="219"/>
      <c r="F10" s="219"/>
      <c r="G10" s="219"/>
      <c r="H10" s="219"/>
      <c r="I10" s="219"/>
    </row>
    <row r="11" spans="1:9" ht="27" customHeight="1">
      <c r="A11" s="1714" t="s">
        <v>1014</v>
      </c>
      <c r="B11" s="1714"/>
      <c r="C11" s="1714"/>
      <c r="D11" s="1714"/>
      <c r="E11" s="1714" t="str">
        <f>"Exercice "&amp;NOTE_16A!B12</f>
        <v>Exercice 2017</v>
      </c>
      <c r="F11" s="1714"/>
      <c r="G11" s="1714" t="str">
        <f>"Exercice "&amp;NOTE_16A!D12</f>
        <v>Exercice 2016</v>
      </c>
      <c r="H11" s="1714"/>
      <c r="I11" s="1714"/>
    </row>
    <row r="12" spans="1:9" ht="29.25" customHeight="1">
      <c r="A12" s="1797" t="s">
        <v>1246</v>
      </c>
      <c r="B12" s="1797"/>
      <c r="C12" s="1797"/>
      <c r="D12" s="1797"/>
      <c r="E12" s="1997"/>
      <c r="F12" s="1997"/>
      <c r="G12" s="1997"/>
      <c r="H12" s="1997"/>
      <c r="I12" s="1997"/>
    </row>
    <row r="13" spans="1:9" ht="29.25" customHeight="1">
      <c r="A13" s="1998" t="s">
        <v>1247</v>
      </c>
      <c r="B13" s="1999"/>
      <c r="C13" s="1999"/>
      <c r="D13" s="2000"/>
      <c r="E13" s="1734"/>
      <c r="F13" s="1735"/>
      <c r="G13" s="1734"/>
      <c r="H13" s="2001"/>
      <c r="I13" s="1735"/>
    </row>
    <row r="14" spans="1:9" ht="29.25" customHeight="1">
      <c r="A14" s="1998" t="s">
        <v>1249</v>
      </c>
      <c r="B14" s="1999"/>
      <c r="C14" s="1999"/>
      <c r="D14" s="2000"/>
      <c r="E14" s="1734"/>
      <c r="F14" s="1735"/>
      <c r="G14" s="1734"/>
      <c r="H14" s="2001"/>
      <c r="I14" s="1735"/>
    </row>
    <row r="15" spans="1:9" ht="29.25" customHeight="1">
      <c r="A15" s="1995" t="s">
        <v>1250</v>
      </c>
      <c r="B15" s="1995"/>
      <c r="C15" s="1995"/>
      <c r="D15" s="1995"/>
      <c r="E15" s="1925"/>
      <c r="F15" s="1925"/>
      <c r="G15" s="1925"/>
      <c r="H15" s="1925"/>
      <c r="I15" s="1925"/>
    </row>
    <row r="16" spans="1:9" ht="29.25" customHeight="1">
      <c r="A16" s="1994" t="s">
        <v>1248</v>
      </c>
      <c r="B16" s="1994"/>
      <c r="C16" s="1994"/>
      <c r="D16" s="1994"/>
      <c r="E16" s="1742"/>
      <c r="F16" s="1742"/>
      <c r="G16" s="1742"/>
      <c r="H16" s="1742"/>
      <c r="I16" s="1742"/>
    </row>
    <row r="17" spans="1:9" ht="24.75" customHeight="1">
      <c r="A17" s="1996" t="s">
        <v>1247</v>
      </c>
      <c r="B17" s="1996"/>
      <c r="C17" s="1996"/>
      <c r="D17" s="1996"/>
      <c r="E17" s="1925"/>
      <c r="F17" s="1925"/>
      <c r="G17" s="1925"/>
      <c r="H17" s="1925"/>
      <c r="I17" s="1925"/>
    </row>
    <row r="18" spans="1:9" ht="24.75" customHeight="1">
      <c r="A18" s="1995" t="s">
        <v>1249</v>
      </c>
      <c r="B18" s="1995"/>
      <c r="C18" s="1995"/>
      <c r="D18" s="1995"/>
      <c r="E18" s="1925"/>
      <c r="F18" s="1925"/>
      <c r="G18" s="1925"/>
      <c r="H18" s="1925"/>
      <c r="I18" s="1925"/>
    </row>
    <row r="19" spans="1:9" ht="30" customHeight="1">
      <c r="A19" s="1995" t="s">
        <v>1251</v>
      </c>
      <c r="B19" s="1995"/>
      <c r="C19" s="1995"/>
      <c r="D19" s="1995"/>
      <c r="E19" s="1925"/>
      <c r="F19" s="1925"/>
      <c r="G19" s="1925"/>
      <c r="H19" s="1925"/>
      <c r="I19" s="1925"/>
    </row>
    <row r="20" spans="1:9">
      <c r="A20" s="312"/>
      <c r="B20" s="312"/>
      <c r="C20" s="312"/>
      <c r="D20" s="312"/>
    </row>
    <row r="21" spans="1:9">
      <c r="A21" s="312" t="s">
        <v>989</v>
      </c>
      <c r="B21" s="312"/>
      <c r="C21" s="312"/>
      <c r="D21" s="312"/>
    </row>
    <row r="22" spans="1:9">
      <c r="A22" s="1946"/>
      <c r="B22" s="1947"/>
      <c r="C22" s="1947"/>
      <c r="D22" s="1947"/>
      <c r="E22" s="1947"/>
      <c r="F22" s="1947"/>
      <c r="G22" s="1947"/>
      <c r="H22" s="1947"/>
      <c r="I22" s="1948"/>
    </row>
    <row r="23" spans="1:9">
      <c r="A23" s="1949"/>
      <c r="B23" s="1950"/>
      <c r="C23" s="1950"/>
      <c r="D23" s="1950"/>
      <c r="E23" s="1950"/>
      <c r="F23" s="1950"/>
      <c r="G23" s="1950"/>
      <c r="H23" s="1950"/>
      <c r="I23" s="1951"/>
    </row>
    <row r="24" spans="1:9">
      <c r="A24" s="1949"/>
      <c r="B24" s="1950"/>
      <c r="C24" s="1950"/>
      <c r="D24" s="1950"/>
      <c r="E24" s="1950"/>
      <c r="F24" s="1950"/>
      <c r="G24" s="1950"/>
      <c r="H24" s="1950"/>
      <c r="I24" s="1951"/>
    </row>
    <row r="25" spans="1:9">
      <c r="A25" s="1949"/>
      <c r="B25" s="1950"/>
      <c r="C25" s="1950"/>
      <c r="D25" s="1950"/>
      <c r="E25" s="1950"/>
      <c r="F25" s="1950"/>
      <c r="G25" s="1950"/>
      <c r="H25" s="1950"/>
      <c r="I25" s="1951"/>
    </row>
    <row r="26" spans="1:9">
      <c r="A26" s="1949"/>
      <c r="B26" s="1950"/>
      <c r="C26" s="1950"/>
      <c r="D26" s="1950"/>
      <c r="E26" s="1950"/>
      <c r="F26" s="1950"/>
      <c r="G26" s="1950"/>
      <c r="H26" s="1950"/>
      <c r="I26" s="1951"/>
    </row>
    <row r="27" spans="1:9">
      <c r="A27" s="1952"/>
      <c r="B27" s="1953"/>
      <c r="C27" s="1953"/>
      <c r="D27" s="1953"/>
      <c r="E27" s="1953"/>
      <c r="F27" s="1953"/>
      <c r="G27" s="1953"/>
      <c r="H27" s="1953"/>
      <c r="I27" s="1954"/>
    </row>
  </sheetData>
  <sheetProtection algorithmName="SHA-512" hashValue="UTcy8jtGEBD04nal2UiDZervcMiHUARjiBb8z+BHNdGpnIOcQ1ufY0bxPBAI/TX+BijE3iTceN9RTwT4k5vh4Q==" saltValue="aWjWpc3BvHKyQB5RywxfMw==" spinCount="100000" sheet="1" objects="1" formatCells="0" selectLockedCells="1"/>
  <mergeCells count="36">
    <mergeCell ref="A1:I1"/>
    <mergeCell ref="B2:I2"/>
    <mergeCell ref="B3:I3"/>
    <mergeCell ref="F4:H4"/>
    <mergeCell ref="B5:C5"/>
    <mergeCell ref="G5:H5"/>
    <mergeCell ref="A7:I7"/>
    <mergeCell ref="A9:I9"/>
    <mergeCell ref="A11:D11"/>
    <mergeCell ref="E11:F11"/>
    <mergeCell ref="G11:I11"/>
    <mergeCell ref="A12:D12"/>
    <mergeCell ref="E12:F12"/>
    <mergeCell ref="G12:I12"/>
    <mergeCell ref="A15:D15"/>
    <mergeCell ref="E15:F15"/>
    <mergeCell ref="G15:I15"/>
    <mergeCell ref="A13:D13"/>
    <mergeCell ref="A14:D14"/>
    <mergeCell ref="E13:F13"/>
    <mergeCell ref="E14:F14"/>
    <mergeCell ref="G13:I13"/>
    <mergeCell ref="G14:I14"/>
    <mergeCell ref="A16:D16"/>
    <mergeCell ref="E16:F16"/>
    <mergeCell ref="G16:I16"/>
    <mergeCell ref="A22:I27"/>
    <mergeCell ref="A18:D18"/>
    <mergeCell ref="A19:D19"/>
    <mergeCell ref="E17:F17"/>
    <mergeCell ref="E18:F18"/>
    <mergeCell ref="E19:F19"/>
    <mergeCell ref="G17:I17"/>
    <mergeCell ref="G18:I18"/>
    <mergeCell ref="G19:I19"/>
    <mergeCell ref="A17:D17"/>
  </mergeCells>
  <printOptions horizontalCentered="1"/>
  <pageMargins left="0.39370078740157483" right="0.19685039370078741" top="0.59055118110236227" bottom="0.19685039370078741" header="0.31496062992125984" footer="0.31496062992125984"/>
  <pageSetup paperSize="9" scale="80" orientation="portrait" verticalDpi="1200" r:id="rId1"/>
  <drawing r:id="rId2"/>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2">
    <pageSetUpPr fitToPage="1"/>
  </sheetPr>
  <dimension ref="A1:I39"/>
  <sheetViews>
    <sheetView showGridLines="0" showRowColHeaders="0" showZeros="0" zoomScaleNormal="100" workbookViewId="0">
      <selection activeCell="A25" sqref="A25:I39"/>
    </sheetView>
  </sheetViews>
  <sheetFormatPr baseColWidth="10" defaultRowHeight="14.25"/>
  <cols>
    <col min="1" max="1" width="52.28515625" style="576" bestFit="1" customWidth="1"/>
    <col min="2" max="2" width="6.5703125" style="576" customWidth="1"/>
    <col min="3" max="3" width="7.7109375" style="576" customWidth="1"/>
    <col min="4" max="4" width="15.7109375" style="576" customWidth="1"/>
    <col min="5" max="5" width="14.42578125" style="576" customWidth="1"/>
    <col min="6" max="6" width="13.42578125" style="576" customWidth="1"/>
    <col min="7" max="7" width="15.42578125" style="576" customWidth="1"/>
    <col min="8" max="8" width="10.7109375" style="576" customWidth="1"/>
    <col min="9" max="9" width="5.140625" style="576" customWidth="1"/>
    <col min="10" max="16384" width="11.42578125" style="576"/>
  </cols>
  <sheetData>
    <row r="1" spans="1:9" ht="9" customHeight="1">
      <c r="A1" s="1301"/>
      <c r="B1" s="1302"/>
      <c r="C1" s="1302"/>
      <c r="D1" s="1302"/>
      <c r="E1" s="1302"/>
      <c r="F1" s="1302"/>
      <c r="G1" s="1302"/>
      <c r="H1" s="1302"/>
      <c r="I1" s="1302"/>
    </row>
    <row r="2" spans="1:9">
      <c r="A2" s="592" t="s">
        <v>672</v>
      </c>
      <c r="B2" s="1528" t="str">
        <f>IDENTIFICATION!B2</f>
        <v>LAPAN SOFT</v>
      </c>
      <c r="C2" s="1372"/>
      <c r="D2" s="1372"/>
      <c r="E2" s="1372"/>
      <c r="F2" s="1372"/>
      <c r="G2" s="1372"/>
      <c r="H2" s="1372"/>
      <c r="I2" s="1372"/>
    </row>
    <row r="3" spans="1:9">
      <c r="A3" s="592" t="s">
        <v>0</v>
      </c>
      <c r="B3" s="1529" t="str">
        <f>IDENTIFICATION!B4</f>
        <v>LS</v>
      </c>
      <c r="C3" s="1303"/>
      <c r="D3" s="1303"/>
      <c r="E3" s="1303"/>
      <c r="F3" s="1303"/>
      <c r="G3" s="1303"/>
      <c r="H3" s="1303"/>
      <c r="I3" s="1303"/>
    </row>
    <row r="4" spans="1:9">
      <c r="A4" s="592" t="s">
        <v>1</v>
      </c>
      <c r="B4" s="586" t="str">
        <f>IDENTIFICATION!B5</f>
        <v>01</v>
      </c>
      <c r="C4" s="596" t="s">
        <v>45</v>
      </c>
      <c r="D4" s="596" t="str">
        <f>IDENTIFICATION!F5</f>
        <v>XXXX</v>
      </c>
      <c r="E4" s="596"/>
      <c r="F4" s="2002" t="str">
        <f>IDENTIFICATION!G5</f>
        <v>TOUGAN</v>
      </c>
      <c r="G4" s="2002"/>
      <c r="H4" s="2002"/>
      <c r="I4" s="588" t="str">
        <f>IDENTIFICATION!H5</f>
        <v>01</v>
      </c>
    </row>
    <row r="5" spans="1:9">
      <c r="A5" s="592" t="s">
        <v>2</v>
      </c>
      <c r="B5" s="1313" t="str">
        <f>IDENTIFICATION!B7</f>
        <v>000XXXXXA</v>
      </c>
      <c r="C5" s="1313"/>
      <c r="D5" s="610" t="s">
        <v>3</v>
      </c>
      <c r="E5" s="610"/>
      <c r="F5" s="589">
        <f>IDENTIFICATION!F11</f>
        <v>43100</v>
      </c>
      <c r="G5" s="1373" t="s">
        <v>4</v>
      </c>
      <c r="H5" s="1373"/>
      <c r="I5" s="590">
        <f>IDENTIFICATION!H11</f>
        <v>12</v>
      </c>
    </row>
    <row r="6" spans="1:9">
      <c r="A6" s="486"/>
      <c r="B6" s="486"/>
      <c r="C6" s="486"/>
      <c r="D6" s="486"/>
      <c r="E6" s="486"/>
      <c r="F6" s="486"/>
      <c r="G6" s="486"/>
      <c r="H6" s="486"/>
      <c r="I6" s="486"/>
    </row>
    <row r="7" spans="1:9" ht="21.75" customHeight="1">
      <c r="A7" s="1514" t="s">
        <v>721</v>
      </c>
      <c r="B7" s="1514"/>
      <c r="C7" s="1514"/>
      <c r="D7" s="1514"/>
      <c r="E7" s="1514"/>
      <c r="F7" s="1514"/>
      <c r="G7" s="1514"/>
      <c r="H7" s="1514"/>
      <c r="I7" s="1514"/>
    </row>
    <row r="8" spans="1:9" ht="6" customHeight="1">
      <c r="A8" s="486"/>
      <c r="B8" s="486"/>
      <c r="C8" s="486"/>
      <c r="D8" s="486"/>
      <c r="E8" s="486"/>
      <c r="F8" s="486"/>
      <c r="G8" s="486"/>
      <c r="H8" s="486"/>
      <c r="I8" s="486"/>
    </row>
    <row r="9" spans="1:9" ht="22.5" customHeight="1">
      <c r="A9" s="1514" t="s">
        <v>722</v>
      </c>
      <c r="B9" s="1514"/>
      <c r="C9" s="1514"/>
      <c r="D9" s="1514"/>
      <c r="E9" s="1514"/>
      <c r="F9" s="1514"/>
      <c r="G9" s="1514"/>
      <c r="H9" s="1514"/>
      <c r="I9" s="1514"/>
    </row>
    <row r="10" spans="1:9" ht="11.25" customHeight="1">
      <c r="A10" s="486"/>
      <c r="B10" s="486"/>
      <c r="C10" s="486"/>
      <c r="D10" s="486"/>
      <c r="E10" s="486"/>
      <c r="F10" s="486"/>
      <c r="G10" s="486"/>
      <c r="H10" s="486"/>
      <c r="I10" s="486"/>
    </row>
    <row r="11" spans="1:9" ht="37.5" customHeight="1">
      <c r="A11" s="1790" t="s">
        <v>1014</v>
      </c>
      <c r="B11" s="1780" t="s">
        <v>5</v>
      </c>
      <c r="C11" s="1781"/>
      <c r="D11" s="584" t="s">
        <v>5</v>
      </c>
      <c r="E11" s="1792" t="s">
        <v>1013</v>
      </c>
      <c r="F11" s="1792" t="s">
        <v>1012</v>
      </c>
      <c r="G11" s="1792" t="s">
        <v>1011</v>
      </c>
      <c r="H11" s="1792" t="s">
        <v>1010</v>
      </c>
      <c r="I11" s="1792"/>
    </row>
    <row r="12" spans="1:9" ht="37.5" customHeight="1">
      <c r="A12" s="1791"/>
      <c r="B12" s="1789">
        <f>IDENTIFICATION!H7</f>
        <v>2017</v>
      </c>
      <c r="C12" s="1784"/>
      <c r="D12" s="585">
        <f>IDENTIFICATION!H7-1</f>
        <v>2016</v>
      </c>
      <c r="E12" s="1792"/>
      <c r="F12" s="1792"/>
      <c r="G12" s="1792"/>
      <c r="H12" s="1792"/>
      <c r="I12" s="1792"/>
    </row>
    <row r="13" spans="1:9" ht="27" customHeight="1">
      <c r="A13" s="837" t="s">
        <v>1252</v>
      </c>
      <c r="B13" s="1761">
        <f>SUMIFS(Sage!$K$3:$K$1000,Sage!$C$3:$C$1000,"=401")-SUMIFS(Sage!$K$3:$K$1000,Sage!$D$3:$D$1000,"=4012")</f>
        <v>0</v>
      </c>
      <c r="C13" s="1761"/>
      <c r="D13" s="982">
        <f>SUMIFS(Sagen!$K$3:$K$1000,Sagen!$C$3:$C$1000,"=401")-SUMIFS(Sagen!$K$3:$K$1000,Sagen!$D$3:$D$1000,"=4012")</f>
        <v>0</v>
      </c>
      <c r="E13" s="981">
        <f>IFERROR((B13-D13)/D13,)</f>
        <v>0</v>
      </c>
      <c r="F13" s="986"/>
      <c r="G13" s="986"/>
      <c r="H13" s="1922"/>
      <c r="I13" s="1922"/>
    </row>
    <row r="14" spans="1:9" ht="27" customHeight="1">
      <c r="A14" s="837" t="s">
        <v>1253</v>
      </c>
      <c r="B14" s="1761">
        <f>SUMIFS(Sage!$K$3:$K$1000,Sage!$C$3:$C$1000,"=402")-SUMIFS(Sage!$K$3:$K$1000,Sage!$D$3:$D$1000,"=4022")</f>
        <v>0</v>
      </c>
      <c r="C14" s="1761"/>
      <c r="D14" s="982">
        <f>SUMIFS(Sagen!$K$3:$K$1000,Sagen!$C$3:$C$1000,"=402")-SUMIFS(Sagen!$K$3:$K$1000,Sagen!$D$3:$D$1000,"=4022")</f>
        <v>0</v>
      </c>
      <c r="E14" s="981">
        <f t="shared" ref="E14:E22" si="0">IFERROR((B14-D14)/D14,)</f>
        <v>0</v>
      </c>
      <c r="F14" s="986"/>
      <c r="G14" s="986"/>
      <c r="H14" s="1922"/>
      <c r="I14" s="1922"/>
    </row>
    <row r="15" spans="1:9" ht="27" customHeight="1">
      <c r="A15" s="837" t="s">
        <v>1254</v>
      </c>
      <c r="B15" s="1761">
        <f>SUMIFS(Sage!$K$3:$K$1000,Sage!$D$3:$D$1000,"=4012")+SUMIFS(Sage!$K$3:$K$1000,Sage!$D$3:$D$1000,"=4022")</f>
        <v>0</v>
      </c>
      <c r="C15" s="1761"/>
      <c r="D15" s="982">
        <f>SUMIFS(Sagen!$K$3:$K$1000,Sagen!$D$3:$D$1000,"=4012")+SUMIFS(Sagen!$K$3:$K$1000,Sagen!$D$3:$D$1000,"=4022")</f>
        <v>0</v>
      </c>
      <c r="E15" s="981">
        <f t="shared" si="0"/>
        <v>0</v>
      </c>
      <c r="F15" s="986"/>
      <c r="G15" s="986"/>
      <c r="H15" s="1922"/>
      <c r="I15" s="1922"/>
    </row>
    <row r="16" spans="1:9" ht="27" customHeight="1">
      <c r="A16" s="837" t="s">
        <v>1255</v>
      </c>
      <c r="B16" s="1761">
        <f>SUMIFS(Sage!$K$3:$K$1000,Sage!$C$3:$C$1000,"=408")-SUMIFS(Sage!$K$3:$K$1000,Sage!$D$3:$D$1000,"=4082")</f>
        <v>0</v>
      </c>
      <c r="C16" s="1761"/>
      <c r="D16" s="982">
        <f>SUMIFS(Sagen!$K$3:$K$1000,Sagen!$C$3:$C$1000,"=408")-SUMIFS(Sagen!$K$3:$K$1000,Sagen!$D$3:$D$1000,"=4082")</f>
        <v>0</v>
      </c>
      <c r="E16" s="981">
        <f t="shared" si="0"/>
        <v>0</v>
      </c>
      <c r="F16" s="986"/>
      <c r="G16" s="986"/>
      <c r="H16" s="1922"/>
      <c r="I16" s="1922"/>
    </row>
    <row r="17" spans="1:9" ht="27" customHeight="1">
      <c r="A17" s="837" t="s">
        <v>1256</v>
      </c>
      <c r="B17" s="1761">
        <f>SUMIFS(Sage!$K$3:$K$1000,Sage!$D$3:$D$1000,"=4082")</f>
        <v>0</v>
      </c>
      <c r="C17" s="1761"/>
      <c r="D17" s="982">
        <f>SUMIFS(Sagen!$K$3:$K$1000,Sagen!$D$3:$D$1000,"=4082")</f>
        <v>0</v>
      </c>
      <c r="E17" s="981">
        <f t="shared" si="0"/>
        <v>0</v>
      </c>
      <c r="F17" s="986"/>
      <c r="G17" s="986"/>
      <c r="H17" s="1922"/>
      <c r="I17" s="1922"/>
    </row>
    <row r="18" spans="1:9" ht="27" customHeight="1">
      <c r="A18" s="838" t="s">
        <v>1257</v>
      </c>
      <c r="B18" s="1765">
        <f>SUM(B13:C17)</f>
        <v>0</v>
      </c>
      <c r="C18" s="1765"/>
      <c r="D18" s="984">
        <f>SUM(D13:D17)</f>
        <v>0</v>
      </c>
      <c r="E18" s="983">
        <f t="shared" si="0"/>
        <v>0</v>
      </c>
      <c r="F18" s="985">
        <f>SUM(F13:F17)</f>
        <v>0</v>
      </c>
      <c r="G18" s="985">
        <f>SUM(G13:G17)</f>
        <v>0</v>
      </c>
      <c r="H18" s="1919">
        <f>SUM(H13:I17)</f>
        <v>0</v>
      </c>
      <c r="I18" s="1919"/>
    </row>
    <row r="19" spans="1:9" ht="27" customHeight="1">
      <c r="A19" s="837" t="s">
        <v>1258</v>
      </c>
      <c r="B19" s="1761">
        <f>SUMIFS(Sage!$J$3:$J$1000,Sage!$C$3:$C$1000,"=409")-SUMIFS(Sage!$J$3:$J$1000,Sage!$D$3:$D$1000,"=4092")-SUMIFS(Sage!$J$3:$J$1000,Sage!$D$3:$D$1000,"=4098")</f>
        <v>0</v>
      </c>
      <c r="C19" s="1761"/>
      <c r="D19" s="982">
        <f>SUMIFS(Sagen!$J$3:$J$1000,Sagen!$C$3:$C$1000,"=409")-SUMIFS(Sagen!$J$3:$J$1000,Sagen!$D$3:$D$1000,"=4092")-SUMIFS(Sagen!$J$3:$J$1000,Sagen!$D$3:$D$1000,"=4098")</f>
        <v>0</v>
      </c>
      <c r="E19" s="981">
        <f t="shared" si="0"/>
        <v>0</v>
      </c>
      <c r="F19" s="986"/>
      <c r="G19" s="986"/>
      <c r="H19" s="1922"/>
      <c r="I19" s="1922"/>
    </row>
    <row r="20" spans="1:9" ht="27" customHeight="1">
      <c r="A20" s="837" t="s">
        <v>1259</v>
      </c>
      <c r="B20" s="1754">
        <f>SUMIFS(Sage!$J$3:$J$1000,Sage!$D$3:$D$1000,"=4092")</f>
        <v>0</v>
      </c>
      <c r="C20" s="1755"/>
      <c r="D20" s="982">
        <f>SUMIFS(Sagen!$J$3:$J$1000,Sagen!$D$3:$D$1000,"=4092")</f>
        <v>0</v>
      </c>
      <c r="E20" s="981">
        <f t="shared" si="0"/>
        <v>0</v>
      </c>
      <c r="F20" s="986"/>
      <c r="G20" s="986"/>
      <c r="H20" s="1916"/>
      <c r="I20" s="1917"/>
    </row>
    <row r="21" spans="1:9" ht="27" customHeight="1">
      <c r="A21" s="837" t="s">
        <v>1260</v>
      </c>
      <c r="B21" s="1754">
        <f>SUMIFS(Sage!$J$3:$J$1000,Sage!$D$3:$D$1000,"=4098")</f>
        <v>0</v>
      </c>
      <c r="C21" s="1755"/>
      <c r="D21" s="982">
        <f>SUMIFS(Sagen!$J$3:$J$1000,Sagen!$D$3:$D$1000,"=4098")</f>
        <v>0</v>
      </c>
      <c r="E21" s="981">
        <f t="shared" si="0"/>
        <v>0</v>
      </c>
      <c r="F21" s="986"/>
      <c r="G21" s="986"/>
      <c r="H21" s="1916"/>
      <c r="I21" s="1917"/>
    </row>
    <row r="22" spans="1:9" ht="27" customHeight="1">
      <c r="A22" s="838" t="s">
        <v>1261</v>
      </c>
      <c r="B22" s="1765">
        <f>SUM(B19:C21)</f>
        <v>0</v>
      </c>
      <c r="C22" s="1765"/>
      <c r="D22" s="984">
        <f>SUM(D19:D21)</f>
        <v>0</v>
      </c>
      <c r="E22" s="983">
        <f t="shared" si="0"/>
        <v>0</v>
      </c>
      <c r="F22" s="985">
        <f>SUM(F19:F21)</f>
        <v>0</v>
      </c>
      <c r="G22" s="985">
        <f>SUM(G19:G21)</f>
        <v>0</v>
      </c>
      <c r="H22" s="1919">
        <f>SUM(H19:I21)</f>
        <v>0</v>
      </c>
      <c r="I22" s="1919"/>
    </row>
    <row r="24" spans="1:9">
      <c r="A24" s="576" t="s">
        <v>989</v>
      </c>
    </row>
    <row r="25" spans="1:9">
      <c r="A25" s="1777"/>
      <c r="B25" s="1506"/>
      <c r="C25" s="1506"/>
      <c r="D25" s="1506"/>
      <c r="E25" s="1506"/>
      <c r="F25" s="1506"/>
      <c r="G25" s="1506"/>
      <c r="H25" s="1506"/>
      <c r="I25" s="1507"/>
    </row>
    <row r="26" spans="1:9">
      <c r="A26" s="1508"/>
      <c r="B26" s="1509"/>
      <c r="C26" s="1509"/>
      <c r="D26" s="1509"/>
      <c r="E26" s="1509"/>
      <c r="F26" s="1509"/>
      <c r="G26" s="1509"/>
      <c r="H26" s="1509"/>
      <c r="I26" s="1510"/>
    </row>
    <row r="27" spans="1:9">
      <c r="A27" s="1508"/>
      <c r="B27" s="1509"/>
      <c r="C27" s="1509"/>
      <c r="D27" s="1509"/>
      <c r="E27" s="1509"/>
      <c r="F27" s="1509"/>
      <c r="G27" s="1509"/>
      <c r="H27" s="1509"/>
      <c r="I27" s="1510"/>
    </row>
    <row r="28" spans="1:9">
      <c r="A28" s="1508"/>
      <c r="B28" s="1509"/>
      <c r="C28" s="1509"/>
      <c r="D28" s="1509"/>
      <c r="E28" s="1509"/>
      <c r="F28" s="1509"/>
      <c r="G28" s="1509"/>
      <c r="H28" s="1509"/>
      <c r="I28" s="1510"/>
    </row>
    <row r="29" spans="1:9">
      <c r="A29" s="1508"/>
      <c r="B29" s="1509"/>
      <c r="C29" s="1509"/>
      <c r="D29" s="1509"/>
      <c r="E29" s="1509"/>
      <c r="F29" s="1509"/>
      <c r="G29" s="1509"/>
      <c r="H29" s="1509"/>
      <c r="I29" s="1510"/>
    </row>
    <row r="30" spans="1:9">
      <c r="A30" s="1508"/>
      <c r="B30" s="1509"/>
      <c r="C30" s="1509"/>
      <c r="D30" s="1509"/>
      <c r="E30" s="1509"/>
      <c r="F30" s="1509"/>
      <c r="G30" s="1509"/>
      <c r="H30" s="1509"/>
      <c r="I30" s="1510"/>
    </row>
    <row r="31" spans="1:9">
      <c r="A31" s="1508"/>
      <c r="B31" s="1509"/>
      <c r="C31" s="1509"/>
      <c r="D31" s="1509"/>
      <c r="E31" s="1509"/>
      <c r="F31" s="1509"/>
      <c r="G31" s="1509"/>
      <c r="H31" s="1509"/>
      <c r="I31" s="1510"/>
    </row>
    <row r="32" spans="1:9">
      <c r="A32" s="1508"/>
      <c r="B32" s="1509"/>
      <c r="C32" s="1509"/>
      <c r="D32" s="1509"/>
      <c r="E32" s="1509"/>
      <c r="F32" s="1509"/>
      <c r="G32" s="1509"/>
      <c r="H32" s="1509"/>
      <c r="I32" s="1510"/>
    </row>
    <row r="33" spans="1:9">
      <c r="A33" s="1508"/>
      <c r="B33" s="1509"/>
      <c r="C33" s="1509"/>
      <c r="D33" s="1509"/>
      <c r="E33" s="1509"/>
      <c r="F33" s="1509"/>
      <c r="G33" s="1509"/>
      <c r="H33" s="1509"/>
      <c r="I33" s="1510"/>
    </row>
    <row r="34" spans="1:9">
      <c r="A34" s="1508"/>
      <c r="B34" s="1509"/>
      <c r="C34" s="1509"/>
      <c r="D34" s="1509"/>
      <c r="E34" s="1509"/>
      <c r="F34" s="1509"/>
      <c r="G34" s="1509"/>
      <c r="H34" s="1509"/>
      <c r="I34" s="1510"/>
    </row>
    <row r="35" spans="1:9">
      <c r="A35" s="1508"/>
      <c r="B35" s="1509"/>
      <c r="C35" s="1509"/>
      <c r="D35" s="1509"/>
      <c r="E35" s="1509"/>
      <c r="F35" s="1509"/>
      <c r="G35" s="1509"/>
      <c r="H35" s="1509"/>
      <c r="I35" s="1510"/>
    </row>
    <row r="36" spans="1:9">
      <c r="A36" s="1508"/>
      <c r="B36" s="1509"/>
      <c r="C36" s="1509"/>
      <c r="D36" s="1509"/>
      <c r="E36" s="1509"/>
      <c r="F36" s="1509"/>
      <c r="G36" s="1509"/>
      <c r="H36" s="1509"/>
      <c r="I36" s="1510"/>
    </row>
    <row r="37" spans="1:9">
      <c r="A37" s="1508"/>
      <c r="B37" s="1509"/>
      <c r="C37" s="1509"/>
      <c r="D37" s="1509"/>
      <c r="E37" s="1509"/>
      <c r="F37" s="1509"/>
      <c r="G37" s="1509"/>
      <c r="H37" s="1509"/>
      <c r="I37" s="1510"/>
    </row>
    <row r="38" spans="1:9">
      <c r="A38" s="1508"/>
      <c r="B38" s="1509"/>
      <c r="C38" s="1509"/>
      <c r="D38" s="1509"/>
      <c r="E38" s="1509"/>
      <c r="F38" s="1509"/>
      <c r="G38" s="1509"/>
      <c r="H38" s="1509"/>
      <c r="I38" s="1510"/>
    </row>
    <row r="39" spans="1:9">
      <c r="A39" s="1511"/>
      <c r="B39" s="1512"/>
      <c r="C39" s="1512"/>
      <c r="D39" s="1512"/>
      <c r="E39" s="1512"/>
      <c r="F39" s="1512"/>
      <c r="G39" s="1512"/>
      <c r="H39" s="1512"/>
      <c r="I39" s="1513"/>
    </row>
  </sheetData>
  <sheetProtection algorithmName="SHA-512" hashValue="nsZ1KybhjHxe5Vd/XXoHngHOgO+O0pbuCPS10RITW7sdBQSecau4xGPhFaGSGgWikPiyAP70+Ek5WuGLY0720A==" saltValue="JoXEnLkhPw7vHg3u89J+nw==" spinCount="100000" sheet="1" objects="1" formatCells="0" selectLockedCells="1"/>
  <mergeCells count="36">
    <mergeCell ref="A1:I1"/>
    <mergeCell ref="B2:I2"/>
    <mergeCell ref="B3:I3"/>
    <mergeCell ref="F4:H4"/>
    <mergeCell ref="B5:C5"/>
    <mergeCell ref="G5:H5"/>
    <mergeCell ref="A7:I7"/>
    <mergeCell ref="A9:I9"/>
    <mergeCell ref="A11:A12"/>
    <mergeCell ref="B11:C11"/>
    <mergeCell ref="E11:E12"/>
    <mergeCell ref="F11:F12"/>
    <mergeCell ref="G11:G12"/>
    <mergeCell ref="H11:I12"/>
    <mergeCell ref="B12:C12"/>
    <mergeCell ref="B13:C13"/>
    <mergeCell ref="H13:I13"/>
    <mergeCell ref="B14:C14"/>
    <mergeCell ref="H14:I14"/>
    <mergeCell ref="B15:C15"/>
    <mergeCell ref="H15:I15"/>
    <mergeCell ref="B18:C18"/>
    <mergeCell ref="H18:I18"/>
    <mergeCell ref="B19:C19"/>
    <mergeCell ref="H19:I19"/>
    <mergeCell ref="B16:C16"/>
    <mergeCell ref="H16:I16"/>
    <mergeCell ref="B17:C17"/>
    <mergeCell ref="H17:I17"/>
    <mergeCell ref="A25:I39"/>
    <mergeCell ref="B22:C22"/>
    <mergeCell ref="H22:I22"/>
    <mergeCell ref="B20:C20"/>
    <mergeCell ref="H20:I20"/>
    <mergeCell ref="B21:C21"/>
    <mergeCell ref="H21:I21"/>
  </mergeCells>
  <printOptions horizontalCentered="1"/>
  <pageMargins left="0.39370078740157483" right="0.19685039370078741" top="0.59055118110236227" bottom="0.19685039370078741" header="0.31496062992125984" footer="0.31496062992125984"/>
  <pageSetup paperSize="9" scale="70" orientation="portrait" verticalDpi="1200" r:id="rId1"/>
  <drawing r:id="rId2"/>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3">
    <pageSetUpPr fitToPage="1"/>
  </sheetPr>
  <dimension ref="A1:I43"/>
  <sheetViews>
    <sheetView showGridLines="0" showRowColHeaders="0" showZeros="0" zoomScaleNormal="100" workbookViewId="0">
      <selection activeCell="A29" sqref="A29:I43"/>
    </sheetView>
  </sheetViews>
  <sheetFormatPr baseColWidth="10" defaultRowHeight="14.25"/>
  <cols>
    <col min="1" max="1" width="52.28515625" style="576" bestFit="1" customWidth="1"/>
    <col min="2" max="2" width="6.5703125" style="576" customWidth="1"/>
    <col min="3" max="3" width="7.7109375" style="576" customWidth="1"/>
    <col min="4" max="4" width="15.7109375" style="576" customWidth="1"/>
    <col min="5" max="5" width="14.42578125" style="576" customWidth="1"/>
    <col min="6" max="6" width="13.42578125" style="576" customWidth="1"/>
    <col min="7" max="7" width="15.42578125" style="576" customWidth="1"/>
    <col min="8" max="8" width="10.7109375" style="576" customWidth="1"/>
    <col min="9" max="9" width="5.140625" style="576" customWidth="1"/>
    <col min="10" max="16384" width="11.42578125" style="576"/>
  </cols>
  <sheetData>
    <row r="1" spans="1:9" ht="12" customHeight="1">
      <c r="A1" s="1301"/>
      <c r="B1" s="1302"/>
      <c r="C1" s="1302"/>
      <c r="D1" s="1302"/>
      <c r="E1" s="1302"/>
      <c r="F1" s="1302"/>
      <c r="G1" s="1302"/>
      <c r="H1" s="1302"/>
      <c r="I1" s="1302"/>
    </row>
    <row r="2" spans="1:9">
      <c r="A2" s="592" t="s">
        <v>672</v>
      </c>
      <c r="B2" s="1528" t="str">
        <f>IDENTIFICATION!B2</f>
        <v>LAPAN SOFT</v>
      </c>
      <c r="C2" s="1372"/>
      <c r="D2" s="1372"/>
      <c r="E2" s="1372"/>
      <c r="F2" s="1372"/>
      <c r="G2" s="1372"/>
      <c r="H2" s="1372"/>
      <c r="I2" s="1372"/>
    </row>
    <row r="3" spans="1:9">
      <c r="A3" s="592" t="s">
        <v>0</v>
      </c>
      <c r="B3" s="1529" t="str">
        <f>IDENTIFICATION!B4</f>
        <v>LS</v>
      </c>
      <c r="C3" s="1303"/>
      <c r="D3" s="1303"/>
      <c r="E3" s="1303"/>
      <c r="F3" s="1303"/>
      <c r="G3" s="1303"/>
      <c r="H3" s="1303"/>
      <c r="I3" s="1303"/>
    </row>
    <row r="4" spans="1:9">
      <c r="A4" s="592" t="s">
        <v>1</v>
      </c>
      <c r="B4" s="578" t="str">
        <f>IDENTIFICATION!B5</f>
        <v>01</v>
      </c>
      <c r="C4" s="579" t="s">
        <v>45</v>
      </c>
      <c r="D4" s="579" t="str">
        <f>IDENTIFICATION!F5</f>
        <v>XXXX</v>
      </c>
      <c r="E4" s="579"/>
      <c r="F4" s="1530" t="str">
        <f>IDENTIFICATION!G5</f>
        <v>TOUGAN</v>
      </c>
      <c r="G4" s="1530"/>
      <c r="H4" s="1530"/>
      <c r="I4" s="580" t="str">
        <f>IDENTIFICATION!H5</f>
        <v>01</v>
      </c>
    </row>
    <row r="5" spans="1:9">
      <c r="A5" s="592" t="s">
        <v>2</v>
      </c>
      <c r="B5" s="1530" t="str">
        <f>IDENTIFICATION!B7</f>
        <v>000XXXXXA</v>
      </c>
      <c r="C5" s="1530"/>
      <c r="D5" s="610" t="s">
        <v>3</v>
      </c>
      <c r="E5" s="610"/>
      <c r="F5" s="607">
        <f>IDENTIFICATION!F11</f>
        <v>43100</v>
      </c>
      <c r="G5" s="1373" t="s">
        <v>4</v>
      </c>
      <c r="H5" s="1373"/>
      <c r="I5" s="583">
        <f>IDENTIFICATION!H11</f>
        <v>12</v>
      </c>
    </row>
    <row r="6" spans="1:9">
      <c r="A6" s="486"/>
      <c r="B6" s="486"/>
      <c r="C6" s="486"/>
      <c r="D6" s="486"/>
      <c r="E6" s="486"/>
      <c r="F6" s="486"/>
      <c r="G6" s="486"/>
      <c r="H6" s="486"/>
      <c r="I6" s="486"/>
    </row>
    <row r="7" spans="1:9" ht="21.75" customHeight="1">
      <c r="A7" s="1514" t="s">
        <v>723</v>
      </c>
      <c r="B7" s="1514"/>
      <c r="C7" s="1514"/>
      <c r="D7" s="1514"/>
      <c r="E7" s="1514"/>
      <c r="F7" s="1514"/>
      <c r="G7" s="1514"/>
      <c r="H7" s="1514"/>
      <c r="I7" s="1514"/>
    </row>
    <row r="8" spans="1:9" ht="6" customHeight="1">
      <c r="A8" s="486"/>
      <c r="B8" s="486"/>
      <c r="C8" s="486"/>
      <c r="D8" s="486"/>
      <c r="E8" s="486"/>
      <c r="F8" s="486"/>
      <c r="G8" s="486"/>
      <c r="H8" s="486"/>
      <c r="I8" s="486"/>
    </row>
    <row r="9" spans="1:9" ht="22.5" customHeight="1">
      <c r="A9" s="1514" t="s">
        <v>726</v>
      </c>
      <c r="B9" s="1514"/>
      <c r="C9" s="1514"/>
      <c r="D9" s="1514"/>
      <c r="E9" s="1514"/>
      <c r="F9" s="1514"/>
      <c r="G9" s="1514"/>
      <c r="H9" s="1514"/>
      <c r="I9" s="1514"/>
    </row>
    <row r="10" spans="1:9" ht="11.25" customHeight="1">
      <c r="A10" s="486"/>
      <c r="B10" s="486"/>
      <c r="C10" s="486"/>
      <c r="D10" s="486"/>
      <c r="E10" s="486"/>
      <c r="F10" s="486"/>
      <c r="G10" s="486"/>
      <c r="H10" s="486"/>
      <c r="I10" s="486"/>
    </row>
    <row r="11" spans="1:9" ht="37.5" customHeight="1">
      <c r="A11" s="1790" t="s">
        <v>1014</v>
      </c>
      <c r="B11" s="1780" t="s">
        <v>5</v>
      </c>
      <c r="C11" s="1781"/>
      <c r="D11" s="584" t="s">
        <v>5</v>
      </c>
      <c r="E11" s="1792" t="s">
        <v>1013</v>
      </c>
      <c r="F11" s="1792" t="s">
        <v>1012</v>
      </c>
      <c r="G11" s="1792" t="s">
        <v>1011</v>
      </c>
      <c r="H11" s="1792" t="s">
        <v>1010</v>
      </c>
      <c r="I11" s="1792"/>
    </row>
    <row r="12" spans="1:9" ht="37.5" customHeight="1">
      <c r="A12" s="1791"/>
      <c r="B12" s="1789">
        <f>IDENTIFICATION!H7</f>
        <v>2017</v>
      </c>
      <c r="C12" s="1784"/>
      <c r="D12" s="585">
        <f>IDENTIFICATION!H7-1</f>
        <v>2016</v>
      </c>
      <c r="E12" s="1792"/>
      <c r="F12" s="1792"/>
      <c r="G12" s="1792"/>
      <c r="H12" s="1792"/>
      <c r="I12" s="1792"/>
    </row>
    <row r="13" spans="1:9" ht="27" customHeight="1">
      <c r="A13" s="837" t="s">
        <v>1262</v>
      </c>
      <c r="B13" s="1761">
        <f>SUMIFS(Sage!$K$3:$K$1000,Sage!$C$3:$C$1000,"=421")</f>
        <v>0</v>
      </c>
      <c r="C13" s="1761"/>
      <c r="D13" s="982">
        <f>SUMIFS(Sagen!$K$3:$K$1000,Sagen!$C$3:$C$1000,"=421")</f>
        <v>0</v>
      </c>
      <c r="E13" s="981">
        <f>IFERROR((B13-D13)/D13,)</f>
        <v>0</v>
      </c>
      <c r="F13" s="986"/>
      <c r="G13" s="986"/>
      <c r="H13" s="1922"/>
      <c r="I13" s="1922"/>
    </row>
    <row r="14" spans="1:9" ht="27" customHeight="1">
      <c r="A14" s="837" t="s">
        <v>1263</v>
      </c>
      <c r="B14" s="1761">
        <f>SUMIFS(Sage!$K$3:$K$1000,Sage!$C$3:$C$1000,"=422")</f>
        <v>0</v>
      </c>
      <c r="C14" s="1761"/>
      <c r="D14" s="982">
        <f>SUMIFS(Sagen!$K$3:$K$1000,Sagen!$C$3:$C$1000,"=422")</f>
        <v>0</v>
      </c>
      <c r="E14" s="981">
        <f t="shared" ref="E14:E26" si="0">IFERROR((B14-D14)/D14,)</f>
        <v>0</v>
      </c>
      <c r="F14" s="986"/>
      <c r="G14" s="986"/>
      <c r="H14" s="1922"/>
      <c r="I14" s="1922"/>
    </row>
    <row r="15" spans="1:9" ht="27" customHeight="1">
      <c r="A15" s="837" t="s">
        <v>1264</v>
      </c>
      <c r="B15" s="1761">
        <f>SUMIFS(Sage!$K$3:$K$1000,Sage!$C$3:$C$1000,"=423")+SUMIFS(Sage!$K$3:$K$1000,Sage!$C$3:$C$1000,"=424")+SUMIFS(Sage!$K$3:$K$1000,Sage!$C$3:$C$1000,"=425")+SUMIFS(Sage!$K$3:$K$1000,Sage!$C$3:$C$1000,"=426")+SUMIFS(Sage!$K$3:$K$1000,Sage!$C$3:$C$1000,"=427")+SUMIFS(Sage!$K$3:$K$1000,Sage!$C$3:$C$1000,"=428")</f>
        <v>0</v>
      </c>
      <c r="C15" s="1761"/>
      <c r="D15" s="982">
        <f>SUMIFS(Sagen!$K$3:$K$1000,Sagen!$C$3:$C$1000,"=423")+SUMIFS(Sagen!$K$3:$K$1000,Sagen!$C$3:$C$1000,"=424")+SUMIFS(Sagen!$K$3:$K$1000,Sagen!$C$3:$C$1000,"=425")+SUMIFS(Sagen!$K$3:$K$1000,Sagen!$C$3:$C$1000,"=426")+SUMIFS(Sagen!$K$3:$K$1000,Sagen!$C$3:$C$1000,"=427")+SUMIFS(Sagen!$K$3:$K$1000,Sagen!$C$3:$C$1000,"=428")</f>
        <v>0</v>
      </c>
      <c r="E15" s="981">
        <f t="shared" si="0"/>
        <v>0</v>
      </c>
      <c r="F15" s="986"/>
      <c r="G15" s="986"/>
      <c r="H15" s="1922"/>
      <c r="I15" s="1922"/>
    </row>
    <row r="16" spans="1:9" ht="27" customHeight="1">
      <c r="A16" s="837" t="s">
        <v>1265</v>
      </c>
      <c r="B16" s="1761">
        <f>SUMIFS(Sage!$K$3:$K$1000,Sage!$C$3:$C$1000,"=431")</f>
        <v>0</v>
      </c>
      <c r="C16" s="1761"/>
      <c r="D16" s="982">
        <f>SUMIFS(Sagen!$K$3:$K$1000,Sagen!$C$3:$C$1000,"=431")</f>
        <v>0</v>
      </c>
      <c r="E16" s="981">
        <f t="shared" si="0"/>
        <v>0</v>
      </c>
      <c r="F16" s="986"/>
      <c r="G16" s="986"/>
      <c r="H16" s="1922"/>
      <c r="I16" s="1922"/>
    </row>
    <row r="17" spans="1:9" ht="27" customHeight="1">
      <c r="A17" s="837" t="s">
        <v>1266</v>
      </c>
      <c r="B17" s="1754">
        <f>SUMIFS(Sage!$K$3:$K$1000,Sage!$C$3:$C$1000,"=432")</f>
        <v>0</v>
      </c>
      <c r="C17" s="1755"/>
      <c r="D17" s="982">
        <f>SUMIFS(Sagen!$K$3:$K$1000,Sagen!$C$3:$C$1000,"=432")</f>
        <v>0</v>
      </c>
      <c r="E17" s="981">
        <f t="shared" si="0"/>
        <v>0</v>
      </c>
      <c r="F17" s="986"/>
      <c r="G17" s="986"/>
      <c r="H17" s="1916"/>
      <c r="I17" s="1917"/>
    </row>
    <row r="18" spans="1:9" ht="27" customHeight="1">
      <c r="A18" s="855" t="s">
        <v>1267</v>
      </c>
      <c r="B18" s="1761">
        <f>SUMIFS(Sage!$K$3:$K$1000,Sage!$C$3:$C$1000,"=433")+SUMIFS(Sage!$K$3:$K$1000,Sage!$C$3:$C$1000,"=438")</f>
        <v>0</v>
      </c>
      <c r="C18" s="1761"/>
      <c r="D18" s="982">
        <f>SUMIFS(Sagen!$K$3:$K$1000,Sagen!$C$3:$C$1000,"=433")+SUMIFS(Sagen!$K$3:$K$1000,Sagen!$C$3:$C$1000,"=438")</f>
        <v>0</v>
      </c>
      <c r="E18" s="981">
        <f t="shared" si="0"/>
        <v>0</v>
      </c>
      <c r="F18" s="986"/>
      <c r="G18" s="986"/>
      <c r="H18" s="1922"/>
      <c r="I18" s="1922"/>
    </row>
    <row r="19" spans="1:9" ht="27" customHeight="1">
      <c r="A19" s="838" t="s">
        <v>1268</v>
      </c>
      <c r="B19" s="1765">
        <f>SUM(B13:C18)</f>
        <v>0</v>
      </c>
      <c r="C19" s="1765"/>
      <c r="D19" s="984">
        <f>SUM(D13:D18)</f>
        <v>0</v>
      </c>
      <c r="E19" s="983">
        <f t="shared" si="0"/>
        <v>0</v>
      </c>
      <c r="F19" s="985">
        <f>SUM(F13:F18)</f>
        <v>0</v>
      </c>
      <c r="G19" s="985">
        <f>SUM(G13:G18)</f>
        <v>0</v>
      </c>
      <c r="H19" s="1919">
        <f>SUM(H13:I18)</f>
        <v>0</v>
      </c>
      <c r="I19" s="1919"/>
    </row>
    <row r="20" spans="1:9" ht="27" customHeight="1">
      <c r="A20" s="837" t="s">
        <v>1269</v>
      </c>
      <c r="B20" s="1761">
        <f>SUMIFS(Sage!$K$3:$K$1000,Sage!$C$3:$C$1000,"=441")</f>
        <v>0</v>
      </c>
      <c r="C20" s="1761"/>
      <c r="D20" s="982">
        <f>SUMIFS(Sagen!$K$3:$K$1000,Sagen!$C$3:$C$1000,"=441")</f>
        <v>0</v>
      </c>
      <c r="E20" s="981">
        <f t="shared" si="0"/>
        <v>0</v>
      </c>
      <c r="F20" s="986"/>
      <c r="G20" s="986"/>
      <c r="H20" s="1922"/>
      <c r="I20" s="1922"/>
    </row>
    <row r="21" spans="1:9" ht="27" customHeight="1">
      <c r="A21" s="837" t="s">
        <v>1270</v>
      </c>
      <c r="B21" s="1754">
        <f>SUMIFS(Sage!$K$3:$K$1000,Sage!$C$3:$C$1000,"=442")</f>
        <v>0</v>
      </c>
      <c r="C21" s="1755"/>
      <c r="D21" s="982">
        <f>SUMIFS(Sagen!$K$3:$K$1000,Sagen!$C$3:$C$1000,"=442")</f>
        <v>0</v>
      </c>
      <c r="E21" s="981">
        <f t="shared" si="0"/>
        <v>0</v>
      </c>
      <c r="F21" s="986"/>
      <c r="G21" s="986"/>
      <c r="H21" s="1916"/>
      <c r="I21" s="1917"/>
    </row>
    <row r="22" spans="1:9" ht="27" customHeight="1">
      <c r="A22" s="837" t="s">
        <v>1271</v>
      </c>
      <c r="B22" s="1754">
        <f>SUMIFS(Sage!$K$3:$K$1000,Sage!$C$3:$C$1000,"=443")+SUMIFS(Sage!$K$3:$K$1000,Sage!$C$3:$C$1000,"=444")+SUMIFS(Sage!$K$3:$K$1000,Sage!$C$3:$C$1000,"=445")</f>
        <v>0</v>
      </c>
      <c r="C22" s="1755"/>
      <c r="D22" s="982">
        <f>SUMIFS(Sagen!$K$3:$K$1000,Sagen!$C$3:$C$1000,"=443")+SUMIFS(Sagen!$K$3:$K$1000,Sagen!$C$3:$C$1000,"=444")+SUMIFS(Sagen!$K$3:$K$1000,Sagen!$C$3:$C$1000,"=445")</f>
        <v>0</v>
      </c>
      <c r="E22" s="981">
        <f t="shared" si="0"/>
        <v>0</v>
      </c>
      <c r="F22" s="986"/>
      <c r="G22" s="986"/>
      <c r="H22" s="1916"/>
      <c r="I22" s="1917"/>
    </row>
    <row r="23" spans="1:9" ht="27" customHeight="1">
      <c r="A23" s="837" t="s">
        <v>1272</v>
      </c>
      <c r="B23" s="1754">
        <f>SUMIFS(Sage!$K$3:$K$1000,Sage!$C$3:$C$1000,"=447")</f>
        <v>0</v>
      </c>
      <c r="C23" s="1755"/>
      <c r="D23" s="982">
        <f>SUMIFS(Sagen!$K$3:$K$1000,Sagen!$C$3:$C$1000,"=447")</f>
        <v>0</v>
      </c>
      <c r="E23" s="981">
        <f t="shared" si="0"/>
        <v>0</v>
      </c>
      <c r="F23" s="986"/>
      <c r="G23" s="986"/>
      <c r="H23" s="1916"/>
      <c r="I23" s="1917"/>
    </row>
    <row r="24" spans="1:9" ht="27" customHeight="1">
      <c r="A24" s="837" t="s">
        <v>1273</v>
      </c>
      <c r="B24" s="1754">
        <f>SUMIFS(Sage!$K$3:$K$1000,Sage!$C$3:$C$1000,"=446")+SUMIFS(Sage!$K$3:$K$1000,Sage!$C$3:$C$1000,"=448")+SUMIFS(Sage!$K$3:$K$1000,Sage!$C$3:$C$1000,"=449")</f>
        <v>0</v>
      </c>
      <c r="C24" s="1755"/>
      <c r="D24" s="982">
        <f>SUMIFS(Sagen!$K$3:$K$1000,Sagen!$C$3:$C$1000,"=446")+SUMIFS(Sagen!$K$3:$K$1000,Sagen!$C$3:$C$1000,"=448")+SUMIFS(Sagen!$K$3:$K$1000,Sagen!$C$3:$C$1000,"=449")</f>
        <v>0</v>
      </c>
      <c r="E24" s="981">
        <f t="shared" si="0"/>
        <v>0</v>
      </c>
      <c r="F24" s="986"/>
      <c r="G24" s="986"/>
      <c r="H24" s="1916"/>
      <c r="I24" s="1917"/>
    </row>
    <row r="25" spans="1:9" ht="27" customHeight="1">
      <c r="A25" s="838" t="s">
        <v>1275</v>
      </c>
      <c r="B25" s="1894">
        <f>SUM(B20:C24)</f>
        <v>0</v>
      </c>
      <c r="C25" s="1895"/>
      <c r="D25" s="984">
        <f>SUM(D20:D24)</f>
        <v>0</v>
      </c>
      <c r="E25" s="983">
        <f t="shared" si="0"/>
        <v>0</v>
      </c>
      <c r="F25" s="985">
        <f>SUM(F20:F24)</f>
        <v>0</v>
      </c>
      <c r="G25" s="985">
        <f>SUM(G20:G24)</f>
        <v>0</v>
      </c>
      <c r="H25" s="2003"/>
      <c r="I25" s="2004"/>
    </row>
    <row r="26" spans="1:9" ht="27" customHeight="1">
      <c r="A26" s="838" t="s">
        <v>1274</v>
      </c>
      <c r="B26" s="1765">
        <f>B19+B25</f>
        <v>0</v>
      </c>
      <c r="C26" s="1765"/>
      <c r="D26" s="984">
        <f>D19+D25</f>
        <v>0</v>
      </c>
      <c r="E26" s="983">
        <f t="shared" si="0"/>
        <v>0</v>
      </c>
      <c r="F26" s="985">
        <f>F19+F25</f>
        <v>0</v>
      </c>
      <c r="G26" s="985">
        <f>G19+G25</f>
        <v>0</v>
      </c>
      <c r="H26" s="1919">
        <f>H19+H25</f>
        <v>0</v>
      </c>
      <c r="I26" s="1919"/>
    </row>
    <row r="28" spans="1:9">
      <c r="A28" s="576" t="s">
        <v>989</v>
      </c>
    </row>
    <row r="29" spans="1:9">
      <c r="A29" s="1777"/>
      <c r="B29" s="1506"/>
      <c r="C29" s="1506"/>
      <c r="D29" s="1506"/>
      <c r="E29" s="1506"/>
      <c r="F29" s="1506"/>
      <c r="G29" s="1506"/>
      <c r="H29" s="1506"/>
      <c r="I29" s="1507"/>
    </row>
    <row r="30" spans="1:9">
      <c r="A30" s="1508"/>
      <c r="B30" s="1509"/>
      <c r="C30" s="1509"/>
      <c r="D30" s="1509"/>
      <c r="E30" s="1509"/>
      <c r="F30" s="1509"/>
      <c r="G30" s="1509"/>
      <c r="H30" s="1509"/>
      <c r="I30" s="1510"/>
    </row>
    <row r="31" spans="1:9">
      <c r="A31" s="1508"/>
      <c r="B31" s="1509"/>
      <c r="C31" s="1509"/>
      <c r="D31" s="1509"/>
      <c r="E31" s="1509"/>
      <c r="F31" s="1509"/>
      <c r="G31" s="1509"/>
      <c r="H31" s="1509"/>
      <c r="I31" s="1510"/>
    </row>
    <row r="32" spans="1:9">
      <c r="A32" s="1508"/>
      <c r="B32" s="1509"/>
      <c r="C32" s="1509"/>
      <c r="D32" s="1509"/>
      <c r="E32" s="1509"/>
      <c r="F32" s="1509"/>
      <c r="G32" s="1509"/>
      <c r="H32" s="1509"/>
      <c r="I32" s="1510"/>
    </row>
    <row r="33" spans="1:9">
      <c r="A33" s="1508"/>
      <c r="B33" s="1509"/>
      <c r="C33" s="1509"/>
      <c r="D33" s="1509"/>
      <c r="E33" s="1509"/>
      <c r="F33" s="1509"/>
      <c r="G33" s="1509"/>
      <c r="H33" s="1509"/>
      <c r="I33" s="1510"/>
    </row>
    <row r="34" spans="1:9">
      <c r="A34" s="1508"/>
      <c r="B34" s="1509"/>
      <c r="C34" s="1509"/>
      <c r="D34" s="1509"/>
      <c r="E34" s="1509"/>
      <c r="F34" s="1509"/>
      <c r="G34" s="1509"/>
      <c r="H34" s="1509"/>
      <c r="I34" s="1510"/>
    </row>
    <row r="35" spans="1:9">
      <c r="A35" s="1508"/>
      <c r="B35" s="1509"/>
      <c r="C35" s="1509"/>
      <c r="D35" s="1509"/>
      <c r="E35" s="1509"/>
      <c r="F35" s="1509"/>
      <c r="G35" s="1509"/>
      <c r="H35" s="1509"/>
      <c r="I35" s="1510"/>
    </row>
    <row r="36" spans="1:9">
      <c r="A36" s="1508"/>
      <c r="B36" s="1509"/>
      <c r="C36" s="1509"/>
      <c r="D36" s="1509"/>
      <c r="E36" s="1509"/>
      <c r="F36" s="1509"/>
      <c r="G36" s="1509"/>
      <c r="H36" s="1509"/>
      <c r="I36" s="1510"/>
    </row>
    <row r="37" spans="1:9">
      <c r="A37" s="1508"/>
      <c r="B37" s="1509"/>
      <c r="C37" s="1509"/>
      <c r="D37" s="1509"/>
      <c r="E37" s="1509"/>
      <c r="F37" s="1509"/>
      <c r="G37" s="1509"/>
      <c r="H37" s="1509"/>
      <c r="I37" s="1510"/>
    </row>
    <row r="38" spans="1:9">
      <c r="A38" s="1508"/>
      <c r="B38" s="1509"/>
      <c r="C38" s="1509"/>
      <c r="D38" s="1509"/>
      <c r="E38" s="1509"/>
      <c r="F38" s="1509"/>
      <c r="G38" s="1509"/>
      <c r="H38" s="1509"/>
      <c r="I38" s="1510"/>
    </row>
    <row r="39" spans="1:9">
      <c r="A39" s="1508"/>
      <c r="B39" s="1509"/>
      <c r="C39" s="1509"/>
      <c r="D39" s="1509"/>
      <c r="E39" s="1509"/>
      <c r="F39" s="1509"/>
      <c r="G39" s="1509"/>
      <c r="H39" s="1509"/>
      <c r="I39" s="1510"/>
    </row>
    <row r="40" spans="1:9">
      <c r="A40" s="1508"/>
      <c r="B40" s="1509"/>
      <c r="C40" s="1509"/>
      <c r="D40" s="1509"/>
      <c r="E40" s="1509"/>
      <c r="F40" s="1509"/>
      <c r="G40" s="1509"/>
      <c r="H40" s="1509"/>
      <c r="I40" s="1510"/>
    </row>
    <row r="41" spans="1:9">
      <c r="A41" s="1508"/>
      <c r="B41" s="1509"/>
      <c r="C41" s="1509"/>
      <c r="D41" s="1509"/>
      <c r="E41" s="1509"/>
      <c r="F41" s="1509"/>
      <c r="G41" s="1509"/>
      <c r="H41" s="1509"/>
      <c r="I41" s="1510"/>
    </row>
    <row r="42" spans="1:9">
      <c r="A42" s="1508"/>
      <c r="B42" s="1509"/>
      <c r="C42" s="1509"/>
      <c r="D42" s="1509"/>
      <c r="E42" s="1509"/>
      <c r="F42" s="1509"/>
      <c r="G42" s="1509"/>
      <c r="H42" s="1509"/>
      <c r="I42" s="1510"/>
    </row>
    <row r="43" spans="1:9">
      <c r="A43" s="1511"/>
      <c r="B43" s="1512"/>
      <c r="C43" s="1512"/>
      <c r="D43" s="1512"/>
      <c r="E43" s="1512"/>
      <c r="F43" s="1512"/>
      <c r="G43" s="1512"/>
      <c r="H43" s="1512"/>
      <c r="I43" s="1513"/>
    </row>
  </sheetData>
  <sheetProtection algorithmName="SHA-512" hashValue="qdPcwLVHsJPcDMQnzUOL0PW+YLF/MYqTGh/6H0prCEfWQZwve3t4Y7+Xd1LEDHK33SZeCk6lsjKx+EEoIiW9Sg==" saltValue="JzV/gxrdUfQY67ezKljSFA==" spinCount="100000" sheet="1" objects="1" formatCells="0" selectLockedCells="1"/>
  <mergeCells count="44">
    <mergeCell ref="A1:I1"/>
    <mergeCell ref="B2:I2"/>
    <mergeCell ref="B3:I3"/>
    <mergeCell ref="F4:H4"/>
    <mergeCell ref="B5:C5"/>
    <mergeCell ref="G5:H5"/>
    <mergeCell ref="A7:I7"/>
    <mergeCell ref="A9:I9"/>
    <mergeCell ref="A11:A12"/>
    <mergeCell ref="B11:C11"/>
    <mergeCell ref="E11:E12"/>
    <mergeCell ref="F11:F12"/>
    <mergeCell ref="G11:G12"/>
    <mergeCell ref="H11:I12"/>
    <mergeCell ref="B12:C12"/>
    <mergeCell ref="B13:C13"/>
    <mergeCell ref="H13:I13"/>
    <mergeCell ref="B14:C14"/>
    <mergeCell ref="H14:I14"/>
    <mergeCell ref="B15:C15"/>
    <mergeCell ref="H15:I15"/>
    <mergeCell ref="H23:I23"/>
    <mergeCell ref="B16:C16"/>
    <mergeCell ref="H16:I16"/>
    <mergeCell ref="B18:C18"/>
    <mergeCell ref="H18:I18"/>
    <mergeCell ref="B19:C19"/>
    <mergeCell ref="H19:I19"/>
    <mergeCell ref="H24:I24"/>
    <mergeCell ref="B26:C26"/>
    <mergeCell ref="H26:I26"/>
    <mergeCell ref="A29:I43"/>
    <mergeCell ref="B17:C17"/>
    <mergeCell ref="H17:I17"/>
    <mergeCell ref="H25:I25"/>
    <mergeCell ref="B25:C25"/>
    <mergeCell ref="B20:C20"/>
    <mergeCell ref="H20:I20"/>
    <mergeCell ref="B21:C21"/>
    <mergeCell ref="H21:I21"/>
    <mergeCell ref="B22:C22"/>
    <mergeCell ref="B23:C23"/>
    <mergeCell ref="B24:C24"/>
    <mergeCell ref="H22:I22"/>
  </mergeCells>
  <printOptions horizontalCentered="1"/>
  <pageMargins left="0.39370078740157483" right="0.19685039370078741" top="0.59055118110236227" bottom="0.19685039370078741" header="0.31496062992125984" footer="0.31496062992125984"/>
  <pageSetup paperSize="9" scale="70" orientation="portrait" verticalDpi="1200" r:id="rId1"/>
  <drawing r:id="rId2"/>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4">
    <pageSetUpPr fitToPage="1"/>
  </sheetPr>
  <dimension ref="A1:I50"/>
  <sheetViews>
    <sheetView showGridLines="0" showRowColHeaders="0" showZeros="0" topLeftCell="A16" zoomScaleNormal="100" workbookViewId="0">
      <selection activeCell="A36" sqref="A36:I50"/>
    </sheetView>
  </sheetViews>
  <sheetFormatPr baseColWidth="10" defaultRowHeight="14.25"/>
  <cols>
    <col min="1" max="1" width="52.28515625" style="17" bestFit="1" customWidth="1"/>
    <col min="2" max="2" width="6.5703125" style="17" customWidth="1"/>
    <col min="3" max="3" width="7.7109375" style="17" customWidth="1"/>
    <col min="4" max="4" width="15.7109375" style="17" customWidth="1"/>
    <col min="5" max="5" width="14.42578125" style="17" customWidth="1"/>
    <col min="6" max="6" width="13.42578125" style="17" customWidth="1"/>
    <col min="7" max="7" width="15.42578125" style="17" customWidth="1"/>
    <col min="8" max="8" width="10.7109375" style="17" customWidth="1"/>
    <col min="9" max="9" width="5.140625" style="17" customWidth="1"/>
    <col min="10" max="16384" width="11.42578125" style="17"/>
  </cols>
  <sheetData>
    <row r="1" spans="1:9" ht="9.75"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724</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727</v>
      </c>
      <c r="B9" s="1493"/>
      <c r="C9" s="1493"/>
      <c r="D9" s="1493"/>
      <c r="E9" s="1493"/>
      <c r="F9" s="1493"/>
      <c r="G9" s="1493"/>
      <c r="H9" s="1493"/>
      <c r="I9" s="1493"/>
    </row>
    <row r="10" spans="1:9" ht="11.25" customHeight="1">
      <c r="A10" s="219"/>
      <c r="B10" s="219"/>
      <c r="C10" s="219"/>
      <c r="D10" s="219"/>
      <c r="E10" s="219"/>
      <c r="F10" s="219"/>
      <c r="G10" s="219"/>
      <c r="H10" s="219"/>
      <c r="I10" s="219"/>
    </row>
    <row r="11" spans="1:9" ht="37.5" customHeight="1">
      <c r="A11" s="1752" t="s">
        <v>1014</v>
      </c>
      <c r="B11" s="1748" t="s">
        <v>5</v>
      </c>
      <c r="C11" s="1749"/>
      <c r="D11" s="478" t="s">
        <v>5</v>
      </c>
      <c r="E11" s="1738" t="s">
        <v>1013</v>
      </c>
      <c r="F11" s="1738" t="s">
        <v>1012</v>
      </c>
      <c r="G11" s="1738" t="s">
        <v>1011</v>
      </c>
      <c r="H11" s="1738" t="s">
        <v>1010</v>
      </c>
      <c r="I11" s="1738"/>
    </row>
    <row r="12" spans="1:9" ht="37.5" customHeight="1">
      <c r="A12" s="1753"/>
      <c r="B12" s="1750">
        <f>IDENTIFICATION!H7</f>
        <v>2017</v>
      </c>
      <c r="C12" s="1751"/>
      <c r="D12" s="427">
        <f>IDENTIFICATION!H7-1</f>
        <v>2016</v>
      </c>
      <c r="E12" s="1738"/>
      <c r="F12" s="1738"/>
      <c r="G12" s="1738"/>
      <c r="H12" s="1738"/>
      <c r="I12" s="1738"/>
    </row>
    <row r="13" spans="1:9" ht="27" customHeight="1">
      <c r="A13" s="835" t="s">
        <v>1069</v>
      </c>
      <c r="B13" s="1761">
        <f>SUMIFS(Sage!$K$3:$K$1000,Sage!$B$3:$B$1000,"=45")</f>
        <v>0</v>
      </c>
      <c r="C13" s="1761"/>
      <c r="D13" s="982">
        <f>SUMIFS(Sagen!$K$3:$K$1000,Sagen!$B$3:$B$1000,"=45")</f>
        <v>0</v>
      </c>
      <c r="E13" s="981">
        <f>IFERROR((B13-D13)/D13,)</f>
        <v>0</v>
      </c>
      <c r="F13" s="986"/>
      <c r="G13" s="986"/>
      <c r="H13" s="1922"/>
      <c r="I13" s="1922"/>
    </row>
    <row r="14" spans="1:9" ht="27" customHeight="1">
      <c r="A14" s="835" t="s">
        <v>1276</v>
      </c>
      <c r="B14" s="1761">
        <f>SUMIFS(Sage!$K$3:$K$1000,Sage!$C$3:$C$1000,"=461")</f>
        <v>0</v>
      </c>
      <c r="C14" s="1761"/>
      <c r="D14" s="982">
        <f>SUMIFS(Sagen!$K$3:$K$1000,Sagen!$C$3:$C$1000,"=461")</f>
        <v>0</v>
      </c>
      <c r="E14" s="981">
        <f t="shared" ref="E14:E33" si="0">IFERROR((B14-D14)/D14,)</f>
        <v>0</v>
      </c>
      <c r="F14" s="986"/>
      <c r="G14" s="986"/>
      <c r="H14" s="1922"/>
      <c r="I14" s="1922"/>
    </row>
    <row r="15" spans="1:9" ht="27" customHeight="1">
      <c r="A15" s="835" t="s">
        <v>1277</v>
      </c>
      <c r="B15" s="1761">
        <f>SUMIFS(Sage!$K$3:$K$1000,Sage!$C$3:$C$1000,"=462")</f>
        <v>0</v>
      </c>
      <c r="C15" s="1761"/>
      <c r="D15" s="982">
        <f>SUMIFS(Sagen!$K$3:$K$1000,Sagen!$C$3:$C$1000,"=462")</f>
        <v>0</v>
      </c>
      <c r="E15" s="981">
        <f t="shared" si="0"/>
        <v>0</v>
      </c>
      <c r="F15" s="986"/>
      <c r="G15" s="986"/>
      <c r="H15" s="1922"/>
      <c r="I15" s="1922"/>
    </row>
    <row r="16" spans="1:9" ht="27" customHeight="1">
      <c r="A16" s="835" t="s">
        <v>1278</v>
      </c>
      <c r="B16" s="1761">
        <f>SUMIFS(Sage!$K$3:$K$1000,Sage!$C$3:$C$1000,"=465")</f>
        <v>0</v>
      </c>
      <c r="C16" s="1761"/>
      <c r="D16" s="982">
        <f>SUMIFS(Sagen!$K$3:$K$1000,Sagen!$C$3:$C$1000,"=465")</f>
        <v>0</v>
      </c>
      <c r="E16" s="981">
        <f t="shared" si="0"/>
        <v>0</v>
      </c>
      <c r="F16" s="986"/>
      <c r="G16" s="986"/>
      <c r="H16" s="1922"/>
      <c r="I16" s="1922"/>
    </row>
    <row r="17" spans="1:9" ht="27" customHeight="1">
      <c r="A17" s="835" t="s">
        <v>1279</v>
      </c>
      <c r="B17" s="1754">
        <f>SUMIFS(Sage!$K$3:$K$1000,Sage!$C$3:$C$1000,"=466")</f>
        <v>0</v>
      </c>
      <c r="C17" s="1755"/>
      <c r="D17" s="982">
        <f>SUMIFS(Sagen!$K$3:$K$1000,Sagen!$C$3:$C$1000,"=466")</f>
        <v>0</v>
      </c>
      <c r="E17" s="981">
        <f t="shared" si="0"/>
        <v>0</v>
      </c>
      <c r="F17" s="986"/>
      <c r="G17" s="986"/>
      <c r="H17" s="1916"/>
      <c r="I17" s="1917"/>
    </row>
    <row r="18" spans="1:9" ht="27" customHeight="1">
      <c r="A18" s="835" t="s">
        <v>1280</v>
      </c>
      <c r="B18" s="1761">
        <f>SUMIFS(Sage!$K$3:$K$1000,Sage!$C$3:$C$1000,"=463")+SUMIFS(Sage!$K$3:$K$1000,Sage!$C$3:$C$1000,"=467")+SUMIFS(Sage!$K$3:$K$1000,Sage!$C$3:$C$1000,"=469")</f>
        <v>0</v>
      </c>
      <c r="C18" s="1761"/>
      <c r="D18" s="982">
        <f>SUMIFS(Sagen!$K$3:$K$1000,Sagen!$C$3:$C$1000,"=463")+SUMIFS(Sagen!$K$3:$K$1000,Sagen!$C$3:$C$1000,"=467")+SUMIFS(Sagen!$K$3:$K$1000,Sagen!$C$3:$C$1000,"=469")</f>
        <v>0</v>
      </c>
      <c r="E18" s="981">
        <f t="shared" si="0"/>
        <v>0</v>
      </c>
      <c r="F18" s="986"/>
      <c r="G18" s="986"/>
      <c r="H18" s="1922"/>
      <c r="I18" s="1922"/>
    </row>
    <row r="19" spans="1:9" ht="27" customHeight="1">
      <c r="A19" s="836" t="s">
        <v>1281</v>
      </c>
      <c r="B19" s="1765">
        <f>SUM(B13:C18)</f>
        <v>0</v>
      </c>
      <c r="C19" s="1765"/>
      <c r="D19" s="984">
        <f>SUM(D13:D18)</f>
        <v>0</v>
      </c>
      <c r="E19" s="983">
        <f t="shared" si="0"/>
        <v>0</v>
      </c>
      <c r="F19" s="984">
        <f>SUM(F13:F18)</f>
        <v>0</v>
      </c>
      <c r="G19" s="984">
        <f>SUM(G13:G18)</f>
        <v>0</v>
      </c>
      <c r="H19" s="1765">
        <f>SUM(H13:I18)</f>
        <v>0</v>
      </c>
      <c r="I19" s="1765"/>
    </row>
    <row r="20" spans="1:9" ht="27" customHeight="1">
      <c r="A20" s="835" t="s">
        <v>42</v>
      </c>
      <c r="B20" s="1761">
        <f>SUMIFS(Sage!$K$3:$K$1000,Sage!$D$3:$D$1000,"=4712")</f>
        <v>0</v>
      </c>
      <c r="C20" s="1761"/>
      <c r="D20" s="982">
        <f>SUMIFS(Sagen!$K$3:$K$1000,Sagen!$D$3:$D$1000,"=4712")</f>
        <v>0</v>
      </c>
      <c r="E20" s="981">
        <f t="shared" si="0"/>
        <v>0</v>
      </c>
      <c r="F20" s="986"/>
      <c r="G20" s="986"/>
      <c r="H20" s="1922"/>
      <c r="I20" s="1922"/>
    </row>
    <row r="21" spans="1:9" ht="27" customHeight="1">
      <c r="A21" s="835" t="s">
        <v>1282</v>
      </c>
      <c r="B21" s="1754">
        <f>SUMIFS(Sage!$K$3:$K$1000,Sage!$D$3:$D$1000,"=4713")</f>
        <v>0</v>
      </c>
      <c r="C21" s="1755"/>
      <c r="D21" s="982">
        <f>SUMIFS(Sagen!$K$3:$K$1000,Sagen!$D$3:$D$1000,"=4713")</f>
        <v>0</v>
      </c>
      <c r="E21" s="981">
        <f t="shared" si="0"/>
        <v>0</v>
      </c>
      <c r="F21" s="986"/>
      <c r="G21" s="986"/>
      <c r="H21" s="1916"/>
      <c r="I21" s="1917"/>
    </row>
    <row r="22" spans="1:9" ht="27" customHeight="1">
      <c r="A22" s="835" t="s">
        <v>1283</v>
      </c>
      <c r="B22" s="1754">
        <f>SUMIFS(Sage!$K$3:$K$1000,Sage!$D$3:$D$1000,"=4715")</f>
        <v>0</v>
      </c>
      <c r="C22" s="1755"/>
      <c r="D22" s="982">
        <f>SUMIFS(Sagen!$K$3:$K$1000,Sagen!$D$3:$D$1000,"=4715")</f>
        <v>0</v>
      </c>
      <c r="E22" s="981">
        <f t="shared" si="0"/>
        <v>0</v>
      </c>
      <c r="F22" s="986"/>
      <c r="G22" s="986"/>
      <c r="H22" s="1916"/>
      <c r="I22" s="1917"/>
    </row>
    <row r="23" spans="1:9" ht="27" customHeight="1">
      <c r="A23" s="835" t="s">
        <v>1284</v>
      </c>
      <c r="B23" s="1754">
        <f>SUMIFS(Sage!$K$3:$K$1000,Sage!$D$3:$D$1000,"=4716")</f>
        <v>0</v>
      </c>
      <c r="C23" s="1755"/>
      <c r="D23" s="982">
        <f>SUMIFS(Sagen!$K$3:$K$1000,Sagen!$D$3:$D$1000,"=4716")</f>
        <v>0</v>
      </c>
      <c r="E23" s="981">
        <f t="shared" si="0"/>
        <v>0</v>
      </c>
      <c r="F23" s="986"/>
      <c r="G23" s="986"/>
      <c r="H23" s="1916"/>
      <c r="I23" s="1917"/>
    </row>
    <row r="24" spans="1:9" ht="32.25" customHeight="1">
      <c r="A24" s="832" t="s">
        <v>1285</v>
      </c>
      <c r="B24" s="1754">
        <f>SUMIFS(Sage!$K$3:$K$1000,Sage!$D$3:$D$1000,"=4726")</f>
        <v>0</v>
      </c>
      <c r="C24" s="1755"/>
      <c r="D24" s="982">
        <f>SUMIFS(Sagen!$K$3:$K$1000,Sagen!$D$3:$D$1000,"=4726")</f>
        <v>0</v>
      </c>
      <c r="E24" s="981">
        <f t="shared" si="0"/>
        <v>0</v>
      </c>
      <c r="F24" s="986"/>
      <c r="G24" s="986"/>
      <c r="H24" s="1916"/>
      <c r="I24" s="1917"/>
    </row>
    <row r="25" spans="1:9" ht="32.25" customHeight="1">
      <c r="A25" s="832" t="s">
        <v>1071</v>
      </c>
      <c r="B25" s="1754">
        <f>SUMIFS(Sage!$K$3:$K$1000,Sage!$D$3:$D$1000,"=4752")</f>
        <v>0</v>
      </c>
      <c r="C25" s="1755"/>
      <c r="D25" s="982">
        <f>SUMIFS(Sagen!$K$3:$K$1000,Sagen!$D$3:$D$1000,"=4752")</f>
        <v>0</v>
      </c>
      <c r="E25" s="981">
        <f t="shared" si="0"/>
        <v>0</v>
      </c>
      <c r="F25" s="986"/>
      <c r="G25" s="986"/>
      <c r="H25" s="1916"/>
      <c r="I25" s="1917"/>
    </row>
    <row r="26" spans="1:9" ht="27" customHeight="1">
      <c r="A26" s="835" t="s">
        <v>1286</v>
      </c>
      <c r="B26" s="1754">
        <f>SUMIFS(Sage!$K$3:$K$1000,Sage!$B$3:$B$1000,"=47")-SUMIFS(Sage!$K$3:$K$1000,Sage!$D$3:$D$1000,"=4712")-SUMIFS(Sage!$K$3:$K$1000,Sage!$D$3:$D$1000,"=4713")-SUMIFS(Sage!$K$3:$K$1000,Sage!$D$3:$D$1000,"=4715")-SUMIFS(Sage!$K$3:$K$1000,Sage!$D$3:$D$1000,"=4716")-SUMIFS(Sage!$K$3:$K$1000,Sage!$D$3:$D$1000,"=4726")-SUMIFS(Sage!$K$3:$K$1000,Sage!$D$3:$D$1000,"=4752")</f>
        <v>0</v>
      </c>
      <c r="C26" s="1755"/>
      <c r="D26" s="982">
        <f>SUMIFS(Sagen!$K$3:$K$1000,Sagen!$B$3:$B$1000,"=47")-SUMIFS(Sagen!$K$3:$K$1000,Sagen!$D$3:$D$1000,"=4712")-SUMIFS(Sagen!$K$3:$K$1000,Sagen!$D$3:$D$1000,"=4713")-SUMIFS(Sagen!$K$3:$K$1000,Sagen!$D$3:$D$1000,"=4715")-SUMIFS(Sagen!$K$3:$K$1000,Sagen!$D$3:$D$1000,"=4716")-SUMIFS(Sagen!$K$3:$K$1000,Sagen!$D$3:$D$1000,"=4726")-SUMIFS(Sagen!$K$3:$K$1000,Sagen!$D$3:$D$1000,"=4752")</f>
        <v>0</v>
      </c>
      <c r="E26" s="981">
        <f t="shared" si="0"/>
        <v>0</v>
      </c>
      <c r="F26" s="986"/>
      <c r="G26" s="986"/>
      <c r="H26" s="1916"/>
      <c r="I26" s="1917"/>
    </row>
    <row r="27" spans="1:9" ht="27" customHeight="1">
      <c r="A27" s="836" t="s">
        <v>1287</v>
      </c>
      <c r="B27" s="1894">
        <f>SUM(B20:C26)</f>
        <v>0</v>
      </c>
      <c r="C27" s="1895"/>
      <c r="D27" s="984">
        <f>SUM(D20:D26)</f>
        <v>0</v>
      </c>
      <c r="E27" s="983">
        <f t="shared" si="0"/>
        <v>0</v>
      </c>
      <c r="F27" s="984">
        <f>SUM(F20:F26)</f>
        <v>0</v>
      </c>
      <c r="G27" s="984">
        <f>SUM(G20:G26)</f>
        <v>0</v>
      </c>
      <c r="H27" s="1894">
        <f>SUM(H20:I26)</f>
        <v>0</v>
      </c>
      <c r="I27" s="1895"/>
    </row>
    <row r="28" spans="1:9" ht="33" customHeight="1">
      <c r="A28" s="856" t="s">
        <v>1073</v>
      </c>
      <c r="B28" s="1927">
        <f>SUMIFS(Sage!$K$3:$K$1000,Sage!$C$3:$C$1000,"=185")</f>
        <v>0</v>
      </c>
      <c r="C28" s="1928"/>
      <c r="D28" s="990">
        <f>SUMIFS(Sagen!$K$3:$K$1000,Sagen!$C$3:$C$1000,"=185")</f>
        <v>0</v>
      </c>
      <c r="E28" s="981">
        <f t="shared" si="0"/>
        <v>0</v>
      </c>
      <c r="F28" s="989"/>
      <c r="G28" s="989"/>
      <c r="H28" s="2007"/>
      <c r="I28" s="2008"/>
    </row>
    <row r="29" spans="1:9" ht="27" customHeight="1">
      <c r="A29" s="854" t="s">
        <v>1074</v>
      </c>
      <c r="B29" s="1927">
        <f>SUMIFS(Sage!$K$3:$K$1000,Sage!$C$3:$C$1000,"=186")+SUMIFS(Sage!$K$3:$K$1000,Sage!$C$3:$C$1000,"=187")</f>
        <v>0</v>
      </c>
      <c r="C29" s="1928"/>
      <c r="D29" s="990">
        <f>SUMIFS(Sagen!$K$3:$K$1000,Sagen!$C$3:$C$1000,"=186")+SUMIFS(Sagen!$K$3:$K$1000,Sagen!$C$3:$C$1000,"=187")</f>
        <v>0</v>
      </c>
      <c r="E29" s="981">
        <f t="shared" si="0"/>
        <v>0</v>
      </c>
      <c r="F29" s="989"/>
      <c r="G29" s="989"/>
      <c r="H29" s="2007"/>
      <c r="I29" s="2008"/>
    </row>
    <row r="30" spans="1:9" ht="27" customHeight="1">
      <c r="A30" s="854" t="s">
        <v>1075</v>
      </c>
      <c r="B30" s="1927">
        <f>SUMIFS(Sage!$K$3:$K$1000,Sage!$C$3:$C$1000,"=188")</f>
        <v>0</v>
      </c>
      <c r="C30" s="1928"/>
      <c r="D30" s="990">
        <f>SUMIFS(Sagen!$K$3:$K$1000,Sagen!$C$3:$C$1000,"=188")</f>
        <v>0</v>
      </c>
      <c r="E30" s="981">
        <f t="shared" si="0"/>
        <v>0</v>
      </c>
      <c r="F30" s="989"/>
      <c r="G30" s="989"/>
      <c r="H30" s="2007"/>
      <c r="I30" s="2008"/>
    </row>
    <row r="31" spans="1:9" ht="27" customHeight="1">
      <c r="A31" s="836" t="s">
        <v>1288</v>
      </c>
      <c r="B31" s="1765">
        <f>SUM(B28:C30)</f>
        <v>0</v>
      </c>
      <c r="C31" s="1765"/>
      <c r="D31" s="984">
        <f>SUM(D28:D30)</f>
        <v>0</v>
      </c>
      <c r="E31" s="983">
        <f t="shared" si="0"/>
        <v>0</v>
      </c>
      <c r="F31" s="984">
        <f>SUM(F28:F30)</f>
        <v>0</v>
      </c>
      <c r="G31" s="984">
        <f>SUM(G28:G30)</f>
        <v>0</v>
      </c>
      <c r="H31" s="1765">
        <f>SUM(H28:I30)</f>
        <v>0</v>
      </c>
      <c r="I31" s="1765"/>
    </row>
    <row r="32" spans="1:9" ht="27" customHeight="1">
      <c r="A32" s="836" t="s">
        <v>1289</v>
      </c>
      <c r="B32" s="1765">
        <f>B19+B27+B31</f>
        <v>0</v>
      </c>
      <c r="C32" s="1765"/>
      <c r="D32" s="984">
        <f>D19+D27+D31</f>
        <v>0</v>
      </c>
      <c r="E32" s="983">
        <f t="shared" si="0"/>
        <v>0</v>
      </c>
      <c r="F32" s="984">
        <f>F19+F27+F31</f>
        <v>0</v>
      </c>
      <c r="G32" s="984">
        <f>G19+G27+G31</f>
        <v>0</v>
      </c>
      <c r="H32" s="1894">
        <f>H19+H27+H31</f>
        <v>0</v>
      </c>
      <c r="I32" s="1895"/>
    </row>
    <row r="33" spans="1:9" ht="27" customHeight="1">
      <c r="A33" s="854" t="s">
        <v>1290</v>
      </c>
      <c r="B33" s="2005">
        <f>SUMIFS(Sage!$K$3:$K$1000,Sage!$C$3:$C$1000,"=499")+SUMIFS(Sage!$K$3:$K$1000,Sage!$C$3:$C$1000,"=599")-SUMIFS(Sage!$K$3:$K$1000,Sage!$D$3:$D$1000,"=4998")</f>
        <v>0</v>
      </c>
      <c r="C33" s="2005"/>
      <c r="D33" s="990">
        <f>SUMIFS(Sagen!$K$3:$K$1000,Sagen!$C$3:$C$1000,"=499")+SUMIFS(Sagen!$K$3:$K$1000,Sagen!$C$3:$C$1000,"=599")-SUMIFS(Sagen!$K$3:$K$1000,Sagen!$D$3:$D$1000,"=4998")</f>
        <v>0</v>
      </c>
      <c r="E33" s="981">
        <f t="shared" si="0"/>
        <v>0</v>
      </c>
      <c r="F33" s="989"/>
      <c r="G33" s="989"/>
      <c r="H33" s="2006"/>
      <c r="I33" s="2006"/>
    </row>
    <row r="35" spans="1:9">
      <c r="A35" s="17" t="s">
        <v>989</v>
      </c>
    </row>
    <row r="36" spans="1:9">
      <c r="A36" s="1505"/>
      <c r="B36" s="1722"/>
      <c r="C36" s="1722"/>
      <c r="D36" s="1722"/>
      <c r="E36" s="1722"/>
      <c r="F36" s="1722"/>
      <c r="G36" s="1722"/>
      <c r="H36" s="1722"/>
      <c r="I36" s="1723"/>
    </row>
    <row r="37" spans="1:9">
      <c r="A37" s="1724"/>
      <c r="B37" s="1725"/>
      <c r="C37" s="1725"/>
      <c r="D37" s="1725"/>
      <c r="E37" s="1725"/>
      <c r="F37" s="1725"/>
      <c r="G37" s="1725"/>
      <c r="H37" s="1725"/>
      <c r="I37" s="1726"/>
    </row>
    <row r="38" spans="1:9">
      <c r="A38" s="1724"/>
      <c r="B38" s="1725"/>
      <c r="C38" s="1725"/>
      <c r="D38" s="1725"/>
      <c r="E38" s="1725"/>
      <c r="F38" s="1725"/>
      <c r="G38" s="1725"/>
      <c r="H38" s="1725"/>
      <c r="I38" s="1726"/>
    </row>
    <row r="39" spans="1:9">
      <c r="A39" s="1724"/>
      <c r="B39" s="1725"/>
      <c r="C39" s="1725"/>
      <c r="D39" s="1725"/>
      <c r="E39" s="1725"/>
      <c r="F39" s="1725"/>
      <c r="G39" s="1725"/>
      <c r="H39" s="1725"/>
      <c r="I39" s="1726"/>
    </row>
    <row r="40" spans="1:9">
      <c r="A40" s="1724"/>
      <c r="B40" s="1725"/>
      <c r="C40" s="1725"/>
      <c r="D40" s="1725"/>
      <c r="E40" s="1725"/>
      <c r="F40" s="1725"/>
      <c r="G40" s="1725"/>
      <c r="H40" s="1725"/>
      <c r="I40" s="1726"/>
    </row>
    <row r="41" spans="1:9">
      <c r="A41" s="1724"/>
      <c r="B41" s="1725"/>
      <c r="C41" s="1725"/>
      <c r="D41" s="1725"/>
      <c r="E41" s="1725"/>
      <c r="F41" s="1725"/>
      <c r="G41" s="1725"/>
      <c r="H41" s="1725"/>
      <c r="I41" s="1726"/>
    </row>
    <row r="42" spans="1:9">
      <c r="A42" s="1724"/>
      <c r="B42" s="1725"/>
      <c r="C42" s="1725"/>
      <c r="D42" s="1725"/>
      <c r="E42" s="1725"/>
      <c r="F42" s="1725"/>
      <c r="G42" s="1725"/>
      <c r="H42" s="1725"/>
      <c r="I42" s="1726"/>
    </row>
    <row r="43" spans="1:9">
      <c r="A43" s="1724"/>
      <c r="B43" s="1725"/>
      <c r="C43" s="1725"/>
      <c r="D43" s="1725"/>
      <c r="E43" s="1725"/>
      <c r="F43" s="1725"/>
      <c r="G43" s="1725"/>
      <c r="H43" s="1725"/>
      <c r="I43" s="1726"/>
    </row>
    <row r="44" spans="1:9">
      <c r="A44" s="1724"/>
      <c r="B44" s="1725"/>
      <c r="C44" s="1725"/>
      <c r="D44" s="1725"/>
      <c r="E44" s="1725"/>
      <c r="F44" s="1725"/>
      <c r="G44" s="1725"/>
      <c r="H44" s="1725"/>
      <c r="I44" s="1726"/>
    </row>
    <row r="45" spans="1:9">
      <c r="A45" s="1724"/>
      <c r="B45" s="1725"/>
      <c r="C45" s="1725"/>
      <c r="D45" s="1725"/>
      <c r="E45" s="1725"/>
      <c r="F45" s="1725"/>
      <c r="G45" s="1725"/>
      <c r="H45" s="1725"/>
      <c r="I45" s="1726"/>
    </row>
    <row r="46" spans="1:9">
      <c r="A46" s="1724"/>
      <c r="B46" s="1725"/>
      <c r="C46" s="1725"/>
      <c r="D46" s="1725"/>
      <c r="E46" s="1725"/>
      <c r="F46" s="1725"/>
      <c r="G46" s="1725"/>
      <c r="H46" s="1725"/>
      <c r="I46" s="1726"/>
    </row>
    <row r="47" spans="1:9">
      <c r="A47" s="1724"/>
      <c r="B47" s="1725"/>
      <c r="C47" s="1725"/>
      <c r="D47" s="1725"/>
      <c r="E47" s="1725"/>
      <c r="F47" s="1725"/>
      <c r="G47" s="1725"/>
      <c r="H47" s="1725"/>
      <c r="I47" s="1726"/>
    </row>
    <row r="48" spans="1:9">
      <c r="A48" s="1724"/>
      <c r="B48" s="1725"/>
      <c r="C48" s="1725"/>
      <c r="D48" s="1725"/>
      <c r="E48" s="1725"/>
      <c r="F48" s="1725"/>
      <c r="G48" s="1725"/>
      <c r="H48" s="1725"/>
      <c r="I48" s="1726"/>
    </row>
    <row r="49" spans="1:9">
      <c r="A49" s="1724"/>
      <c r="B49" s="1725"/>
      <c r="C49" s="1725"/>
      <c r="D49" s="1725"/>
      <c r="E49" s="1725"/>
      <c r="F49" s="1725"/>
      <c r="G49" s="1725"/>
      <c r="H49" s="1725"/>
      <c r="I49" s="1726"/>
    </row>
    <row r="50" spans="1:9">
      <c r="A50" s="1727"/>
      <c r="B50" s="1728"/>
      <c r="C50" s="1728"/>
      <c r="D50" s="1728"/>
      <c r="E50" s="1728"/>
      <c r="F50" s="1728"/>
      <c r="G50" s="1728"/>
      <c r="H50" s="1728"/>
      <c r="I50" s="1729"/>
    </row>
  </sheetData>
  <sheetProtection algorithmName="SHA-512" hashValue="I45XtQ95JvltBwHxFu+bAavYIIY/d/wtMkBYbuhnvuTSmZvmwXuG5So47fPiOyxIzHDH+3Kw+MXItnWcMcukCA==" saltValue="TS0MlgHzKWFZqEDxdMALeA==" spinCount="100000" sheet="1" objects="1" formatCells="0" selectLockedCells="1"/>
  <mergeCells count="58">
    <mergeCell ref="H22:I22"/>
    <mergeCell ref="H23:I23"/>
    <mergeCell ref="H24:I24"/>
    <mergeCell ref="H25:I25"/>
    <mergeCell ref="H26:I26"/>
    <mergeCell ref="B27:C27"/>
    <mergeCell ref="H27:I27"/>
    <mergeCell ref="B31:C31"/>
    <mergeCell ref="H31:I31"/>
    <mergeCell ref="A36:I50"/>
    <mergeCell ref="B28:C28"/>
    <mergeCell ref="B30:C30"/>
    <mergeCell ref="B29:C29"/>
    <mergeCell ref="B32:C32"/>
    <mergeCell ref="B33:C33"/>
    <mergeCell ref="H32:I32"/>
    <mergeCell ref="H33:I33"/>
    <mergeCell ref="H28:I28"/>
    <mergeCell ref="H29:I29"/>
    <mergeCell ref="H30:I30"/>
    <mergeCell ref="B19:C19"/>
    <mergeCell ref="H19:I19"/>
    <mergeCell ref="B20:C20"/>
    <mergeCell ref="H20:I20"/>
    <mergeCell ref="B21:C21"/>
    <mergeCell ref="H21:I21"/>
    <mergeCell ref="B16:C16"/>
    <mergeCell ref="H16:I16"/>
    <mergeCell ref="B17:C17"/>
    <mergeCell ref="H17:I17"/>
    <mergeCell ref="B18:C18"/>
    <mergeCell ref="H18:I18"/>
    <mergeCell ref="B13:C13"/>
    <mergeCell ref="H13:I13"/>
    <mergeCell ref="B14:C14"/>
    <mergeCell ref="H14:I14"/>
    <mergeCell ref="B15:C15"/>
    <mergeCell ref="H15:I15"/>
    <mergeCell ref="A7:I7"/>
    <mergeCell ref="A9:I9"/>
    <mergeCell ref="A11:A12"/>
    <mergeCell ref="B11:C11"/>
    <mergeCell ref="E11:E12"/>
    <mergeCell ref="F11:F12"/>
    <mergeCell ref="G11:G12"/>
    <mergeCell ref="H11:I12"/>
    <mergeCell ref="B12:C12"/>
    <mergeCell ref="A1:I1"/>
    <mergeCell ref="B2:I2"/>
    <mergeCell ref="B3:I3"/>
    <mergeCell ref="F4:H4"/>
    <mergeCell ref="B5:C5"/>
    <mergeCell ref="G5:H5"/>
    <mergeCell ref="B22:C22"/>
    <mergeCell ref="B23:C23"/>
    <mergeCell ref="B24:C24"/>
    <mergeCell ref="B25:C25"/>
    <mergeCell ref="B26:C26"/>
  </mergeCells>
  <printOptions horizontalCentered="1"/>
  <pageMargins left="0.39370078740157483" right="0.19685039370078741" top="0.59055118110236227" bottom="0.19685039370078741" header="0.31496062992125984" footer="0.31496062992125984"/>
  <pageSetup paperSize="9" scale="70" orientation="portrait" verticalDpi="1200" r:id="rId1"/>
  <drawing r:id="rId2"/>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5">
    <pageSetUpPr fitToPage="1"/>
  </sheetPr>
  <dimension ref="A1:I37"/>
  <sheetViews>
    <sheetView showGridLines="0" showRowColHeaders="0" showZeros="0" zoomScaleNormal="100" workbookViewId="0">
      <selection activeCell="A26" sqref="A26:I34"/>
    </sheetView>
  </sheetViews>
  <sheetFormatPr baseColWidth="10" defaultRowHeight="14.25"/>
  <cols>
    <col min="1" max="1" width="33.42578125" style="17" customWidth="1"/>
    <col min="2" max="2" width="6.5703125" style="17" customWidth="1"/>
    <col min="3" max="3" width="7.7109375" style="17" customWidth="1"/>
    <col min="4" max="4" width="15.7109375" style="17" customWidth="1"/>
    <col min="5" max="5" width="14.42578125" style="17" customWidth="1"/>
    <col min="6" max="6" width="14.140625" style="17" customWidth="1"/>
    <col min="7" max="7" width="14.42578125" style="17" customWidth="1"/>
    <col min="8" max="8" width="10.7109375" style="17" customWidth="1"/>
    <col min="9" max="9" width="5.140625" style="17" customWidth="1"/>
    <col min="10" max="16384" width="11.42578125" style="17"/>
  </cols>
  <sheetData>
    <row r="1" spans="1:9" ht="12.75"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725</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1292</v>
      </c>
      <c r="B9" s="1493"/>
      <c r="C9" s="1493"/>
      <c r="D9" s="1493"/>
      <c r="E9" s="1493"/>
      <c r="F9" s="1493"/>
      <c r="G9" s="1493"/>
      <c r="H9" s="1493"/>
      <c r="I9" s="1493"/>
    </row>
    <row r="10" spans="1:9" ht="5.25" customHeight="1">
      <c r="A10" s="219"/>
      <c r="B10" s="219"/>
      <c r="C10" s="219"/>
      <c r="D10" s="219"/>
      <c r="E10" s="219"/>
      <c r="F10" s="219"/>
      <c r="G10" s="219"/>
      <c r="H10" s="219"/>
      <c r="I10" s="219"/>
    </row>
    <row r="11" spans="1:9" ht="8.25" customHeight="1">
      <c r="A11" s="852"/>
      <c r="B11" s="852"/>
      <c r="C11" s="852"/>
      <c r="D11" s="852"/>
      <c r="E11" s="852"/>
      <c r="F11" s="852"/>
      <c r="G11" s="852"/>
      <c r="H11" s="852"/>
      <c r="I11" s="852"/>
    </row>
    <row r="12" spans="1:9" ht="22.5" customHeight="1">
      <c r="A12" s="1901" t="s">
        <v>1014</v>
      </c>
      <c r="B12" s="1901"/>
      <c r="C12" s="1902" t="s">
        <v>5</v>
      </c>
      <c r="D12" s="1902"/>
      <c r="E12" s="1902" t="s">
        <v>5</v>
      </c>
      <c r="F12" s="1902"/>
      <c r="G12" s="1901" t="s">
        <v>1013</v>
      </c>
      <c r="H12" s="1901"/>
      <c r="I12" s="1901"/>
    </row>
    <row r="13" spans="1:9" ht="22.5" customHeight="1">
      <c r="A13" s="1901"/>
      <c r="B13" s="1901"/>
      <c r="C13" s="1903">
        <f>IDENTIFICATION!H7</f>
        <v>2017</v>
      </c>
      <c r="D13" s="1904"/>
      <c r="E13" s="1903">
        <f>IDENTIFICATION!H7-1</f>
        <v>2016</v>
      </c>
      <c r="F13" s="1904"/>
      <c r="G13" s="1901"/>
      <c r="H13" s="1901"/>
      <c r="I13" s="1901"/>
    </row>
    <row r="14" spans="1:9">
      <c r="A14" s="1899" t="s">
        <v>1291</v>
      </c>
      <c r="B14" s="1900"/>
      <c r="C14" s="1754">
        <f>SUMIFS(Sage!$K$3:$K$1000,Sage!$C$3:$C$1000,"=564")</f>
        <v>0</v>
      </c>
      <c r="D14" s="1755"/>
      <c r="E14" s="1754">
        <f>SUMIFS(Sagen!$K$3:$K$1000,Sagen!$C$3:$C$1000,"=564")</f>
        <v>0</v>
      </c>
      <c r="F14" s="1755"/>
      <c r="G14" s="2013">
        <f>IFERROR((C14-E14)/E14,)</f>
        <v>0</v>
      </c>
      <c r="H14" s="2014"/>
      <c r="I14" s="2015"/>
    </row>
    <row r="15" spans="1:9">
      <c r="A15" s="1896" t="s">
        <v>1293</v>
      </c>
      <c r="B15" s="1897"/>
      <c r="C15" s="1754">
        <f>SUMIFS(Sage!$K$3:$K$1000,Sage!$C$3:$C$1000,"=565")</f>
        <v>0</v>
      </c>
      <c r="D15" s="1755"/>
      <c r="E15" s="1754">
        <f>SUMIFS(Sagen!$K$3:$K$1000,Sagen!$C$3:$C$1000,"=565")</f>
        <v>0</v>
      </c>
      <c r="F15" s="1755"/>
      <c r="G15" s="2013">
        <f t="shared" ref="G15:G23" si="0">IFERROR((C15-E15)/E15,)</f>
        <v>0</v>
      </c>
      <c r="H15" s="2014"/>
      <c r="I15" s="2015"/>
    </row>
    <row r="16" spans="1:9" ht="36" customHeight="1">
      <c r="A16" s="1914" t="s">
        <v>1298</v>
      </c>
      <c r="B16" s="1915"/>
      <c r="C16" s="1894">
        <f>SUM(C14:D15)</f>
        <v>0</v>
      </c>
      <c r="D16" s="1895"/>
      <c r="E16" s="1894">
        <f>SUM(E14:F15)</f>
        <v>0</v>
      </c>
      <c r="F16" s="1895"/>
      <c r="G16" s="2010">
        <f>IFERROR((C16-E16)/E16,)</f>
        <v>0</v>
      </c>
      <c r="H16" s="2011"/>
      <c r="I16" s="2012"/>
    </row>
    <row r="17" spans="1:9">
      <c r="A17" s="1896" t="s">
        <v>1114</v>
      </c>
      <c r="B17" s="1897"/>
      <c r="C17" s="1754">
        <f>SUMIFS(Sage!$K$3:$K$1000,Sage!$B$3:$B$1000,"=521")</f>
        <v>0</v>
      </c>
      <c r="D17" s="1755"/>
      <c r="E17" s="1754">
        <f>SUMIFS(Sagen!$K$3:$K$1000,Sagen!$B$3:$B$1000,"=521")</f>
        <v>0</v>
      </c>
      <c r="F17" s="1755"/>
      <c r="G17" s="2013">
        <f t="shared" si="0"/>
        <v>0</v>
      </c>
      <c r="H17" s="2014"/>
      <c r="I17" s="2015"/>
    </row>
    <row r="18" spans="1:9">
      <c r="A18" s="1896" t="s">
        <v>1294</v>
      </c>
      <c r="B18" s="1897"/>
      <c r="C18" s="1754">
        <f>SUMIFS(Sage!$K$3:$K$1000,Sage!$B$3:$B$1000,"=522")</f>
        <v>0</v>
      </c>
      <c r="D18" s="1755"/>
      <c r="E18" s="1754">
        <f>SUMIFS(Sagen!$K$3:$K$1000,Sagen!$B$3:$B$1000,"=522")</f>
        <v>0</v>
      </c>
      <c r="F18" s="1755"/>
      <c r="G18" s="2013">
        <f t="shared" si="0"/>
        <v>0</v>
      </c>
      <c r="H18" s="2014"/>
      <c r="I18" s="2015"/>
    </row>
    <row r="19" spans="1:9">
      <c r="A19" s="1896" t="s">
        <v>1295</v>
      </c>
      <c r="B19" s="1897"/>
      <c r="C19" s="1754">
        <f>SUMIFS(Sage!$K$3:$K$1000,Sage!$B$3:$B$1000,"=523")+SUMIFS(Sage!$K$3:$K$1000,Sage!$B$3:$B$1000,"=524")+SUMIFS(Sage!$K$3:$K$1000,Sage!$B$3:$B$1000,"=525")</f>
        <v>0</v>
      </c>
      <c r="D19" s="1755"/>
      <c r="E19" s="1754">
        <f>SUMIFS(Sagen!$K$3:$K$1000,Sagen!$B$3:$B$1000,"=523")+SUMIFS(Sagen!$K$3:$K$1000,Sagen!$B$3:$B$1000,"=524")+SUMIFS(Sagen!$K$3:$K$1000,Sagen!$B$3:$B$1000,"=525")</f>
        <v>0</v>
      </c>
      <c r="F19" s="1755"/>
      <c r="G19" s="2013">
        <f t="shared" si="0"/>
        <v>0</v>
      </c>
      <c r="H19" s="2014"/>
      <c r="I19" s="2015"/>
    </row>
    <row r="20" spans="1:9">
      <c r="A20" s="1908" t="s">
        <v>1118</v>
      </c>
      <c r="B20" s="1909"/>
      <c r="C20" s="1754">
        <f>SUMIFS(Sage!$K$3:$K$1000,Sage!$B$3:$B$1000,"=526")</f>
        <v>0</v>
      </c>
      <c r="D20" s="1755"/>
      <c r="E20" s="1754">
        <f>SUMIFS(Sagen!$K$3:$K$1000,Sagen!$B$3:$B$1000,"=526")</f>
        <v>0</v>
      </c>
      <c r="F20" s="1755"/>
      <c r="G20" s="2013">
        <f t="shared" si="0"/>
        <v>0</v>
      </c>
      <c r="H20" s="2014"/>
      <c r="I20" s="2015"/>
    </row>
    <row r="21" spans="1:9">
      <c r="A21" s="1896" t="s">
        <v>1296</v>
      </c>
      <c r="B21" s="1897"/>
      <c r="C21" s="1754">
        <f>SUMIFS(Sage!$K$3:$K$1000,Sage!$C$3:$C$1000,"=561")+IF(SUMIFS(Sage!$K$3:$K$1000,Sage!$B$3:$B$1000,"=57")&lt;&gt;0,SUMIFS(Sage!$K$3:$K$1000,Sage!$B$3:$B$1000,"=57"),)</f>
        <v>0</v>
      </c>
      <c r="D21" s="1755"/>
      <c r="E21" s="1754">
        <f>SUMIFS(Sagen!$K$3:$K$1000,Sagen!$C$3:$C$1000,"=561")+IF(SUMIFS(Sagen!$K$3:$K$1000,Sagen!$B$3:$B$1000,"=57")&lt;&gt;0,SUMIFS(Sagen!$K$3:$K$1000,Sagen!$B$3:$B$1000,"=57"),)</f>
        <v>0</v>
      </c>
      <c r="F21" s="1755"/>
      <c r="G21" s="2013">
        <f t="shared" si="0"/>
        <v>0</v>
      </c>
      <c r="H21" s="2014"/>
      <c r="I21" s="2015"/>
    </row>
    <row r="22" spans="1:9" ht="31.5" customHeight="1">
      <c r="A22" s="1914" t="s">
        <v>1297</v>
      </c>
      <c r="B22" s="1915"/>
      <c r="C22" s="1894">
        <f>SUM(C17:D21)</f>
        <v>0</v>
      </c>
      <c r="D22" s="1895"/>
      <c r="E22" s="1894">
        <f>SUM(E17:F21)</f>
        <v>0</v>
      </c>
      <c r="F22" s="1895"/>
      <c r="G22" s="2010">
        <f t="shared" si="0"/>
        <v>0</v>
      </c>
      <c r="H22" s="2011"/>
      <c r="I22" s="2012"/>
    </row>
    <row r="23" spans="1:9" ht="24" customHeight="1">
      <c r="A23" s="1914" t="s">
        <v>606</v>
      </c>
      <c r="B23" s="1915"/>
      <c r="C23" s="1765">
        <f>C16+C22</f>
        <v>0</v>
      </c>
      <c r="D23" s="1765"/>
      <c r="E23" s="1765">
        <f>E16+E22</f>
        <v>0</v>
      </c>
      <c r="F23" s="1765"/>
      <c r="G23" s="2010">
        <f t="shared" si="0"/>
        <v>0</v>
      </c>
      <c r="H23" s="2011"/>
      <c r="I23" s="2012"/>
    </row>
    <row r="24" spans="1:9" ht="24" customHeight="1"/>
    <row r="25" spans="1:9">
      <c r="A25" s="17" t="s">
        <v>989</v>
      </c>
    </row>
    <row r="26" spans="1:9">
      <c r="A26" s="1883"/>
      <c r="B26" s="1884"/>
      <c r="C26" s="1884"/>
      <c r="D26" s="1884"/>
      <c r="E26" s="1884"/>
      <c r="F26" s="1884"/>
      <c r="G26" s="1884"/>
      <c r="H26" s="1884"/>
      <c r="I26" s="1885"/>
    </row>
    <row r="27" spans="1:9">
      <c r="A27" s="1886"/>
      <c r="B27" s="1887"/>
      <c r="C27" s="1887"/>
      <c r="D27" s="1887"/>
      <c r="E27" s="1887"/>
      <c r="F27" s="1887"/>
      <c r="G27" s="1887"/>
      <c r="H27" s="1887"/>
      <c r="I27" s="1888"/>
    </row>
    <row r="28" spans="1:9">
      <c r="A28" s="1886"/>
      <c r="B28" s="1887"/>
      <c r="C28" s="1887"/>
      <c r="D28" s="1887"/>
      <c r="E28" s="1887"/>
      <c r="F28" s="1887"/>
      <c r="G28" s="1887"/>
      <c r="H28" s="1887"/>
      <c r="I28" s="1888"/>
    </row>
    <row r="29" spans="1:9">
      <c r="A29" s="1886"/>
      <c r="B29" s="1887"/>
      <c r="C29" s="1887"/>
      <c r="D29" s="1887"/>
      <c r="E29" s="1887"/>
      <c r="F29" s="1887"/>
      <c r="G29" s="1887"/>
      <c r="H29" s="1887"/>
      <c r="I29" s="1888"/>
    </row>
    <row r="30" spans="1:9">
      <c r="A30" s="1886"/>
      <c r="B30" s="1887"/>
      <c r="C30" s="1887"/>
      <c r="D30" s="1887"/>
      <c r="E30" s="1887"/>
      <c r="F30" s="1887"/>
      <c r="G30" s="1887"/>
      <c r="H30" s="1887"/>
      <c r="I30" s="1888"/>
    </row>
    <row r="31" spans="1:9">
      <c r="A31" s="1886"/>
      <c r="B31" s="1887"/>
      <c r="C31" s="1887"/>
      <c r="D31" s="1887"/>
      <c r="E31" s="1887"/>
      <c r="F31" s="1887"/>
      <c r="G31" s="1887"/>
      <c r="H31" s="1887"/>
      <c r="I31" s="1888"/>
    </row>
    <row r="32" spans="1:9">
      <c r="A32" s="1886"/>
      <c r="B32" s="1887"/>
      <c r="C32" s="1887"/>
      <c r="D32" s="1887"/>
      <c r="E32" s="1887"/>
      <c r="F32" s="1887"/>
      <c r="G32" s="1887"/>
      <c r="H32" s="1887"/>
      <c r="I32" s="1888"/>
    </row>
    <row r="33" spans="1:9">
      <c r="A33" s="1886"/>
      <c r="B33" s="1887"/>
      <c r="C33" s="1887"/>
      <c r="D33" s="1887"/>
      <c r="E33" s="1887"/>
      <c r="F33" s="1887"/>
      <c r="G33" s="1887"/>
      <c r="H33" s="1887"/>
      <c r="I33" s="1888"/>
    </row>
    <row r="34" spans="1:9">
      <c r="A34" s="1889"/>
      <c r="B34" s="1890"/>
      <c r="C34" s="1890"/>
      <c r="D34" s="1890"/>
      <c r="E34" s="1890"/>
      <c r="F34" s="1890"/>
      <c r="G34" s="1890"/>
      <c r="H34" s="1890"/>
      <c r="I34" s="1891"/>
    </row>
    <row r="35" spans="1:9" ht="10.5" customHeight="1"/>
    <row r="36" spans="1:9" ht="8.25" customHeight="1"/>
    <row r="37" spans="1:9">
      <c r="A37" s="2009" t="s">
        <v>1299</v>
      </c>
      <c r="B37" s="2009"/>
      <c r="C37" s="2009"/>
      <c r="D37" s="2009"/>
      <c r="E37" s="2009"/>
      <c r="F37" s="2009"/>
      <c r="G37" s="2009"/>
      <c r="H37" s="2009"/>
      <c r="I37" s="2009"/>
    </row>
  </sheetData>
  <sheetProtection algorithmName="SHA-512" hashValue="UjvR9RaHCORLpHkF7dwzD7ao1jphxJIkArUnNMPCQKBiCjybIYzMXgyEfGGERuVevBye+yq1hb9bWDTA+Yad/A==" saltValue="DvhfsH/MIr9zONuDpMtxhg==" spinCount="100000" sheet="1" objects="1" formatCells="0" selectLockedCells="1"/>
  <mergeCells count="56">
    <mergeCell ref="A1:I1"/>
    <mergeCell ref="B2:I2"/>
    <mergeCell ref="B3:I3"/>
    <mergeCell ref="F4:H4"/>
    <mergeCell ref="B5:C5"/>
    <mergeCell ref="G5:H5"/>
    <mergeCell ref="A7:I7"/>
    <mergeCell ref="A9:I9"/>
    <mergeCell ref="A12:B13"/>
    <mergeCell ref="C12:D12"/>
    <mergeCell ref="E12:F12"/>
    <mergeCell ref="G12:I13"/>
    <mergeCell ref="C13:D13"/>
    <mergeCell ref="E13:F13"/>
    <mergeCell ref="A16:B16"/>
    <mergeCell ref="C16:D16"/>
    <mergeCell ref="E16:F16"/>
    <mergeCell ref="G16:I16"/>
    <mergeCell ref="A14:B14"/>
    <mergeCell ref="C14:D14"/>
    <mergeCell ref="E14:F14"/>
    <mergeCell ref="G14:I14"/>
    <mergeCell ref="A15:B15"/>
    <mergeCell ref="C15:D15"/>
    <mergeCell ref="E15:F15"/>
    <mergeCell ref="G15:I15"/>
    <mergeCell ref="A17:B17"/>
    <mergeCell ref="C17:D17"/>
    <mergeCell ref="E17:F17"/>
    <mergeCell ref="G17:I17"/>
    <mergeCell ref="A18:B18"/>
    <mergeCell ref="C18:D18"/>
    <mergeCell ref="E18:F18"/>
    <mergeCell ref="G18:I18"/>
    <mergeCell ref="A19:B19"/>
    <mergeCell ref="C19:D19"/>
    <mergeCell ref="E19:F19"/>
    <mergeCell ref="G19:I19"/>
    <mergeCell ref="A20:B20"/>
    <mergeCell ref="C20:D20"/>
    <mergeCell ref="E20:F20"/>
    <mergeCell ref="G20:I20"/>
    <mergeCell ref="A21:B21"/>
    <mergeCell ref="C21:D21"/>
    <mergeCell ref="E21:F21"/>
    <mergeCell ref="G21:I21"/>
    <mergeCell ref="A22:B22"/>
    <mergeCell ref="C22:D22"/>
    <mergeCell ref="E22:F22"/>
    <mergeCell ref="G22:I22"/>
    <mergeCell ref="A26:I34"/>
    <mergeCell ref="A37:I37"/>
    <mergeCell ref="A23:B23"/>
    <mergeCell ref="C23:D23"/>
    <mergeCell ref="E23:F23"/>
    <mergeCell ref="G23:I23"/>
  </mergeCells>
  <printOptions horizontalCentered="1"/>
  <pageMargins left="0.39370078740157483" right="0.19685039370078741" top="0.59055118110236227" bottom="0.19685039370078741" header="0.31496062992125984" footer="0.31496062992125984"/>
  <pageSetup paperSize="9" scale="80" orientation="portrait" verticalDpi="1200" r:id="rId1"/>
  <drawing r:id="rId2"/>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6">
    <pageSetUpPr fitToPage="1"/>
  </sheetPr>
  <dimension ref="A1:I47"/>
  <sheetViews>
    <sheetView showGridLines="0" showRowColHeaders="0" showZeros="0" topLeftCell="A19" zoomScaleNormal="100" workbookViewId="0">
      <selection activeCell="A39" sqref="A39:I47"/>
    </sheetView>
  </sheetViews>
  <sheetFormatPr baseColWidth="10" defaultRowHeight="14.25"/>
  <cols>
    <col min="1" max="1" width="33.42578125" style="576" customWidth="1"/>
    <col min="2" max="2" width="6.5703125" style="576" customWidth="1"/>
    <col min="3" max="3" width="7.7109375" style="576" customWidth="1"/>
    <col min="4" max="4" width="15.7109375" style="576" customWidth="1"/>
    <col min="5" max="5" width="14.42578125" style="576" customWidth="1"/>
    <col min="6" max="6" width="14.140625" style="576" customWidth="1"/>
    <col min="7" max="7" width="14.42578125" style="576" customWidth="1"/>
    <col min="8" max="8" width="10.7109375" style="576" customWidth="1"/>
    <col min="9" max="9" width="5.140625" style="576" customWidth="1"/>
    <col min="10" max="16384" width="11.42578125" style="576"/>
  </cols>
  <sheetData>
    <row r="1" spans="1:9" ht="12.75" customHeight="1">
      <c r="A1" s="1301"/>
      <c r="B1" s="1302"/>
      <c r="C1" s="1302"/>
      <c r="D1" s="1302"/>
      <c r="E1" s="1302"/>
      <c r="F1" s="1302"/>
      <c r="G1" s="1302"/>
      <c r="H1" s="1302"/>
      <c r="I1" s="1302"/>
    </row>
    <row r="2" spans="1:9">
      <c r="A2" s="592" t="s">
        <v>672</v>
      </c>
      <c r="B2" s="1528" t="str">
        <f>IDENTIFICATION!B2</f>
        <v>LAPAN SOFT</v>
      </c>
      <c r="C2" s="1372"/>
      <c r="D2" s="1372"/>
      <c r="E2" s="1372"/>
      <c r="F2" s="1372"/>
      <c r="G2" s="1372"/>
      <c r="H2" s="1372"/>
      <c r="I2" s="1372"/>
    </row>
    <row r="3" spans="1:9">
      <c r="A3" s="592" t="s">
        <v>0</v>
      </c>
      <c r="B3" s="1529" t="str">
        <f>IDENTIFICATION!B4</f>
        <v>LS</v>
      </c>
      <c r="C3" s="1303"/>
      <c r="D3" s="1303"/>
      <c r="E3" s="1303"/>
      <c r="F3" s="1303"/>
      <c r="G3" s="1303"/>
      <c r="H3" s="1303"/>
      <c r="I3" s="1303"/>
    </row>
    <row r="4" spans="1:9">
      <c r="A4" s="592" t="s">
        <v>1</v>
      </c>
      <c r="B4" s="578" t="str">
        <f>IDENTIFICATION!B5</f>
        <v>01</v>
      </c>
      <c r="C4" s="579" t="s">
        <v>45</v>
      </c>
      <c r="D4" s="579" t="str">
        <f>IDENTIFICATION!F5</f>
        <v>XXXX</v>
      </c>
      <c r="E4" s="579"/>
      <c r="F4" s="1530" t="str">
        <f>IDENTIFICATION!G5</f>
        <v>TOUGAN</v>
      </c>
      <c r="G4" s="1530"/>
      <c r="H4" s="1530"/>
      <c r="I4" s="580" t="str">
        <f>IDENTIFICATION!H5</f>
        <v>01</v>
      </c>
    </row>
    <row r="5" spans="1:9">
      <c r="A5" s="592" t="s">
        <v>2</v>
      </c>
      <c r="B5" s="1530" t="str">
        <f>IDENTIFICATION!B7</f>
        <v>000XXXXXA</v>
      </c>
      <c r="C5" s="1530"/>
      <c r="D5" s="610" t="s">
        <v>3</v>
      </c>
      <c r="E5" s="610"/>
      <c r="F5" s="607">
        <f>IDENTIFICATION!F11</f>
        <v>43100</v>
      </c>
      <c r="G5" s="1373" t="s">
        <v>4</v>
      </c>
      <c r="H5" s="1373"/>
      <c r="I5" s="583">
        <f>IDENTIFICATION!H11</f>
        <v>12</v>
      </c>
    </row>
    <row r="6" spans="1:9">
      <c r="A6" s="486"/>
      <c r="B6" s="486"/>
      <c r="C6" s="486"/>
      <c r="D6" s="486"/>
      <c r="E6" s="486"/>
      <c r="F6" s="486"/>
      <c r="G6" s="486"/>
      <c r="H6" s="486"/>
      <c r="I6" s="486"/>
    </row>
    <row r="7" spans="1:9" ht="21.75" customHeight="1">
      <c r="A7" s="1514" t="s">
        <v>729</v>
      </c>
      <c r="B7" s="1514"/>
      <c r="C7" s="1514"/>
      <c r="D7" s="1514"/>
      <c r="E7" s="1514"/>
      <c r="F7" s="1514"/>
      <c r="G7" s="1514"/>
      <c r="H7" s="1514"/>
      <c r="I7" s="1514"/>
    </row>
    <row r="8" spans="1:9" ht="6" customHeight="1">
      <c r="A8" s="486"/>
      <c r="B8" s="486"/>
      <c r="C8" s="486"/>
      <c r="D8" s="486"/>
      <c r="E8" s="486"/>
      <c r="F8" s="486"/>
      <c r="G8" s="486"/>
      <c r="H8" s="486"/>
      <c r="I8" s="486"/>
    </row>
    <row r="9" spans="1:9" ht="22.5" customHeight="1">
      <c r="A9" s="1514" t="s">
        <v>735</v>
      </c>
      <c r="B9" s="1514"/>
      <c r="C9" s="1514"/>
      <c r="D9" s="1514"/>
      <c r="E9" s="1514"/>
      <c r="F9" s="1514"/>
      <c r="G9" s="1514"/>
      <c r="H9" s="1514"/>
      <c r="I9" s="1514"/>
    </row>
    <row r="10" spans="1:9" ht="5.25" customHeight="1">
      <c r="A10" s="486"/>
      <c r="B10" s="486"/>
      <c r="C10" s="486"/>
      <c r="D10" s="486"/>
      <c r="E10" s="486"/>
      <c r="F10" s="486"/>
      <c r="G10" s="486"/>
      <c r="H10" s="486"/>
      <c r="I10" s="486"/>
    </row>
    <row r="11" spans="1:9" ht="8.25" customHeight="1">
      <c r="A11" s="857"/>
      <c r="B11" s="857"/>
      <c r="C11" s="857"/>
      <c r="D11" s="857"/>
      <c r="E11" s="857"/>
      <c r="F11" s="857"/>
      <c r="G11" s="857"/>
      <c r="H11" s="857"/>
      <c r="I11" s="857"/>
    </row>
    <row r="12" spans="1:9" ht="22.5" customHeight="1">
      <c r="A12" s="1297" t="s">
        <v>1014</v>
      </c>
      <c r="B12" s="1297"/>
      <c r="C12" s="2037" t="s">
        <v>5</v>
      </c>
      <c r="D12" s="2037"/>
      <c r="E12" s="2037" t="s">
        <v>5</v>
      </c>
      <c r="F12" s="2037"/>
      <c r="G12" s="1297" t="s">
        <v>1013</v>
      </c>
      <c r="H12" s="1297"/>
      <c r="I12" s="1297"/>
    </row>
    <row r="13" spans="1:9" ht="22.5" customHeight="1">
      <c r="A13" s="1297"/>
      <c r="B13" s="1297"/>
      <c r="C13" s="2038">
        <f>IDENTIFICATION!H7</f>
        <v>2017</v>
      </c>
      <c r="D13" s="2039"/>
      <c r="E13" s="2038">
        <f>IDENTIFICATION!H7-1</f>
        <v>2016</v>
      </c>
      <c r="F13" s="2039"/>
      <c r="G13" s="1297"/>
      <c r="H13" s="1297"/>
      <c r="I13" s="1297"/>
    </row>
    <row r="14" spans="1:9">
      <c r="A14" s="2022" t="s">
        <v>1300</v>
      </c>
      <c r="B14" s="2023"/>
      <c r="C14" s="1927">
        <f>SUMIFS(Sage!$K$3:$K$1000,Sage!$D$3:$D$1000,"=7011")-SUMIFS(Sage!$J$3:$J$1000,Sage!$D$3:$D$1000,"=7019")</f>
        <v>0</v>
      </c>
      <c r="D14" s="1928"/>
      <c r="E14" s="1754">
        <f>SUMIFS(Sagen!$K$3:$K$1000,Sagen!$D$3:$D$1000,"=7011")-SUMIFS(Sagen!$J$3:$J$1000,Sagen!$D$3:$D$1000,"=7019")</f>
        <v>0</v>
      </c>
      <c r="F14" s="1755"/>
      <c r="G14" s="2013">
        <f>IFERROR((C14-E14)/E14,)</f>
        <v>0</v>
      </c>
      <c r="H14" s="2014"/>
      <c r="I14" s="2015"/>
    </row>
    <row r="15" spans="1:9">
      <c r="A15" s="2022" t="s">
        <v>1301</v>
      </c>
      <c r="B15" s="2023"/>
      <c r="C15" s="1927">
        <f>SUMIFS(Sage!$K$3:$K$1000,Sage!$D$3:$D$1000,"=7012")</f>
        <v>0</v>
      </c>
      <c r="D15" s="1928"/>
      <c r="E15" s="1754">
        <f>SUMIFS(Sagen!$K$3:$K$1000,Sagen!$D$3:$D$1000,"=7012")</f>
        <v>0</v>
      </c>
      <c r="F15" s="1755"/>
      <c r="G15" s="2013">
        <f t="shared" ref="G15:G35" si="0">IFERROR((C15-E15)/E15,)</f>
        <v>0</v>
      </c>
      <c r="H15" s="2014"/>
      <c r="I15" s="2015"/>
    </row>
    <row r="16" spans="1:9">
      <c r="A16" s="2022" t="s">
        <v>1302</v>
      </c>
      <c r="B16" s="2023"/>
      <c r="C16" s="1927">
        <f>SUMIFS(Sage!$K$3:$K$1000,Sage!$D$3:$D$1000,"=7013")+SUMIFS(Sage!$K$3:$K$1000,Sage!$D$3:$D$1000,"=7014")</f>
        <v>0</v>
      </c>
      <c r="D16" s="1928"/>
      <c r="E16" s="1754">
        <f>SUMIFS(Sagen!$K$3:$K$1000,Sagen!$D$3:$D$1000,"=7013")</f>
        <v>0</v>
      </c>
      <c r="F16" s="1755"/>
      <c r="G16" s="2013">
        <f t="shared" si="0"/>
        <v>0</v>
      </c>
      <c r="H16" s="2014"/>
      <c r="I16" s="2015"/>
    </row>
    <row r="17" spans="1:9">
      <c r="A17" s="2022" t="s">
        <v>1303</v>
      </c>
      <c r="B17" s="2023"/>
      <c r="C17" s="1927">
        <f>SUMIFS(Sage!$K$3:$K$1000,Sage!$D$3:$D$1000,"=7015")</f>
        <v>0</v>
      </c>
      <c r="D17" s="1928"/>
      <c r="E17" s="1754">
        <f>SUMIFS(Sagen!$K$3:$K$1000,Sagen!$D$3:$D$1000,"=7015")</f>
        <v>0</v>
      </c>
      <c r="F17" s="1755"/>
      <c r="G17" s="2013">
        <f t="shared" si="0"/>
        <v>0</v>
      </c>
      <c r="H17" s="2014"/>
      <c r="I17" s="2015"/>
    </row>
    <row r="18" spans="1:9">
      <c r="A18" s="2035" t="s">
        <v>1304</v>
      </c>
      <c r="B18" s="2036"/>
      <c r="C18" s="1894">
        <f>SUM(C14:D17)</f>
        <v>0</v>
      </c>
      <c r="D18" s="1895"/>
      <c r="E18" s="1894">
        <f>SUM(E14:F17)</f>
        <v>0</v>
      </c>
      <c r="F18" s="1895"/>
      <c r="G18" s="2010">
        <f t="shared" si="0"/>
        <v>0</v>
      </c>
      <c r="H18" s="2011"/>
      <c r="I18" s="2012"/>
    </row>
    <row r="19" spans="1:9">
      <c r="A19" s="2022" t="s">
        <v>1300</v>
      </c>
      <c r="B19" s="2023"/>
      <c r="C19" s="1927">
        <f>SUMIFS(Sage!$K$3:$K$1000,Sage!$D$3:$D$1000,"=7021")-SUMIFS(Sage!$J$3:$J$1000,Sage!$D$3:$D$1000,"=7029")+SUMIFS(Sage!$K$3:$K$1000,Sage!$D$3:$D$1000,"=7031")+SUMIFS(Sage!$K$3:$K$1000,Sage!$D$3:$D$1000,"=7041")-SUMIFS(Sage!$J$3:$J$1000,Sage!$D$3:$D$1000,"=7039")-SUMIFS(Sage!$J$3:$J$1000,Sage!$D$3:$D$1000,"=7049")</f>
        <v>0</v>
      </c>
      <c r="D19" s="1928"/>
      <c r="E19" s="1754">
        <f>SUMIFS(Sagen!$K$3:$K$1000,Sagen!$D$3:$D$1000,"=7021")-SUMIFS(Sagen!$J$3:$J$1000,Sagen!$D$3:$D$1000,"=7029")+SUMIFS(Sagen!$K$3:$K$1000,Sagen!$D$3:$D$1000,"=7031")+SUMIFS(Sagen!$K$3:$K$1000,Sagen!$D$3:$D$1000,"=7041")-SUMIFS(Sagen!$J$3:$J$1000,Sagen!$D$3:$D$1000,"=7039")-SUMIFS(Sagen!$J$3:$J$1000,Sagen!$D$3:$D$1000,"=7049")</f>
        <v>0</v>
      </c>
      <c r="F19" s="1755"/>
      <c r="G19" s="2013">
        <f t="shared" si="0"/>
        <v>0</v>
      </c>
      <c r="H19" s="2014"/>
      <c r="I19" s="2015"/>
    </row>
    <row r="20" spans="1:9">
      <c r="A20" s="2022" t="s">
        <v>1301</v>
      </c>
      <c r="B20" s="2023"/>
      <c r="C20" s="1927">
        <f>SUMIFS(Sage!$K$3:$K$1000,Sage!$D$3:$D$1000,"=7022")+SUMIFS(Sage!$K$3:$K$1000,Sage!$D$3:$D$1000,"=7032")+SUMIFS(Sage!$K$3:$K$1000,Sage!$D$3:$D$1000,"=7042")</f>
        <v>0</v>
      </c>
      <c r="D20" s="1928"/>
      <c r="E20" s="1754">
        <f>SUMIFS(Sagen!$K$3:$K$1000,Sagen!$D$3:$D$1000,"=7022")+SUMIFS(Sagen!$K$3:$K$1000,Sagen!$D$3:$D$1000,"=7032")+SUMIFS(Sagen!$K$3:$K$1000,Sagen!$D$3:$D$1000,"=7042")</f>
        <v>0</v>
      </c>
      <c r="F20" s="1755"/>
      <c r="G20" s="2013">
        <f t="shared" si="0"/>
        <v>0</v>
      </c>
      <c r="H20" s="2014"/>
      <c r="I20" s="2015"/>
    </row>
    <row r="21" spans="1:9">
      <c r="A21" s="2022" t="s">
        <v>1302</v>
      </c>
      <c r="B21" s="2023"/>
      <c r="C21" s="1927">
        <f>SUMIFS(Sage!$K$3:$K$1000,Sage!$D$3:$D$1000,"=7023")+SUMIFS(Sage!$K$3:$K$1000,Sage!$D$3:$D$1000,"=7024")+SUMIFS(Sage!$K$3:$K$1000,Sage!$D$3:$D$1000,"=7033")+SUMIFS(Sage!$K$3:$K$1000,Sage!$D$3:$D$1000,"=7034")+SUMIFS(Sage!$K$3:$K$1000,Sage!$D$3:$D$1000,"=7043")+SUMIFS(Sage!$K$3:$K$1000,Sage!$D$3:$D$1000,"=7044")</f>
        <v>0</v>
      </c>
      <c r="D21" s="1928"/>
      <c r="E21" s="1754">
        <f>SUMIFS(Sagen!$K$3:$K$1000,Sagen!$D$3:$D$1000,"=7023")+SUMIFS(Sagen!$K$3:$K$1000,Sagen!$D$3:$D$1000,"=7024")+SUMIFS(Sagen!$K$3:$K$1000,Sagen!$D$3:$D$1000,"=7033")+SUMIFS(Sagen!$K$3:$K$1000,Sagen!$D$3:$D$1000,"=7034")+SUMIFS(Sagen!$K$3:$K$1000,Sagen!$D$3:$D$1000,"=7043")+SUMIFS(Sagen!$K$3:$K$1000,Sagen!$D$3:$D$1000,"=7044")</f>
        <v>0</v>
      </c>
      <c r="F21" s="1755"/>
      <c r="G21" s="2013">
        <f t="shared" si="0"/>
        <v>0</v>
      </c>
      <c r="H21" s="2014"/>
      <c r="I21" s="2015"/>
    </row>
    <row r="22" spans="1:9">
      <c r="A22" s="2022" t="s">
        <v>1303</v>
      </c>
      <c r="B22" s="2023"/>
      <c r="C22" s="1927">
        <f>SUMIFS(Sage!$K$3:$K$1000,Sage!$D$3:$D$1000,"=7025")+SUMIFS(Sage!$K$3:$K$1000,Sage!$D$3:$D$1000,"=7035")+SUMIFS(Sage!$K$3:$K$1000,Sage!$D$3:$D$1000,"=7045")</f>
        <v>0</v>
      </c>
      <c r="D22" s="1928"/>
      <c r="E22" s="1754">
        <f>SUMIFS(Sagen!$K$3:$K$1000,Sagen!$D$3:$D$1000,"=7025")+SUMIFS(Sagen!$K$3:$K$1000,Sagen!$D$3:$D$1000,"=7035")+SUMIFS(Sagen!$K$3:$K$1000,Sagen!$D$3:$D$1000,"=7045")</f>
        <v>0</v>
      </c>
      <c r="F22" s="1755"/>
      <c r="G22" s="2013">
        <f t="shared" si="0"/>
        <v>0</v>
      </c>
      <c r="H22" s="2014"/>
      <c r="I22" s="2015"/>
    </row>
    <row r="23" spans="1:9" ht="37.5" customHeight="1">
      <c r="A23" s="2024" t="s">
        <v>1305</v>
      </c>
      <c r="B23" s="2025"/>
      <c r="C23" s="1894">
        <f>SUM(C19:D22)</f>
        <v>0</v>
      </c>
      <c r="D23" s="1895"/>
      <c r="E23" s="1894">
        <f>SUM(E19:F22)</f>
        <v>0</v>
      </c>
      <c r="F23" s="1895"/>
      <c r="G23" s="2010">
        <f t="shared" si="0"/>
        <v>0</v>
      </c>
      <c r="H23" s="2011"/>
      <c r="I23" s="2012"/>
    </row>
    <row r="24" spans="1:9">
      <c r="A24" s="2022" t="s">
        <v>1300</v>
      </c>
      <c r="B24" s="2023"/>
      <c r="C24" s="1754">
        <f>SUMIFS(Sage!$K$3:$K$1000,Sage!$D$3:$D$1000,"=7051")+SUMIFS(Sage!$K$3:$K$1000,Sage!$D$3:$D$1000,"=7061")-SUMIFS(Sage!$K$3:$K$1000,Sage!$D$3:$D$1000,"=7059")-SUMIFS(Sage!$K$3:$K$1000,Sage!$D$3:$D$1000,"=7069")</f>
        <v>0</v>
      </c>
      <c r="D24" s="1755"/>
      <c r="E24" s="1754">
        <f>SUMIFS(Sagen!$K$3:$K$1000,Sagen!$D$3:$D$1000,"=7051")+SUMIFS(Sagen!$K$3:$K$1000,Sagen!$D$3:$D$1000,"=7061")-SUMIFS(Sagen!$K$3:$K$1000,Sagen!$D$3:$D$1000,"=7059")-SUMIFS(Sagen!$K$3:$K$1000,Sagen!$D$3:$D$1000,"=7069")</f>
        <v>0</v>
      </c>
      <c r="F24" s="1755"/>
      <c r="G24" s="2013">
        <f t="shared" si="0"/>
        <v>0</v>
      </c>
      <c r="H24" s="2014"/>
      <c r="I24" s="2015"/>
    </row>
    <row r="25" spans="1:9">
      <c r="A25" s="2022" t="s">
        <v>1301</v>
      </c>
      <c r="B25" s="2023"/>
      <c r="C25" s="1754">
        <f>SUMIFS(Sage!$K$3:$K$1000,Sage!$D$3:$D$1000,"=7052")+SUMIFS(Sage!$K$3:$K$1000,Sage!$D$3:$D$1000,"=7062")</f>
        <v>0</v>
      </c>
      <c r="D25" s="1755"/>
      <c r="E25" s="1754">
        <f>SUMIFS(Sagen!$K$3:$K$1000,Sagen!$D$3:$D$1000,"=7052")+SUMIFS(Sagen!$K$3:$K$1000,Sagen!$D$3:$D$1000,"=7062")</f>
        <v>0</v>
      </c>
      <c r="F25" s="1755"/>
      <c r="G25" s="2013">
        <f t="shared" si="0"/>
        <v>0</v>
      </c>
      <c r="H25" s="2014"/>
      <c r="I25" s="2015"/>
    </row>
    <row r="26" spans="1:9">
      <c r="A26" s="2022" t="s">
        <v>1302</v>
      </c>
      <c r="B26" s="2023"/>
      <c r="C26" s="1754">
        <f>SUMIFS(Sage!$K$3:$K$1000,Sage!$D$3:$D$1000,"=7053")+SUMIFS(Sage!$K$3:$K$1000,Sage!$D$3:$D$1000,"=7054")+SUMIFS(Sage!$K$3:$K$1000,Sage!$D$3:$D$1000,"=7063")+SUMIFS(Sage!$K$3:$K$1000,Sage!$D$3:$D$1000,"=7064")</f>
        <v>0</v>
      </c>
      <c r="D26" s="1755"/>
      <c r="E26" s="1754">
        <f>SUMIFS(Sagen!$K$3:$K$1000,Sagen!$D$3:$D$1000,"=7053")+SUMIFS(Sagen!$K$3:$K$1000,Sagen!$D$3:$D$1000,"=7054")+SUMIFS(Sagen!$K$3:$K$1000,Sagen!$D$3:$D$1000,"=7063")+SUMIFS(Sagen!$K$3:$K$1000,Sagen!$D$3:$D$1000,"=7064")</f>
        <v>0</v>
      </c>
      <c r="F26" s="1755"/>
      <c r="G26" s="2013">
        <f t="shared" si="0"/>
        <v>0</v>
      </c>
      <c r="H26" s="2014"/>
      <c r="I26" s="2015"/>
    </row>
    <row r="27" spans="1:9">
      <c r="A27" s="2022" t="s">
        <v>1303</v>
      </c>
      <c r="B27" s="2023"/>
      <c r="C27" s="1754">
        <f>SUMIFS(Sage!$K$3:$K$1000,Sage!$D$3:$D$1000,"=7055")+SUMIFS(Sage!$K$3:$K$1000,Sage!$D$3:$D$1000,"=7065")</f>
        <v>0</v>
      </c>
      <c r="D27" s="1755"/>
      <c r="E27" s="1754">
        <f>SUMIFS(Sagen!$K$3:$K$1000,Sagen!$D$3:$D$1000,"=7055")+SUMIFS(Sagen!$K$3:$K$1000,Sagen!$D$3:$D$1000,"=7065")</f>
        <v>0</v>
      </c>
      <c r="F27" s="1755"/>
      <c r="G27" s="2013">
        <f t="shared" si="0"/>
        <v>0</v>
      </c>
      <c r="H27" s="2014"/>
      <c r="I27" s="2015"/>
    </row>
    <row r="28" spans="1:9" ht="31.5" customHeight="1">
      <c r="A28" s="2024" t="s">
        <v>1306</v>
      </c>
      <c r="B28" s="2025"/>
      <c r="C28" s="1894">
        <f>SUM(C24:D27)</f>
        <v>0</v>
      </c>
      <c r="D28" s="1895"/>
      <c r="E28" s="1894">
        <f>SUM(E24:F27)</f>
        <v>0</v>
      </c>
      <c r="F28" s="1895"/>
      <c r="G28" s="2010">
        <f t="shared" si="0"/>
        <v>0</v>
      </c>
      <c r="H28" s="2011"/>
      <c r="I28" s="2012"/>
    </row>
    <row r="29" spans="1:9">
      <c r="A29" s="2020" t="s">
        <v>624</v>
      </c>
      <c r="B29" s="2021"/>
      <c r="C29" s="1754">
        <f>SUMIFS(Sage!$K$3:$K$1000,Sage!$C$3:$C$1000,"=707")</f>
        <v>0</v>
      </c>
      <c r="D29" s="1755"/>
      <c r="E29" s="1754">
        <f>SUMIFS(Sagen!$K$3:$K$1000,Sagen!$C$3:$C$1000,"=707")</f>
        <v>0</v>
      </c>
      <c r="F29" s="1755"/>
      <c r="G29" s="2013">
        <f t="shared" si="0"/>
        <v>0</v>
      </c>
      <c r="H29" s="2014"/>
      <c r="I29" s="2015"/>
    </row>
    <row r="30" spans="1:9" ht="24" customHeight="1">
      <c r="A30" s="2024" t="s">
        <v>1307</v>
      </c>
      <c r="B30" s="2025"/>
      <c r="C30" s="1765">
        <f>C18+C23+C28+C29</f>
        <v>0</v>
      </c>
      <c r="D30" s="1765"/>
      <c r="E30" s="1765">
        <f>E18+E23+E28+E29</f>
        <v>0</v>
      </c>
      <c r="F30" s="1765"/>
      <c r="G30" s="2010">
        <f t="shared" si="0"/>
        <v>0</v>
      </c>
      <c r="H30" s="2011"/>
      <c r="I30" s="2012"/>
    </row>
    <row r="31" spans="1:9">
      <c r="A31" s="2017" t="s">
        <v>623</v>
      </c>
      <c r="B31" s="2017"/>
      <c r="C31" s="1761">
        <f>SUMIFS(Sage!$K$3:$K$1000,Sage!$B$3:$B$1000,"=72")</f>
        <v>0</v>
      </c>
      <c r="D31" s="1761"/>
      <c r="E31" s="1761">
        <f>SUMIFS(Sagen!$K$3:$K$1000,Sagen!$B$3:$B$1000,"=72")</f>
        <v>0</v>
      </c>
      <c r="F31" s="1761"/>
      <c r="G31" s="2013">
        <f t="shared" si="0"/>
        <v>0</v>
      </c>
      <c r="H31" s="2014"/>
      <c r="I31" s="2015"/>
    </row>
    <row r="32" spans="1:9">
      <c r="A32" s="2017" t="s">
        <v>625</v>
      </c>
      <c r="B32" s="2017"/>
      <c r="C32" s="1761">
        <f>SUMIFS(Sage!$K$3:$K$1000,Sage!$B$3:$B$1000,"=71")</f>
        <v>0</v>
      </c>
      <c r="D32" s="1761"/>
      <c r="E32" s="1761">
        <f>SUMIFS(Sagen!$K$3:$K$1000,Sagen!$B$3:$B$1000,"=71")</f>
        <v>0</v>
      </c>
      <c r="F32" s="1761"/>
      <c r="G32" s="2013">
        <f t="shared" si="0"/>
        <v>0</v>
      </c>
      <c r="H32" s="2014"/>
      <c r="I32" s="2015"/>
    </row>
    <row r="33" spans="1:9">
      <c r="A33" s="2017" t="s">
        <v>626</v>
      </c>
      <c r="B33" s="2017"/>
      <c r="C33" s="1761">
        <f>SUMIFS(Sage!$K$3:$K$1000,Sage!$B$3:$B$1000,"=75")</f>
        <v>0</v>
      </c>
      <c r="D33" s="1761"/>
      <c r="E33" s="1761">
        <f>SUMIFS(Sagen!$K$3:$K$1000,Sagen!$B$3:$B$1000,"=75")</f>
        <v>0</v>
      </c>
      <c r="F33" s="1761"/>
      <c r="G33" s="2013">
        <f t="shared" si="0"/>
        <v>0</v>
      </c>
      <c r="H33" s="2014"/>
      <c r="I33" s="2015"/>
    </row>
    <row r="34" spans="1:9" ht="24" customHeight="1">
      <c r="A34" s="2018" t="s">
        <v>1308</v>
      </c>
      <c r="B34" s="2018"/>
      <c r="C34" s="1765">
        <f>SUM(C31:D33)</f>
        <v>0</v>
      </c>
      <c r="D34" s="1765"/>
      <c r="E34" s="1765">
        <f>SUM(E31:F33)</f>
        <v>0</v>
      </c>
      <c r="F34" s="1765"/>
      <c r="G34" s="2010">
        <f t="shared" si="0"/>
        <v>0</v>
      </c>
      <c r="H34" s="2011"/>
      <c r="I34" s="2012"/>
    </row>
    <row r="35" spans="1:9" ht="24" customHeight="1">
      <c r="A35" s="2018" t="s">
        <v>606</v>
      </c>
      <c r="B35" s="2018"/>
      <c r="C35" s="1765">
        <f>C34+C30</f>
        <v>0</v>
      </c>
      <c r="D35" s="1765"/>
      <c r="E35" s="1765">
        <f>E34+E30</f>
        <v>0</v>
      </c>
      <c r="F35" s="1765"/>
      <c r="G35" s="2010">
        <f t="shared" si="0"/>
        <v>0</v>
      </c>
      <c r="H35" s="2011"/>
      <c r="I35" s="2012"/>
    </row>
    <row r="36" spans="1:9" ht="24" customHeight="1">
      <c r="A36" s="2019"/>
      <c r="B36" s="2019"/>
      <c r="C36" s="2016"/>
      <c r="D36" s="2016"/>
      <c r="E36" s="2016"/>
      <c r="F36" s="2016"/>
      <c r="G36" s="2016"/>
      <c r="H36" s="2016"/>
      <c r="I36" s="2016"/>
    </row>
    <row r="37" spans="1:9" ht="24" customHeight="1"/>
    <row r="38" spans="1:9">
      <c r="A38" s="576" t="s">
        <v>989</v>
      </c>
    </row>
    <row r="39" spans="1:9">
      <c r="A39" s="2026"/>
      <c r="B39" s="2027"/>
      <c r="C39" s="2027"/>
      <c r="D39" s="2027"/>
      <c r="E39" s="2027"/>
      <c r="F39" s="2027"/>
      <c r="G39" s="2027"/>
      <c r="H39" s="2027"/>
      <c r="I39" s="2028"/>
    </row>
    <row r="40" spans="1:9">
      <c r="A40" s="2029"/>
      <c r="B40" s="2030"/>
      <c r="C40" s="2030"/>
      <c r="D40" s="2030"/>
      <c r="E40" s="2030"/>
      <c r="F40" s="2030"/>
      <c r="G40" s="2030"/>
      <c r="H40" s="2030"/>
      <c r="I40" s="2031"/>
    </row>
    <row r="41" spans="1:9">
      <c r="A41" s="2029"/>
      <c r="B41" s="2030"/>
      <c r="C41" s="2030"/>
      <c r="D41" s="2030"/>
      <c r="E41" s="2030"/>
      <c r="F41" s="2030"/>
      <c r="G41" s="2030"/>
      <c r="H41" s="2030"/>
      <c r="I41" s="2031"/>
    </row>
    <row r="42" spans="1:9">
      <c r="A42" s="2029"/>
      <c r="B42" s="2030"/>
      <c r="C42" s="2030"/>
      <c r="D42" s="2030"/>
      <c r="E42" s="2030"/>
      <c r="F42" s="2030"/>
      <c r="G42" s="2030"/>
      <c r="H42" s="2030"/>
      <c r="I42" s="2031"/>
    </row>
    <row r="43" spans="1:9">
      <c r="A43" s="2029"/>
      <c r="B43" s="2030"/>
      <c r="C43" s="2030"/>
      <c r="D43" s="2030"/>
      <c r="E43" s="2030"/>
      <c r="F43" s="2030"/>
      <c r="G43" s="2030"/>
      <c r="H43" s="2030"/>
      <c r="I43" s="2031"/>
    </row>
    <row r="44" spans="1:9">
      <c r="A44" s="2029"/>
      <c r="B44" s="2030"/>
      <c r="C44" s="2030"/>
      <c r="D44" s="2030"/>
      <c r="E44" s="2030"/>
      <c r="F44" s="2030"/>
      <c r="G44" s="2030"/>
      <c r="H44" s="2030"/>
      <c r="I44" s="2031"/>
    </row>
    <row r="45" spans="1:9">
      <c r="A45" s="2029"/>
      <c r="B45" s="2030"/>
      <c r="C45" s="2030"/>
      <c r="D45" s="2030"/>
      <c r="E45" s="2030"/>
      <c r="F45" s="2030"/>
      <c r="G45" s="2030"/>
      <c r="H45" s="2030"/>
      <c r="I45" s="2031"/>
    </row>
    <row r="46" spans="1:9">
      <c r="A46" s="2029"/>
      <c r="B46" s="2030"/>
      <c r="C46" s="2030"/>
      <c r="D46" s="2030"/>
      <c r="E46" s="2030"/>
      <c r="F46" s="2030"/>
      <c r="G46" s="2030"/>
      <c r="H46" s="2030"/>
      <c r="I46" s="2031"/>
    </row>
    <row r="47" spans="1:9">
      <c r="A47" s="2032"/>
      <c r="B47" s="2033"/>
      <c r="C47" s="2033"/>
      <c r="D47" s="2033"/>
      <c r="E47" s="2033"/>
      <c r="F47" s="2033"/>
      <c r="G47" s="2033"/>
      <c r="H47" s="2033"/>
      <c r="I47" s="2034"/>
    </row>
  </sheetData>
  <sheetProtection algorithmName="SHA-512" hashValue="1eUL/mMZnB+u9Rsu3gjIoTeeHO3tavMu0krQwuc9DFpXBr9qUIYqjqcNBDWqx/RW/5ZVVUT1RECq5St6aaufcQ==" saltValue="i6kJNZYgt71Bd7Zkg17D+Q==" spinCount="100000" sheet="1" objects="1" formatCells="0" selectLockedCells="1"/>
  <mergeCells count="107">
    <mergeCell ref="A1:I1"/>
    <mergeCell ref="B2:I2"/>
    <mergeCell ref="B3:I3"/>
    <mergeCell ref="F4:H4"/>
    <mergeCell ref="B5:C5"/>
    <mergeCell ref="G5:H5"/>
    <mergeCell ref="G24:I24"/>
    <mergeCell ref="A14:B14"/>
    <mergeCell ref="C14:D14"/>
    <mergeCell ref="E14:F14"/>
    <mergeCell ref="G14:I14"/>
    <mergeCell ref="C17:D17"/>
    <mergeCell ref="C18:D18"/>
    <mergeCell ref="A7:I7"/>
    <mergeCell ref="A9:I9"/>
    <mergeCell ref="A12:B13"/>
    <mergeCell ref="C12:D12"/>
    <mergeCell ref="E12:F12"/>
    <mergeCell ref="G12:I13"/>
    <mergeCell ref="C13:D13"/>
    <mergeCell ref="E13:F13"/>
    <mergeCell ref="G15:I15"/>
    <mergeCell ref="G16:I16"/>
    <mergeCell ref="G17:I17"/>
    <mergeCell ref="A39:I47"/>
    <mergeCell ref="A15:B15"/>
    <mergeCell ref="A16:B16"/>
    <mergeCell ref="A17:B17"/>
    <mergeCell ref="A18:B18"/>
    <mergeCell ref="A19:B19"/>
    <mergeCell ref="A20:B20"/>
    <mergeCell ref="C15:D15"/>
    <mergeCell ref="C16:D16"/>
    <mergeCell ref="A28:B28"/>
    <mergeCell ref="C28:D28"/>
    <mergeCell ref="E28:F28"/>
    <mergeCell ref="G28:I28"/>
    <mergeCell ref="A30:B30"/>
    <mergeCell ref="C30:D30"/>
    <mergeCell ref="E30:F30"/>
    <mergeCell ref="G30:I30"/>
    <mergeCell ref="A27:B27"/>
    <mergeCell ref="C27:D27"/>
    <mergeCell ref="E27:F27"/>
    <mergeCell ref="G27:I27"/>
    <mergeCell ref="A25:B25"/>
    <mergeCell ref="C25:D25"/>
    <mergeCell ref="E25:F25"/>
    <mergeCell ref="G18:I18"/>
    <mergeCell ref="G19:I19"/>
    <mergeCell ref="G20:I20"/>
    <mergeCell ref="C19:D19"/>
    <mergeCell ref="C20:D20"/>
    <mergeCell ref="E15:F15"/>
    <mergeCell ref="E16:F16"/>
    <mergeCell ref="E17:F17"/>
    <mergeCell ref="E18:F18"/>
    <mergeCell ref="E19:F19"/>
    <mergeCell ref="E20:F20"/>
    <mergeCell ref="G21:I21"/>
    <mergeCell ref="G22:I22"/>
    <mergeCell ref="A29:B29"/>
    <mergeCell ref="C29:D29"/>
    <mergeCell ref="E29:F29"/>
    <mergeCell ref="G29:I29"/>
    <mergeCell ref="A21:B21"/>
    <mergeCell ref="A22:B22"/>
    <mergeCell ref="C21:D21"/>
    <mergeCell ref="C22:D22"/>
    <mergeCell ref="E21:F21"/>
    <mergeCell ref="E22:F22"/>
    <mergeCell ref="G25:I25"/>
    <mergeCell ref="A26:B26"/>
    <mergeCell ref="C26:D26"/>
    <mergeCell ref="E26:F26"/>
    <mergeCell ref="G26:I26"/>
    <mergeCell ref="A23:B23"/>
    <mergeCell ref="C23:D23"/>
    <mergeCell ref="E23:F23"/>
    <mergeCell ref="G23:I23"/>
    <mergeCell ref="A24:B24"/>
    <mergeCell ref="C24:D24"/>
    <mergeCell ref="E24:F24"/>
    <mergeCell ref="E36:F36"/>
    <mergeCell ref="G31:I31"/>
    <mergeCell ref="G34:I34"/>
    <mergeCell ref="G35:I35"/>
    <mergeCell ref="G36:I36"/>
    <mergeCell ref="A31:B31"/>
    <mergeCell ref="A34:B34"/>
    <mergeCell ref="A35:B35"/>
    <mergeCell ref="A36:B36"/>
    <mergeCell ref="C31:D31"/>
    <mergeCell ref="C34:D34"/>
    <mergeCell ref="C35:D35"/>
    <mergeCell ref="C36:D36"/>
    <mergeCell ref="A32:B32"/>
    <mergeCell ref="A33:B33"/>
    <mergeCell ref="C32:D32"/>
    <mergeCell ref="C33:D33"/>
    <mergeCell ref="E32:F32"/>
    <mergeCell ref="E33:F33"/>
    <mergeCell ref="G32:I32"/>
    <mergeCell ref="G33:I33"/>
    <mergeCell ref="E31:F31"/>
    <mergeCell ref="E34:F34"/>
    <mergeCell ref="E35:F35"/>
  </mergeCells>
  <printOptions horizontalCentered="1"/>
  <pageMargins left="0.39370078740157483" right="0.19685039370078741" top="0.59055118110236227" bottom="0.19685039370078741" header="0.31496062992125984" footer="0.31496062992125984"/>
  <pageSetup paperSize="9" scale="80" orientation="portrait" verticalDpi="1200" r:id="rId1"/>
  <drawing r:id="rId2"/>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7">
    <pageSetUpPr fitToPage="1"/>
  </sheetPr>
  <dimension ref="A1:I48"/>
  <sheetViews>
    <sheetView showGridLines="0" showRowColHeaders="0" showZeros="0" zoomScaleNormal="100" workbookViewId="0">
      <selection activeCell="A40" sqref="A40:I48"/>
    </sheetView>
  </sheetViews>
  <sheetFormatPr baseColWidth="10" defaultRowHeight="14.25"/>
  <cols>
    <col min="1" max="1" width="33.42578125" style="576" customWidth="1"/>
    <col min="2" max="2" width="7.42578125" style="576" customWidth="1"/>
    <col min="3" max="3" width="7.7109375" style="576" customWidth="1"/>
    <col min="4" max="4" width="15.7109375" style="576" customWidth="1"/>
    <col min="5" max="5" width="14.42578125" style="576" customWidth="1"/>
    <col min="6" max="6" width="14.140625" style="576" customWidth="1"/>
    <col min="7" max="7" width="14.42578125" style="576" customWidth="1"/>
    <col min="8" max="8" width="10.7109375" style="576" customWidth="1"/>
    <col min="9" max="9" width="5.140625" style="576" customWidth="1"/>
    <col min="10" max="16384" width="11.42578125" style="576"/>
  </cols>
  <sheetData>
    <row r="1" spans="1:9" ht="11.25" customHeight="1">
      <c r="A1" s="1301"/>
      <c r="B1" s="1302"/>
      <c r="C1" s="1302"/>
      <c r="D1" s="1302"/>
      <c r="E1" s="1302"/>
      <c r="F1" s="1302"/>
      <c r="G1" s="1302"/>
      <c r="H1" s="1302"/>
      <c r="I1" s="1302"/>
    </row>
    <row r="2" spans="1:9">
      <c r="A2" s="592" t="s">
        <v>672</v>
      </c>
      <c r="B2" s="1528" t="str">
        <f>IDENTIFICATION!B2</f>
        <v>LAPAN SOFT</v>
      </c>
      <c r="C2" s="1372"/>
      <c r="D2" s="1372"/>
      <c r="E2" s="1372"/>
      <c r="F2" s="1372"/>
      <c r="G2" s="1372"/>
      <c r="H2" s="1372"/>
      <c r="I2" s="1372"/>
    </row>
    <row r="3" spans="1:9">
      <c r="A3" s="592" t="s">
        <v>0</v>
      </c>
      <c r="B3" s="1529" t="str">
        <f>IDENTIFICATION!B4</f>
        <v>LS</v>
      </c>
      <c r="C3" s="1303"/>
      <c r="D3" s="1303"/>
      <c r="E3" s="1303"/>
      <c r="F3" s="1303"/>
      <c r="G3" s="1303"/>
      <c r="H3" s="1303"/>
      <c r="I3" s="1303"/>
    </row>
    <row r="4" spans="1:9">
      <c r="A4" s="592" t="s">
        <v>1</v>
      </c>
      <c r="B4" s="578" t="str">
        <f>IDENTIFICATION!B5</f>
        <v>01</v>
      </c>
      <c r="C4" s="579" t="s">
        <v>45</v>
      </c>
      <c r="D4" s="579" t="str">
        <f>IDENTIFICATION!F5</f>
        <v>XXXX</v>
      </c>
      <c r="E4" s="579"/>
      <c r="F4" s="1530" t="str">
        <f>IDENTIFICATION!G5</f>
        <v>TOUGAN</v>
      </c>
      <c r="G4" s="1530"/>
      <c r="H4" s="1530"/>
      <c r="I4" s="580" t="str">
        <f>IDENTIFICATION!H5</f>
        <v>01</v>
      </c>
    </row>
    <row r="5" spans="1:9">
      <c r="A5" s="592" t="s">
        <v>2</v>
      </c>
      <c r="B5" s="1530" t="str">
        <f>IDENTIFICATION!B7</f>
        <v>000XXXXXA</v>
      </c>
      <c r="C5" s="1530"/>
      <c r="D5" s="610" t="s">
        <v>3</v>
      </c>
      <c r="E5" s="610"/>
      <c r="F5" s="607">
        <f>IDENTIFICATION!F11</f>
        <v>43100</v>
      </c>
      <c r="G5" s="1373" t="s">
        <v>4</v>
      </c>
      <c r="H5" s="1373"/>
      <c r="I5" s="583">
        <f>IDENTIFICATION!H11</f>
        <v>12</v>
      </c>
    </row>
    <row r="6" spans="1:9">
      <c r="A6" s="486"/>
      <c r="B6" s="486"/>
      <c r="C6" s="486"/>
      <c r="D6" s="486"/>
      <c r="E6" s="486"/>
      <c r="F6" s="486"/>
      <c r="G6" s="486"/>
      <c r="H6" s="486"/>
      <c r="I6" s="486"/>
    </row>
    <row r="7" spans="1:9" ht="21.75" customHeight="1">
      <c r="A7" s="1514" t="s">
        <v>730</v>
      </c>
      <c r="B7" s="1514"/>
      <c r="C7" s="1514"/>
      <c r="D7" s="1514"/>
      <c r="E7" s="1514"/>
      <c r="F7" s="1514"/>
      <c r="G7" s="1514"/>
      <c r="H7" s="1514"/>
      <c r="I7" s="1514"/>
    </row>
    <row r="8" spans="1:9" ht="6" customHeight="1">
      <c r="A8" s="486"/>
      <c r="B8" s="486"/>
      <c r="C8" s="486"/>
      <c r="D8" s="486"/>
      <c r="E8" s="486"/>
      <c r="F8" s="486"/>
      <c r="G8" s="486"/>
      <c r="H8" s="486"/>
      <c r="I8" s="486"/>
    </row>
    <row r="9" spans="1:9" ht="22.5" customHeight="1">
      <c r="A9" s="1514" t="s">
        <v>736</v>
      </c>
      <c r="B9" s="1514"/>
      <c r="C9" s="1514"/>
      <c r="D9" s="1514"/>
      <c r="E9" s="1514"/>
      <c r="F9" s="1514"/>
      <c r="G9" s="1514"/>
      <c r="H9" s="1514"/>
      <c r="I9" s="1514"/>
    </row>
    <row r="10" spans="1:9" ht="5.25" customHeight="1">
      <c r="A10" s="486"/>
      <c r="B10" s="486"/>
      <c r="C10" s="486"/>
      <c r="D10" s="486"/>
      <c r="E10" s="486"/>
      <c r="F10" s="486"/>
      <c r="G10" s="486"/>
      <c r="H10" s="486"/>
      <c r="I10" s="486"/>
    </row>
    <row r="11" spans="1:9" ht="8.25" customHeight="1">
      <c r="A11" s="857"/>
      <c r="B11" s="857"/>
      <c r="C11" s="857"/>
      <c r="D11" s="857"/>
      <c r="E11" s="857"/>
      <c r="F11" s="857"/>
      <c r="G11" s="857"/>
      <c r="H11" s="857"/>
      <c r="I11" s="857"/>
    </row>
    <row r="12" spans="1:9" ht="22.5" customHeight="1">
      <c r="A12" s="1297" t="s">
        <v>1014</v>
      </c>
      <c r="B12" s="1297"/>
      <c r="C12" s="2037" t="s">
        <v>5</v>
      </c>
      <c r="D12" s="2037"/>
      <c r="E12" s="2037" t="s">
        <v>5</v>
      </c>
      <c r="F12" s="2037"/>
      <c r="G12" s="1297" t="s">
        <v>1013</v>
      </c>
      <c r="H12" s="1297"/>
      <c r="I12" s="1297"/>
    </row>
    <row r="13" spans="1:9" ht="22.5" customHeight="1">
      <c r="A13" s="1297"/>
      <c r="B13" s="1297"/>
      <c r="C13" s="2038">
        <f>IDENTIFICATION!H7</f>
        <v>2017</v>
      </c>
      <c r="D13" s="2039"/>
      <c r="E13" s="2038">
        <f>IDENTIFICATION!H7-1</f>
        <v>2016</v>
      </c>
      <c r="F13" s="2039"/>
      <c r="G13" s="1297"/>
      <c r="H13" s="1297"/>
      <c r="I13" s="1297"/>
    </row>
    <row r="14" spans="1:9">
      <c r="A14" s="2022" t="s">
        <v>1309</v>
      </c>
      <c r="B14" s="2023"/>
      <c r="C14" s="1754">
        <f>SUMIFS(Sage!$J$3:$J$1000,Sage!$D$3:$D$1000,"=6011")+SUMIFS(Sage!$J$3:$J$1000,Sage!$D$3:$D$1000,"=6015")-SUMIFS(Sage!$K$3:$K$1000,Sage!$D$3:$D$1000,"=6019")</f>
        <v>0</v>
      </c>
      <c r="D14" s="1755"/>
      <c r="E14" s="1754">
        <f>SUMIFS(Sagen!$J$3:$J$1000,Sagen!$D$3:$D$1000,"=6011")+SUMIFS(Sagen!$J$3:$J$1000,Sagen!$D$3:$D$1000,"=6015")-SUMIFS(Sagen!$K$3:$K$1000,Sagen!$D$3:$D$1000,"=6019")</f>
        <v>0</v>
      </c>
      <c r="F14" s="1755"/>
      <c r="G14" s="2013">
        <f>IFERROR((C14-E14)/E14,)</f>
        <v>0</v>
      </c>
      <c r="H14" s="2014"/>
      <c r="I14" s="2015"/>
    </row>
    <row r="15" spans="1:9">
      <c r="A15" s="2022" t="s">
        <v>1310</v>
      </c>
      <c r="B15" s="2023"/>
      <c r="C15" s="1754">
        <f>SUMIFS(Sage!$J$3:$J$1000,Sage!$D$3:$D$1000,"=6012")</f>
        <v>0</v>
      </c>
      <c r="D15" s="1755"/>
      <c r="E15" s="1754">
        <f>SUMIFS(Sagen!$J$3:$J$1000,Sagen!$D$3:$D$1000,"=6012")</f>
        <v>0</v>
      </c>
      <c r="F15" s="1755"/>
      <c r="G15" s="2013">
        <f t="shared" ref="G15:G36" si="0">IFERROR((C15-E15)/E15,)</f>
        <v>0</v>
      </c>
      <c r="H15" s="2014"/>
      <c r="I15" s="2015"/>
    </row>
    <row r="16" spans="1:9">
      <c r="A16" s="2022" t="s">
        <v>1311</v>
      </c>
      <c r="B16" s="2023"/>
      <c r="C16" s="1754">
        <f>SUMIFS(Sage!$J$3:$J$1000,Sage!$D$3:$D$1000,"=6013")+SUMIFS(Sage!$J$3:$J$1000,Sage!$D$3:$D$1000,"=6014")</f>
        <v>0</v>
      </c>
      <c r="D16" s="1755"/>
      <c r="E16" s="1754">
        <f>SUMIFS(Sagen!$J$3:$J$1000,Sagen!$D$3:$D$1000,"=6013")+SUMIFS(Sagen!$J$3:$J$1000,Sagen!$D$3:$D$1000,"=6014")</f>
        <v>0</v>
      </c>
      <c r="F16" s="1755"/>
      <c r="G16" s="2013">
        <f t="shared" si="0"/>
        <v>0</v>
      </c>
      <c r="H16" s="2014"/>
      <c r="I16" s="2015"/>
    </row>
    <row r="17" spans="1:9">
      <c r="A17" s="2035" t="s">
        <v>1312</v>
      </c>
      <c r="B17" s="2036"/>
      <c r="C17" s="1894">
        <f>SUM(C14:D16)</f>
        <v>0</v>
      </c>
      <c r="D17" s="1895"/>
      <c r="E17" s="1894">
        <f>SUM(E14:F16)</f>
        <v>0</v>
      </c>
      <c r="F17" s="1895"/>
      <c r="G17" s="2010">
        <f t="shared" si="0"/>
        <v>0</v>
      </c>
      <c r="H17" s="2011"/>
      <c r="I17" s="2012"/>
    </row>
    <row r="18" spans="1:9">
      <c r="A18" s="2022" t="s">
        <v>1309</v>
      </c>
      <c r="B18" s="2023"/>
      <c r="C18" s="1754">
        <f>SUMIFS(Sage!$J$3:$J$1000,Sage!$D$3:$D$1000,"=6021")+SUMIFS(Sage!$J$3:$J$1000,Sage!$D$3:$D$1000,"=6025")-SUMIFS(Sage!$K$3:$K$1000,Sage!$D$3:$D$1000,"=6029")</f>
        <v>0</v>
      </c>
      <c r="D18" s="1755"/>
      <c r="E18" s="1754">
        <f>SUMIFS(Sagen!$J$3:$J$1000,Sagen!$D$3:$D$1000,"=6021")+SUMIFS(Sagen!$J$3:$J$1000,Sagen!$D$3:$D$1000,"=6025")-SUMIFS(Sagen!$K$3:$K$1000,Sagen!$D$3:$D$1000,"=6029")</f>
        <v>0</v>
      </c>
      <c r="F18" s="1755"/>
      <c r="G18" s="2013">
        <f t="shared" si="0"/>
        <v>0</v>
      </c>
      <c r="H18" s="2014"/>
      <c r="I18" s="2015"/>
    </row>
    <row r="19" spans="1:9">
      <c r="A19" s="2022" t="s">
        <v>1310</v>
      </c>
      <c r="B19" s="2023"/>
      <c r="C19" s="1754">
        <f>SUMIFS(Sage!$J$3:$J$1000,Sage!$D$3:$D$1000,"=6022")</f>
        <v>0</v>
      </c>
      <c r="D19" s="1755"/>
      <c r="E19" s="1754">
        <f>SUMIFS(Sagen!$J$3:$J$1000,Sagen!$D$3:$D$1000,"=6022")</f>
        <v>0</v>
      </c>
      <c r="F19" s="1755"/>
      <c r="G19" s="2013">
        <f t="shared" si="0"/>
        <v>0</v>
      </c>
      <c r="H19" s="2014"/>
      <c r="I19" s="2015"/>
    </row>
    <row r="20" spans="1:9">
      <c r="A20" s="2022" t="s">
        <v>1311</v>
      </c>
      <c r="B20" s="2023"/>
      <c r="C20" s="1754">
        <f>SUMIFS(Sage!$J$3:$J$1000,Sage!$D$3:$D$1000,"=6023")+SUMIFS(Sage!$J$3:$J$1000,Sage!$D$3:$D$1000,"=6024")</f>
        <v>0</v>
      </c>
      <c r="D20" s="1755"/>
      <c r="E20" s="1754">
        <f>SUMIFS(Sagen!$J$3:$J$1000,Sagen!$D$3:$D$1000,"=6023")+SUMIFS(Sagen!$J$3:$J$1000,Sagen!$D$3:$D$1000,"=6024")</f>
        <v>0</v>
      </c>
      <c r="F20" s="1755"/>
      <c r="G20" s="2013">
        <f t="shared" si="0"/>
        <v>0</v>
      </c>
      <c r="H20" s="2014"/>
      <c r="I20" s="2015"/>
    </row>
    <row r="21" spans="1:9" ht="37.5" customHeight="1">
      <c r="A21" s="2024" t="s">
        <v>1313</v>
      </c>
      <c r="B21" s="2025"/>
      <c r="C21" s="1894">
        <f>SUM(C18:D20)</f>
        <v>0</v>
      </c>
      <c r="D21" s="1895"/>
      <c r="E21" s="1894">
        <f>SUM(E18:F20)</f>
        <v>0</v>
      </c>
      <c r="F21" s="1895"/>
      <c r="G21" s="2010">
        <f t="shared" si="0"/>
        <v>0</v>
      </c>
      <c r="H21" s="2011"/>
      <c r="I21" s="2012"/>
    </row>
    <row r="22" spans="1:9">
      <c r="A22" s="2022" t="s">
        <v>1314</v>
      </c>
      <c r="B22" s="2023"/>
      <c r="C22" s="1754">
        <f>SUMIFS(Sage!$J$3:$J$1000,Sage!$D$3:$D$1000,"=6041")-SUMIFS(Sage!$K$3:$K$1000,Sage!$D$3:$D$1000,"=6049")</f>
        <v>0</v>
      </c>
      <c r="D22" s="1755"/>
      <c r="E22" s="1754">
        <f>SUMIFS(Sagen!$J$3:$J$1000,Sagen!$D$3:$D$1000,"=6041")-SUMIFS(Sagen!$K$3:$K$1000,Sagen!$D$3:$D$1000,"=6049")</f>
        <v>0</v>
      </c>
      <c r="F22" s="1755"/>
      <c r="G22" s="2013">
        <f t="shared" si="0"/>
        <v>0</v>
      </c>
      <c r="H22" s="2014"/>
      <c r="I22" s="2015"/>
    </row>
    <row r="23" spans="1:9">
      <c r="A23" s="2022" t="s">
        <v>1315</v>
      </c>
      <c r="B23" s="2023"/>
      <c r="C23" s="1754">
        <f>SUMIFS(Sage!$J$3:$J$1000,Sage!$D$3:$D$1000,"=6042")</f>
        <v>0</v>
      </c>
      <c r="D23" s="1755"/>
      <c r="E23" s="1754">
        <f>SUMIFS(Sagen!$J$3:$J$1000,Sagen!$D$3:$D$1000,"=6042")</f>
        <v>0</v>
      </c>
      <c r="F23" s="1755"/>
      <c r="G23" s="2013">
        <f t="shared" si="0"/>
        <v>0</v>
      </c>
      <c r="H23" s="2014"/>
      <c r="I23" s="2015"/>
    </row>
    <row r="24" spans="1:9">
      <c r="A24" s="2022" t="s">
        <v>1316</v>
      </c>
      <c r="B24" s="2023"/>
      <c r="C24" s="1754">
        <f>SUMIFS(Sage!$J$3:$J$1000,Sage!$D$3:$D$1000,"=6043")</f>
        <v>0</v>
      </c>
      <c r="D24" s="1755"/>
      <c r="E24" s="1754">
        <f>SUMIFS(Sagen!$J$3:$J$1000,Sagen!$D$3:$D$1000,"=6043")</f>
        <v>0</v>
      </c>
      <c r="F24" s="1755"/>
      <c r="G24" s="2013">
        <f t="shared" si="0"/>
        <v>0</v>
      </c>
      <c r="H24" s="2014"/>
      <c r="I24" s="2015"/>
    </row>
    <row r="25" spans="1:9">
      <c r="A25" s="2022" t="s">
        <v>1317</v>
      </c>
      <c r="B25" s="2023"/>
      <c r="C25" s="1754">
        <f>SUMIFS(Sage!$J$3:$J$1000,Sage!$D$3:$D$1000,"=6044")+SUMIFS(Sage!$J$3:$J$1000,Sage!$D$3:$D$1000,"=6046")</f>
        <v>0</v>
      </c>
      <c r="D25" s="1755"/>
      <c r="E25" s="1754">
        <f>SUMIFS(Sagen!$J$3:$J$1000,Sagen!$D$3:$D$1000,"=6044")+SUMIFS(Sagen!$J$3:$J$1000,Sagen!$D$3:$D$1000,"=6046")</f>
        <v>0</v>
      </c>
      <c r="F25" s="1755"/>
      <c r="G25" s="2013">
        <f t="shared" si="0"/>
        <v>0</v>
      </c>
      <c r="H25" s="2014"/>
      <c r="I25" s="2015"/>
    </row>
    <row r="26" spans="1:9">
      <c r="A26" s="2022" t="s">
        <v>1318</v>
      </c>
      <c r="B26" s="2023"/>
      <c r="C26" s="1754">
        <f>SUMIFS(Sage!$J$3:$J$1000,Sage!$D$3:$D$1000,"=6051")</f>
        <v>0</v>
      </c>
      <c r="D26" s="1755"/>
      <c r="E26" s="1754">
        <f>SUMIFS(Sagen!$J$3:$J$1000,Sagen!$D$3:$D$1000,"=6051")</f>
        <v>0</v>
      </c>
      <c r="F26" s="1755"/>
      <c r="G26" s="2013">
        <f t="shared" si="0"/>
        <v>0</v>
      </c>
      <c r="H26" s="2014"/>
      <c r="I26" s="2015"/>
    </row>
    <row r="27" spans="1:9">
      <c r="A27" s="2022" t="s">
        <v>1319</v>
      </c>
      <c r="B27" s="2023"/>
      <c r="C27" s="1754">
        <f>SUMIFS(Sage!$J$3:$J$1000,Sage!$D$3:$D$1000,"=6052")</f>
        <v>0</v>
      </c>
      <c r="D27" s="1755"/>
      <c r="E27" s="1754">
        <f>SUMIFS(Sagen!$J$3:$J$1000,Sagen!$D$3:$D$1000,"=6052")</f>
        <v>0</v>
      </c>
      <c r="F27" s="1755"/>
      <c r="G27" s="2013">
        <f t="shared" si="0"/>
        <v>0</v>
      </c>
      <c r="H27" s="2014"/>
      <c r="I27" s="2015"/>
    </row>
    <row r="28" spans="1:9">
      <c r="A28" s="2022" t="s">
        <v>1320</v>
      </c>
      <c r="B28" s="2023"/>
      <c r="C28" s="1754">
        <f>SUMIFS(Sage!$J$3:$J$1000,Sage!$D$3:$D$1000,"=6053")</f>
        <v>0</v>
      </c>
      <c r="D28" s="1755"/>
      <c r="E28" s="1754">
        <f>SUMIFS(Sagen!$J$3:$J$1000,Sagen!$D$3:$D$1000,"=6053")</f>
        <v>0</v>
      </c>
      <c r="F28" s="1755"/>
      <c r="G28" s="2013">
        <f t="shared" si="0"/>
        <v>0</v>
      </c>
      <c r="H28" s="2014"/>
      <c r="I28" s="2015"/>
    </row>
    <row r="29" spans="1:9">
      <c r="A29" s="2022" t="s">
        <v>1321</v>
      </c>
      <c r="B29" s="2023"/>
      <c r="C29" s="1754">
        <f>SUMIFS(Sage!$J$3:$J$1000,Sage!$D$3:$D$1000,"=6054")</f>
        <v>0</v>
      </c>
      <c r="D29" s="1755"/>
      <c r="E29" s="1754">
        <f>SUMIFS(Sagen!$J$3:$J$1000,Sagen!$D$3:$D$1000,"=6054")</f>
        <v>0</v>
      </c>
      <c r="F29" s="1755"/>
      <c r="G29" s="2013">
        <f t="shared" si="0"/>
        <v>0</v>
      </c>
      <c r="H29" s="2014"/>
      <c r="I29" s="2015"/>
    </row>
    <row r="30" spans="1:9">
      <c r="A30" s="2022" t="s">
        <v>1322</v>
      </c>
      <c r="B30" s="2023"/>
      <c r="C30" s="1754">
        <f>SUMIFS(Sage!$J$3:$J$1000,Sage!$D$3:$D$1000,"=6047")+SUMIFS(Sage!$J$3:$J$1000,Sage!$D$3:$D$1000,"=6055")</f>
        <v>0</v>
      </c>
      <c r="D30" s="1755"/>
      <c r="E30" s="1754">
        <f>SUMIFS(Sagen!$J$3:$J$1000,Sagen!$D$3:$D$1000,"=6047")+SUMIFS(Sagen!$J$3:$J$1000,Sagen!$D$3:$D$1000,"=6055")</f>
        <v>0</v>
      </c>
      <c r="F30" s="1755"/>
      <c r="G30" s="2013">
        <f t="shared" si="0"/>
        <v>0</v>
      </c>
      <c r="H30" s="2014"/>
      <c r="I30" s="2015"/>
    </row>
    <row r="31" spans="1:9">
      <c r="A31" s="2022" t="s">
        <v>1323</v>
      </c>
      <c r="B31" s="2023"/>
      <c r="C31" s="1754">
        <f>SUMIFS(Sage!$J$3:$J$1000,Sage!$D$3:$D$1000,"=6056")</f>
        <v>0</v>
      </c>
      <c r="D31" s="1755"/>
      <c r="E31" s="1754">
        <f>SUMIFS(Sagen!$J$3:$J$1000,Sagen!$D$3:$D$1000,"=6056")</f>
        <v>0</v>
      </c>
      <c r="F31" s="1755"/>
      <c r="G31" s="2013">
        <f t="shared" si="0"/>
        <v>0</v>
      </c>
      <c r="H31" s="2014"/>
      <c r="I31" s="2015"/>
    </row>
    <row r="32" spans="1:9" ht="30.75" customHeight="1">
      <c r="A32" s="2040" t="s">
        <v>1324</v>
      </c>
      <c r="B32" s="2041"/>
      <c r="C32" s="1754">
        <f>SUMIFS(Sage!$J$3:$J$1000,Sage!$D$3:$D$1000,"=6057")+SUMIFS(Sage!$J$3:$J$1000,Sage!$D$3:$D$1000,"=6058")</f>
        <v>0</v>
      </c>
      <c r="D32" s="1755"/>
      <c r="E32" s="1754">
        <f>SUMIFS(Sagen!$J$3:$J$1000,Sagen!$D$3:$D$1000,"=6057")+SUMIFS(Sagen!$J$3:$J$1000,Sagen!$D$3:$D$1000,"=6058")</f>
        <v>0</v>
      </c>
      <c r="F32" s="1755"/>
      <c r="G32" s="2013">
        <f t="shared" si="0"/>
        <v>0</v>
      </c>
      <c r="H32" s="2014"/>
      <c r="I32" s="2015"/>
    </row>
    <row r="33" spans="1:9">
      <c r="A33" s="2022" t="s">
        <v>1325</v>
      </c>
      <c r="B33" s="2023"/>
      <c r="C33" s="1754">
        <f>SUMIFS(Sage!$J$3:$J$1000,Sage!$C$3:$C$1000,"=608")-SUMIFS(Sage!$K$3:$K$1000,Sage!$D$3:$D$1000,"=6089")</f>
        <v>0</v>
      </c>
      <c r="D33" s="1755"/>
      <c r="E33" s="1754">
        <f>SUMIFS(Sagen!$J$3:$J$1000,Sagen!$C$3:$C$1000,"=608")-SUMIFS(Sagen!$K$3:$K$1000,Sagen!$D$3:$D$1000,"=6089")</f>
        <v>0</v>
      </c>
      <c r="F33" s="1755"/>
      <c r="G33" s="2013">
        <f t="shared" si="0"/>
        <v>0</v>
      </c>
      <c r="H33" s="2014"/>
      <c r="I33" s="2015"/>
    </row>
    <row r="34" spans="1:9">
      <c r="A34" s="2022" t="s">
        <v>1326</v>
      </c>
      <c r="B34" s="2023"/>
      <c r="C34" s="1754">
        <f>SUMIFS(Sage!$J$3:$J$1000,Sage!$D$3:$D$1000,"=6045")</f>
        <v>0</v>
      </c>
      <c r="D34" s="1755"/>
      <c r="E34" s="1754">
        <f>SUMIFS(Sagen!$J$3:$J$1000,Sagen!$D$3:$D$1000,"=6045")</f>
        <v>0</v>
      </c>
      <c r="F34" s="1755"/>
      <c r="G34" s="2013">
        <f t="shared" si="0"/>
        <v>0</v>
      </c>
      <c r="H34" s="2014"/>
      <c r="I34" s="2015"/>
    </row>
    <row r="35" spans="1:9">
      <c r="A35" s="2020" t="s">
        <v>1327</v>
      </c>
      <c r="B35" s="2021"/>
      <c r="C35" s="1754">
        <f>-SUMIFS(Sage!$K$3:$K$1000,Sage!$D$3:$D$1000,"=6059")</f>
        <v>0</v>
      </c>
      <c r="D35" s="1755"/>
      <c r="E35" s="1754">
        <f>-SUMIFS(Sagen!$K$3:$K$1000,Sagen!$D$3:$D$1000,"=6059")</f>
        <v>0</v>
      </c>
      <c r="F35" s="1755"/>
      <c r="G35" s="2013">
        <f t="shared" si="0"/>
        <v>0</v>
      </c>
      <c r="H35" s="2014"/>
      <c r="I35" s="2015"/>
    </row>
    <row r="36" spans="1:9" ht="24" customHeight="1">
      <c r="A36" s="2018" t="s">
        <v>1328</v>
      </c>
      <c r="B36" s="2018"/>
      <c r="C36" s="1765">
        <f>SUM(C22:D35)</f>
        <v>0</v>
      </c>
      <c r="D36" s="1765"/>
      <c r="E36" s="1765">
        <f>SUM(E22:F35)</f>
        <v>0</v>
      </c>
      <c r="F36" s="1765"/>
      <c r="G36" s="2010">
        <f t="shared" si="0"/>
        <v>0</v>
      </c>
      <c r="H36" s="2011"/>
      <c r="I36" s="2012"/>
    </row>
    <row r="37" spans="1:9" ht="24" customHeight="1">
      <c r="A37" s="2019"/>
      <c r="B37" s="2019"/>
      <c r="C37" s="2016"/>
      <c r="D37" s="2016"/>
      <c r="E37" s="2016"/>
      <c r="F37" s="2016"/>
      <c r="G37" s="2016"/>
      <c r="H37" s="2016"/>
      <c r="I37" s="2016"/>
    </row>
    <row r="38" spans="1:9" ht="24" customHeight="1"/>
    <row r="39" spans="1:9">
      <c r="A39" s="576" t="s">
        <v>989</v>
      </c>
    </row>
    <row r="40" spans="1:9">
      <c r="A40" s="2026"/>
      <c r="B40" s="2027"/>
      <c r="C40" s="2027"/>
      <c r="D40" s="2027"/>
      <c r="E40" s="2027"/>
      <c r="F40" s="2027"/>
      <c r="G40" s="2027"/>
      <c r="H40" s="2027"/>
      <c r="I40" s="2028"/>
    </row>
    <row r="41" spans="1:9">
      <c r="A41" s="2029"/>
      <c r="B41" s="2030"/>
      <c r="C41" s="2030"/>
      <c r="D41" s="2030"/>
      <c r="E41" s="2030"/>
      <c r="F41" s="2030"/>
      <c r="G41" s="2030"/>
      <c r="H41" s="2030"/>
      <c r="I41" s="2031"/>
    </row>
    <row r="42" spans="1:9">
      <c r="A42" s="2029"/>
      <c r="B42" s="2030"/>
      <c r="C42" s="2030"/>
      <c r="D42" s="2030"/>
      <c r="E42" s="2030"/>
      <c r="F42" s="2030"/>
      <c r="G42" s="2030"/>
      <c r="H42" s="2030"/>
      <c r="I42" s="2031"/>
    </row>
    <row r="43" spans="1:9">
      <c r="A43" s="2029"/>
      <c r="B43" s="2030"/>
      <c r="C43" s="2030"/>
      <c r="D43" s="2030"/>
      <c r="E43" s="2030"/>
      <c r="F43" s="2030"/>
      <c r="G43" s="2030"/>
      <c r="H43" s="2030"/>
      <c r="I43" s="2031"/>
    </row>
    <row r="44" spans="1:9">
      <c r="A44" s="2029"/>
      <c r="B44" s="2030"/>
      <c r="C44" s="2030"/>
      <c r="D44" s="2030"/>
      <c r="E44" s="2030"/>
      <c r="F44" s="2030"/>
      <c r="G44" s="2030"/>
      <c r="H44" s="2030"/>
      <c r="I44" s="2031"/>
    </row>
    <row r="45" spans="1:9">
      <c r="A45" s="2029"/>
      <c r="B45" s="2030"/>
      <c r="C45" s="2030"/>
      <c r="D45" s="2030"/>
      <c r="E45" s="2030"/>
      <c r="F45" s="2030"/>
      <c r="G45" s="2030"/>
      <c r="H45" s="2030"/>
      <c r="I45" s="2031"/>
    </row>
    <row r="46" spans="1:9">
      <c r="A46" s="2029"/>
      <c r="B46" s="2030"/>
      <c r="C46" s="2030"/>
      <c r="D46" s="2030"/>
      <c r="E46" s="2030"/>
      <c r="F46" s="2030"/>
      <c r="G46" s="2030"/>
      <c r="H46" s="2030"/>
      <c r="I46" s="2031"/>
    </row>
    <row r="47" spans="1:9">
      <c r="A47" s="2029"/>
      <c r="B47" s="2030"/>
      <c r="C47" s="2030"/>
      <c r="D47" s="2030"/>
      <c r="E47" s="2030"/>
      <c r="F47" s="2030"/>
      <c r="G47" s="2030"/>
      <c r="H47" s="2030"/>
      <c r="I47" s="2031"/>
    </row>
    <row r="48" spans="1:9">
      <c r="A48" s="2032"/>
      <c r="B48" s="2033"/>
      <c r="C48" s="2033"/>
      <c r="D48" s="2033"/>
      <c r="E48" s="2033"/>
      <c r="F48" s="2033"/>
      <c r="G48" s="2033"/>
      <c r="H48" s="2033"/>
      <c r="I48" s="2034"/>
    </row>
  </sheetData>
  <sheetProtection algorithmName="SHA-512" hashValue="Q+4s0fOBmvIKHndO4JmsPGzJeOIx5W/Lut45jJzKoR9BF9qJn3KjOcbnllNsqhqemS55C7KKuSYf6XNGg9hJYQ==" saltValue="Mhftw9im5HFqQtwQYDAc9A==" spinCount="100000" sheet="1" objects="1" formatCells="0" selectLockedCells="1"/>
  <mergeCells count="111">
    <mergeCell ref="A7:I7"/>
    <mergeCell ref="A9:I9"/>
    <mergeCell ref="A12:B13"/>
    <mergeCell ref="C12:D12"/>
    <mergeCell ref="E12:F12"/>
    <mergeCell ref="G12:I13"/>
    <mergeCell ref="C13:D13"/>
    <mergeCell ref="E13:F13"/>
    <mergeCell ref="A1:I1"/>
    <mergeCell ref="B2:I2"/>
    <mergeCell ref="B3:I3"/>
    <mergeCell ref="F4:H4"/>
    <mergeCell ref="B5:C5"/>
    <mergeCell ref="G5:H5"/>
    <mergeCell ref="A16:B16"/>
    <mergeCell ref="C16:D16"/>
    <mergeCell ref="E16:F16"/>
    <mergeCell ref="G16:I16"/>
    <mergeCell ref="A14:B14"/>
    <mergeCell ref="C14:D14"/>
    <mergeCell ref="E14:F14"/>
    <mergeCell ref="G14:I14"/>
    <mergeCell ref="A15:B15"/>
    <mergeCell ref="C15:D15"/>
    <mergeCell ref="E15:F15"/>
    <mergeCell ref="G15:I15"/>
    <mergeCell ref="A19:B19"/>
    <mergeCell ref="C19:D19"/>
    <mergeCell ref="E19:F19"/>
    <mergeCell ref="G19:I19"/>
    <mergeCell ref="A20:B20"/>
    <mergeCell ref="C20:D20"/>
    <mergeCell ref="E20:F20"/>
    <mergeCell ref="G20:I20"/>
    <mergeCell ref="A17:B17"/>
    <mergeCell ref="C17:D17"/>
    <mergeCell ref="E17:F17"/>
    <mergeCell ref="G17:I17"/>
    <mergeCell ref="A18:B18"/>
    <mergeCell ref="C18:D18"/>
    <mergeCell ref="E18:F18"/>
    <mergeCell ref="G18:I18"/>
    <mergeCell ref="A22:B22"/>
    <mergeCell ref="C22:D22"/>
    <mergeCell ref="E22:F22"/>
    <mergeCell ref="G22:I22"/>
    <mergeCell ref="A23:B23"/>
    <mergeCell ref="C23:D23"/>
    <mergeCell ref="E23:F23"/>
    <mergeCell ref="G23:I23"/>
    <mergeCell ref="A21:B21"/>
    <mergeCell ref="C21:D21"/>
    <mergeCell ref="E21:F21"/>
    <mergeCell ref="G21:I21"/>
    <mergeCell ref="E35:F35"/>
    <mergeCell ref="G35:I35"/>
    <mergeCell ref="A24:B24"/>
    <mergeCell ref="C24:D24"/>
    <mergeCell ref="E24:F24"/>
    <mergeCell ref="G24:I24"/>
    <mergeCell ref="A34:B34"/>
    <mergeCell ref="C34:D34"/>
    <mergeCell ref="E34:F34"/>
    <mergeCell ref="G34:I34"/>
    <mergeCell ref="E26:F26"/>
    <mergeCell ref="G25:I25"/>
    <mergeCell ref="G26:I26"/>
    <mergeCell ref="A31:B31"/>
    <mergeCell ref="A33:B33"/>
    <mergeCell ref="C31:D31"/>
    <mergeCell ref="C33:D33"/>
    <mergeCell ref="E31:F31"/>
    <mergeCell ref="E33:F33"/>
    <mergeCell ref="G31:I31"/>
    <mergeCell ref="G33:I33"/>
    <mergeCell ref="A27:B27"/>
    <mergeCell ref="G27:I27"/>
    <mergeCell ref="G28:I28"/>
    <mergeCell ref="A37:B37"/>
    <mergeCell ref="C37:D37"/>
    <mergeCell ref="E37:F37"/>
    <mergeCell ref="G37:I37"/>
    <mergeCell ref="A40:I48"/>
    <mergeCell ref="A25:B25"/>
    <mergeCell ref="A26:B26"/>
    <mergeCell ref="C25:D25"/>
    <mergeCell ref="C26:D26"/>
    <mergeCell ref="E25:F25"/>
    <mergeCell ref="A36:B36"/>
    <mergeCell ref="C36:D36"/>
    <mergeCell ref="E36:F36"/>
    <mergeCell ref="G36:I36"/>
    <mergeCell ref="A30:B30"/>
    <mergeCell ref="C30:D30"/>
    <mergeCell ref="E30:F30"/>
    <mergeCell ref="G30:I30"/>
    <mergeCell ref="A32:B32"/>
    <mergeCell ref="C32:D32"/>
    <mergeCell ref="E32:F32"/>
    <mergeCell ref="G32:I32"/>
    <mergeCell ref="A35:B35"/>
    <mergeCell ref="C35:D35"/>
    <mergeCell ref="G29:I29"/>
    <mergeCell ref="A28:B28"/>
    <mergeCell ref="A29:B29"/>
    <mergeCell ref="C27:D27"/>
    <mergeCell ref="C28:D28"/>
    <mergeCell ref="C29:D29"/>
    <mergeCell ref="E27:F27"/>
    <mergeCell ref="E28:F28"/>
    <mergeCell ref="E29:F29"/>
  </mergeCells>
  <printOptions horizontalCentered="1"/>
  <pageMargins left="0.39370078740157483" right="0.19685039370078741" top="0.59055118110236227" bottom="0.19685039370078741" header="0.31496062992125984" footer="0.31496062992125984"/>
  <pageSetup paperSize="9" scale="79" orientation="portrait" verticalDpi="1200" r:id="rId1"/>
  <drawing r:id="rId2"/>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8">
    <pageSetUpPr fitToPage="1"/>
  </sheetPr>
  <dimension ref="A1:I31"/>
  <sheetViews>
    <sheetView showGridLines="0" showRowColHeaders="0" showZeros="0" topLeftCell="A16" zoomScaleNormal="100" workbookViewId="0">
      <selection activeCell="A23" sqref="A23:I31"/>
    </sheetView>
  </sheetViews>
  <sheetFormatPr baseColWidth="10" defaultRowHeight="14.25"/>
  <cols>
    <col min="1" max="1" width="33.42578125" style="17" customWidth="1"/>
    <col min="2" max="2" width="7.42578125" style="17" customWidth="1"/>
    <col min="3" max="3" width="7.7109375" style="17" customWidth="1"/>
    <col min="4" max="4" width="15.7109375" style="17" customWidth="1"/>
    <col min="5" max="5" width="14.42578125" style="17" customWidth="1"/>
    <col min="6" max="6" width="14.140625" style="17" customWidth="1"/>
    <col min="7" max="7" width="14.42578125" style="17" customWidth="1"/>
    <col min="8" max="8" width="10.7109375" style="17" customWidth="1"/>
    <col min="9" max="9" width="5.140625" style="17" customWidth="1"/>
    <col min="10" max="16384" width="11.42578125" style="17"/>
  </cols>
  <sheetData>
    <row r="1" spans="1:9" ht="10.5"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731</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737</v>
      </c>
      <c r="B9" s="1493"/>
      <c r="C9" s="1493"/>
      <c r="D9" s="1493"/>
      <c r="E9" s="1493"/>
      <c r="F9" s="1493"/>
      <c r="G9" s="1493"/>
      <c r="H9" s="1493"/>
      <c r="I9" s="1493"/>
    </row>
    <row r="10" spans="1:9" ht="5.25" customHeight="1">
      <c r="A10" s="219"/>
      <c r="B10" s="219"/>
      <c r="C10" s="219"/>
      <c r="D10" s="219"/>
      <c r="E10" s="219"/>
      <c r="F10" s="219"/>
      <c r="G10" s="219"/>
      <c r="H10" s="219"/>
      <c r="I10" s="219"/>
    </row>
    <row r="11" spans="1:9" ht="8.25" customHeight="1">
      <c r="A11" s="852"/>
      <c r="B11" s="852"/>
      <c r="C11" s="852"/>
      <c r="D11" s="852"/>
      <c r="E11" s="852"/>
      <c r="F11" s="852"/>
      <c r="G11" s="852"/>
      <c r="H11" s="852"/>
      <c r="I11" s="852"/>
    </row>
    <row r="12" spans="1:9" ht="22.5" customHeight="1">
      <c r="A12" s="1901" t="s">
        <v>1014</v>
      </c>
      <c r="B12" s="1901"/>
      <c r="C12" s="1902" t="s">
        <v>5</v>
      </c>
      <c r="D12" s="1902"/>
      <c r="E12" s="1902" t="s">
        <v>5</v>
      </c>
      <c r="F12" s="1902"/>
      <c r="G12" s="1901" t="s">
        <v>1013</v>
      </c>
      <c r="H12" s="1901"/>
      <c r="I12" s="1901"/>
    </row>
    <row r="13" spans="1:9" ht="22.5" customHeight="1">
      <c r="A13" s="1901"/>
      <c r="B13" s="1901"/>
      <c r="C13" s="1903">
        <f>IDENTIFICATION!H7</f>
        <v>2017</v>
      </c>
      <c r="D13" s="1904"/>
      <c r="E13" s="1903">
        <f>IDENTIFICATION!H7-1</f>
        <v>2016</v>
      </c>
      <c r="F13" s="1904"/>
      <c r="G13" s="1901"/>
      <c r="H13" s="1901"/>
      <c r="I13" s="1901"/>
    </row>
    <row r="14" spans="1:9">
      <c r="A14" s="1899" t="s">
        <v>1329</v>
      </c>
      <c r="B14" s="1900"/>
      <c r="C14" s="1754">
        <f>SUMIFS(Sage!$J$3:$J$1000,Sage!$C$3:$C$1000,"=612")</f>
        <v>0</v>
      </c>
      <c r="D14" s="1755"/>
      <c r="E14" s="1754">
        <f>SUMIFS(Sagen!$J$3:$J$1000,Sagen!$C$3:$C$1000,"=612")</f>
        <v>0</v>
      </c>
      <c r="F14" s="1755"/>
      <c r="G14" s="2013">
        <f>IFERROR((C14-E14)/E14,)</f>
        <v>0</v>
      </c>
      <c r="H14" s="2014"/>
      <c r="I14" s="2015"/>
    </row>
    <row r="15" spans="1:9">
      <c r="A15" s="1899" t="s">
        <v>1330</v>
      </c>
      <c r="B15" s="1900"/>
      <c r="C15" s="1754">
        <f>SUMIFS(Sage!$J$3:$J$1000,Sage!$C$3:$C$1000,"=613")</f>
        <v>0</v>
      </c>
      <c r="D15" s="1755"/>
      <c r="E15" s="1754">
        <f>SUMIFS(Sagen!$J$3:$J$1000,Sagen!$C$3:$C$1000,"=613")</f>
        <v>0</v>
      </c>
      <c r="F15" s="1755"/>
      <c r="G15" s="2013">
        <f t="shared" ref="G15:G19" si="0">IFERROR((C15-E15)/E15,)</f>
        <v>0</v>
      </c>
      <c r="H15" s="2014"/>
      <c r="I15" s="2015"/>
    </row>
    <row r="16" spans="1:9">
      <c r="A16" s="1899" t="s">
        <v>1333</v>
      </c>
      <c r="B16" s="1900"/>
      <c r="C16" s="1754">
        <f>SUMIFS(Sage!$J$3:$J$1000,Sage!$C$3:$C$1000,"=614")</f>
        <v>0</v>
      </c>
      <c r="D16" s="1755"/>
      <c r="E16" s="1754">
        <f>SUMIFS(Sagen!$J$3:$J$1000,Sagen!$C$3:$C$1000,"=614")</f>
        <v>0</v>
      </c>
      <c r="F16" s="1755"/>
      <c r="G16" s="2013">
        <f t="shared" si="0"/>
        <v>0</v>
      </c>
      <c r="H16" s="2014"/>
      <c r="I16" s="2015"/>
    </row>
    <row r="17" spans="1:9">
      <c r="A17" s="1899" t="s">
        <v>1331</v>
      </c>
      <c r="B17" s="1900"/>
      <c r="C17" s="1754">
        <f>SUMIFS(Sage!$J$3:$J$1000,Sage!$C$3:$C$1000,"=616")</f>
        <v>0</v>
      </c>
      <c r="D17" s="1755"/>
      <c r="E17" s="1754">
        <f>SUMIFS(Sagen!$J$3:$J$1000,Sagen!$C$3:$C$1000,"=616")</f>
        <v>0</v>
      </c>
      <c r="F17" s="1755"/>
      <c r="G17" s="2013">
        <f t="shared" si="0"/>
        <v>0</v>
      </c>
      <c r="H17" s="2014"/>
      <c r="I17" s="2015"/>
    </row>
    <row r="18" spans="1:9">
      <c r="A18" s="1899" t="s">
        <v>1332</v>
      </c>
      <c r="B18" s="1900"/>
      <c r="C18" s="1754">
        <f>SUMIFS(Sage!$J$3:$J$1000,Sage!$C$3:$C$1000,"=618")</f>
        <v>0</v>
      </c>
      <c r="D18" s="1755"/>
      <c r="E18" s="1754">
        <f>SUMIFS(Sagen!$J$3:$J$1000,Sagen!$C$3:$C$1000,"=618")</f>
        <v>0</v>
      </c>
      <c r="F18" s="1755"/>
      <c r="G18" s="2013">
        <f t="shared" si="0"/>
        <v>0</v>
      </c>
      <c r="H18" s="2014"/>
      <c r="I18" s="2015"/>
    </row>
    <row r="19" spans="1:9" ht="24" customHeight="1">
      <c r="A19" s="2042" t="s">
        <v>401</v>
      </c>
      <c r="B19" s="2042"/>
      <c r="C19" s="1765">
        <f>SUM(C14:D18)</f>
        <v>0</v>
      </c>
      <c r="D19" s="1765"/>
      <c r="E19" s="1765">
        <f>SUM(E14:F18)</f>
        <v>0</v>
      </c>
      <c r="F19" s="1765"/>
      <c r="G19" s="2010">
        <f t="shared" si="0"/>
        <v>0</v>
      </c>
      <c r="H19" s="2011"/>
      <c r="I19" s="2012"/>
    </row>
    <row r="20" spans="1:9" ht="24" customHeight="1">
      <c r="A20" s="2043"/>
      <c r="B20" s="2043"/>
      <c r="C20" s="2044"/>
      <c r="D20" s="2044"/>
      <c r="E20" s="2044"/>
      <c r="F20" s="2044"/>
      <c r="G20" s="2044"/>
      <c r="H20" s="2044"/>
      <c r="I20" s="2044"/>
    </row>
    <row r="21" spans="1:9" ht="24" customHeight="1"/>
    <row r="22" spans="1:9">
      <c r="A22" s="17" t="s">
        <v>989</v>
      </c>
    </row>
    <row r="23" spans="1:9">
      <c r="A23" s="1883"/>
      <c r="B23" s="1884"/>
      <c r="C23" s="1884"/>
      <c r="D23" s="1884"/>
      <c r="E23" s="1884"/>
      <c r="F23" s="1884"/>
      <c r="G23" s="1884"/>
      <c r="H23" s="1884"/>
      <c r="I23" s="1885"/>
    </row>
    <row r="24" spans="1:9">
      <c r="A24" s="1886"/>
      <c r="B24" s="1887"/>
      <c r="C24" s="1887"/>
      <c r="D24" s="1887"/>
      <c r="E24" s="1887"/>
      <c r="F24" s="1887"/>
      <c r="G24" s="1887"/>
      <c r="H24" s="1887"/>
      <c r="I24" s="1888"/>
    </row>
    <row r="25" spans="1:9">
      <c r="A25" s="1886"/>
      <c r="B25" s="1887"/>
      <c r="C25" s="1887"/>
      <c r="D25" s="1887"/>
      <c r="E25" s="1887"/>
      <c r="F25" s="1887"/>
      <c r="G25" s="1887"/>
      <c r="H25" s="1887"/>
      <c r="I25" s="1888"/>
    </row>
    <row r="26" spans="1:9">
      <c r="A26" s="1886"/>
      <c r="B26" s="1887"/>
      <c r="C26" s="1887"/>
      <c r="D26" s="1887"/>
      <c r="E26" s="1887"/>
      <c r="F26" s="1887"/>
      <c r="G26" s="1887"/>
      <c r="H26" s="1887"/>
      <c r="I26" s="1888"/>
    </row>
    <row r="27" spans="1:9">
      <c r="A27" s="1886"/>
      <c r="B27" s="1887"/>
      <c r="C27" s="1887"/>
      <c r="D27" s="1887"/>
      <c r="E27" s="1887"/>
      <c r="F27" s="1887"/>
      <c r="G27" s="1887"/>
      <c r="H27" s="1887"/>
      <c r="I27" s="1888"/>
    </row>
    <row r="28" spans="1:9">
      <c r="A28" s="1886"/>
      <c r="B28" s="1887"/>
      <c r="C28" s="1887"/>
      <c r="D28" s="1887"/>
      <c r="E28" s="1887"/>
      <c r="F28" s="1887"/>
      <c r="G28" s="1887"/>
      <c r="H28" s="1887"/>
      <c r="I28" s="1888"/>
    </row>
    <row r="29" spans="1:9">
      <c r="A29" s="1886"/>
      <c r="B29" s="1887"/>
      <c r="C29" s="1887"/>
      <c r="D29" s="1887"/>
      <c r="E29" s="1887"/>
      <c r="F29" s="1887"/>
      <c r="G29" s="1887"/>
      <c r="H29" s="1887"/>
      <c r="I29" s="1888"/>
    </row>
    <row r="30" spans="1:9">
      <c r="A30" s="1886"/>
      <c r="B30" s="1887"/>
      <c r="C30" s="1887"/>
      <c r="D30" s="1887"/>
      <c r="E30" s="1887"/>
      <c r="F30" s="1887"/>
      <c r="G30" s="1887"/>
      <c r="H30" s="1887"/>
      <c r="I30" s="1888"/>
    </row>
    <row r="31" spans="1:9">
      <c r="A31" s="1889"/>
      <c r="B31" s="1890"/>
      <c r="C31" s="1890"/>
      <c r="D31" s="1890"/>
      <c r="E31" s="1890"/>
      <c r="F31" s="1890"/>
      <c r="G31" s="1890"/>
      <c r="H31" s="1890"/>
      <c r="I31" s="1891"/>
    </row>
  </sheetData>
  <sheetProtection algorithmName="SHA-512" hashValue="uOb+GOyy5sSyUKPYteHmfq4VjWR2I3gU85g3ISJCtMuzvpfhpRBAixecSVQwWj/eXQS79wk0ITutOoQqRxrfkw==" saltValue="FpJnJ6KBHBmw9qPGf9jr/w==" spinCount="100000" sheet="1" objects="1" formatCells="0" selectLockedCells="1"/>
  <mergeCells count="43">
    <mergeCell ref="A1:I1"/>
    <mergeCell ref="B2:I2"/>
    <mergeCell ref="B3:I3"/>
    <mergeCell ref="F4:H4"/>
    <mergeCell ref="B5:C5"/>
    <mergeCell ref="G5:H5"/>
    <mergeCell ref="A14:B14"/>
    <mergeCell ref="C14:D14"/>
    <mergeCell ref="E14:F14"/>
    <mergeCell ref="G14:I14"/>
    <mergeCell ref="A7:I7"/>
    <mergeCell ref="A9:I9"/>
    <mergeCell ref="A12:B13"/>
    <mergeCell ref="C12:D12"/>
    <mergeCell ref="E12:F12"/>
    <mergeCell ref="G12:I13"/>
    <mergeCell ref="C13:D13"/>
    <mergeCell ref="E13:F13"/>
    <mergeCell ref="A15:B15"/>
    <mergeCell ref="C15:D15"/>
    <mergeCell ref="E15:F15"/>
    <mergeCell ref="G15:I15"/>
    <mergeCell ref="A16:B16"/>
    <mergeCell ref="C16:D16"/>
    <mergeCell ref="E16:F16"/>
    <mergeCell ref="G16:I16"/>
    <mergeCell ref="A17:B17"/>
    <mergeCell ref="C17:D17"/>
    <mergeCell ref="E17:F17"/>
    <mergeCell ref="G17:I17"/>
    <mergeCell ref="A18:B18"/>
    <mergeCell ref="C18:D18"/>
    <mergeCell ref="E18:F18"/>
    <mergeCell ref="G18:I18"/>
    <mergeCell ref="A23:I31"/>
    <mergeCell ref="A19:B19"/>
    <mergeCell ref="C19:D19"/>
    <mergeCell ref="E19:F19"/>
    <mergeCell ref="G19:I19"/>
    <mergeCell ref="A20:B20"/>
    <mergeCell ref="C20:D20"/>
    <mergeCell ref="E20:F20"/>
    <mergeCell ref="G20:I20"/>
  </mergeCells>
  <printOptions horizontalCentered="1"/>
  <pageMargins left="0.39370078740157483" right="0.19685039370078741" top="0.59055118110236227" bottom="0.19685039370078741" header="0.31496062992125984" footer="0.31496062992125984"/>
  <pageSetup paperSize="9" scale="79" orientation="portrait" verticalDpi="1200" r:id="rId1"/>
  <drawing r:id="rId2"/>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9">
    <pageSetUpPr fitToPage="1"/>
  </sheetPr>
  <dimension ref="A1:I40"/>
  <sheetViews>
    <sheetView showGridLines="0" showRowColHeaders="0" showZeros="0" topLeftCell="A19" zoomScaleNormal="100" workbookViewId="0">
      <selection activeCell="A32" sqref="A32:I40"/>
    </sheetView>
  </sheetViews>
  <sheetFormatPr baseColWidth="10" defaultRowHeight="14.25"/>
  <cols>
    <col min="1" max="1" width="33.42578125" style="576" customWidth="1"/>
    <col min="2" max="2" width="9.7109375" style="576" customWidth="1"/>
    <col min="3" max="3" width="7.7109375" style="576" customWidth="1"/>
    <col min="4" max="4" width="15.7109375" style="576" customWidth="1"/>
    <col min="5" max="5" width="14.42578125" style="576" customWidth="1"/>
    <col min="6" max="6" width="14.140625" style="576" customWidth="1"/>
    <col min="7" max="7" width="14.42578125" style="576" customWidth="1"/>
    <col min="8" max="8" width="10.7109375" style="576" customWidth="1"/>
    <col min="9" max="9" width="5.140625" style="576" customWidth="1"/>
    <col min="10" max="16384" width="11.42578125" style="576"/>
  </cols>
  <sheetData>
    <row r="1" spans="1:9" ht="8.25" customHeight="1">
      <c r="A1" s="1301"/>
      <c r="B1" s="1302"/>
      <c r="C1" s="1302"/>
      <c r="D1" s="1302"/>
      <c r="E1" s="1302"/>
      <c r="F1" s="1302"/>
      <c r="G1" s="1302"/>
      <c r="H1" s="1302"/>
      <c r="I1" s="1302"/>
    </row>
    <row r="2" spans="1:9">
      <c r="A2" s="592" t="s">
        <v>672</v>
      </c>
      <c r="B2" s="1528" t="str">
        <f>IDENTIFICATION!B2</f>
        <v>LAPAN SOFT</v>
      </c>
      <c r="C2" s="1372"/>
      <c r="D2" s="1372"/>
      <c r="E2" s="1372"/>
      <c r="F2" s="1372"/>
      <c r="G2" s="1372"/>
      <c r="H2" s="1372"/>
      <c r="I2" s="1372"/>
    </row>
    <row r="3" spans="1:9">
      <c r="A3" s="592" t="s">
        <v>0</v>
      </c>
      <c r="B3" s="1529" t="str">
        <f>IDENTIFICATION!B4</f>
        <v>LS</v>
      </c>
      <c r="C3" s="1303"/>
      <c r="D3" s="1303"/>
      <c r="E3" s="1303"/>
      <c r="F3" s="1303"/>
      <c r="G3" s="1303"/>
      <c r="H3" s="1303"/>
      <c r="I3" s="1303"/>
    </row>
    <row r="4" spans="1:9">
      <c r="A4" s="592" t="s">
        <v>1</v>
      </c>
      <c r="B4" s="578" t="str">
        <f>IDENTIFICATION!B5</f>
        <v>01</v>
      </c>
      <c r="C4" s="579" t="s">
        <v>45</v>
      </c>
      <c r="D4" s="579" t="str">
        <f>IDENTIFICATION!F5</f>
        <v>XXXX</v>
      </c>
      <c r="E4" s="579"/>
      <c r="F4" s="1530" t="str">
        <f>IDENTIFICATION!G5</f>
        <v>TOUGAN</v>
      </c>
      <c r="G4" s="1530"/>
      <c r="H4" s="1530"/>
      <c r="I4" s="580" t="str">
        <f>IDENTIFICATION!H5</f>
        <v>01</v>
      </c>
    </row>
    <row r="5" spans="1:9">
      <c r="A5" s="592" t="s">
        <v>2</v>
      </c>
      <c r="B5" s="1530" t="str">
        <f>IDENTIFICATION!B7</f>
        <v>000XXXXXA</v>
      </c>
      <c r="C5" s="1530"/>
      <c r="D5" s="610" t="s">
        <v>3</v>
      </c>
      <c r="E5" s="610"/>
      <c r="F5" s="607">
        <f>IDENTIFICATION!F11</f>
        <v>43100</v>
      </c>
      <c r="G5" s="1373" t="s">
        <v>4</v>
      </c>
      <c r="H5" s="1373"/>
      <c r="I5" s="583">
        <f>IDENTIFICATION!H11</f>
        <v>12</v>
      </c>
    </row>
    <row r="6" spans="1:9">
      <c r="A6" s="486"/>
      <c r="B6" s="486"/>
      <c r="C6" s="486"/>
      <c r="D6" s="486"/>
      <c r="E6" s="486"/>
      <c r="F6" s="486"/>
      <c r="G6" s="486"/>
      <c r="H6" s="486"/>
      <c r="I6" s="486"/>
    </row>
    <row r="7" spans="1:9" ht="21.75" customHeight="1">
      <c r="A7" s="1514" t="s">
        <v>732</v>
      </c>
      <c r="B7" s="1514"/>
      <c r="C7" s="1514"/>
      <c r="D7" s="1514"/>
      <c r="E7" s="1514"/>
      <c r="F7" s="1514"/>
      <c r="G7" s="1514"/>
      <c r="H7" s="1514"/>
      <c r="I7" s="1514"/>
    </row>
    <row r="8" spans="1:9" ht="6" customHeight="1">
      <c r="A8" s="486"/>
      <c r="B8" s="486"/>
      <c r="C8" s="486"/>
      <c r="D8" s="486"/>
      <c r="E8" s="486"/>
      <c r="F8" s="486"/>
      <c r="G8" s="486"/>
      <c r="H8" s="486"/>
      <c r="I8" s="486"/>
    </row>
    <row r="9" spans="1:9" ht="22.5" customHeight="1">
      <c r="A9" s="1514" t="s">
        <v>738</v>
      </c>
      <c r="B9" s="1514"/>
      <c r="C9" s="1514"/>
      <c r="D9" s="1514"/>
      <c r="E9" s="1514"/>
      <c r="F9" s="1514"/>
      <c r="G9" s="1514"/>
      <c r="H9" s="1514"/>
      <c r="I9" s="1514"/>
    </row>
    <row r="10" spans="1:9" ht="5.25" customHeight="1">
      <c r="A10" s="486"/>
      <c r="B10" s="486"/>
      <c r="C10" s="486"/>
      <c r="D10" s="486"/>
      <c r="E10" s="486"/>
      <c r="F10" s="486"/>
      <c r="G10" s="486"/>
      <c r="H10" s="486"/>
      <c r="I10" s="486"/>
    </row>
    <row r="11" spans="1:9" ht="8.25" customHeight="1">
      <c r="A11" s="857"/>
      <c r="B11" s="857"/>
      <c r="C11" s="857"/>
      <c r="D11" s="857"/>
      <c r="E11" s="857"/>
      <c r="F11" s="857"/>
      <c r="G11" s="857"/>
      <c r="H11" s="857"/>
      <c r="I11" s="857"/>
    </row>
    <row r="12" spans="1:9" ht="22.5" customHeight="1">
      <c r="A12" s="1297" t="s">
        <v>1014</v>
      </c>
      <c r="B12" s="1297"/>
      <c r="C12" s="2037" t="s">
        <v>5</v>
      </c>
      <c r="D12" s="2037"/>
      <c r="E12" s="2037" t="s">
        <v>5</v>
      </c>
      <c r="F12" s="2037"/>
      <c r="G12" s="1297" t="s">
        <v>1013</v>
      </c>
      <c r="H12" s="1297"/>
      <c r="I12" s="1297"/>
    </row>
    <row r="13" spans="1:9" ht="22.5" customHeight="1">
      <c r="A13" s="1297"/>
      <c r="B13" s="1297"/>
      <c r="C13" s="2038">
        <f>IDENTIFICATION!H7</f>
        <v>2017</v>
      </c>
      <c r="D13" s="2039"/>
      <c r="E13" s="2038">
        <f>IDENTIFICATION!H7-1</f>
        <v>2016</v>
      </c>
      <c r="F13" s="2039"/>
      <c r="G13" s="1297"/>
      <c r="H13" s="1297"/>
      <c r="I13" s="1297"/>
    </row>
    <row r="14" spans="1:9">
      <c r="A14" s="2022" t="s">
        <v>1334</v>
      </c>
      <c r="B14" s="2023"/>
      <c r="C14" s="1754">
        <f>SUMIFS(Sage!$J$3:$J$1000,Sage!$C$3:$C$1000,"=621")</f>
        <v>0</v>
      </c>
      <c r="D14" s="1755"/>
      <c r="E14" s="1754">
        <f>SUMIFS(Sagen!$J$3:$J$1000,Sagen!$C$3:$C$1000,"=621")</f>
        <v>0</v>
      </c>
      <c r="F14" s="1755"/>
      <c r="G14" s="2013">
        <f>IFERROR((C14-E14)/E14,)</f>
        <v>0</v>
      </c>
      <c r="H14" s="2014"/>
      <c r="I14" s="2015"/>
    </row>
    <row r="15" spans="1:9">
      <c r="A15" s="2022" t="s">
        <v>1335</v>
      </c>
      <c r="B15" s="2023"/>
      <c r="C15" s="1754">
        <f>SUMIFS(Sage!$J$3:$J$1000,Sage!$C$3:$C$1000,"=622")</f>
        <v>0</v>
      </c>
      <c r="D15" s="1755"/>
      <c r="E15" s="1754">
        <f>SUMIFS(Sagen!$J$3:$J$1000,Sagen!$C$3:$C$1000,"=622")</f>
        <v>0</v>
      </c>
      <c r="F15" s="1755"/>
      <c r="G15" s="2013">
        <f t="shared" ref="G15:G28" si="0">IFERROR((C15-E15)/E15,)</f>
        <v>0</v>
      </c>
      <c r="H15" s="2014"/>
      <c r="I15" s="2015"/>
    </row>
    <row r="16" spans="1:9">
      <c r="A16" s="2022" t="s">
        <v>1336</v>
      </c>
      <c r="B16" s="2023"/>
      <c r="C16" s="1754">
        <f>SUMIFS(Sage!$J$3:$J$1000,Sage!$C$3:$C$1000,"=623")</f>
        <v>0</v>
      </c>
      <c r="D16" s="1755"/>
      <c r="E16" s="1754">
        <f>SUMIFS(Sagen!$J$3:$J$1000,Sagen!$C$3:$C$1000,"=623")</f>
        <v>0</v>
      </c>
      <c r="F16" s="1755"/>
      <c r="G16" s="2013">
        <f t="shared" si="0"/>
        <v>0</v>
      </c>
      <c r="H16" s="2014"/>
      <c r="I16" s="2015"/>
    </row>
    <row r="17" spans="1:9">
      <c r="A17" s="2022" t="s">
        <v>1337</v>
      </c>
      <c r="B17" s="2023"/>
      <c r="C17" s="1754">
        <f>SUMIFS(Sage!$J$3:$J$1000,Sage!$C$3:$C$1000,"=624")</f>
        <v>0</v>
      </c>
      <c r="D17" s="1755"/>
      <c r="E17" s="1754">
        <f>SUMIFS(Sagen!$J$3:$J$1000,Sagen!$C$3:$C$1000,"=624")</f>
        <v>0</v>
      </c>
      <c r="F17" s="1755"/>
      <c r="G17" s="2013">
        <f t="shared" si="0"/>
        <v>0</v>
      </c>
      <c r="H17" s="2014"/>
      <c r="I17" s="2015"/>
    </row>
    <row r="18" spans="1:9">
      <c r="A18" s="2022" t="s">
        <v>1338</v>
      </c>
      <c r="B18" s="2023"/>
      <c r="C18" s="1754">
        <f>SUMIFS(Sage!$J$3:$J$1000,Sage!$C$3:$C$1000,"=625")</f>
        <v>0</v>
      </c>
      <c r="D18" s="1755"/>
      <c r="E18" s="1754">
        <f>SUMIFS(Sagen!$J$3:$J$1000,Sagen!$C$3:$C$1000,"=625")</f>
        <v>0</v>
      </c>
      <c r="F18" s="1755"/>
      <c r="G18" s="2013">
        <f t="shared" si="0"/>
        <v>0</v>
      </c>
      <c r="H18" s="2014"/>
      <c r="I18" s="2015"/>
    </row>
    <row r="19" spans="1:9">
      <c r="A19" s="2022" t="s">
        <v>1339</v>
      </c>
      <c r="B19" s="2023"/>
      <c r="C19" s="1754">
        <f>SUMIFS(Sage!$J$3:$J$1000,Sage!$C$3:$C$1000,"=626")</f>
        <v>0</v>
      </c>
      <c r="D19" s="1755"/>
      <c r="E19" s="1754">
        <f>SUMIFS(Sagen!$J$3:$J$1000,Sagen!$C$3:$C$1000,"=626")</f>
        <v>0</v>
      </c>
      <c r="F19" s="1755"/>
      <c r="G19" s="2013">
        <f t="shared" si="0"/>
        <v>0</v>
      </c>
      <c r="H19" s="2014"/>
      <c r="I19" s="2015"/>
    </row>
    <row r="20" spans="1:9">
      <c r="A20" s="2022" t="s">
        <v>1340</v>
      </c>
      <c r="B20" s="2023"/>
      <c r="C20" s="1754">
        <f>SUMIFS(Sage!$J$3:$J$1000,Sage!$C$3:$C$1000,"=627")</f>
        <v>0</v>
      </c>
      <c r="D20" s="1755"/>
      <c r="E20" s="1754">
        <f>SUMIFS(Sagen!$J$3:$J$1000,Sagen!$C$3:$C$1000,"=627")</f>
        <v>0</v>
      </c>
      <c r="F20" s="1755"/>
      <c r="G20" s="2013">
        <f t="shared" si="0"/>
        <v>0</v>
      </c>
      <c r="H20" s="2014"/>
      <c r="I20" s="2015"/>
    </row>
    <row r="21" spans="1:9">
      <c r="A21" s="2022" t="s">
        <v>1341</v>
      </c>
      <c r="B21" s="2023"/>
      <c r="C21" s="1754">
        <f>SUMIFS(Sage!$J$3:$J$1000,Sage!$C$3:$C$1000,"=628")</f>
        <v>0</v>
      </c>
      <c r="D21" s="1755"/>
      <c r="E21" s="1754">
        <f>SUMIFS(Sagen!$J$3:$J$1000,Sagen!$C$3:$C$1000,"=628")</f>
        <v>0</v>
      </c>
      <c r="F21" s="1755"/>
      <c r="G21" s="2013">
        <f t="shared" si="0"/>
        <v>0</v>
      </c>
      <c r="H21" s="2014"/>
      <c r="I21" s="2015"/>
    </row>
    <row r="22" spans="1:9">
      <c r="A22" s="2022" t="s">
        <v>1342</v>
      </c>
      <c r="B22" s="2023"/>
      <c r="C22" s="1754">
        <f>SUMIFS(Sage!$J$3:$J$1000,Sage!$C$3:$C$1000,"=631")</f>
        <v>0</v>
      </c>
      <c r="D22" s="1755"/>
      <c r="E22" s="1754">
        <f>SUMIFS(Sagen!$J$3:$J$1000,Sagen!$C$3:$C$1000,"=631")</f>
        <v>0</v>
      </c>
      <c r="F22" s="1755"/>
      <c r="G22" s="2013">
        <f t="shared" si="0"/>
        <v>0</v>
      </c>
      <c r="H22" s="2014"/>
      <c r="I22" s="2015"/>
    </row>
    <row r="23" spans="1:9">
      <c r="A23" s="2022" t="s">
        <v>1343</v>
      </c>
      <c r="B23" s="2023"/>
      <c r="C23" s="1754">
        <f>SUMIFS(Sage!$J$3:$J$1000,Sage!$C$3:$C$1000,"=632")</f>
        <v>0</v>
      </c>
      <c r="D23" s="1755"/>
      <c r="E23" s="1754">
        <f>SUMIFS(Sagen!$J$3:$J$1000,Sagen!$C$3:$C$1000,"=632")</f>
        <v>0</v>
      </c>
      <c r="F23" s="1755"/>
      <c r="G23" s="2013">
        <f t="shared" si="0"/>
        <v>0</v>
      </c>
      <c r="H23" s="2014"/>
      <c r="I23" s="2015"/>
    </row>
    <row r="24" spans="1:9">
      <c r="A24" s="2022" t="s">
        <v>1344</v>
      </c>
      <c r="B24" s="2023"/>
      <c r="C24" s="1754">
        <f>SUMIFS(Sage!$J$3:$J$1000,Sage!$C$3:$C$1000,"=633")</f>
        <v>0</v>
      </c>
      <c r="D24" s="1755"/>
      <c r="E24" s="1754">
        <f>SUMIFS(Sagen!$J$3:$J$1000,Sagen!$C$3:$C$1000,"=633")</f>
        <v>0</v>
      </c>
      <c r="F24" s="1755"/>
      <c r="G24" s="2013">
        <f t="shared" si="0"/>
        <v>0</v>
      </c>
      <c r="H24" s="2014"/>
      <c r="I24" s="2015"/>
    </row>
    <row r="25" spans="1:9" ht="32.25" customHeight="1">
      <c r="A25" s="2040" t="s">
        <v>1345</v>
      </c>
      <c r="B25" s="2041"/>
      <c r="C25" s="1754">
        <f>SUMIFS(Sage!$J$3:$J$1000,Sage!$C$3:$C$1000,"=634")</f>
        <v>0</v>
      </c>
      <c r="D25" s="1755"/>
      <c r="E25" s="1754">
        <f>SUMIFS(Sagen!$J$3:$J$1000,Sagen!$C$3:$C$1000,"=634")</f>
        <v>0</v>
      </c>
      <c r="F25" s="1755"/>
      <c r="G25" s="2013">
        <f>IFERROR((C25-E25)/E25,)</f>
        <v>0</v>
      </c>
      <c r="H25" s="2014"/>
      <c r="I25" s="2015"/>
    </row>
    <row r="26" spans="1:9">
      <c r="A26" s="2022" t="s">
        <v>1346</v>
      </c>
      <c r="B26" s="2023"/>
      <c r="C26" s="1754">
        <f>SUMIFS(Sage!$J$3:$J$1000,Sage!$C$3:$C$1000,"=635")</f>
        <v>0</v>
      </c>
      <c r="D26" s="1755"/>
      <c r="E26" s="1754">
        <f>SUMIFS(Sagen!$J$3:$J$1000,Sagen!$C$3:$C$1000,"=635")</f>
        <v>0</v>
      </c>
      <c r="F26" s="1755"/>
      <c r="G26" s="2013">
        <f t="shared" si="0"/>
        <v>0</v>
      </c>
      <c r="H26" s="2014"/>
      <c r="I26" s="2015"/>
    </row>
    <row r="27" spans="1:9">
      <c r="A27" s="2022" t="s">
        <v>1347</v>
      </c>
      <c r="B27" s="2023"/>
      <c r="C27" s="1754">
        <f>SUMIFS(Sage!$J$3:$J$1000,Sage!$C$3:$C$1000,"=637")+SUMIFS(Sage!$J$3:$J$1000,Sage!$C$3:$C$1000,"=638")</f>
        <v>0</v>
      </c>
      <c r="D27" s="1755"/>
      <c r="E27" s="1754">
        <f>SUMIFS(Sagen!$J$3:$J$1000,Sagen!$C$3:$C$1000,"=637")+SUMIFS(Sagen!$J$3:$J$1000,Sagen!$C$3:$C$1000,"=638")</f>
        <v>0</v>
      </c>
      <c r="F27" s="1755"/>
      <c r="G27" s="2013">
        <f t="shared" si="0"/>
        <v>0</v>
      </c>
      <c r="H27" s="2014"/>
      <c r="I27" s="2015"/>
    </row>
    <row r="28" spans="1:9" ht="24" customHeight="1">
      <c r="A28" s="2018" t="s">
        <v>401</v>
      </c>
      <c r="B28" s="2018"/>
      <c r="C28" s="1765">
        <f>SUM(C14:D27)</f>
        <v>0</v>
      </c>
      <c r="D28" s="1765"/>
      <c r="E28" s="1765">
        <f>SUM(E14:F27)</f>
        <v>0</v>
      </c>
      <c r="F28" s="1765"/>
      <c r="G28" s="2010">
        <f t="shared" si="0"/>
        <v>0</v>
      </c>
      <c r="H28" s="2011"/>
      <c r="I28" s="2012"/>
    </row>
    <row r="29" spans="1:9" ht="18.75" customHeight="1">
      <c r="A29" s="2019"/>
      <c r="B29" s="2019"/>
      <c r="C29" s="2016"/>
      <c r="D29" s="2016"/>
      <c r="E29" s="2016"/>
      <c r="F29" s="2016"/>
      <c r="G29" s="2016"/>
      <c r="H29" s="2016"/>
      <c r="I29" s="2016"/>
    </row>
    <row r="30" spans="1:9" ht="15.75" customHeight="1"/>
    <row r="31" spans="1:9">
      <c r="A31" s="576" t="s">
        <v>989</v>
      </c>
    </row>
    <row r="32" spans="1:9">
      <c r="A32" s="2026"/>
      <c r="B32" s="2027"/>
      <c r="C32" s="2027"/>
      <c r="D32" s="2027"/>
      <c r="E32" s="2027"/>
      <c r="F32" s="2027"/>
      <c r="G32" s="2027"/>
      <c r="H32" s="2027"/>
      <c r="I32" s="2028"/>
    </row>
    <row r="33" spans="1:9">
      <c r="A33" s="2029"/>
      <c r="B33" s="2030"/>
      <c r="C33" s="2030"/>
      <c r="D33" s="2030"/>
      <c r="E33" s="2030"/>
      <c r="F33" s="2030"/>
      <c r="G33" s="2030"/>
      <c r="H33" s="2030"/>
      <c r="I33" s="2031"/>
    </row>
    <row r="34" spans="1:9">
      <c r="A34" s="2029"/>
      <c r="B34" s="2030"/>
      <c r="C34" s="2030"/>
      <c r="D34" s="2030"/>
      <c r="E34" s="2030"/>
      <c r="F34" s="2030"/>
      <c r="G34" s="2030"/>
      <c r="H34" s="2030"/>
      <c r="I34" s="2031"/>
    </row>
    <row r="35" spans="1:9">
      <c r="A35" s="2029"/>
      <c r="B35" s="2030"/>
      <c r="C35" s="2030"/>
      <c r="D35" s="2030"/>
      <c r="E35" s="2030"/>
      <c r="F35" s="2030"/>
      <c r="G35" s="2030"/>
      <c r="H35" s="2030"/>
      <c r="I35" s="2031"/>
    </row>
    <row r="36" spans="1:9">
      <c r="A36" s="2029"/>
      <c r="B36" s="2030"/>
      <c r="C36" s="2030"/>
      <c r="D36" s="2030"/>
      <c r="E36" s="2030"/>
      <c r="F36" s="2030"/>
      <c r="G36" s="2030"/>
      <c r="H36" s="2030"/>
      <c r="I36" s="2031"/>
    </row>
    <row r="37" spans="1:9">
      <c r="A37" s="2029"/>
      <c r="B37" s="2030"/>
      <c r="C37" s="2030"/>
      <c r="D37" s="2030"/>
      <c r="E37" s="2030"/>
      <c r="F37" s="2030"/>
      <c r="G37" s="2030"/>
      <c r="H37" s="2030"/>
      <c r="I37" s="2031"/>
    </row>
    <row r="38" spans="1:9">
      <c r="A38" s="2029"/>
      <c r="B38" s="2030"/>
      <c r="C38" s="2030"/>
      <c r="D38" s="2030"/>
      <c r="E38" s="2030"/>
      <c r="F38" s="2030"/>
      <c r="G38" s="2030"/>
      <c r="H38" s="2030"/>
      <c r="I38" s="2031"/>
    </row>
    <row r="39" spans="1:9">
      <c r="A39" s="2029"/>
      <c r="B39" s="2030"/>
      <c r="C39" s="2030"/>
      <c r="D39" s="2030"/>
      <c r="E39" s="2030"/>
      <c r="F39" s="2030"/>
      <c r="G39" s="2030"/>
      <c r="H39" s="2030"/>
      <c r="I39" s="2031"/>
    </row>
    <row r="40" spans="1:9">
      <c r="A40" s="2032"/>
      <c r="B40" s="2033"/>
      <c r="C40" s="2033"/>
      <c r="D40" s="2033"/>
      <c r="E40" s="2033"/>
      <c r="F40" s="2033"/>
      <c r="G40" s="2033"/>
      <c r="H40" s="2033"/>
      <c r="I40" s="2034"/>
    </row>
  </sheetData>
  <sheetProtection algorithmName="SHA-512" hashValue="bfggK1A2WeibmFjlqxBym75bYdkyjnQLtvMO/xQUUQ2kDoscAmYWcQiYZMg96wwYbSgntQJduAMzFNZksRy5cw==" saltValue="c58Jkkh53MPDV7pLLcRTUA==" spinCount="100000" sheet="1" objects="1" formatCells="0" selectLockedCells="1"/>
  <mergeCells count="79">
    <mergeCell ref="A1:I1"/>
    <mergeCell ref="B2:I2"/>
    <mergeCell ref="B3:I3"/>
    <mergeCell ref="F4:H4"/>
    <mergeCell ref="B5:C5"/>
    <mergeCell ref="G5:H5"/>
    <mergeCell ref="A7:I7"/>
    <mergeCell ref="A9:I9"/>
    <mergeCell ref="A12:B13"/>
    <mergeCell ref="C12:D12"/>
    <mergeCell ref="E12:F12"/>
    <mergeCell ref="G12:I13"/>
    <mergeCell ref="C13:D13"/>
    <mergeCell ref="E13:F13"/>
    <mergeCell ref="A28:B28"/>
    <mergeCell ref="C28:D28"/>
    <mergeCell ref="E28:F28"/>
    <mergeCell ref="G28:I28"/>
    <mergeCell ref="A14:B14"/>
    <mergeCell ref="C14:D14"/>
    <mergeCell ref="E14:F14"/>
    <mergeCell ref="G14:I14"/>
    <mergeCell ref="A25:B25"/>
    <mergeCell ref="A26:B26"/>
    <mergeCell ref="A27:B27"/>
    <mergeCell ref="C15:D15"/>
    <mergeCell ref="C16:D16"/>
    <mergeCell ref="C17:D17"/>
    <mergeCell ref="C18:D18"/>
    <mergeCell ref="C19:D19"/>
    <mergeCell ref="A29:B29"/>
    <mergeCell ref="C29:D29"/>
    <mergeCell ref="E29:F29"/>
    <mergeCell ref="G29:I29"/>
    <mergeCell ref="A32:I40"/>
    <mergeCell ref="C25:D25"/>
    <mergeCell ref="C26:D26"/>
    <mergeCell ref="C27:D27"/>
    <mergeCell ref="A20:B20"/>
    <mergeCell ref="A15:B15"/>
    <mergeCell ref="A16:B16"/>
    <mergeCell ref="A17:B17"/>
    <mergeCell ref="A18:B18"/>
    <mergeCell ref="A19:B19"/>
    <mergeCell ref="A21:B21"/>
    <mergeCell ref="A22:B22"/>
    <mergeCell ref="A23:B23"/>
    <mergeCell ref="A24:B24"/>
    <mergeCell ref="C20:D20"/>
    <mergeCell ref="C21:D21"/>
    <mergeCell ref="C22:D22"/>
    <mergeCell ref="E26:F26"/>
    <mergeCell ref="E27:F27"/>
    <mergeCell ref="G15:I15"/>
    <mergeCell ref="G16:I16"/>
    <mergeCell ref="G17:I17"/>
    <mergeCell ref="G18:I18"/>
    <mergeCell ref="G19:I19"/>
    <mergeCell ref="G25:I25"/>
    <mergeCell ref="G26:I26"/>
    <mergeCell ref="G27:I27"/>
    <mergeCell ref="E15:F15"/>
    <mergeCell ref="E16:F16"/>
    <mergeCell ref="E17:F17"/>
    <mergeCell ref="E18:F18"/>
    <mergeCell ref="E19:F19"/>
    <mergeCell ref="E25:F25"/>
    <mergeCell ref="C23:D23"/>
    <mergeCell ref="C24:D24"/>
    <mergeCell ref="E24:F24"/>
    <mergeCell ref="G20:I20"/>
    <mergeCell ref="G21:I21"/>
    <mergeCell ref="G22:I22"/>
    <mergeCell ref="G23:I23"/>
    <mergeCell ref="G24:I24"/>
    <mergeCell ref="E20:F20"/>
    <mergeCell ref="E21:F21"/>
    <mergeCell ref="E22:F22"/>
    <mergeCell ref="E23:F23"/>
  </mergeCells>
  <printOptions horizontalCentered="1"/>
  <pageMargins left="0.39370078740157483" right="0.19685039370078741" top="0.59055118110236227" bottom="0.19685039370078741" header="0.31496062992125984" footer="0.31496062992125984"/>
  <pageSetup paperSize="9" scale="79" orientation="portrait" verticalDpi="1200" r:id="rId1"/>
  <drawing r:id="rId2"/>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0">
    <pageSetUpPr fitToPage="1"/>
  </sheetPr>
  <dimension ref="A1:I31"/>
  <sheetViews>
    <sheetView showGridLines="0" showRowColHeaders="0" showZeros="0" topLeftCell="A12" zoomScaleNormal="100" workbookViewId="0">
      <selection activeCell="A23" sqref="A23:I31"/>
    </sheetView>
  </sheetViews>
  <sheetFormatPr baseColWidth="10" defaultRowHeight="14.25"/>
  <cols>
    <col min="1" max="1" width="33.42578125" style="576" customWidth="1"/>
    <col min="2" max="2" width="9.7109375" style="576" customWidth="1"/>
    <col min="3" max="3" width="7.7109375" style="576" customWidth="1"/>
    <col min="4" max="4" width="15.7109375" style="576" customWidth="1"/>
    <col min="5" max="5" width="14.42578125" style="576" customWidth="1"/>
    <col min="6" max="6" width="14.140625" style="576" customWidth="1"/>
    <col min="7" max="7" width="14.42578125" style="576" customWidth="1"/>
    <col min="8" max="8" width="10.7109375" style="576" customWidth="1"/>
    <col min="9" max="9" width="5.140625" style="576" customWidth="1"/>
    <col min="10" max="16384" width="11.42578125" style="576"/>
  </cols>
  <sheetData>
    <row r="1" spans="1:9" ht="16.5" customHeight="1">
      <c r="A1" s="1301"/>
      <c r="B1" s="1302"/>
      <c r="C1" s="1302"/>
      <c r="D1" s="1302"/>
      <c r="E1" s="1302"/>
      <c r="F1" s="1302"/>
      <c r="G1" s="1302"/>
      <c r="H1" s="1302"/>
      <c r="I1" s="1302"/>
    </row>
    <row r="2" spans="1:9">
      <c r="A2" s="592" t="s">
        <v>672</v>
      </c>
      <c r="B2" s="1528" t="str">
        <f>IDENTIFICATION!B2</f>
        <v>LAPAN SOFT</v>
      </c>
      <c r="C2" s="1372"/>
      <c r="D2" s="1372"/>
      <c r="E2" s="1372"/>
      <c r="F2" s="1372"/>
      <c r="G2" s="1372"/>
      <c r="H2" s="1372"/>
      <c r="I2" s="1372"/>
    </row>
    <row r="3" spans="1:9">
      <c r="A3" s="592" t="s">
        <v>0</v>
      </c>
      <c r="B3" s="1529" t="str">
        <f>IDENTIFICATION!B4</f>
        <v>LS</v>
      </c>
      <c r="C3" s="1303"/>
      <c r="D3" s="1303"/>
      <c r="E3" s="1303"/>
      <c r="F3" s="1303"/>
      <c r="G3" s="1303"/>
      <c r="H3" s="1303"/>
      <c r="I3" s="1303"/>
    </row>
    <row r="4" spans="1:9">
      <c r="A4" s="592" t="s">
        <v>1</v>
      </c>
      <c r="B4" s="578" t="str">
        <f>IDENTIFICATION!B5</f>
        <v>01</v>
      </c>
      <c r="C4" s="579" t="s">
        <v>45</v>
      </c>
      <c r="D4" s="579" t="str">
        <f>IDENTIFICATION!F5</f>
        <v>XXXX</v>
      </c>
      <c r="E4" s="579"/>
      <c r="F4" s="1530" t="str">
        <f>IDENTIFICATION!G5</f>
        <v>TOUGAN</v>
      </c>
      <c r="G4" s="1530"/>
      <c r="H4" s="1530"/>
      <c r="I4" s="580" t="str">
        <f>IDENTIFICATION!H5</f>
        <v>01</v>
      </c>
    </row>
    <row r="5" spans="1:9">
      <c r="A5" s="592" t="s">
        <v>2</v>
      </c>
      <c r="B5" s="1530" t="str">
        <f>IDENTIFICATION!B7</f>
        <v>000XXXXXA</v>
      </c>
      <c r="C5" s="1530"/>
      <c r="D5" s="610" t="s">
        <v>3</v>
      </c>
      <c r="E5" s="610"/>
      <c r="F5" s="607">
        <f>IDENTIFICATION!F11</f>
        <v>43100</v>
      </c>
      <c r="G5" s="1373" t="s">
        <v>4</v>
      </c>
      <c r="H5" s="1373"/>
      <c r="I5" s="583">
        <f>IDENTIFICATION!H11</f>
        <v>12</v>
      </c>
    </row>
    <row r="6" spans="1:9">
      <c r="A6" s="486"/>
      <c r="B6" s="486"/>
      <c r="C6" s="486"/>
      <c r="D6" s="486"/>
      <c r="E6" s="486"/>
      <c r="F6" s="486"/>
      <c r="G6" s="486"/>
      <c r="H6" s="486"/>
      <c r="I6" s="486"/>
    </row>
    <row r="7" spans="1:9" ht="21.75" customHeight="1">
      <c r="A7" s="1514" t="s">
        <v>733</v>
      </c>
      <c r="B7" s="1514"/>
      <c r="C7" s="1514"/>
      <c r="D7" s="1514"/>
      <c r="E7" s="1514"/>
      <c r="F7" s="1514"/>
      <c r="G7" s="1514"/>
      <c r="H7" s="1514"/>
      <c r="I7" s="1514"/>
    </row>
    <row r="8" spans="1:9" ht="6" customHeight="1">
      <c r="A8" s="486"/>
      <c r="B8" s="486"/>
      <c r="C8" s="486"/>
      <c r="D8" s="486"/>
      <c r="E8" s="486"/>
      <c r="F8" s="486"/>
      <c r="G8" s="486"/>
      <c r="H8" s="486"/>
      <c r="I8" s="486"/>
    </row>
    <row r="9" spans="1:9" ht="22.5" customHeight="1">
      <c r="A9" s="1514" t="s">
        <v>1348</v>
      </c>
      <c r="B9" s="1514"/>
      <c r="C9" s="1514"/>
      <c r="D9" s="1514"/>
      <c r="E9" s="1514"/>
      <c r="F9" s="1514"/>
      <c r="G9" s="1514"/>
      <c r="H9" s="1514"/>
      <c r="I9" s="1514"/>
    </row>
    <row r="10" spans="1:9" ht="5.25" customHeight="1">
      <c r="A10" s="486"/>
      <c r="B10" s="486"/>
      <c r="C10" s="486"/>
      <c r="D10" s="486"/>
      <c r="E10" s="486"/>
      <c r="F10" s="486"/>
      <c r="G10" s="486"/>
      <c r="H10" s="486"/>
      <c r="I10" s="486"/>
    </row>
    <row r="11" spans="1:9" ht="8.25" customHeight="1">
      <c r="A11" s="857"/>
      <c r="B11" s="857"/>
      <c r="C11" s="857"/>
      <c r="D11" s="857"/>
      <c r="E11" s="857"/>
      <c r="F11" s="857"/>
      <c r="G11" s="857"/>
      <c r="H11" s="857"/>
      <c r="I11" s="857"/>
    </row>
    <row r="12" spans="1:9" ht="22.5" customHeight="1">
      <c r="A12" s="1297" t="s">
        <v>1014</v>
      </c>
      <c r="B12" s="1297"/>
      <c r="C12" s="2037" t="s">
        <v>5</v>
      </c>
      <c r="D12" s="2037"/>
      <c r="E12" s="2037" t="s">
        <v>5</v>
      </c>
      <c r="F12" s="2037"/>
      <c r="G12" s="1297" t="s">
        <v>1013</v>
      </c>
      <c r="H12" s="1297"/>
      <c r="I12" s="1297"/>
    </row>
    <row r="13" spans="1:9" ht="22.5" customHeight="1">
      <c r="A13" s="1297"/>
      <c r="B13" s="1297"/>
      <c r="C13" s="2038">
        <f>IDENTIFICATION!H7</f>
        <v>2017</v>
      </c>
      <c r="D13" s="2039"/>
      <c r="E13" s="2038">
        <f>IDENTIFICATION!H7-1</f>
        <v>2016</v>
      </c>
      <c r="F13" s="2039"/>
      <c r="G13" s="1297"/>
      <c r="H13" s="1297"/>
      <c r="I13" s="1297"/>
    </row>
    <row r="14" spans="1:9" ht="20.25" customHeight="1">
      <c r="A14" s="2022" t="s">
        <v>1349</v>
      </c>
      <c r="B14" s="2023"/>
      <c r="C14" s="1754">
        <f>SUMIFS(Sage!$J$3:$J$1000,Sage!$C$3:$C$1000,"=641")</f>
        <v>0</v>
      </c>
      <c r="D14" s="1755"/>
      <c r="E14" s="1754">
        <f>SUMIFS(Sagen!$J$3:$J$1000,Sagen!$C$3:$C$1000,"=641")</f>
        <v>0</v>
      </c>
      <c r="F14" s="1755"/>
      <c r="G14" s="2013">
        <f>IFERROR((C14-E14)/E14,)</f>
        <v>0</v>
      </c>
      <c r="H14" s="2014"/>
      <c r="I14" s="2015"/>
    </row>
    <row r="15" spans="1:9" ht="20.25" customHeight="1">
      <c r="A15" s="2022" t="s">
        <v>1350</v>
      </c>
      <c r="B15" s="2023"/>
      <c r="C15" s="1754">
        <f>SUMIFS(Sage!$J$3:$J$1000,Sage!$C$3:$C$1000,"=645")</f>
        <v>0</v>
      </c>
      <c r="D15" s="1755"/>
      <c r="E15" s="1754">
        <f>SUMIFS(Sagen!$J$3:$J$1000,Sagen!$C$3:$C$1000,"=645")</f>
        <v>0</v>
      </c>
      <c r="F15" s="1755"/>
      <c r="G15" s="2013">
        <f t="shared" ref="G15:G19" si="0">IFERROR((C15-E15)/E15,)</f>
        <v>0</v>
      </c>
      <c r="H15" s="2014"/>
      <c r="I15" s="2015"/>
    </row>
    <row r="16" spans="1:9" ht="20.25" customHeight="1">
      <c r="A16" s="2022" t="s">
        <v>1351</v>
      </c>
      <c r="B16" s="2023"/>
      <c r="C16" s="1754">
        <f>SUMIFS(Sage!$J$3:$J$1000,Sage!$C$3:$C$1000,"=646")</f>
        <v>0</v>
      </c>
      <c r="D16" s="1755"/>
      <c r="E16" s="1754">
        <f>SUMIFS(Sagen!$J$3:$J$1000,Sagen!$C$3:$C$1000,"=646")</f>
        <v>0</v>
      </c>
      <c r="F16" s="1755"/>
      <c r="G16" s="2013">
        <f t="shared" si="0"/>
        <v>0</v>
      </c>
      <c r="H16" s="2014"/>
      <c r="I16" s="2015"/>
    </row>
    <row r="17" spans="1:9" ht="20.25" customHeight="1">
      <c r="A17" s="2022" t="s">
        <v>1352</v>
      </c>
      <c r="B17" s="2023"/>
      <c r="C17" s="1754">
        <f>SUMIFS(Sage!$J$3:$J$1000,Sage!$C$3:$C$1000,"=647")</f>
        <v>0</v>
      </c>
      <c r="D17" s="1755"/>
      <c r="E17" s="1754">
        <f>SUMIFS(Sagen!$J$3:$J$1000,Sagen!$C$3:$C$1000,"=647")</f>
        <v>0</v>
      </c>
      <c r="F17" s="1755"/>
      <c r="G17" s="2013">
        <f t="shared" si="0"/>
        <v>0</v>
      </c>
      <c r="H17" s="2014"/>
      <c r="I17" s="2015"/>
    </row>
    <row r="18" spans="1:9" ht="20.25" customHeight="1">
      <c r="A18" s="2022" t="s">
        <v>1353</v>
      </c>
      <c r="B18" s="2023"/>
      <c r="C18" s="1754">
        <f>SUMIFS(Sage!$J$3:$J$1000,Sage!$C$3:$C$1000,"=648")</f>
        <v>0</v>
      </c>
      <c r="D18" s="1755"/>
      <c r="E18" s="1754">
        <f>SUMIFS(Sagen!$J$3:$J$1000,Sagen!$C$3:$C$1000,"=648")</f>
        <v>0</v>
      </c>
      <c r="F18" s="1755"/>
      <c r="G18" s="2013">
        <f t="shared" si="0"/>
        <v>0</v>
      </c>
      <c r="H18" s="2014"/>
      <c r="I18" s="2015"/>
    </row>
    <row r="19" spans="1:9" ht="24" customHeight="1">
      <c r="A19" s="2018" t="s">
        <v>401</v>
      </c>
      <c r="B19" s="2018"/>
      <c r="C19" s="1765">
        <f>SUM(C14:D18)</f>
        <v>0</v>
      </c>
      <c r="D19" s="1765"/>
      <c r="E19" s="1765">
        <f>SUM(E14:F18)</f>
        <v>0</v>
      </c>
      <c r="F19" s="1765"/>
      <c r="G19" s="2010">
        <f t="shared" si="0"/>
        <v>0</v>
      </c>
      <c r="H19" s="2011"/>
      <c r="I19" s="2012"/>
    </row>
    <row r="20" spans="1:9" ht="18.75" customHeight="1">
      <c r="A20" s="2019"/>
      <c r="B20" s="2019"/>
      <c r="C20" s="2016"/>
      <c r="D20" s="2016"/>
      <c r="E20" s="2016"/>
      <c r="F20" s="2016"/>
      <c r="G20" s="2016"/>
      <c r="H20" s="2016"/>
      <c r="I20" s="2016"/>
    </row>
    <row r="21" spans="1:9" ht="21" customHeight="1"/>
    <row r="22" spans="1:9">
      <c r="A22" s="576" t="s">
        <v>989</v>
      </c>
    </row>
    <row r="23" spans="1:9">
      <c r="A23" s="1777"/>
      <c r="B23" s="1506"/>
      <c r="C23" s="1506"/>
      <c r="D23" s="1506"/>
      <c r="E23" s="1506"/>
      <c r="F23" s="1506"/>
      <c r="G23" s="1506"/>
      <c r="H23" s="1506"/>
      <c r="I23" s="1507"/>
    </row>
    <row r="24" spans="1:9">
      <c r="A24" s="1508"/>
      <c r="B24" s="1509"/>
      <c r="C24" s="1509"/>
      <c r="D24" s="1509"/>
      <c r="E24" s="1509"/>
      <c r="F24" s="1509"/>
      <c r="G24" s="1509"/>
      <c r="H24" s="1509"/>
      <c r="I24" s="1510"/>
    </row>
    <row r="25" spans="1:9">
      <c r="A25" s="1508"/>
      <c r="B25" s="1509"/>
      <c r="C25" s="1509"/>
      <c r="D25" s="1509"/>
      <c r="E25" s="1509"/>
      <c r="F25" s="1509"/>
      <c r="G25" s="1509"/>
      <c r="H25" s="1509"/>
      <c r="I25" s="1510"/>
    </row>
    <row r="26" spans="1:9">
      <c r="A26" s="1508"/>
      <c r="B26" s="1509"/>
      <c r="C26" s="1509"/>
      <c r="D26" s="1509"/>
      <c r="E26" s="1509"/>
      <c r="F26" s="1509"/>
      <c r="G26" s="1509"/>
      <c r="H26" s="1509"/>
      <c r="I26" s="1510"/>
    </row>
    <row r="27" spans="1:9">
      <c r="A27" s="1508"/>
      <c r="B27" s="1509"/>
      <c r="C27" s="1509"/>
      <c r="D27" s="1509"/>
      <c r="E27" s="1509"/>
      <c r="F27" s="1509"/>
      <c r="G27" s="1509"/>
      <c r="H27" s="1509"/>
      <c r="I27" s="1510"/>
    </row>
    <row r="28" spans="1:9">
      <c r="A28" s="1508"/>
      <c r="B28" s="1509"/>
      <c r="C28" s="1509"/>
      <c r="D28" s="1509"/>
      <c r="E28" s="1509"/>
      <c r="F28" s="1509"/>
      <c r="G28" s="1509"/>
      <c r="H28" s="1509"/>
      <c r="I28" s="1510"/>
    </row>
    <row r="29" spans="1:9">
      <c r="A29" s="1508"/>
      <c r="B29" s="1509"/>
      <c r="C29" s="1509"/>
      <c r="D29" s="1509"/>
      <c r="E29" s="1509"/>
      <c r="F29" s="1509"/>
      <c r="G29" s="1509"/>
      <c r="H29" s="1509"/>
      <c r="I29" s="1510"/>
    </row>
    <row r="30" spans="1:9">
      <c r="A30" s="1508"/>
      <c r="B30" s="1509"/>
      <c r="C30" s="1509"/>
      <c r="D30" s="1509"/>
      <c r="E30" s="1509"/>
      <c r="F30" s="1509"/>
      <c r="G30" s="1509"/>
      <c r="H30" s="1509"/>
      <c r="I30" s="1510"/>
    </row>
    <row r="31" spans="1:9">
      <c r="A31" s="1511"/>
      <c r="B31" s="1512"/>
      <c r="C31" s="1512"/>
      <c r="D31" s="1512"/>
      <c r="E31" s="1512"/>
      <c r="F31" s="1512"/>
      <c r="G31" s="1512"/>
      <c r="H31" s="1512"/>
      <c r="I31" s="1513"/>
    </row>
  </sheetData>
  <sheetProtection algorithmName="SHA-512" hashValue="cCwaShFs8UiUBLmuexkNrL7xr+A0jS4JoCvG1ExCfOiD3EiJKRySdb+hNj/FXhgXkW+8R2zsGbcoroMpRxqOmA==" saltValue="pJbB83KXCKA/iZEnwj+z8g==" spinCount="100000" sheet="1" objects="1" formatCells="0" selectLockedCells="1"/>
  <mergeCells count="43">
    <mergeCell ref="A1:I1"/>
    <mergeCell ref="B2:I2"/>
    <mergeCell ref="B3:I3"/>
    <mergeCell ref="F4:H4"/>
    <mergeCell ref="B5:C5"/>
    <mergeCell ref="G5:H5"/>
    <mergeCell ref="A7:I7"/>
    <mergeCell ref="A9:I9"/>
    <mergeCell ref="A12:B13"/>
    <mergeCell ref="C12:D12"/>
    <mergeCell ref="E12:F12"/>
    <mergeCell ref="G12:I13"/>
    <mergeCell ref="C13:D13"/>
    <mergeCell ref="E13:F13"/>
    <mergeCell ref="A14:B14"/>
    <mergeCell ref="C14:D14"/>
    <mergeCell ref="E14:F14"/>
    <mergeCell ref="G14:I14"/>
    <mergeCell ref="A15:B15"/>
    <mergeCell ref="C15:D15"/>
    <mergeCell ref="E15:F15"/>
    <mergeCell ref="G15:I15"/>
    <mergeCell ref="A18:B18"/>
    <mergeCell ref="C18:D18"/>
    <mergeCell ref="E18:F18"/>
    <mergeCell ref="G18:I18"/>
    <mergeCell ref="A16:B16"/>
    <mergeCell ref="C16:D16"/>
    <mergeCell ref="E16:F16"/>
    <mergeCell ref="G16:I16"/>
    <mergeCell ref="A17:B17"/>
    <mergeCell ref="C17:D17"/>
    <mergeCell ref="E17:F17"/>
    <mergeCell ref="G17:I17"/>
    <mergeCell ref="A23:I31"/>
    <mergeCell ref="A19:B19"/>
    <mergeCell ref="C19:D19"/>
    <mergeCell ref="E19:F19"/>
    <mergeCell ref="G19:I19"/>
    <mergeCell ref="A20:B20"/>
    <mergeCell ref="C20:D20"/>
    <mergeCell ref="E20:F20"/>
    <mergeCell ref="G20:I20"/>
  </mergeCells>
  <printOptions horizontalCentered="1"/>
  <pageMargins left="0.39370078740157483" right="0.19685039370078741" top="0.59055118110236227" bottom="0.19685039370078741" header="0.31496062992125984" footer="0.31496062992125984"/>
  <pageSetup paperSize="9" scale="79" orientation="portrait" verticalDpi="1200" r:id="rId1"/>
  <drawing r:id="rId2"/>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1">
    <pageSetUpPr fitToPage="1"/>
  </sheetPr>
  <dimension ref="A1:I34"/>
  <sheetViews>
    <sheetView showGridLines="0" showRowColHeaders="0" showZeros="0" topLeftCell="A5" zoomScaleNormal="100" workbookViewId="0">
      <selection activeCell="A26" sqref="A26:I34"/>
    </sheetView>
  </sheetViews>
  <sheetFormatPr baseColWidth="10" defaultRowHeight="14.25"/>
  <cols>
    <col min="1" max="1" width="38.42578125" style="17" customWidth="1"/>
    <col min="2" max="2" width="9.7109375" style="17" customWidth="1"/>
    <col min="3" max="3" width="7.7109375" style="17" customWidth="1"/>
    <col min="4" max="4" width="15.7109375" style="17" customWidth="1"/>
    <col min="5" max="5" width="14.42578125" style="17" customWidth="1"/>
    <col min="6" max="6" width="14.140625" style="17" customWidth="1"/>
    <col min="7" max="7" width="14.42578125" style="17" customWidth="1"/>
    <col min="8" max="8" width="10.7109375" style="17" customWidth="1"/>
    <col min="9" max="9" width="5.140625" style="17" customWidth="1"/>
    <col min="10" max="16384" width="11.42578125" style="17"/>
  </cols>
  <sheetData>
    <row r="1" spans="1:9" ht="16.5"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734</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740</v>
      </c>
      <c r="B9" s="1493"/>
      <c r="C9" s="1493"/>
      <c r="D9" s="1493"/>
      <c r="E9" s="1493"/>
      <c r="F9" s="1493"/>
      <c r="G9" s="1493"/>
      <c r="H9" s="1493"/>
      <c r="I9" s="1493"/>
    </row>
    <row r="10" spans="1:9" ht="5.25" customHeight="1">
      <c r="A10" s="219"/>
      <c r="B10" s="219"/>
      <c r="C10" s="219"/>
      <c r="D10" s="219"/>
      <c r="E10" s="219"/>
      <c r="F10" s="219"/>
      <c r="G10" s="219"/>
      <c r="H10" s="219"/>
      <c r="I10" s="219"/>
    </row>
    <row r="11" spans="1:9" ht="8.25" customHeight="1">
      <c r="A11" s="852"/>
      <c r="B11" s="852"/>
      <c r="C11" s="852"/>
      <c r="D11" s="852"/>
      <c r="E11" s="852"/>
      <c r="F11" s="852"/>
      <c r="G11" s="852"/>
      <c r="H11" s="852"/>
      <c r="I11" s="852"/>
    </row>
    <row r="12" spans="1:9" ht="22.5" customHeight="1">
      <c r="A12" s="1901" t="s">
        <v>1014</v>
      </c>
      <c r="B12" s="1901"/>
      <c r="C12" s="1902" t="s">
        <v>5</v>
      </c>
      <c r="D12" s="1902"/>
      <c r="E12" s="1902" t="s">
        <v>5</v>
      </c>
      <c r="F12" s="1902"/>
      <c r="G12" s="1901" t="s">
        <v>1013</v>
      </c>
      <c r="H12" s="1901"/>
      <c r="I12" s="1901"/>
    </row>
    <row r="13" spans="1:9" ht="22.5" customHeight="1">
      <c r="A13" s="1901"/>
      <c r="B13" s="1901"/>
      <c r="C13" s="1903">
        <f>IDENTIFICATION!H7</f>
        <v>2017</v>
      </c>
      <c r="D13" s="1904"/>
      <c r="E13" s="1903">
        <f>IDENTIFICATION!H7-1</f>
        <v>2016</v>
      </c>
      <c r="F13" s="1904"/>
      <c r="G13" s="1901"/>
      <c r="H13" s="1901"/>
      <c r="I13" s="1901"/>
    </row>
    <row r="14" spans="1:9" ht="30.75" customHeight="1">
      <c r="A14" s="1800" t="s">
        <v>1354</v>
      </c>
      <c r="B14" s="1802"/>
      <c r="C14" s="1754">
        <f>SUMIFS(Sage!$J$3:$J$1000,Sage!$D$3:$D$1000,"=6511")</f>
        <v>0</v>
      </c>
      <c r="D14" s="1755"/>
      <c r="E14" s="1754">
        <f>SUMIFS(Sagen!$J$3:$J$1000,Sagen!$D$3:$D$1000,"=6511")</f>
        <v>0</v>
      </c>
      <c r="F14" s="1755"/>
      <c r="G14" s="2013">
        <f>IFERROR((C14-E14)/E14,)</f>
        <v>0</v>
      </c>
      <c r="H14" s="2014"/>
      <c r="I14" s="2015"/>
    </row>
    <row r="15" spans="1:9" ht="30.75" customHeight="1">
      <c r="A15" s="1800" t="s">
        <v>1355</v>
      </c>
      <c r="B15" s="1802"/>
      <c r="C15" s="1754">
        <f>SUMIFS(Sage!$J$3:$J$1000,Sage!$D$3:$D$1000,"=6515")</f>
        <v>0</v>
      </c>
      <c r="D15" s="1755"/>
      <c r="E15" s="1754">
        <f>SUMIFS(Sagen!$J$3:$J$1000,Sagen!$D$3:$D$1000,"=6515")</f>
        <v>0</v>
      </c>
      <c r="F15" s="1755"/>
      <c r="G15" s="2013">
        <f t="shared" ref="G15:G22" si="0">IFERROR((C15-E15)/E15,)</f>
        <v>0</v>
      </c>
      <c r="H15" s="2014"/>
      <c r="I15" s="2015"/>
    </row>
    <row r="16" spans="1:9" ht="34.5" customHeight="1">
      <c r="A16" s="1920" t="s">
        <v>1356</v>
      </c>
      <c r="B16" s="1921"/>
      <c r="C16" s="1754">
        <f>SUMIFS(Sage!$J$3:$J$1000,Sage!$C$3:$C$1000,"=652")</f>
        <v>0</v>
      </c>
      <c r="D16" s="1755"/>
      <c r="E16" s="1754">
        <f>SUMIFS(Sagen!$J$3:$J$1000,Sagen!$C$3:$C$1000,"=652")</f>
        <v>0</v>
      </c>
      <c r="F16" s="1755"/>
      <c r="G16" s="2013">
        <f t="shared" si="0"/>
        <v>0</v>
      </c>
      <c r="H16" s="2014"/>
      <c r="I16" s="2015"/>
    </row>
    <row r="17" spans="1:9" ht="34.5" customHeight="1">
      <c r="A17" s="1920" t="s">
        <v>1357</v>
      </c>
      <c r="B17" s="1921"/>
      <c r="C17" s="1754">
        <f>SUMIFS(Sage!$J$3:$J$1000,Sage!$C$3:$C$1000,"=654")</f>
        <v>0</v>
      </c>
      <c r="D17" s="1755"/>
      <c r="E17" s="1754">
        <f>SUMIFS(Sagen!$J$3:$J$1000,Sagen!$C$3:$C$1000,"=654")</f>
        <v>0</v>
      </c>
      <c r="F17" s="1755"/>
      <c r="G17" s="2013">
        <f t="shared" si="0"/>
        <v>0</v>
      </c>
      <c r="H17" s="2014"/>
      <c r="I17" s="2015"/>
    </row>
    <row r="18" spans="1:9" ht="39" customHeight="1">
      <c r="A18" s="1920" t="s">
        <v>1358</v>
      </c>
      <c r="B18" s="1921"/>
      <c r="C18" s="1754">
        <f>SUMIFS(Sage!$J$3:$J$1000,Sage!$D$3:$D$1000,"=6581")</f>
        <v>0</v>
      </c>
      <c r="D18" s="1755"/>
      <c r="E18" s="1754">
        <f>SUMIFS(Sagen!$J$3:$J$1000,Sagen!$D$3:$D$1000,"=6581")</f>
        <v>0</v>
      </c>
      <c r="F18" s="1755"/>
      <c r="G18" s="2013">
        <f t="shared" si="0"/>
        <v>0</v>
      </c>
      <c r="H18" s="2014"/>
      <c r="I18" s="2015"/>
    </row>
    <row r="19" spans="1:9" ht="30.75" customHeight="1">
      <c r="A19" s="1800" t="s">
        <v>1359</v>
      </c>
      <c r="B19" s="1802"/>
      <c r="C19" s="1754">
        <f>SUMIFS(Sage!$J$3:$J$1000,Sage!$D$3:$D$1000,"=6582")+SUMIFS(Sage!$J$3:$J$1000,Sage!$D$3:$D$1000,"=6583")</f>
        <v>0</v>
      </c>
      <c r="D19" s="1755"/>
      <c r="E19" s="1754">
        <f>SUMIFS(Sagen!$J$3:$J$1000,Sagen!$D$3:$D$1000,"=6582")+SUMIFS(Sagen!$J$3:$J$1000,Sagen!$D$3:$D$1000,"=6583")</f>
        <v>0</v>
      </c>
      <c r="F19" s="1755"/>
      <c r="G19" s="2013">
        <f t="shared" si="0"/>
        <v>0</v>
      </c>
      <c r="H19" s="2014"/>
      <c r="I19" s="2015"/>
    </row>
    <row r="20" spans="1:9" ht="30.75" customHeight="1">
      <c r="A20" s="1800" t="s">
        <v>1360</v>
      </c>
      <c r="B20" s="1802"/>
      <c r="C20" s="1754">
        <f>SUMIFS(Sage!$J$3:$J$1000,Sage!$D$3:$D$1000,"=6588")+SUMIFS(Sage!$J$3:$J$1000,Sage!$C$3:$C$1000,"=656")</f>
        <v>0</v>
      </c>
      <c r="D20" s="1755"/>
      <c r="E20" s="1754">
        <f>SUMIFS(Sagen!$J$3:$J$1000,Sagen!$D$3:$D$1000,"=6588")+SUMIFS(Sagen!$J$3:$J$1000,Sagen!$C$3:$C$1000,"=656")</f>
        <v>0</v>
      </c>
      <c r="F20" s="1755"/>
      <c r="G20" s="2013">
        <f t="shared" si="0"/>
        <v>0</v>
      </c>
      <c r="H20" s="2014"/>
      <c r="I20" s="2015"/>
    </row>
    <row r="21" spans="1:9" ht="42" customHeight="1">
      <c r="A21" s="1920" t="s">
        <v>1361</v>
      </c>
      <c r="B21" s="1921"/>
      <c r="C21" s="1754">
        <f>SUMIFS(Sage!$J$3:$J$1000,Sage!$C$3:$C$1000,"=659")</f>
        <v>0</v>
      </c>
      <c r="D21" s="1755"/>
      <c r="E21" s="1754">
        <f>SUMIFS(Sagen!$J$3:$J$1000,Sagen!$C$3:$C$1000,"=659")</f>
        <v>0</v>
      </c>
      <c r="F21" s="1755"/>
      <c r="G21" s="2013">
        <f t="shared" si="0"/>
        <v>0</v>
      </c>
      <c r="H21" s="2014"/>
      <c r="I21" s="2015"/>
    </row>
    <row r="22" spans="1:9" ht="24" customHeight="1">
      <c r="A22" s="2042" t="s">
        <v>401</v>
      </c>
      <c r="B22" s="2042"/>
      <c r="C22" s="1765">
        <f>SUM(C14:D21)</f>
        <v>0</v>
      </c>
      <c r="D22" s="1765"/>
      <c r="E22" s="1765">
        <f>SUM(E14:F21)</f>
        <v>0</v>
      </c>
      <c r="F22" s="1765"/>
      <c r="G22" s="2010">
        <f t="shared" si="0"/>
        <v>0</v>
      </c>
      <c r="H22" s="2011"/>
      <c r="I22" s="2012"/>
    </row>
    <row r="23" spans="1:9" ht="18.75" customHeight="1">
      <c r="A23" s="2043"/>
      <c r="B23" s="2043"/>
      <c r="C23" s="2044"/>
      <c r="D23" s="2044"/>
      <c r="E23" s="2044"/>
      <c r="F23" s="2044"/>
      <c r="G23" s="2044"/>
      <c r="H23" s="2044"/>
      <c r="I23" s="2044"/>
    </row>
    <row r="24" spans="1:9" ht="21" customHeight="1"/>
    <row r="25" spans="1:9">
      <c r="A25" s="17" t="s">
        <v>989</v>
      </c>
    </row>
    <row r="26" spans="1:9">
      <c r="A26" s="1505"/>
      <c r="B26" s="1722"/>
      <c r="C26" s="1722"/>
      <c r="D26" s="1722"/>
      <c r="E26" s="1722"/>
      <c r="F26" s="1722"/>
      <c r="G26" s="1722"/>
      <c r="H26" s="1722"/>
      <c r="I26" s="1723"/>
    </row>
    <row r="27" spans="1:9">
      <c r="A27" s="1724"/>
      <c r="B27" s="1725"/>
      <c r="C27" s="1725"/>
      <c r="D27" s="1725"/>
      <c r="E27" s="1725"/>
      <c r="F27" s="1725"/>
      <c r="G27" s="1725"/>
      <c r="H27" s="1725"/>
      <c r="I27" s="1726"/>
    </row>
    <row r="28" spans="1:9">
      <c r="A28" s="1724"/>
      <c r="B28" s="1725"/>
      <c r="C28" s="1725"/>
      <c r="D28" s="1725"/>
      <c r="E28" s="1725"/>
      <c r="F28" s="1725"/>
      <c r="G28" s="1725"/>
      <c r="H28" s="1725"/>
      <c r="I28" s="1726"/>
    </row>
    <row r="29" spans="1:9">
      <c r="A29" s="1724"/>
      <c r="B29" s="1725"/>
      <c r="C29" s="1725"/>
      <c r="D29" s="1725"/>
      <c r="E29" s="1725"/>
      <c r="F29" s="1725"/>
      <c r="G29" s="1725"/>
      <c r="H29" s="1725"/>
      <c r="I29" s="1726"/>
    </row>
    <row r="30" spans="1:9">
      <c r="A30" s="1724"/>
      <c r="B30" s="1725"/>
      <c r="C30" s="1725"/>
      <c r="D30" s="1725"/>
      <c r="E30" s="1725"/>
      <c r="F30" s="1725"/>
      <c r="G30" s="1725"/>
      <c r="H30" s="1725"/>
      <c r="I30" s="1726"/>
    </row>
    <row r="31" spans="1:9">
      <c r="A31" s="1724"/>
      <c r="B31" s="1725"/>
      <c r="C31" s="1725"/>
      <c r="D31" s="1725"/>
      <c r="E31" s="1725"/>
      <c r="F31" s="1725"/>
      <c r="G31" s="1725"/>
      <c r="H31" s="1725"/>
      <c r="I31" s="1726"/>
    </row>
    <row r="32" spans="1:9">
      <c r="A32" s="1724"/>
      <c r="B32" s="1725"/>
      <c r="C32" s="1725"/>
      <c r="D32" s="1725"/>
      <c r="E32" s="1725"/>
      <c r="F32" s="1725"/>
      <c r="G32" s="1725"/>
      <c r="H32" s="1725"/>
      <c r="I32" s="1726"/>
    </row>
    <row r="33" spans="1:9">
      <c r="A33" s="1724"/>
      <c r="B33" s="1725"/>
      <c r="C33" s="1725"/>
      <c r="D33" s="1725"/>
      <c r="E33" s="1725"/>
      <c r="F33" s="1725"/>
      <c r="G33" s="1725"/>
      <c r="H33" s="1725"/>
      <c r="I33" s="1726"/>
    </row>
    <row r="34" spans="1:9">
      <c r="A34" s="1727"/>
      <c r="B34" s="1728"/>
      <c r="C34" s="1728"/>
      <c r="D34" s="1728"/>
      <c r="E34" s="1728"/>
      <c r="F34" s="1728"/>
      <c r="G34" s="1728"/>
      <c r="H34" s="1728"/>
      <c r="I34" s="1729"/>
    </row>
  </sheetData>
  <sheetProtection algorithmName="SHA-512" hashValue="jI6aVgI1fJiWwgrHnNSqVWRINAJZF5ImlDXrxlLa0f3gXykzD2t/VTg4qHIQVPo/wNx2sXzO6BXrAy9W16gN9Q==" saltValue="b3uc4nl5o4MVsJBbqfksGg==" spinCount="100000" sheet="1" objects="1" formatCells="0" selectLockedCells="1"/>
  <mergeCells count="55">
    <mergeCell ref="A26:I34"/>
    <mergeCell ref="A18:B18"/>
    <mergeCell ref="A19:B19"/>
    <mergeCell ref="A20:B20"/>
    <mergeCell ref="A21:B21"/>
    <mergeCell ref="A22:B22"/>
    <mergeCell ref="C22:D22"/>
    <mergeCell ref="E22:F22"/>
    <mergeCell ref="G22:I22"/>
    <mergeCell ref="C18:D18"/>
    <mergeCell ref="C19:D19"/>
    <mergeCell ref="C20:D20"/>
    <mergeCell ref="E23:F23"/>
    <mergeCell ref="G23:I23"/>
    <mergeCell ref="G19:I19"/>
    <mergeCell ref="G20:I20"/>
    <mergeCell ref="C21:D21"/>
    <mergeCell ref="A23:B23"/>
    <mergeCell ref="C23:D23"/>
    <mergeCell ref="G18:I18"/>
    <mergeCell ref="E18:F18"/>
    <mergeCell ref="E19:F19"/>
    <mergeCell ref="E20:F20"/>
    <mergeCell ref="E21:F21"/>
    <mergeCell ref="G21:I21"/>
    <mergeCell ref="A16:B16"/>
    <mergeCell ref="C16:D16"/>
    <mergeCell ref="E16:F16"/>
    <mergeCell ref="G16:I16"/>
    <mergeCell ref="A17:B17"/>
    <mergeCell ref="C17:D17"/>
    <mergeCell ref="E17:F17"/>
    <mergeCell ref="G17:I17"/>
    <mergeCell ref="A14:B14"/>
    <mergeCell ref="C14:D14"/>
    <mergeCell ref="E14:F14"/>
    <mergeCell ref="G14:I14"/>
    <mergeCell ref="A15:B15"/>
    <mergeCell ref="C15:D15"/>
    <mergeCell ref="E15:F15"/>
    <mergeCell ref="G15:I15"/>
    <mergeCell ref="A7:I7"/>
    <mergeCell ref="A9:I9"/>
    <mergeCell ref="A12:B13"/>
    <mergeCell ref="C12:D12"/>
    <mergeCell ref="E12:F12"/>
    <mergeCell ref="G12:I13"/>
    <mergeCell ref="C13:D13"/>
    <mergeCell ref="E13:F13"/>
    <mergeCell ref="A1:I1"/>
    <mergeCell ref="B2:I2"/>
    <mergeCell ref="B3:I3"/>
    <mergeCell ref="F4:H4"/>
    <mergeCell ref="B5:C5"/>
    <mergeCell ref="G5:H5"/>
  </mergeCells>
  <printOptions horizontalCentered="1"/>
  <pageMargins left="0.39370078740157483" right="0.19685039370078741" top="0.59055118110236227" bottom="0.19685039370078741" header="0.31496062992125984" footer="0.31496062992125984"/>
  <pageSetup paperSize="9" scale="76" orientation="portrait" verticalDpi="1200" r:id="rId1"/>
  <drawing r:id="rId2"/>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2">
    <pageSetUpPr fitToPage="1"/>
  </sheetPr>
  <dimension ref="A1:I32"/>
  <sheetViews>
    <sheetView showGridLines="0" showRowColHeaders="0" showZeros="0" topLeftCell="A30" zoomScaleNormal="100" workbookViewId="0">
      <selection activeCell="A24" sqref="A24:I32"/>
    </sheetView>
  </sheetViews>
  <sheetFormatPr baseColWidth="10" defaultRowHeight="14.25"/>
  <cols>
    <col min="1" max="1" width="38.42578125" style="576" customWidth="1"/>
    <col min="2" max="2" width="9.7109375" style="576" customWidth="1"/>
    <col min="3" max="3" width="7.7109375" style="576" customWidth="1"/>
    <col min="4" max="4" width="15.7109375" style="576" customWidth="1"/>
    <col min="5" max="5" width="14.42578125" style="576" customWidth="1"/>
    <col min="6" max="6" width="14.140625" style="576" customWidth="1"/>
    <col min="7" max="7" width="14.42578125" style="576" customWidth="1"/>
    <col min="8" max="8" width="10.7109375" style="576" customWidth="1"/>
    <col min="9" max="9" width="5.140625" style="576" customWidth="1"/>
    <col min="10" max="16384" width="11.42578125" style="576"/>
  </cols>
  <sheetData>
    <row r="1" spans="1:9" ht="16.5" customHeight="1">
      <c r="A1" s="1301"/>
      <c r="B1" s="1302"/>
      <c r="C1" s="1302"/>
      <c r="D1" s="1302"/>
      <c r="E1" s="1302"/>
      <c r="F1" s="1302"/>
      <c r="G1" s="1302"/>
      <c r="H1" s="1302"/>
      <c r="I1" s="1302"/>
    </row>
    <row r="2" spans="1:9">
      <c r="A2" s="592" t="s">
        <v>672</v>
      </c>
      <c r="B2" s="1528" t="str">
        <f>IDENTIFICATION!B2</f>
        <v>LAPAN SOFT</v>
      </c>
      <c r="C2" s="1372"/>
      <c r="D2" s="1372"/>
      <c r="E2" s="1372"/>
      <c r="F2" s="1372"/>
      <c r="G2" s="1372"/>
      <c r="H2" s="1372"/>
      <c r="I2" s="1372"/>
    </row>
    <row r="3" spans="1:9">
      <c r="A3" s="592" t="s">
        <v>0</v>
      </c>
      <c r="B3" s="1529" t="str">
        <f>IDENTIFICATION!B4</f>
        <v>LS</v>
      </c>
      <c r="C3" s="1303"/>
      <c r="D3" s="1303"/>
      <c r="E3" s="1303"/>
      <c r="F3" s="1303"/>
      <c r="G3" s="1303"/>
      <c r="H3" s="1303"/>
      <c r="I3" s="1303"/>
    </row>
    <row r="4" spans="1:9">
      <c r="A4" s="592" t="s">
        <v>1</v>
      </c>
      <c r="B4" s="578" t="str">
        <f>IDENTIFICATION!B5</f>
        <v>01</v>
      </c>
      <c r="C4" s="579" t="s">
        <v>45</v>
      </c>
      <c r="D4" s="579" t="str">
        <f>IDENTIFICATION!F5</f>
        <v>XXXX</v>
      </c>
      <c r="E4" s="579"/>
      <c r="F4" s="1530" t="str">
        <f>IDENTIFICATION!G5</f>
        <v>TOUGAN</v>
      </c>
      <c r="G4" s="1530"/>
      <c r="H4" s="1530"/>
      <c r="I4" s="580" t="str">
        <f>IDENTIFICATION!H5</f>
        <v>01</v>
      </c>
    </row>
    <row r="5" spans="1:9">
      <c r="A5" s="592" t="s">
        <v>2</v>
      </c>
      <c r="B5" s="1530" t="str">
        <f>IDENTIFICATION!B7</f>
        <v>000XXXXXA</v>
      </c>
      <c r="C5" s="1530"/>
      <c r="D5" s="610" t="s">
        <v>3</v>
      </c>
      <c r="E5" s="610"/>
      <c r="F5" s="607">
        <f>IDENTIFICATION!F11</f>
        <v>43100</v>
      </c>
      <c r="G5" s="1373" t="s">
        <v>4</v>
      </c>
      <c r="H5" s="1373"/>
      <c r="I5" s="583">
        <f>IDENTIFICATION!H11</f>
        <v>12</v>
      </c>
    </row>
    <row r="6" spans="1:9">
      <c r="A6" s="486"/>
      <c r="B6" s="486"/>
      <c r="C6" s="486"/>
      <c r="D6" s="486"/>
      <c r="E6" s="486"/>
      <c r="F6" s="486"/>
      <c r="G6" s="486"/>
      <c r="H6" s="486"/>
      <c r="I6" s="486"/>
    </row>
    <row r="7" spans="1:9" ht="21.75" customHeight="1">
      <c r="A7" s="1514" t="s">
        <v>741</v>
      </c>
      <c r="B7" s="1514"/>
      <c r="C7" s="1514"/>
      <c r="D7" s="1514"/>
      <c r="E7" s="1514"/>
      <c r="F7" s="1514"/>
      <c r="G7" s="1514"/>
      <c r="H7" s="1514"/>
      <c r="I7" s="1514"/>
    </row>
    <row r="8" spans="1:9" ht="6" customHeight="1">
      <c r="A8" s="486"/>
      <c r="B8" s="486"/>
      <c r="C8" s="486"/>
      <c r="D8" s="486"/>
      <c r="E8" s="486"/>
      <c r="F8" s="486"/>
      <c r="G8" s="486"/>
      <c r="H8" s="486"/>
      <c r="I8" s="486"/>
    </row>
    <row r="9" spans="1:9" ht="22.5" customHeight="1">
      <c r="A9" s="1514" t="s">
        <v>743</v>
      </c>
      <c r="B9" s="1514"/>
      <c r="C9" s="1514"/>
      <c r="D9" s="1514"/>
      <c r="E9" s="1514"/>
      <c r="F9" s="1514"/>
      <c r="G9" s="1514"/>
      <c r="H9" s="1514"/>
      <c r="I9" s="1514"/>
    </row>
    <row r="10" spans="1:9" ht="5.25" customHeight="1">
      <c r="A10" s="486"/>
      <c r="B10" s="486"/>
      <c r="C10" s="486"/>
      <c r="D10" s="486"/>
      <c r="E10" s="486"/>
      <c r="F10" s="486"/>
      <c r="G10" s="486"/>
      <c r="H10" s="486"/>
      <c r="I10" s="486"/>
    </row>
    <row r="11" spans="1:9" ht="8.25" customHeight="1">
      <c r="A11" s="857"/>
      <c r="B11" s="857"/>
      <c r="C11" s="857"/>
      <c r="D11" s="857"/>
      <c r="E11" s="857"/>
      <c r="F11" s="857"/>
      <c r="G11" s="857"/>
      <c r="H11" s="857"/>
      <c r="I11" s="857"/>
    </row>
    <row r="12" spans="1:9" ht="22.5" customHeight="1">
      <c r="A12" s="1297" t="s">
        <v>1014</v>
      </c>
      <c r="B12" s="1297"/>
      <c r="C12" s="2037" t="s">
        <v>5</v>
      </c>
      <c r="D12" s="2037"/>
      <c r="E12" s="2037" t="s">
        <v>5</v>
      </c>
      <c r="F12" s="2037"/>
      <c r="G12" s="1297" t="s">
        <v>1013</v>
      </c>
      <c r="H12" s="1297"/>
      <c r="I12" s="1297"/>
    </row>
    <row r="13" spans="1:9" ht="22.5" customHeight="1">
      <c r="A13" s="1297"/>
      <c r="B13" s="1297"/>
      <c r="C13" s="2038">
        <f>IDENTIFICATION!H7</f>
        <v>2017</v>
      </c>
      <c r="D13" s="2039"/>
      <c r="E13" s="2038">
        <f>IDENTIFICATION!H7-1</f>
        <v>2016</v>
      </c>
      <c r="F13" s="2039"/>
      <c r="G13" s="1297"/>
      <c r="H13" s="1297"/>
      <c r="I13" s="1297"/>
    </row>
    <row r="14" spans="1:9" ht="30.75" customHeight="1">
      <c r="A14" s="1804" t="s">
        <v>1362</v>
      </c>
      <c r="B14" s="1806"/>
      <c r="C14" s="1754">
        <f>SUMIFS(Sage!$J$3:$J$1000,Sage!$C$3:$C$1000,"=661")+SUMIFS(Sage!$J$3:$J$1000,Sage!$C$3:$C$1000,"=662")</f>
        <v>0</v>
      </c>
      <c r="D14" s="1755"/>
      <c r="E14" s="1754">
        <f>SUMIFS(Sagen!$J$3:$J$1000,Sagen!$C$3:$C$1000,"=661")+SUMIFS(Sagen!$J$3:$J$1000,Sagen!$C$3:$C$1000,"=662")</f>
        <v>0</v>
      </c>
      <c r="F14" s="1755"/>
      <c r="G14" s="2013">
        <f>IFERROR((C14-E14)/E14,)</f>
        <v>0</v>
      </c>
      <c r="H14" s="2014"/>
      <c r="I14" s="2015"/>
    </row>
    <row r="15" spans="1:9" ht="30.75" customHeight="1">
      <c r="A15" s="1804" t="s">
        <v>1363</v>
      </c>
      <c r="B15" s="1806"/>
      <c r="C15" s="1754">
        <f>SUMIFS(Sage!$J$3:$J$1000,Sage!$C$3:$C$1000,"=663")</f>
        <v>0</v>
      </c>
      <c r="D15" s="1755"/>
      <c r="E15" s="1754">
        <f>SUMIFS(Sagen!$J$3:$J$1000,Sagen!$C$3:$C$1000,"=663")</f>
        <v>0</v>
      </c>
      <c r="F15" s="1755"/>
      <c r="G15" s="2013">
        <f t="shared" ref="G15:G20" si="0">IFERROR((C15-E15)/E15,)</f>
        <v>0</v>
      </c>
      <c r="H15" s="2014"/>
      <c r="I15" s="2015"/>
    </row>
    <row r="16" spans="1:9" ht="34.5" customHeight="1">
      <c r="A16" s="2045" t="s">
        <v>1364</v>
      </c>
      <c r="B16" s="2046"/>
      <c r="C16" s="1754">
        <f>SUMIFS(Sage!$J$3:$J$1000,Sage!$C$3:$C$1000,"=664")</f>
        <v>0</v>
      </c>
      <c r="D16" s="1755"/>
      <c r="E16" s="1754">
        <f>SUMIFS(Sagen!$J$3:$J$1000,Sagen!$C$3:$C$1000,"=664")</f>
        <v>0</v>
      </c>
      <c r="F16" s="1755"/>
      <c r="G16" s="2013">
        <f t="shared" si="0"/>
        <v>0</v>
      </c>
      <c r="H16" s="2014"/>
      <c r="I16" s="2015"/>
    </row>
    <row r="17" spans="1:9" ht="34.5" customHeight="1">
      <c r="A17" s="2045" t="s">
        <v>1365</v>
      </c>
      <c r="B17" s="2046"/>
      <c r="C17" s="1754">
        <f>SUMIFS(Sage!$J$3:$J$1000,Sage!$C$3:$C$1000,"=666")</f>
        <v>0</v>
      </c>
      <c r="D17" s="1755"/>
      <c r="E17" s="1754">
        <f>SUMIFS(Sagen!$J$3:$J$1000,Sagen!$C$3:$C$1000,"=666")</f>
        <v>0</v>
      </c>
      <c r="F17" s="1755"/>
      <c r="G17" s="2013">
        <f t="shared" si="0"/>
        <v>0</v>
      </c>
      <c r="H17" s="2014"/>
      <c r="I17" s="2015"/>
    </row>
    <row r="18" spans="1:9" ht="39" customHeight="1">
      <c r="A18" s="2045" t="s">
        <v>1366</v>
      </c>
      <c r="B18" s="2046"/>
      <c r="C18" s="1754">
        <f>SUMIFS(Sage!$J$3:$J$1000,Sage!$C$3:$C$1000,"=667")</f>
        <v>0</v>
      </c>
      <c r="D18" s="1755"/>
      <c r="E18" s="1754">
        <f>SUMIFS(Sagen!$J$3:$J$1000,Sagen!$C$3:$C$1000,"=667")</f>
        <v>0</v>
      </c>
      <c r="F18" s="1755"/>
      <c r="G18" s="2013">
        <f t="shared" si="0"/>
        <v>0</v>
      </c>
      <c r="H18" s="2014"/>
      <c r="I18" s="2015"/>
    </row>
    <row r="19" spans="1:9" ht="30.75" customHeight="1">
      <c r="A19" s="1804" t="s">
        <v>1367</v>
      </c>
      <c r="B19" s="1806"/>
      <c r="C19" s="1754">
        <f>SUMIFS(Sage!$J$3:$J$1000,Sage!$C$3:$C$1000,"=668")</f>
        <v>0</v>
      </c>
      <c r="D19" s="1755"/>
      <c r="E19" s="1754">
        <f>SUMIFS(Sagen!$J$3:$J$1000,Sagen!$C$3:$C$1000,"=668")</f>
        <v>0</v>
      </c>
      <c r="F19" s="1755"/>
      <c r="G19" s="2013">
        <f t="shared" si="0"/>
        <v>0</v>
      </c>
      <c r="H19" s="2014"/>
      <c r="I19" s="2015"/>
    </row>
    <row r="20" spans="1:9" ht="24" customHeight="1">
      <c r="A20" s="2018" t="s">
        <v>401</v>
      </c>
      <c r="B20" s="2018"/>
      <c r="C20" s="1765">
        <f>SUM(C14:D19)</f>
        <v>0</v>
      </c>
      <c r="D20" s="1765"/>
      <c r="E20" s="1765">
        <f>SUM(E14:F19)</f>
        <v>0</v>
      </c>
      <c r="F20" s="1765"/>
      <c r="G20" s="2010">
        <f t="shared" si="0"/>
        <v>0</v>
      </c>
      <c r="H20" s="2011"/>
      <c r="I20" s="2012"/>
    </row>
    <row r="21" spans="1:9" ht="18.75" customHeight="1">
      <c r="A21" s="2019"/>
      <c r="B21" s="2019"/>
      <c r="C21" s="2016"/>
      <c r="D21" s="2016"/>
      <c r="E21" s="2016"/>
      <c r="F21" s="2016"/>
      <c r="G21" s="2016"/>
      <c r="H21" s="2016"/>
      <c r="I21" s="2016"/>
    </row>
    <row r="22" spans="1:9" ht="21" customHeight="1"/>
    <row r="23" spans="1:9">
      <c r="A23" s="576" t="s">
        <v>989</v>
      </c>
    </row>
    <row r="24" spans="1:9">
      <c r="A24" s="1777"/>
      <c r="B24" s="1506"/>
      <c r="C24" s="1506"/>
      <c r="D24" s="1506"/>
      <c r="E24" s="1506"/>
      <c r="F24" s="1506"/>
      <c r="G24" s="1506"/>
      <c r="H24" s="1506"/>
      <c r="I24" s="1507"/>
    </row>
    <row r="25" spans="1:9">
      <c r="A25" s="1508"/>
      <c r="B25" s="1509"/>
      <c r="C25" s="1509"/>
      <c r="D25" s="1509"/>
      <c r="E25" s="1509"/>
      <c r="F25" s="1509"/>
      <c r="G25" s="1509"/>
      <c r="H25" s="1509"/>
      <c r="I25" s="1510"/>
    </row>
    <row r="26" spans="1:9">
      <c r="A26" s="1508"/>
      <c r="B26" s="1509"/>
      <c r="C26" s="1509"/>
      <c r="D26" s="1509"/>
      <c r="E26" s="1509"/>
      <c r="F26" s="1509"/>
      <c r="G26" s="1509"/>
      <c r="H26" s="1509"/>
      <c r="I26" s="1510"/>
    </row>
    <row r="27" spans="1:9">
      <c r="A27" s="1508"/>
      <c r="B27" s="1509"/>
      <c r="C27" s="1509"/>
      <c r="D27" s="1509"/>
      <c r="E27" s="1509"/>
      <c r="F27" s="1509"/>
      <c r="G27" s="1509"/>
      <c r="H27" s="1509"/>
      <c r="I27" s="1510"/>
    </row>
    <row r="28" spans="1:9">
      <c r="A28" s="1508"/>
      <c r="B28" s="1509"/>
      <c r="C28" s="1509"/>
      <c r="D28" s="1509"/>
      <c r="E28" s="1509"/>
      <c r="F28" s="1509"/>
      <c r="G28" s="1509"/>
      <c r="H28" s="1509"/>
      <c r="I28" s="1510"/>
    </row>
    <row r="29" spans="1:9">
      <c r="A29" s="1508"/>
      <c r="B29" s="1509"/>
      <c r="C29" s="1509"/>
      <c r="D29" s="1509"/>
      <c r="E29" s="1509"/>
      <c r="F29" s="1509"/>
      <c r="G29" s="1509"/>
      <c r="H29" s="1509"/>
      <c r="I29" s="1510"/>
    </row>
    <row r="30" spans="1:9">
      <c r="A30" s="1508"/>
      <c r="B30" s="1509"/>
      <c r="C30" s="1509"/>
      <c r="D30" s="1509"/>
      <c r="E30" s="1509"/>
      <c r="F30" s="1509"/>
      <c r="G30" s="1509"/>
      <c r="H30" s="1509"/>
      <c r="I30" s="1510"/>
    </row>
    <row r="31" spans="1:9">
      <c r="A31" s="1508"/>
      <c r="B31" s="1509"/>
      <c r="C31" s="1509"/>
      <c r="D31" s="1509"/>
      <c r="E31" s="1509"/>
      <c r="F31" s="1509"/>
      <c r="G31" s="1509"/>
      <c r="H31" s="1509"/>
      <c r="I31" s="1510"/>
    </row>
    <row r="32" spans="1:9">
      <c r="A32" s="1511"/>
      <c r="B32" s="1512"/>
      <c r="C32" s="1512"/>
      <c r="D32" s="1512"/>
      <c r="E32" s="1512"/>
      <c r="F32" s="1512"/>
      <c r="G32" s="1512"/>
      <c r="H32" s="1512"/>
      <c r="I32" s="1513"/>
    </row>
  </sheetData>
  <sheetProtection algorithmName="SHA-512" hashValue="ln3zRLSov5+j2V9RQQ9yeKTQP7nrsFySbMutVDAzIxjsceITaALZwDKHoShnvPd5nJC6mwKg2URnwrOEPnYd+Q==" saltValue="7xnKypO7FjM/oHwP7RzMOg==" spinCount="100000" sheet="1" objects="1" formatCells="0" selectLockedCells="1"/>
  <mergeCells count="47">
    <mergeCell ref="A24:I32"/>
    <mergeCell ref="A20:B20"/>
    <mergeCell ref="C20:D20"/>
    <mergeCell ref="E20:F20"/>
    <mergeCell ref="G20:I20"/>
    <mergeCell ref="A21:B21"/>
    <mergeCell ref="C21:D21"/>
    <mergeCell ref="E21:F21"/>
    <mergeCell ref="G21:I21"/>
    <mergeCell ref="A18:B18"/>
    <mergeCell ref="C18:D18"/>
    <mergeCell ref="E18:F18"/>
    <mergeCell ref="G18:I18"/>
    <mergeCell ref="A19:B19"/>
    <mergeCell ref="C19:D19"/>
    <mergeCell ref="E19:F19"/>
    <mergeCell ref="G19:I19"/>
    <mergeCell ref="A16:B16"/>
    <mergeCell ref="C16:D16"/>
    <mergeCell ref="E16:F16"/>
    <mergeCell ref="G16:I16"/>
    <mergeCell ref="A17:B17"/>
    <mergeCell ref="C17:D17"/>
    <mergeCell ref="E17:F17"/>
    <mergeCell ref="G17:I17"/>
    <mergeCell ref="A14:B14"/>
    <mergeCell ref="C14:D14"/>
    <mergeCell ref="E14:F14"/>
    <mergeCell ref="G14:I14"/>
    <mergeCell ref="A15:B15"/>
    <mergeCell ref="C15:D15"/>
    <mergeCell ref="E15:F15"/>
    <mergeCell ref="G15:I15"/>
    <mergeCell ref="A7:I7"/>
    <mergeCell ref="A9:I9"/>
    <mergeCell ref="A12:B13"/>
    <mergeCell ref="C12:D12"/>
    <mergeCell ref="E12:F12"/>
    <mergeCell ref="G12:I13"/>
    <mergeCell ref="C13:D13"/>
    <mergeCell ref="E13:F13"/>
    <mergeCell ref="A1:I1"/>
    <mergeCell ref="B2:I2"/>
    <mergeCell ref="B3:I3"/>
    <mergeCell ref="F4:H4"/>
    <mergeCell ref="B5:C5"/>
    <mergeCell ref="G5:H5"/>
  </mergeCells>
  <printOptions horizontalCentered="1"/>
  <pageMargins left="0.39370078740157483" right="0.19685039370078741" top="0.59055118110236227" bottom="0.19685039370078741" header="0.31496062992125984" footer="0.31496062992125984"/>
  <pageSetup paperSize="9" scale="76" orientation="portrait" verticalDpi="1200" r:id="rId1"/>
  <drawing r:id="rId2"/>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3"/>
  <dimension ref="A1:Q55"/>
  <sheetViews>
    <sheetView showGridLines="0" showRowColHeaders="0" showZeros="0" topLeftCell="A16" zoomScaleNormal="100" workbookViewId="0">
      <selection activeCell="C29" sqref="C29"/>
    </sheetView>
  </sheetViews>
  <sheetFormatPr baseColWidth="10" defaultRowHeight="12.75"/>
  <cols>
    <col min="1" max="1" width="2.85546875" style="22" customWidth="1"/>
    <col min="2" max="2" width="21.28515625" style="22" customWidth="1"/>
    <col min="3" max="4" width="5.85546875" style="22" customWidth="1"/>
    <col min="5" max="6" width="6.7109375" style="22" customWidth="1"/>
    <col min="7" max="8" width="6.140625" style="22" customWidth="1"/>
    <col min="9" max="9" width="5.85546875" style="22" customWidth="1"/>
    <col min="10" max="10" width="0.42578125" style="22" customWidth="1"/>
    <col min="11" max="17" width="11.5703125" style="22" customWidth="1"/>
    <col min="18" max="16384" width="11.42578125" style="22"/>
  </cols>
  <sheetData>
    <row r="1" spans="1:17" ht="3.95" customHeight="1"/>
    <row r="2" spans="1:17" ht="13.35" customHeight="1">
      <c r="B2" s="2063"/>
      <c r="C2" s="2063"/>
      <c r="D2" s="2063"/>
      <c r="E2" s="2063"/>
      <c r="F2" s="2063"/>
      <c r="G2" s="2063"/>
      <c r="H2" s="2063"/>
      <c r="I2" s="2063"/>
      <c r="J2" s="2063"/>
      <c r="K2" s="2063"/>
      <c r="L2" s="2063"/>
      <c r="M2" s="2063"/>
      <c r="N2" s="2063"/>
      <c r="O2" s="2063"/>
      <c r="P2" s="2063"/>
      <c r="Q2" s="2063"/>
    </row>
    <row r="3" spans="1:17" ht="13.35" customHeight="1">
      <c r="B3" s="19" t="s">
        <v>672</v>
      </c>
      <c r="C3" s="346"/>
      <c r="D3" s="346"/>
      <c r="E3" s="1542" t="str">
        <f>IDENTIFICATION!B2</f>
        <v>LAPAN SOFT</v>
      </c>
      <c r="F3" s="1542"/>
      <c r="G3" s="1542"/>
      <c r="H3" s="1542"/>
      <c r="I3" s="1542"/>
      <c r="J3" s="1542"/>
      <c r="K3" s="1542"/>
      <c r="L3" s="1542"/>
      <c r="M3" s="1542"/>
      <c r="N3" s="1542"/>
      <c r="O3" s="1542"/>
      <c r="P3" s="1542"/>
      <c r="Q3" s="1542"/>
    </row>
    <row r="4" spans="1:17" ht="13.35" customHeight="1">
      <c r="B4" s="1542" t="str">
        <f>IDENTIFICATION!B3</f>
        <v>TRENDS</v>
      </c>
      <c r="C4" s="1542"/>
      <c r="D4" s="1542"/>
      <c r="E4" s="1542"/>
      <c r="F4" s="1542"/>
      <c r="G4" s="1542"/>
      <c r="H4" s="1542"/>
      <c r="I4" s="1542"/>
      <c r="J4" s="1542"/>
      <c r="K4" s="1542"/>
      <c r="L4" s="1542"/>
      <c r="M4" s="485" t="s">
        <v>0</v>
      </c>
      <c r="N4" s="1700" t="str">
        <f>IDENTIFICATION!B4</f>
        <v>LS</v>
      </c>
      <c r="O4" s="1700"/>
      <c r="P4" s="1700"/>
      <c r="Q4" s="1700"/>
    </row>
    <row r="5" spans="1:17" ht="13.35" customHeight="1">
      <c r="B5" s="19" t="s">
        <v>1</v>
      </c>
      <c r="C5" s="208" t="str">
        <f>IDENTIFICATION!B5</f>
        <v>01</v>
      </c>
      <c r="D5" s="23" t="s">
        <v>45</v>
      </c>
      <c r="E5" s="2064" t="str">
        <f>IDENTIFICATION!F5</f>
        <v>XXXX</v>
      </c>
      <c r="F5" s="2065"/>
      <c r="G5" s="2066" t="str">
        <f>IDENTIFICATION!G5</f>
        <v>TOUGAN</v>
      </c>
      <c r="H5" s="2066"/>
      <c r="I5" s="2066"/>
      <c r="J5" s="2066"/>
      <c r="K5" s="2066"/>
      <c r="L5" s="474" t="str">
        <f>IDENTIFICATION!H5</f>
        <v>01</v>
      </c>
      <c r="M5" s="474"/>
      <c r="N5" s="141"/>
      <c r="O5" s="93"/>
      <c r="P5" s="20"/>
      <c r="Q5" s="20"/>
    </row>
    <row r="6" spans="1:17" ht="13.35" customHeight="1">
      <c r="B6" s="19" t="s">
        <v>2</v>
      </c>
      <c r="D6" s="1581" t="str">
        <f>IDENTIFICATION!B7</f>
        <v>000XXXXXA</v>
      </c>
      <c r="E6" s="1581"/>
      <c r="F6" s="1581"/>
      <c r="G6" s="23"/>
      <c r="H6" s="23"/>
      <c r="I6" s="23"/>
      <c r="J6" s="23"/>
      <c r="K6" s="1580" t="s">
        <v>3</v>
      </c>
      <c r="L6" s="1580"/>
      <c r="M6" s="348">
        <f>IDENTIFICATION!F11</f>
        <v>43100</v>
      </c>
      <c r="N6" s="1580" t="s">
        <v>328</v>
      </c>
      <c r="O6" s="1580"/>
      <c r="P6" s="1539">
        <f>IDENTIFICATION!H11</f>
        <v>12</v>
      </c>
      <c r="Q6" s="1539"/>
    </row>
    <row r="7" spans="1:17" ht="6" customHeight="1"/>
    <row r="8" spans="1:17" ht="6" customHeight="1"/>
    <row r="9" spans="1:17" ht="19.5" customHeight="1">
      <c r="B9" s="1531" t="s">
        <v>742</v>
      </c>
      <c r="C9" s="1531"/>
      <c r="D9" s="1531"/>
      <c r="E9" s="1531"/>
      <c r="F9" s="1531"/>
      <c r="G9" s="1531"/>
      <c r="H9" s="1531"/>
      <c r="I9" s="1531"/>
      <c r="J9" s="1531"/>
      <c r="K9" s="1531"/>
      <c r="L9" s="1531"/>
      <c r="M9" s="1531"/>
      <c r="N9" s="1531"/>
      <c r="O9" s="1531"/>
      <c r="P9" s="1531"/>
      <c r="Q9" s="1531"/>
    </row>
    <row r="10" spans="1:17" ht="15.75">
      <c r="B10" s="2067" t="s">
        <v>744</v>
      </c>
      <c r="C10" s="2067"/>
      <c r="D10" s="2067"/>
      <c r="E10" s="2067"/>
      <c r="F10" s="2067"/>
      <c r="G10" s="2067"/>
      <c r="H10" s="2067"/>
      <c r="I10" s="2067"/>
      <c r="J10" s="2067"/>
      <c r="K10" s="2067"/>
      <c r="L10" s="2067"/>
      <c r="M10" s="2067"/>
      <c r="N10" s="2067"/>
      <c r="O10" s="2067"/>
      <c r="P10" s="2067"/>
      <c r="Q10" s="2067"/>
    </row>
    <row r="11" spans="1:17" ht="6" customHeight="1"/>
    <row r="12" spans="1:17">
      <c r="A12" s="132"/>
      <c r="B12" s="145" t="s">
        <v>494</v>
      </c>
      <c r="C12" s="146"/>
      <c r="D12" s="147"/>
      <c r="E12" s="148" t="s">
        <v>495</v>
      </c>
      <c r="F12" s="147"/>
      <c r="G12" s="147"/>
      <c r="H12" s="147"/>
      <c r="I12" s="149"/>
      <c r="J12" s="126"/>
      <c r="K12" s="150" t="s">
        <v>496</v>
      </c>
      <c r="L12" s="127"/>
      <c r="M12" s="127"/>
      <c r="N12" s="127"/>
      <c r="O12" s="127"/>
      <c r="P12" s="127"/>
      <c r="Q12" s="128"/>
    </row>
    <row r="13" spans="1:17">
      <c r="A13" s="132"/>
      <c r="B13" s="151" t="s">
        <v>497</v>
      </c>
      <c r="C13" s="2068" t="s">
        <v>498</v>
      </c>
      <c r="D13" s="2069"/>
      <c r="E13" s="152" t="s">
        <v>499</v>
      </c>
      <c r="F13" s="142"/>
      <c r="G13" s="2068" t="s">
        <v>1369</v>
      </c>
      <c r="H13" s="2072"/>
      <c r="I13" s="2075" t="s">
        <v>401</v>
      </c>
      <c r="K13" s="2068" t="s">
        <v>498</v>
      </c>
      <c r="L13" s="2072"/>
      <c r="M13" s="152" t="s">
        <v>499</v>
      </c>
      <c r="N13" s="153"/>
      <c r="O13" s="2068" t="s">
        <v>1369</v>
      </c>
      <c r="P13" s="2072"/>
      <c r="Q13" s="2075" t="s">
        <v>401</v>
      </c>
    </row>
    <row r="14" spans="1:17">
      <c r="A14" s="132"/>
      <c r="B14" s="130"/>
      <c r="C14" s="2070"/>
      <c r="D14" s="2071"/>
      <c r="E14" s="138" t="s">
        <v>1370</v>
      </c>
      <c r="F14" s="139"/>
      <c r="G14" s="2073"/>
      <c r="H14" s="2074"/>
      <c r="I14" s="1606"/>
      <c r="J14" s="154"/>
      <c r="K14" s="2073"/>
      <c r="L14" s="2074"/>
      <c r="M14" s="138" t="s">
        <v>1370</v>
      </c>
      <c r="N14" s="155"/>
      <c r="O14" s="2073"/>
      <c r="P14" s="2074"/>
      <c r="Q14" s="1606"/>
    </row>
    <row r="15" spans="1:17">
      <c r="A15" s="132"/>
      <c r="B15" s="156" t="s">
        <v>500</v>
      </c>
      <c r="C15" s="480" t="s">
        <v>501</v>
      </c>
      <c r="D15" s="480" t="s">
        <v>502</v>
      </c>
      <c r="E15" s="480" t="s">
        <v>501</v>
      </c>
      <c r="F15" s="480" t="s">
        <v>502</v>
      </c>
      <c r="G15" s="480" t="s">
        <v>501</v>
      </c>
      <c r="H15" s="480" t="s">
        <v>502</v>
      </c>
      <c r="I15" s="157"/>
      <c r="J15" s="154"/>
      <c r="K15" s="480" t="s">
        <v>501</v>
      </c>
      <c r="L15" s="480" t="s">
        <v>502</v>
      </c>
      <c r="M15" s="480" t="s">
        <v>501</v>
      </c>
      <c r="N15" s="480" t="s">
        <v>502</v>
      </c>
      <c r="O15" s="480" t="s">
        <v>501</v>
      </c>
      <c r="P15" s="480" t="s">
        <v>502</v>
      </c>
      <c r="Q15" s="35"/>
    </row>
    <row r="16" spans="1:17" ht="6" customHeight="1">
      <c r="A16" s="132"/>
      <c r="B16" s="130"/>
      <c r="C16" s="130"/>
      <c r="D16" s="130"/>
      <c r="E16" s="130"/>
      <c r="F16" s="130"/>
      <c r="G16" s="130"/>
      <c r="H16" s="130"/>
      <c r="I16" s="37"/>
      <c r="K16" s="158"/>
      <c r="L16" s="158"/>
      <c r="M16" s="130"/>
      <c r="N16" s="130"/>
      <c r="O16" s="130"/>
      <c r="P16" s="130"/>
      <c r="Q16" s="37"/>
    </row>
    <row r="17" spans="1:17">
      <c r="A17" s="159" t="s">
        <v>503</v>
      </c>
      <c r="B17" s="151" t="s">
        <v>504</v>
      </c>
      <c r="C17" s="160"/>
      <c r="D17" s="160"/>
      <c r="E17" s="160"/>
      <c r="F17" s="160"/>
      <c r="G17" s="160"/>
      <c r="H17" s="160"/>
      <c r="I17" s="161">
        <f>SUM(C17:H17)</f>
        <v>0</v>
      </c>
      <c r="K17" s="162"/>
      <c r="L17" s="162"/>
      <c r="M17" s="162"/>
      <c r="N17" s="162"/>
      <c r="O17" s="162"/>
      <c r="P17" s="162"/>
      <c r="Q17" s="163">
        <f>SUM(K17:P17)</f>
        <v>0</v>
      </c>
    </row>
    <row r="18" spans="1:17">
      <c r="A18" s="159" t="s">
        <v>505</v>
      </c>
      <c r="B18" s="151" t="s">
        <v>506</v>
      </c>
      <c r="C18" s="164"/>
      <c r="D18" s="164"/>
      <c r="E18" s="164"/>
      <c r="F18" s="164"/>
      <c r="G18" s="164"/>
      <c r="H18" s="164"/>
      <c r="I18" s="165"/>
      <c r="K18" s="166"/>
      <c r="L18" s="166"/>
      <c r="M18" s="167"/>
      <c r="N18" s="167"/>
      <c r="O18" s="167"/>
      <c r="P18" s="167"/>
      <c r="Q18" s="37"/>
    </row>
    <row r="19" spans="1:17">
      <c r="A19" s="132"/>
      <c r="B19" s="151" t="s">
        <v>507</v>
      </c>
      <c r="C19" s="164"/>
      <c r="D19" s="164"/>
      <c r="E19" s="164"/>
      <c r="F19" s="164"/>
      <c r="G19" s="164"/>
      <c r="H19" s="164"/>
      <c r="I19" s="165"/>
      <c r="K19" s="166"/>
      <c r="L19" s="166"/>
      <c r="M19" s="167"/>
      <c r="N19" s="167"/>
      <c r="O19" s="167"/>
      <c r="P19" s="167"/>
      <c r="Q19" s="37"/>
    </row>
    <row r="20" spans="1:17">
      <c r="A20" s="132"/>
      <c r="B20" s="151" t="s">
        <v>508</v>
      </c>
      <c r="C20" s="160"/>
      <c r="D20" s="160"/>
      <c r="E20" s="160"/>
      <c r="F20" s="160"/>
      <c r="G20" s="160"/>
      <c r="H20" s="160"/>
      <c r="I20" s="161">
        <f>SUM(C20:H20)</f>
        <v>0</v>
      </c>
      <c r="K20" s="162"/>
      <c r="L20" s="162"/>
      <c r="M20" s="162"/>
      <c r="N20" s="162"/>
      <c r="O20" s="162"/>
      <c r="P20" s="162"/>
      <c r="Q20" s="163">
        <f>SUM(K20:P20)</f>
        <v>0</v>
      </c>
    </row>
    <row r="21" spans="1:17">
      <c r="A21" s="159" t="s">
        <v>509</v>
      </c>
      <c r="B21" s="151" t="s">
        <v>510</v>
      </c>
      <c r="C21" s="164"/>
      <c r="D21" s="164"/>
      <c r="E21" s="164"/>
      <c r="F21" s="164"/>
      <c r="G21" s="164"/>
      <c r="H21" s="164"/>
      <c r="I21" s="165"/>
      <c r="K21" s="166"/>
      <c r="L21" s="166"/>
      <c r="M21" s="167"/>
      <c r="N21" s="167"/>
      <c r="O21" s="167"/>
      <c r="P21" s="167"/>
      <c r="Q21" s="37"/>
    </row>
    <row r="22" spans="1:17">
      <c r="A22" s="132"/>
      <c r="B22" s="151" t="s">
        <v>511</v>
      </c>
      <c r="C22" s="164"/>
      <c r="D22" s="164"/>
      <c r="E22" s="164"/>
      <c r="F22" s="164"/>
      <c r="G22" s="164"/>
      <c r="H22" s="164"/>
      <c r="I22" s="165"/>
      <c r="K22" s="166"/>
      <c r="L22" s="166"/>
      <c r="M22" s="167"/>
      <c r="N22" s="167"/>
      <c r="O22" s="167"/>
      <c r="P22" s="167"/>
      <c r="Q22" s="37"/>
    </row>
    <row r="23" spans="1:17" ht="12.75" customHeight="1">
      <c r="A23" s="132"/>
      <c r="B23" s="151" t="s">
        <v>512</v>
      </c>
      <c r="C23" s="160"/>
      <c r="D23" s="160"/>
      <c r="E23" s="160"/>
      <c r="F23" s="160"/>
      <c r="G23" s="160"/>
      <c r="H23" s="160"/>
      <c r="I23" s="161">
        <f>SUM(C23:H23)</f>
        <v>0</v>
      </c>
      <c r="K23" s="162"/>
      <c r="L23" s="162"/>
      <c r="M23" s="162"/>
      <c r="N23" s="162"/>
      <c r="O23" s="162"/>
      <c r="P23" s="162"/>
      <c r="Q23" s="163">
        <f>SUM(K23:P23)</f>
        <v>0</v>
      </c>
    </row>
    <row r="24" spans="1:17">
      <c r="A24" s="159" t="s">
        <v>513</v>
      </c>
      <c r="B24" s="151" t="s">
        <v>514</v>
      </c>
      <c r="C24" s="164"/>
      <c r="D24" s="164"/>
      <c r="E24" s="164"/>
      <c r="F24" s="164"/>
      <c r="G24" s="164"/>
      <c r="H24" s="164"/>
      <c r="I24" s="165"/>
      <c r="K24" s="168"/>
      <c r="L24" s="168"/>
      <c r="M24" s="168"/>
      <c r="N24" s="168"/>
      <c r="O24" s="168"/>
      <c r="P24" s="168"/>
      <c r="Q24" s="165"/>
    </row>
    <row r="25" spans="1:17">
      <c r="A25" s="132"/>
      <c r="B25" s="151" t="s">
        <v>515</v>
      </c>
      <c r="C25" s="160"/>
      <c r="D25" s="160"/>
      <c r="E25" s="160"/>
      <c r="F25" s="160"/>
      <c r="G25" s="160"/>
      <c r="H25" s="160"/>
      <c r="I25" s="161">
        <f>SUM(C25:H25)</f>
        <v>0</v>
      </c>
      <c r="K25" s="162"/>
      <c r="L25" s="162"/>
      <c r="M25" s="162"/>
      <c r="N25" s="162"/>
      <c r="O25" s="162"/>
      <c r="P25" s="162"/>
      <c r="Q25" s="163">
        <f>SUM(K25:P25)</f>
        <v>0</v>
      </c>
    </row>
    <row r="26" spans="1:17" ht="6" customHeight="1">
      <c r="A26" s="132"/>
      <c r="B26" s="131"/>
      <c r="C26" s="164"/>
      <c r="D26" s="164"/>
      <c r="E26" s="164"/>
      <c r="F26" s="164"/>
      <c r="G26" s="164"/>
      <c r="H26" s="164"/>
      <c r="I26" s="165"/>
      <c r="K26" s="166"/>
      <c r="L26" s="166"/>
      <c r="M26" s="167"/>
      <c r="N26" s="167"/>
      <c r="O26" s="167"/>
      <c r="P26" s="167"/>
      <c r="Q26" s="37"/>
    </row>
    <row r="27" spans="1:17">
      <c r="A27" s="159" t="s">
        <v>61</v>
      </c>
      <c r="B27" s="2056" t="s">
        <v>409</v>
      </c>
      <c r="C27" s="169">
        <f t="shared" ref="C27:I27" si="0">SUM(C17+C20+C23+C25)</f>
        <v>0</v>
      </c>
      <c r="D27" s="169">
        <f t="shared" si="0"/>
        <v>0</v>
      </c>
      <c r="E27" s="169">
        <f t="shared" si="0"/>
        <v>0</v>
      </c>
      <c r="F27" s="169">
        <f t="shared" si="0"/>
        <v>0</v>
      </c>
      <c r="G27" s="169">
        <f t="shared" si="0"/>
        <v>0</v>
      </c>
      <c r="H27" s="169">
        <f t="shared" si="0"/>
        <v>0</v>
      </c>
      <c r="I27" s="170">
        <f t="shared" si="0"/>
        <v>0</v>
      </c>
      <c r="J27" s="121"/>
      <c r="K27" s="171">
        <f t="shared" ref="K27:P27" si="1">SUM(K17+K20+K23+K25)</f>
        <v>0</v>
      </c>
      <c r="L27" s="171">
        <f t="shared" si="1"/>
        <v>0</v>
      </c>
      <c r="M27" s="171">
        <f t="shared" si="1"/>
        <v>0</v>
      </c>
      <c r="N27" s="171">
        <f t="shared" si="1"/>
        <v>0</v>
      </c>
      <c r="O27" s="171">
        <f t="shared" si="1"/>
        <v>0</v>
      </c>
      <c r="P27" s="171">
        <f t="shared" si="1"/>
        <v>0</v>
      </c>
      <c r="Q27" s="172">
        <f>SUM(K27:P27)</f>
        <v>0</v>
      </c>
    </row>
    <row r="28" spans="1:17" ht="6" customHeight="1">
      <c r="A28" s="132"/>
      <c r="B28" s="2057"/>
      <c r="C28" s="173"/>
      <c r="D28" s="173"/>
      <c r="E28" s="173"/>
      <c r="F28" s="173"/>
      <c r="G28" s="173"/>
      <c r="H28" s="173"/>
      <c r="I28" s="174"/>
      <c r="J28" s="123"/>
      <c r="K28" s="175"/>
      <c r="L28" s="175"/>
      <c r="M28" s="176"/>
      <c r="N28" s="176"/>
      <c r="O28" s="176"/>
      <c r="P28" s="176"/>
      <c r="Q28" s="35"/>
    </row>
    <row r="29" spans="1:17">
      <c r="A29" s="159" t="s">
        <v>516</v>
      </c>
      <c r="B29" s="2056" t="s">
        <v>517</v>
      </c>
      <c r="C29" s="160"/>
      <c r="D29" s="160"/>
      <c r="E29" s="160"/>
      <c r="F29" s="160"/>
      <c r="G29" s="160"/>
      <c r="H29" s="160"/>
      <c r="I29" s="161">
        <f>SUM(C29:H29)</f>
        <v>0</v>
      </c>
      <c r="K29" s="162"/>
      <c r="L29" s="162"/>
      <c r="M29" s="162"/>
      <c r="N29" s="162"/>
      <c r="O29" s="162"/>
      <c r="P29" s="162"/>
      <c r="Q29" s="163">
        <f>SUM(K29:P29)</f>
        <v>0</v>
      </c>
    </row>
    <row r="30" spans="1:17" ht="6" customHeight="1">
      <c r="A30" s="132"/>
      <c r="B30" s="2057"/>
      <c r="C30" s="177"/>
      <c r="D30" s="177"/>
      <c r="E30" s="177"/>
      <c r="F30" s="177"/>
      <c r="G30" s="177"/>
      <c r="H30" s="177"/>
      <c r="I30" s="178"/>
      <c r="J30" s="123"/>
      <c r="K30" s="175"/>
      <c r="L30" s="175"/>
      <c r="M30" s="176"/>
      <c r="N30" s="176"/>
      <c r="O30" s="176"/>
      <c r="P30" s="176"/>
      <c r="Q30" s="35"/>
    </row>
    <row r="31" spans="1:17">
      <c r="A31" s="159" t="s">
        <v>518</v>
      </c>
      <c r="B31" s="2056" t="s">
        <v>519</v>
      </c>
      <c r="C31" s="160"/>
      <c r="D31" s="160"/>
      <c r="E31" s="160"/>
      <c r="F31" s="160"/>
      <c r="G31" s="160"/>
      <c r="H31" s="160"/>
      <c r="I31" s="161">
        <f>SUM(C31:H31)</f>
        <v>0</v>
      </c>
      <c r="K31" s="162"/>
      <c r="L31" s="162"/>
      <c r="M31" s="162"/>
      <c r="N31" s="162"/>
      <c r="O31" s="162"/>
      <c r="P31" s="162"/>
      <c r="Q31" s="163">
        <f>SUM(K31:P31)</f>
        <v>0</v>
      </c>
    </row>
    <row r="32" spans="1:17" ht="6" customHeight="1">
      <c r="A32" s="132"/>
      <c r="B32" s="2057"/>
      <c r="C32" s="173"/>
      <c r="D32" s="173"/>
      <c r="E32" s="173"/>
      <c r="F32" s="173"/>
      <c r="G32" s="173"/>
      <c r="H32" s="173"/>
      <c r="I32" s="174"/>
      <c r="J32" s="123"/>
      <c r="K32" s="179"/>
      <c r="L32" s="179"/>
      <c r="M32" s="122"/>
      <c r="N32" s="122"/>
      <c r="O32" s="122"/>
      <c r="P32" s="122"/>
      <c r="Q32" s="35"/>
    </row>
    <row r="33" spans="1:17" ht="8.1" customHeight="1">
      <c r="B33" s="19"/>
    </row>
    <row r="34" spans="1:17" ht="10.7" customHeight="1">
      <c r="B34" s="19"/>
      <c r="I34" s="132"/>
      <c r="J34" s="121"/>
      <c r="K34" s="2059" t="s">
        <v>520</v>
      </c>
      <c r="L34" s="2060"/>
      <c r="O34" s="22" t="s">
        <v>527</v>
      </c>
    </row>
    <row r="35" spans="1:17" ht="10.7" customHeight="1">
      <c r="B35" s="180" t="s">
        <v>521</v>
      </c>
      <c r="I35" s="132"/>
      <c r="K35" s="2061" t="s">
        <v>1368</v>
      </c>
      <c r="L35" s="2062"/>
    </row>
    <row r="36" spans="1:17">
      <c r="A36" s="159" t="s">
        <v>522</v>
      </c>
      <c r="B36" s="145" t="s">
        <v>504</v>
      </c>
      <c r="C36" s="181"/>
      <c r="D36" s="181"/>
      <c r="E36" s="181"/>
      <c r="F36" s="181"/>
      <c r="G36" s="181"/>
      <c r="H36" s="181"/>
      <c r="I36" s="170">
        <f>SUM(C36:H36)</f>
        <v>0</v>
      </c>
      <c r="J36" s="121"/>
      <c r="K36" s="182"/>
      <c r="L36" s="183"/>
      <c r="O36" s="22" t="s">
        <v>528</v>
      </c>
    </row>
    <row r="37" spans="1:17">
      <c r="A37" s="159" t="s">
        <v>523</v>
      </c>
      <c r="B37" s="151" t="s">
        <v>506</v>
      </c>
      <c r="C37" s="164"/>
      <c r="D37" s="164"/>
      <c r="E37" s="164"/>
      <c r="F37" s="164"/>
      <c r="G37" s="164"/>
      <c r="H37" s="164"/>
      <c r="I37" s="165"/>
      <c r="K37" s="166"/>
      <c r="L37" s="184"/>
      <c r="N37" s="22" t="s">
        <v>989</v>
      </c>
    </row>
    <row r="38" spans="1:17">
      <c r="B38" s="151" t="s">
        <v>524</v>
      </c>
      <c r="C38" s="164"/>
      <c r="D38" s="164"/>
      <c r="E38" s="164"/>
      <c r="F38" s="164"/>
      <c r="G38" s="164"/>
      <c r="H38" s="164"/>
      <c r="I38" s="165"/>
      <c r="K38" s="166"/>
      <c r="L38" s="184"/>
      <c r="N38" s="2047"/>
      <c r="O38" s="2048"/>
      <c r="P38" s="2048"/>
      <c r="Q38" s="2049"/>
    </row>
    <row r="39" spans="1:17">
      <c r="B39" s="151" t="s">
        <v>525</v>
      </c>
      <c r="C39" s="160"/>
      <c r="D39" s="160"/>
      <c r="E39" s="160"/>
      <c r="F39" s="160"/>
      <c r="G39" s="160"/>
      <c r="H39" s="160"/>
      <c r="I39" s="161">
        <f>SUM(C39:H39)</f>
        <v>0</v>
      </c>
      <c r="K39" s="162"/>
      <c r="L39" s="185"/>
      <c r="N39" s="2050"/>
      <c r="O39" s="2051"/>
      <c r="P39" s="2051"/>
      <c r="Q39" s="2052"/>
    </row>
    <row r="40" spans="1:17">
      <c r="A40" s="159" t="s">
        <v>526</v>
      </c>
      <c r="B40" s="151" t="s">
        <v>510</v>
      </c>
      <c r="C40" s="164"/>
      <c r="D40" s="164"/>
      <c r="E40" s="164"/>
      <c r="F40" s="164"/>
      <c r="G40" s="164"/>
      <c r="H40" s="164"/>
      <c r="I40" s="165"/>
      <c r="K40" s="166"/>
      <c r="L40" s="184"/>
      <c r="N40" s="2050"/>
      <c r="O40" s="2051"/>
      <c r="P40" s="2051"/>
      <c r="Q40" s="2052"/>
    </row>
    <row r="41" spans="1:17">
      <c r="B41" s="151" t="s">
        <v>511</v>
      </c>
      <c r="C41" s="164"/>
      <c r="D41" s="164"/>
      <c r="E41" s="164"/>
      <c r="F41" s="164"/>
      <c r="G41" s="164"/>
      <c r="H41" s="164"/>
      <c r="I41" s="165"/>
      <c r="K41" s="166"/>
      <c r="L41" s="184"/>
      <c r="N41" s="2050"/>
      <c r="O41" s="2051"/>
      <c r="P41" s="2051"/>
      <c r="Q41" s="2052"/>
    </row>
    <row r="42" spans="1:17">
      <c r="B42" s="151" t="s">
        <v>512</v>
      </c>
      <c r="C42" s="160"/>
      <c r="D42" s="160"/>
      <c r="E42" s="160"/>
      <c r="F42" s="160"/>
      <c r="G42" s="160"/>
      <c r="H42" s="160"/>
      <c r="I42" s="161">
        <f>SUM(C42:H42)</f>
        <v>0</v>
      </c>
      <c r="K42" s="162"/>
      <c r="L42" s="185"/>
      <c r="N42" s="2050"/>
      <c r="O42" s="2051"/>
      <c r="P42" s="2051"/>
      <c r="Q42" s="2052"/>
    </row>
    <row r="43" spans="1:17">
      <c r="A43" s="159" t="s">
        <v>529</v>
      </c>
      <c r="B43" s="151" t="s">
        <v>514</v>
      </c>
      <c r="C43" s="164"/>
      <c r="D43" s="164"/>
      <c r="E43" s="164"/>
      <c r="F43" s="164"/>
      <c r="G43" s="164"/>
      <c r="H43" s="164"/>
      <c r="I43" s="165"/>
      <c r="K43" s="168"/>
      <c r="L43" s="186"/>
      <c r="N43" s="2050"/>
      <c r="O43" s="2051"/>
      <c r="P43" s="2051"/>
      <c r="Q43" s="2052"/>
    </row>
    <row r="44" spans="1:17">
      <c r="B44" s="151" t="s">
        <v>515</v>
      </c>
      <c r="C44" s="160"/>
      <c r="D44" s="160"/>
      <c r="E44" s="160"/>
      <c r="F44" s="160"/>
      <c r="G44" s="160"/>
      <c r="H44" s="160"/>
      <c r="I44" s="161">
        <f>SUM(C44:H44)</f>
        <v>0</v>
      </c>
      <c r="K44" s="162"/>
      <c r="L44" s="185"/>
      <c r="N44" s="2050"/>
      <c r="O44" s="2051"/>
      <c r="P44" s="2051"/>
      <c r="Q44" s="2052"/>
    </row>
    <row r="45" spans="1:17" ht="8.1" customHeight="1">
      <c r="B45" s="131"/>
      <c r="C45" s="164"/>
      <c r="D45" s="164"/>
      <c r="E45" s="164"/>
      <c r="F45" s="164"/>
      <c r="G45" s="164"/>
      <c r="H45" s="164"/>
      <c r="I45" s="165"/>
      <c r="K45" s="166"/>
      <c r="L45" s="184"/>
      <c r="N45" s="2050"/>
      <c r="O45" s="2051"/>
      <c r="P45" s="2051"/>
      <c r="Q45" s="2052"/>
    </row>
    <row r="46" spans="1:17">
      <c r="A46" s="159" t="s">
        <v>530</v>
      </c>
      <c r="B46" s="2056" t="s">
        <v>410</v>
      </c>
      <c r="C46" s="169">
        <f t="shared" ref="C46:I46" si="2">SUM(C36+C39+C42+C44)</f>
        <v>0</v>
      </c>
      <c r="D46" s="169">
        <f t="shared" si="2"/>
        <v>0</v>
      </c>
      <c r="E46" s="169">
        <f t="shared" si="2"/>
        <v>0</v>
      </c>
      <c r="F46" s="169">
        <f t="shared" si="2"/>
        <v>0</v>
      </c>
      <c r="G46" s="169">
        <f t="shared" si="2"/>
        <v>0</v>
      </c>
      <c r="H46" s="169">
        <f t="shared" si="2"/>
        <v>0</v>
      </c>
      <c r="I46" s="170">
        <f t="shared" si="2"/>
        <v>0</v>
      </c>
      <c r="J46" s="121"/>
      <c r="K46" s="171">
        <f>SUM(K36+K39+K42+K44)</f>
        <v>0</v>
      </c>
      <c r="L46" s="172">
        <f>SUM(L36+L39+L42+L44)</f>
        <v>0</v>
      </c>
      <c r="N46" s="2050"/>
      <c r="O46" s="2051"/>
      <c r="P46" s="2051"/>
      <c r="Q46" s="2052"/>
    </row>
    <row r="47" spans="1:17" ht="6" customHeight="1">
      <c r="B47" s="2057"/>
      <c r="C47" s="177"/>
      <c r="D47" s="177"/>
      <c r="E47" s="177"/>
      <c r="F47" s="177"/>
      <c r="G47" s="177"/>
      <c r="H47" s="177"/>
      <c r="I47" s="178"/>
      <c r="J47" s="123"/>
      <c r="K47" s="175"/>
      <c r="L47" s="187"/>
      <c r="N47" s="2050"/>
      <c r="O47" s="2051"/>
      <c r="P47" s="2051"/>
      <c r="Q47" s="2052"/>
    </row>
    <row r="48" spans="1:17">
      <c r="A48" s="159" t="s">
        <v>531</v>
      </c>
      <c r="B48" s="2056" t="s">
        <v>517</v>
      </c>
      <c r="C48" s="160"/>
      <c r="D48" s="160"/>
      <c r="E48" s="160"/>
      <c r="F48" s="160"/>
      <c r="G48" s="160"/>
      <c r="H48" s="160"/>
      <c r="I48" s="161">
        <f>SUM(C48:H48)</f>
        <v>0</v>
      </c>
      <c r="K48" s="162"/>
      <c r="L48" s="185"/>
      <c r="N48" s="2050"/>
      <c r="O48" s="2051"/>
      <c r="P48" s="2051"/>
      <c r="Q48" s="2052"/>
    </row>
    <row r="49" spans="1:17" ht="6" customHeight="1">
      <c r="B49" s="2057"/>
      <c r="C49" s="177"/>
      <c r="D49" s="177"/>
      <c r="E49" s="177"/>
      <c r="F49" s="177"/>
      <c r="G49" s="177"/>
      <c r="H49" s="177"/>
      <c r="I49" s="178"/>
      <c r="J49" s="123"/>
      <c r="K49" s="175"/>
      <c r="L49" s="187"/>
      <c r="N49" s="2050"/>
      <c r="O49" s="2051"/>
      <c r="P49" s="2051"/>
      <c r="Q49" s="2052"/>
    </row>
    <row r="50" spans="1:17">
      <c r="A50" s="159" t="s">
        <v>532</v>
      </c>
      <c r="B50" s="2056" t="s">
        <v>519</v>
      </c>
      <c r="C50" s="160"/>
      <c r="D50" s="160"/>
      <c r="E50" s="160"/>
      <c r="F50" s="160"/>
      <c r="G50" s="160"/>
      <c r="H50" s="160"/>
      <c r="I50" s="161">
        <f>SUM(C50:H50)</f>
        <v>0</v>
      </c>
      <c r="K50" s="162"/>
      <c r="L50" s="185"/>
      <c r="N50" s="2050"/>
      <c r="O50" s="2051"/>
      <c r="P50" s="2051"/>
      <c r="Q50" s="2052"/>
    </row>
    <row r="51" spans="1:17" ht="6" customHeight="1">
      <c r="B51" s="2057"/>
      <c r="C51" s="173"/>
      <c r="D51" s="173"/>
      <c r="E51" s="173"/>
      <c r="F51" s="173"/>
      <c r="G51" s="173"/>
      <c r="H51" s="173"/>
      <c r="I51" s="174"/>
      <c r="J51" s="123"/>
      <c r="K51" s="179"/>
      <c r="L51" s="188"/>
      <c r="N51" s="2050"/>
      <c r="O51" s="2051"/>
      <c r="P51" s="2051"/>
      <c r="Q51" s="2052"/>
    </row>
    <row r="52" spans="1:17">
      <c r="A52" s="159" t="s">
        <v>533</v>
      </c>
      <c r="B52" s="2058" t="s">
        <v>534</v>
      </c>
      <c r="C52" s="161">
        <f t="shared" ref="C52:H52" si="3">C27+C46</f>
        <v>0</v>
      </c>
      <c r="D52" s="161">
        <f t="shared" si="3"/>
        <v>0</v>
      </c>
      <c r="E52" s="161">
        <f t="shared" si="3"/>
        <v>0</v>
      </c>
      <c r="F52" s="161">
        <f t="shared" si="3"/>
        <v>0</v>
      </c>
      <c r="G52" s="161">
        <f t="shared" si="3"/>
        <v>0</v>
      </c>
      <c r="H52" s="161">
        <f t="shared" si="3"/>
        <v>0</v>
      </c>
      <c r="I52" s="161">
        <f>SUM(C52:H52)</f>
        <v>0</v>
      </c>
      <c r="K52" s="189"/>
      <c r="L52" s="190"/>
      <c r="N52" s="2050"/>
      <c r="O52" s="2051"/>
      <c r="P52" s="2051"/>
      <c r="Q52" s="2052"/>
    </row>
    <row r="53" spans="1:17" ht="6" customHeight="1">
      <c r="B53" s="2057"/>
      <c r="C53" s="35"/>
      <c r="D53" s="35"/>
      <c r="E53" s="35"/>
      <c r="F53" s="35"/>
      <c r="G53" s="35"/>
      <c r="H53" s="35"/>
      <c r="I53" s="124"/>
      <c r="J53" s="123"/>
      <c r="K53" s="191"/>
      <c r="L53" s="192"/>
      <c r="N53" s="2053"/>
      <c r="O53" s="2054"/>
      <c r="P53" s="2054"/>
      <c r="Q53" s="2055"/>
    </row>
    <row r="54" spans="1:17" ht="9.9499999999999993" customHeight="1">
      <c r="B54" s="63"/>
      <c r="C54" s="64"/>
      <c r="K54" s="193"/>
      <c r="L54" s="193"/>
    </row>
    <row r="55" spans="1:17" ht="9.9499999999999993" customHeight="1">
      <c r="K55" s="144"/>
      <c r="L55" s="194"/>
    </row>
  </sheetData>
  <sheetProtection algorithmName="SHA-512" hashValue="gRSsa/MT3ij0Z8vA2yReWQSDS7X9KiGYtXRS5z0YWTFGWrE5fmZ2hmPqhmLl4qszFZJZs02MuYDIl4hB6Pup5A==" saltValue="rP1Tfdf7p+jcDXrREbm4gA==" spinCount="100000" sheet="1" objects="1" formatCells="0" selectLockedCells="1"/>
  <mergeCells count="28">
    <mergeCell ref="B9:Q9"/>
    <mergeCell ref="B10:Q10"/>
    <mergeCell ref="C13:D14"/>
    <mergeCell ref="G13:H14"/>
    <mergeCell ref="I13:I14"/>
    <mergeCell ref="K13:L14"/>
    <mergeCell ref="O13:P14"/>
    <mergeCell ref="Q13:Q14"/>
    <mergeCell ref="B2:Q2"/>
    <mergeCell ref="D6:F6"/>
    <mergeCell ref="K6:L6"/>
    <mergeCell ref="N6:O6"/>
    <mergeCell ref="P6:Q6"/>
    <mergeCell ref="E5:F5"/>
    <mergeCell ref="G5:K5"/>
    <mergeCell ref="E3:Q3"/>
    <mergeCell ref="N4:Q4"/>
    <mergeCell ref="B4:L4"/>
    <mergeCell ref="N38:Q53"/>
    <mergeCell ref="B48:B49"/>
    <mergeCell ref="B50:B51"/>
    <mergeCell ref="B52:B53"/>
    <mergeCell ref="B27:B28"/>
    <mergeCell ref="B29:B30"/>
    <mergeCell ref="B31:B32"/>
    <mergeCell ref="K34:L34"/>
    <mergeCell ref="K35:L35"/>
    <mergeCell ref="B46:B47"/>
  </mergeCells>
  <printOptions horizontalCentered="1" verticalCentered="1"/>
  <pageMargins left="0" right="0" top="0" bottom="0" header="0.51181102362204722" footer="0.51181102362204722"/>
  <pageSetup paperSize="9" scale="95" orientation="landscape" r:id="rId1"/>
  <headerFooter alignWithMargins="0"/>
  <drawing r:id="rId2"/>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6"/>
  <dimension ref="A1:M63"/>
  <sheetViews>
    <sheetView showGridLines="0" showRowColHeaders="0" showZeros="0" workbookViewId="0">
      <selection activeCell="E45" sqref="E45"/>
    </sheetView>
  </sheetViews>
  <sheetFormatPr baseColWidth="10" defaultRowHeight="12.75"/>
  <cols>
    <col min="1" max="1" width="41" style="22" bestFit="1" customWidth="1"/>
    <col min="2" max="2" width="14" style="22" customWidth="1"/>
    <col min="3" max="3" width="0.5703125" style="22" customWidth="1"/>
    <col min="4" max="6" width="12.7109375" style="22" customWidth="1"/>
    <col min="7" max="7" width="0.5703125" style="22" customWidth="1"/>
    <col min="8" max="9" width="12.7109375" style="22" customWidth="1"/>
    <col min="10" max="10" width="11.7109375" style="22" customWidth="1"/>
    <col min="11" max="11" width="2.7109375" style="22" customWidth="1"/>
    <col min="12" max="12" width="0.5703125" style="22" customWidth="1"/>
    <col min="13" max="13" width="14" style="22" customWidth="1"/>
    <col min="14" max="16384" width="11.42578125" style="22"/>
  </cols>
  <sheetData>
    <row r="1" spans="1:13" ht="14.25" customHeight="1">
      <c r="A1" s="1538"/>
      <c r="B1" s="1538"/>
      <c r="C1" s="1538"/>
      <c r="D1" s="1538"/>
      <c r="E1" s="1538"/>
      <c r="F1" s="1538"/>
      <c r="G1" s="1538"/>
      <c r="H1" s="1538"/>
      <c r="I1" s="1538"/>
      <c r="J1" s="1538"/>
      <c r="K1" s="1538"/>
      <c r="L1" s="1538"/>
      <c r="M1" s="1538"/>
    </row>
    <row r="2" spans="1:13" ht="14.25" customHeight="1">
      <c r="A2" s="19" t="s">
        <v>672</v>
      </c>
      <c r="B2" s="1542" t="str">
        <f>IDENTIFICATION!B2</f>
        <v>LAPAN SOFT</v>
      </c>
      <c r="C2" s="1542"/>
      <c r="D2" s="1542"/>
      <c r="E2" s="1542"/>
      <c r="F2" s="1542"/>
      <c r="G2" s="1542"/>
      <c r="H2" s="1542"/>
      <c r="I2" s="1542"/>
      <c r="J2" s="1542"/>
      <c r="K2" s="1542"/>
      <c r="L2" s="1542"/>
      <c r="M2" s="1542"/>
    </row>
    <row r="3" spans="1:13" ht="14.25" customHeight="1">
      <c r="A3" s="1542" t="str">
        <f>IDENTIFICATION!B3</f>
        <v>TRENDS</v>
      </c>
      <c r="B3" s="1542"/>
      <c r="C3" s="1542"/>
      <c r="D3" s="1542"/>
      <c r="E3" s="481" t="s">
        <v>0</v>
      </c>
      <c r="F3" s="1542" t="str">
        <f>IDENTIFICATION!B4</f>
        <v>LS</v>
      </c>
      <c r="G3" s="1542"/>
      <c r="H3" s="1542"/>
      <c r="I3" s="1542"/>
      <c r="J3" s="1542"/>
      <c r="K3" s="1542"/>
      <c r="L3" s="1542"/>
      <c r="M3" s="1542"/>
    </row>
    <row r="4" spans="1:13" ht="14.25" customHeight="1">
      <c r="A4" s="19" t="s">
        <v>1</v>
      </c>
      <c r="B4" s="483" t="str">
        <f>IDENTIFICATION!B5</f>
        <v>01</v>
      </c>
      <c r="C4" s="484"/>
      <c r="D4" s="484" t="s">
        <v>45</v>
      </c>
      <c r="E4" s="821" t="str">
        <f>IDENTIFICATION!F5</f>
        <v>XXXX</v>
      </c>
      <c r="F4" s="1541" t="str">
        <f>IDENTIFICATION!G5</f>
        <v>TOUGAN</v>
      </c>
      <c r="G4" s="1541"/>
      <c r="H4" s="1541"/>
      <c r="I4" s="476" t="str">
        <f>IDENTIFICATION!H5</f>
        <v>01</v>
      </c>
      <c r="J4" s="313"/>
      <c r="K4" s="314"/>
      <c r="L4" s="314"/>
      <c r="M4" s="314"/>
    </row>
    <row r="5" spans="1:13" ht="14.25" customHeight="1">
      <c r="A5" s="19" t="s">
        <v>2</v>
      </c>
      <c r="B5" s="476" t="str">
        <f>IDENTIFICATION!B7</f>
        <v>000XXXXXA</v>
      </c>
      <c r="C5" s="20"/>
      <c r="D5" s="20"/>
      <c r="E5" s="20"/>
      <c r="F5" s="482" t="s">
        <v>3</v>
      </c>
      <c r="G5" s="20"/>
      <c r="H5" s="25">
        <f>IDENTIFICATION!F11</f>
        <v>43100</v>
      </c>
      <c r="I5" s="26" t="s">
        <v>328</v>
      </c>
      <c r="J5" s="1539">
        <f>IDENTIFICATION!H11</f>
        <v>12</v>
      </c>
      <c r="K5" s="1539"/>
      <c r="L5" s="1539"/>
      <c r="M5" s="1539"/>
    </row>
    <row r="6" spans="1:13" ht="3.75" customHeight="1">
      <c r="A6" s="113"/>
      <c r="B6" s="113"/>
      <c r="C6" s="113"/>
      <c r="D6" s="113"/>
      <c r="E6" s="113"/>
      <c r="F6" s="113"/>
      <c r="G6" s="113"/>
      <c r="H6" s="113"/>
      <c r="I6" s="113"/>
      <c r="J6" s="113"/>
      <c r="K6" s="113"/>
      <c r="L6" s="113"/>
      <c r="M6" s="113"/>
    </row>
    <row r="7" spans="1:13" ht="6.75" customHeight="1">
      <c r="A7" s="113"/>
      <c r="B7" s="113"/>
      <c r="C7" s="113"/>
      <c r="D7" s="113"/>
      <c r="E7" s="113"/>
      <c r="F7" s="113"/>
      <c r="G7" s="113"/>
      <c r="H7" s="113"/>
      <c r="I7" s="113"/>
      <c r="J7" s="113"/>
      <c r="K7" s="113"/>
      <c r="L7" s="113"/>
      <c r="M7" s="113"/>
    </row>
    <row r="8" spans="1:13" ht="14.25" customHeight="1">
      <c r="A8" s="2080" t="s">
        <v>745</v>
      </c>
      <c r="B8" s="2080"/>
      <c r="C8" s="2080"/>
      <c r="D8" s="2080"/>
      <c r="E8" s="2080"/>
      <c r="F8" s="2080"/>
      <c r="G8" s="2080"/>
      <c r="H8" s="2080"/>
      <c r="I8" s="113"/>
      <c r="J8" s="113"/>
      <c r="K8" s="113"/>
      <c r="L8" s="113"/>
      <c r="M8" s="113"/>
    </row>
    <row r="9" spans="1:13" ht="15.75" customHeight="1">
      <c r="A9" s="2080" t="s">
        <v>749</v>
      </c>
      <c r="B9" s="2080"/>
      <c r="C9" s="2080"/>
      <c r="D9" s="2080"/>
      <c r="E9" s="2080"/>
      <c r="F9" s="2080"/>
      <c r="G9" s="2080"/>
      <c r="H9" s="2084"/>
      <c r="I9" s="315"/>
      <c r="J9" s="322"/>
      <c r="K9" s="315"/>
      <c r="L9" s="232"/>
      <c r="M9" s="322"/>
    </row>
    <row r="10" spans="1:13" ht="5.0999999999999996" customHeight="1">
      <c r="A10" s="2080"/>
      <c r="B10" s="2080"/>
      <c r="C10" s="2080"/>
      <c r="D10" s="2080"/>
      <c r="E10" s="2080"/>
      <c r="F10" s="2080"/>
      <c r="G10" s="2080"/>
      <c r="H10" s="2084"/>
      <c r="I10" s="232"/>
      <c r="J10" s="232"/>
      <c r="K10" s="232"/>
      <c r="L10" s="232"/>
      <c r="M10" s="232"/>
    </row>
    <row r="11" spans="1:13" ht="5.25" customHeight="1">
      <c r="A11" s="113"/>
      <c r="B11" s="113"/>
      <c r="C11" s="113"/>
      <c r="D11" s="113"/>
      <c r="E11" s="113"/>
      <c r="F11" s="113"/>
      <c r="G11" s="113"/>
      <c r="H11" s="113"/>
      <c r="I11" s="232"/>
      <c r="J11" s="232"/>
      <c r="K11" s="232"/>
      <c r="L11" s="232"/>
      <c r="M11" s="232"/>
    </row>
    <row r="12" spans="1:13" ht="5.0999999999999996" customHeight="1">
      <c r="A12" s="65"/>
      <c r="B12" s="65"/>
      <c r="C12" s="65"/>
      <c r="D12" s="65"/>
      <c r="E12" s="65"/>
      <c r="F12" s="65"/>
      <c r="G12" s="65"/>
      <c r="H12" s="65"/>
      <c r="I12" s="477"/>
      <c r="J12" s="477"/>
      <c r="K12" s="477"/>
      <c r="L12" s="477"/>
      <c r="M12" s="477"/>
    </row>
    <row r="13" spans="1:13">
      <c r="A13" s="2081" t="s">
        <v>1407</v>
      </c>
      <c r="B13" s="95" t="s">
        <v>421</v>
      </c>
      <c r="C13" s="96"/>
      <c r="D13" s="97" t="s">
        <v>455</v>
      </c>
      <c r="E13" s="98"/>
      <c r="F13" s="99"/>
      <c r="G13" s="96"/>
      <c r="H13" s="97" t="s">
        <v>435</v>
      </c>
      <c r="I13" s="98"/>
      <c r="J13" s="100"/>
      <c r="K13" s="99"/>
      <c r="L13" s="96"/>
      <c r="M13" s="95" t="s">
        <v>422</v>
      </c>
    </row>
    <row r="14" spans="1:13">
      <c r="A14" s="2082"/>
      <c r="B14" s="101" t="s">
        <v>459</v>
      </c>
      <c r="C14" s="65"/>
      <c r="D14" s="102" t="s">
        <v>460</v>
      </c>
      <c r="E14" s="103"/>
      <c r="F14" s="104"/>
      <c r="G14" s="65"/>
      <c r="H14" s="102" t="s">
        <v>461</v>
      </c>
      <c r="I14" s="103"/>
      <c r="J14" s="103"/>
      <c r="K14" s="104"/>
      <c r="L14" s="65"/>
      <c r="M14" s="101" t="s">
        <v>459</v>
      </c>
    </row>
    <row r="15" spans="1:13">
      <c r="A15" s="2082"/>
      <c r="B15" s="101" t="s">
        <v>421</v>
      </c>
      <c r="C15" s="65"/>
      <c r="D15" s="78"/>
      <c r="E15" s="101"/>
      <c r="F15" s="105" t="s">
        <v>462</v>
      </c>
      <c r="G15" s="65"/>
      <c r="H15" s="78"/>
      <c r="I15" s="101"/>
      <c r="J15" s="106" t="s">
        <v>462</v>
      </c>
      <c r="K15" s="107"/>
      <c r="L15" s="65"/>
      <c r="M15" s="101" t="s">
        <v>463</v>
      </c>
    </row>
    <row r="16" spans="1:13">
      <c r="A16" s="2082"/>
      <c r="B16" s="101" t="s">
        <v>464</v>
      </c>
      <c r="C16" s="65"/>
      <c r="D16" s="78" t="s">
        <v>465</v>
      </c>
      <c r="E16" s="101" t="s">
        <v>466</v>
      </c>
      <c r="F16" s="105" t="s">
        <v>467</v>
      </c>
      <c r="G16" s="65"/>
      <c r="H16" s="78" t="s">
        <v>465</v>
      </c>
      <c r="I16" s="101" t="s">
        <v>466</v>
      </c>
      <c r="J16" s="106" t="s">
        <v>467</v>
      </c>
      <c r="K16" s="107"/>
      <c r="L16" s="65"/>
      <c r="M16" s="101" t="s">
        <v>468</v>
      </c>
    </row>
    <row r="17" spans="1:13">
      <c r="A17" s="2082"/>
      <c r="B17" s="101" t="s">
        <v>6</v>
      </c>
      <c r="C17" s="65"/>
      <c r="D17" s="78" t="s">
        <v>469</v>
      </c>
      <c r="E17" s="101" t="s">
        <v>470</v>
      </c>
      <c r="F17" s="105" t="s">
        <v>471</v>
      </c>
      <c r="G17" s="65"/>
      <c r="H17" s="78" t="s">
        <v>469</v>
      </c>
      <c r="I17" s="101" t="s">
        <v>470</v>
      </c>
      <c r="J17" s="106" t="s">
        <v>471</v>
      </c>
      <c r="K17" s="107"/>
      <c r="L17" s="65"/>
      <c r="M17" s="101" t="s">
        <v>424</v>
      </c>
    </row>
    <row r="18" spans="1:13">
      <c r="A18" s="2083"/>
      <c r="B18" s="108" t="s">
        <v>424</v>
      </c>
      <c r="C18" s="67"/>
      <c r="D18" s="66"/>
      <c r="E18" s="91"/>
      <c r="F18" s="68"/>
      <c r="G18" s="67"/>
      <c r="H18" s="66"/>
      <c r="I18" s="91"/>
      <c r="J18" s="67"/>
      <c r="K18" s="68"/>
      <c r="L18" s="67"/>
      <c r="M18" s="91"/>
    </row>
    <row r="19" spans="1:13" ht="14.1" customHeight="1">
      <c r="A19" s="109" t="s">
        <v>1373</v>
      </c>
      <c r="B19" s="410">
        <f>SUMIFS(Sagen!$K$3:$K$1000,Sagen!$B$3:$B$1000,"=15")</f>
        <v>0</v>
      </c>
      <c r="C19" s="76"/>
      <c r="D19" s="89"/>
      <c r="E19" s="111"/>
      <c r="F19" s="54"/>
      <c r="G19" s="388"/>
      <c r="H19" s="89"/>
      <c r="I19" s="111"/>
      <c r="J19" s="2094"/>
      <c r="K19" s="2095"/>
      <c r="L19" s="76"/>
      <c r="M19" s="110">
        <f>B19+D19+E19+F19-H19-I19-J19</f>
        <v>0</v>
      </c>
    </row>
    <row r="20" spans="1:13" ht="6" customHeight="1">
      <c r="A20" s="109"/>
      <c r="B20" s="411"/>
      <c r="C20" s="65"/>
      <c r="D20" s="389"/>
      <c r="E20" s="390"/>
      <c r="F20" s="391"/>
      <c r="G20" s="392"/>
      <c r="H20" s="389"/>
      <c r="I20" s="390"/>
      <c r="J20" s="393"/>
      <c r="K20" s="394"/>
      <c r="L20" s="65"/>
      <c r="M20" s="112"/>
    </row>
    <row r="21" spans="1:13" ht="14.1" customHeight="1">
      <c r="A21" s="109" t="s">
        <v>1372</v>
      </c>
      <c r="B21" s="410">
        <f>SUMIFS(Sagen!$K$3:$K$1000,Sagen!$B$3:$B$1000,"=19")</f>
        <v>0</v>
      </c>
      <c r="C21" s="76"/>
      <c r="D21" s="89"/>
      <c r="E21" s="111"/>
      <c r="F21" s="54"/>
      <c r="G21" s="388"/>
      <c r="H21" s="89"/>
      <c r="I21" s="111"/>
      <c r="J21" s="1573"/>
      <c r="K21" s="1574"/>
      <c r="L21" s="76"/>
      <c r="M21" s="110">
        <f>B21+D21+E21+F21-H21-I21-J21</f>
        <v>0</v>
      </c>
    </row>
    <row r="22" spans="1:13" ht="6" customHeight="1">
      <c r="A22" s="109" t="s">
        <v>400</v>
      </c>
      <c r="B22" s="411"/>
      <c r="C22" s="65"/>
      <c r="D22" s="395"/>
      <c r="E22" s="396"/>
      <c r="F22" s="397"/>
      <c r="G22" s="392"/>
      <c r="H22" s="395"/>
      <c r="I22" s="396"/>
      <c r="J22" s="398"/>
      <c r="K22" s="394"/>
      <c r="L22" s="65"/>
      <c r="M22" s="114"/>
    </row>
    <row r="23" spans="1:13" ht="14.1" customHeight="1">
      <c r="A23" s="109" t="s">
        <v>1374</v>
      </c>
      <c r="B23" s="410">
        <f>SUMIFS(Sagen!$K$3:$K$1000,Sagen!$C$3:$C$1000,"=291")+SUMIFS(Sagen!$K$3:$K$1000,Sagen!$C$3:$C$1000,"=292")+SUMIFS(Sagen!$K$3:$K$1000,Sagen!$C$3:$C$1000,"=293")+SUMIFS(Sagen!$K$3:$K$1000,Sagen!$C$3:$C$1000,"=294")+SUMIFS(Sagen!$K$3:$K$1000,Sagen!$C$3:$C$1000,"=295")+SUMIFS(Sagen!$K$3:$K$1000,Sagen!$C$3:$C$1000,"=296")+SUMIFS(Sagen!$K$3:$K$1000,Sagen!$C$3:$C$1000,"=297")</f>
        <v>0</v>
      </c>
      <c r="C23" s="76"/>
      <c r="D23" s="89"/>
      <c r="E23" s="111"/>
      <c r="F23" s="54"/>
      <c r="G23" s="388"/>
      <c r="H23" s="89"/>
      <c r="I23" s="111"/>
      <c r="J23" s="1573"/>
      <c r="K23" s="1574"/>
      <c r="L23" s="76"/>
      <c r="M23" s="116">
        <f>B23+D23+E23+F23-H23-I23-J23</f>
        <v>0</v>
      </c>
    </row>
    <row r="24" spans="1:13" ht="6" customHeight="1">
      <c r="A24" s="109"/>
      <c r="B24" s="411"/>
      <c r="C24" s="65"/>
      <c r="D24" s="389"/>
      <c r="E24" s="390"/>
      <c r="F24" s="391"/>
      <c r="G24" s="399"/>
      <c r="H24" s="389"/>
      <c r="I24" s="390"/>
      <c r="J24" s="393"/>
      <c r="K24" s="394"/>
      <c r="L24" s="65"/>
      <c r="M24" s="112"/>
    </row>
    <row r="25" spans="1:13" ht="15" customHeight="1">
      <c r="A25" s="2096" t="s">
        <v>1371</v>
      </c>
      <c r="B25" s="412">
        <f>B19+B21+B23</f>
        <v>0</v>
      </c>
      <c r="C25" s="70"/>
      <c r="D25" s="409">
        <f>D19+D21+D23</f>
        <v>0</v>
      </c>
      <c r="E25" s="409">
        <f>E19+E21+E23</f>
        <v>0</v>
      </c>
      <c r="F25" s="409">
        <f>F19+F21+F23</f>
        <v>0</v>
      </c>
      <c r="G25" s="400"/>
      <c r="H25" s="409">
        <f>H19+H21+H23</f>
        <v>0</v>
      </c>
      <c r="I25" s="409">
        <f>I19+I21+I23</f>
        <v>0</v>
      </c>
      <c r="J25" s="2098">
        <f>J19+J21+J23</f>
        <v>0</v>
      </c>
      <c r="K25" s="2099"/>
      <c r="L25" s="70"/>
      <c r="M25" s="60">
        <f>M19+M21+M23</f>
        <v>0</v>
      </c>
    </row>
    <row r="26" spans="1:13" ht="6" customHeight="1">
      <c r="A26" s="2097"/>
      <c r="B26" s="413"/>
      <c r="C26" s="67"/>
      <c r="D26" s="401"/>
      <c r="E26" s="402"/>
      <c r="F26" s="403"/>
      <c r="G26" s="404"/>
      <c r="H26" s="401"/>
      <c r="I26" s="402"/>
      <c r="J26" s="405"/>
      <c r="K26" s="406"/>
      <c r="L26" s="67"/>
      <c r="M26" s="59"/>
    </row>
    <row r="27" spans="1:13" ht="17.25" customHeight="1">
      <c r="A27" s="109" t="s">
        <v>1375</v>
      </c>
      <c r="B27" s="410">
        <f>SUMIFS(Sagen!$K$3:$K$1000,Sagen!$C$3:$C$1000,"=391")+SUMIFS(Sagen!$K$3:$K$1000,Sagen!$C$3:$C$1000,"=392")+SUMIFS(Sagen!$K$3:$K$1000,Sagen!$C$3:$C$1000,"=393")+SUMIFS(Sagen!$K$3:$K$1000,Sagen!$C$3:$C$1000,"=394")+SUMIFS(Sagen!$K$3:$K$1000,Sagen!$C$3:$C$1000,"=395")+SUMIFS(Sagen!$K$3:$K$1000,Sagen!$C$3:$C$1000,"=396")+SUMIFS(Sagen!$K$3:$K$1000,Sagen!$C$3:$C$1000,"=397")+SUMIFS(Sagen!$K$3:$K$1000,Sagen!$C$3:$C$1000,"=398")</f>
        <v>0</v>
      </c>
      <c r="C27" s="76"/>
      <c r="D27" s="89"/>
      <c r="E27" s="111"/>
      <c r="F27" s="54"/>
      <c r="G27" s="407"/>
      <c r="H27" s="89"/>
      <c r="I27" s="111"/>
      <c r="J27" s="2094"/>
      <c r="K27" s="2095"/>
      <c r="L27" s="76"/>
      <c r="M27" s="110">
        <f>B27+D27+E27+F27-H27-I27-J27</f>
        <v>0</v>
      </c>
    </row>
    <row r="28" spans="1:13" ht="6" customHeight="1">
      <c r="A28" s="109"/>
      <c r="B28" s="411"/>
      <c r="C28" s="65"/>
      <c r="D28" s="395"/>
      <c r="E28" s="396"/>
      <c r="F28" s="397"/>
      <c r="G28" s="399"/>
      <c r="H28" s="395"/>
      <c r="I28" s="396"/>
      <c r="J28" s="398"/>
      <c r="K28" s="394"/>
      <c r="L28" s="65"/>
      <c r="M28" s="114"/>
    </row>
    <row r="29" spans="1:13" ht="14.1" customHeight="1">
      <c r="A29" s="109" t="s">
        <v>1376</v>
      </c>
      <c r="B29" s="410">
        <f>SUMIFS(Sagen!$K$3:$K$1000,Sagen!$C$3:$C$1000,"=498")</f>
        <v>0</v>
      </c>
      <c r="C29" s="76"/>
      <c r="D29" s="89"/>
      <c r="E29" s="111"/>
      <c r="F29" s="54"/>
      <c r="G29" s="407"/>
      <c r="H29" s="89"/>
      <c r="I29" s="111"/>
      <c r="J29" s="1573"/>
      <c r="K29" s="1574"/>
      <c r="L29" s="76"/>
      <c r="M29" s="110">
        <f>B29+D29+E29+F29-H29-I29-J29</f>
        <v>0</v>
      </c>
    </row>
    <row r="30" spans="1:13" ht="6" customHeight="1">
      <c r="A30" s="109"/>
      <c r="B30" s="411"/>
      <c r="C30" s="65"/>
      <c r="D30" s="395"/>
      <c r="E30" s="396"/>
      <c r="F30" s="397"/>
      <c r="G30" s="399"/>
      <c r="H30" s="395"/>
      <c r="I30" s="396"/>
      <c r="J30" s="398"/>
      <c r="K30" s="408"/>
      <c r="L30" s="65"/>
      <c r="M30" s="114"/>
    </row>
    <row r="31" spans="1:13" ht="14.1" customHeight="1">
      <c r="A31" s="109" t="s">
        <v>1377</v>
      </c>
      <c r="B31" s="410">
        <f>SUMIFS(Sagen!$K$3:$K$1000,Sagen!$C$3:$C$1000,"=490")</f>
        <v>0</v>
      </c>
      <c r="C31" s="65"/>
      <c r="D31" s="89"/>
      <c r="E31" s="111"/>
      <c r="F31" s="54"/>
      <c r="G31" s="399"/>
      <c r="H31" s="268"/>
      <c r="I31" s="266"/>
      <c r="J31" s="2078"/>
      <c r="K31" s="2079"/>
      <c r="L31" s="65"/>
      <c r="M31" s="110"/>
    </row>
    <row r="32" spans="1:13" ht="6" customHeight="1">
      <c r="A32" s="109"/>
      <c r="B32" s="411"/>
      <c r="C32" s="65"/>
      <c r="D32" s="395"/>
      <c r="E32" s="396"/>
      <c r="F32" s="397"/>
      <c r="G32" s="399"/>
      <c r="H32" s="395"/>
      <c r="I32" s="396"/>
      <c r="J32" s="398"/>
      <c r="K32" s="408"/>
      <c r="L32" s="65"/>
      <c r="M32" s="114"/>
    </row>
    <row r="33" spans="1:13" ht="14.1" customHeight="1">
      <c r="A33" s="109" t="s">
        <v>1378</v>
      </c>
      <c r="B33" s="410">
        <f>SUMIFS(Sagen!$K$3:$K$1000,Sagen!$C$3:$C$1000,"=491")</f>
        <v>0</v>
      </c>
      <c r="C33" s="65"/>
      <c r="D33" s="89"/>
      <c r="E33" s="111"/>
      <c r="F33" s="54"/>
      <c r="G33" s="399"/>
      <c r="H33" s="89"/>
      <c r="I33" s="111"/>
      <c r="J33" s="2076"/>
      <c r="K33" s="2077"/>
      <c r="L33" s="65"/>
      <c r="M33" s="110"/>
    </row>
    <row r="34" spans="1:13" ht="6" customHeight="1">
      <c r="A34" s="109"/>
      <c r="B34" s="411"/>
      <c r="C34" s="65"/>
      <c r="D34" s="395"/>
      <c r="E34" s="396"/>
      <c r="F34" s="397"/>
      <c r="G34" s="399"/>
      <c r="H34" s="395"/>
      <c r="I34" s="396"/>
      <c r="J34" s="398"/>
      <c r="K34" s="408"/>
      <c r="L34" s="65"/>
      <c r="M34" s="114"/>
    </row>
    <row r="35" spans="1:13" ht="14.1" customHeight="1">
      <c r="A35" s="109" t="s">
        <v>1379</v>
      </c>
      <c r="B35" s="410">
        <f>SUMIFS(Sagen!$K$3:$K$1000,Sagen!$C$3:$C$1000,"=492")+SUMIFS(Sagen!$K$3:$K$1000,Sagen!$C$3:$C$1000,"=493")+SUMIFS(Sagen!$K$3:$K$1000,Sagen!$C$3:$C$1000,"=494")+SUMIFS(Sagen!$K$3:$K$1000,Sagen!$C$3:$C$1000,"=495")+SUMIFS(Sagen!$K$3:$K$1000,Sagen!$C$3:$C$1000,"=496")+SUMIFS(Sagen!$K$3:$K$1000,Sagen!$C$3:$C$1000,"=497")</f>
        <v>0</v>
      </c>
      <c r="C35" s="65"/>
      <c r="D35" s="89"/>
      <c r="E35" s="111"/>
      <c r="F35" s="54"/>
      <c r="G35" s="399"/>
      <c r="H35" s="89"/>
      <c r="I35" s="111"/>
      <c r="J35" s="2076"/>
      <c r="K35" s="2077"/>
      <c r="L35" s="65"/>
      <c r="M35" s="110"/>
    </row>
    <row r="36" spans="1:13" ht="6" customHeight="1">
      <c r="A36" s="109"/>
      <c r="B36" s="411"/>
      <c r="C36" s="65"/>
      <c r="D36" s="395"/>
      <c r="E36" s="396"/>
      <c r="F36" s="397"/>
      <c r="G36" s="399"/>
      <c r="H36" s="395"/>
      <c r="I36" s="396"/>
      <c r="J36" s="398"/>
      <c r="K36" s="408"/>
      <c r="L36" s="65"/>
      <c r="M36" s="114"/>
    </row>
    <row r="37" spans="1:13" ht="14.1" customHeight="1">
      <c r="A37" s="109" t="s">
        <v>1380</v>
      </c>
      <c r="B37" s="410">
        <f>SUMIFS(Sagen!$K$3:$K$1000,Sagen!$C$3:$C$1000,"=590")</f>
        <v>0</v>
      </c>
      <c r="C37" s="65"/>
      <c r="D37" s="89"/>
      <c r="E37" s="111"/>
      <c r="F37" s="54"/>
      <c r="G37" s="399"/>
      <c r="H37" s="89"/>
      <c r="I37" s="111"/>
      <c r="J37" s="2076"/>
      <c r="K37" s="2077"/>
      <c r="L37" s="65"/>
      <c r="M37" s="110"/>
    </row>
    <row r="38" spans="1:13" ht="6" customHeight="1">
      <c r="A38" s="109"/>
      <c r="B38" s="411"/>
      <c r="C38" s="65"/>
      <c r="D38" s="395"/>
      <c r="E38" s="396"/>
      <c r="F38" s="397"/>
      <c r="G38" s="399"/>
      <c r="H38" s="395"/>
      <c r="I38" s="396"/>
      <c r="J38" s="398"/>
      <c r="K38" s="408"/>
      <c r="L38" s="65"/>
      <c r="M38" s="114"/>
    </row>
    <row r="39" spans="1:13" ht="14.1" customHeight="1">
      <c r="A39" s="109" t="s">
        <v>1381</v>
      </c>
      <c r="B39" s="410">
        <f>SUMIFS(Sagen!$K$3:$K$1000,Sagen!$C$3:$C$1000,"=591")</f>
        <v>0</v>
      </c>
      <c r="C39" s="65"/>
      <c r="D39" s="89"/>
      <c r="E39" s="111"/>
      <c r="F39" s="54"/>
      <c r="G39" s="399"/>
      <c r="H39" s="89"/>
      <c r="I39" s="111"/>
      <c r="J39" s="2076"/>
      <c r="K39" s="2077"/>
      <c r="L39" s="65"/>
      <c r="M39" s="110"/>
    </row>
    <row r="40" spans="1:13" ht="6" customHeight="1">
      <c r="A40" s="109"/>
      <c r="B40" s="411"/>
      <c r="C40" s="65"/>
      <c r="D40" s="395"/>
      <c r="E40" s="396"/>
      <c r="F40" s="397"/>
      <c r="G40" s="399"/>
      <c r="H40" s="395"/>
      <c r="I40" s="396"/>
      <c r="J40" s="398"/>
      <c r="K40" s="408"/>
      <c r="L40" s="65"/>
      <c r="M40" s="114"/>
    </row>
    <row r="41" spans="1:13" ht="14.1" customHeight="1">
      <c r="A41" s="109" t="s">
        <v>1382</v>
      </c>
      <c r="B41" s="410">
        <f>SUMIFS(Sagen!$K$3:$K$1000,Sagen!$C$3:$C$1000,"=592")+SUMIFS(Sagen!$K$3:$K$1000,Sagen!$C$3:$C$1000,"=593")+SUMIFS(Sagen!$K$3:$K$1000,Sagen!$C$3:$C$1000,"=594")</f>
        <v>0</v>
      </c>
      <c r="C41" s="65"/>
      <c r="D41" s="89"/>
      <c r="E41" s="111"/>
      <c r="F41" s="54"/>
      <c r="G41" s="399"/>
      <c r="H41" s="89"/>
      <c r="I41" s="111"/>
      <c r="J41" s="2076"/>
      <c r="K41" s="2077"/>
      <c r="L41" s="65"/>
      <c r="M41" s="110"/>
    </row>
    <row r="42" spans="1:13" ht="6" customHeight="1">
      <c r="A42" s="109"/>
      <c r="B42" s="411"/>
      <c r="C42" s="65"/>
      <c r="D42" s="395"/>
      <c r="E42" s="396"/>
      <c r="F42" s="397"/>
      <c r="G42" s="399"/>
      <c r="H42" s="395"/>
      <c r="I42" s="396"/>
      <c r="J42" s="398"/>
      <c r="K42" s="408"/>
      <c r="L42" s="65"/>
      <c r="M42" s="114"/>
    </row>
    <row r="43" spans="1:13" ht="32.25" customHeight="1">
      <c r="A43" s="316" t="s">
        <v>1383</v>
      </c>
      <c r="B43" s="410">
        <f>SUMIFS(Sagen!$K$3:$K$1000,Sagen!$C$3:$C$1000,"=499")</f>
        <v>0</v>
      </c>
      <c r="C43" s="65"/>
      <c r="D43" s="89"/>
      <c r="E43" s="111"/>
      <c r="F43" s="54"/>
      <c r="G43" s="399"/>
      <c r="H43" s="89"/>
      <c r="I43" s="111"/>
      <c r="J43" s="2076"/>
      <c r="K43" s="2077"/>
      <c r="L43" s="65"/>
      <c r="M43" s="110"/>
    </row>
    <row r="44" spans="1:13" ht="6" customHeight="1">
      <c r="A44" s="109"/>
      <c r="B44" s="411"/>
      <c r="C44" s="65"/>
      <c r="D44" s="395"/>
      <c r="E44" s="396"/>
      <c r="F44" s="397"/>
      <c r="G44" s="399"/>
      <c r="H44" s="395"/>
      <c r="I44" s="396"/>
      <c r="J44" s="398"/>
      <c r="K44" s="408"/>
      <c r="L44" s="65"/>
      <c r="M44" s="114"/>
    </row>
    <row r="45" spans="1:13" ht="26.25" customHeight="1">
      <c r="A45" s="316" t="s">
        <v>1384</v>
      </c>
      <c r="B45" s="410">
        <f>SUMIFS(Sagen!$K$3:$K$1000,Sagen!$C$3:$C$1000,"=599")</f>
        <v>0</v>
      </c>
      <c r="C45" s="65"/>
      <c r="D45" s="89"/>
      <c r="E45" s="111"/>
      <c r="F45" s="54"/>
      <c r="G45" s="399"/>
      <c r="H45" s="89"/>
      <c r="I45" s="111"/>
      <c r="J45" s="2076"/>
      <c r="K45" s="2077"/>
      <c r="L45" s="65"/>
      <c r="M45" s="110"/>
    </row>
    <row r="46" spans="1:13" ht="6" customHeight="1">
      <c r="A46" s="109"/>
      <c r="B46" s="114"/>
      <c r="C46" s="65"/>
      <c r="D46" s="87"/>
      <c r="E46" s="114"/>
      <c r="F46" s="56"/>
      <c r="G46" s="65"/>
      <c r="H46" s="87"/>
      <c r="I46" s="114"/>
      <c r="J46" s="115"/>
      <c r="K46" s="321"/>
      <c r="L46" s="65"/>
      <c r="M46" s="114"/>
    </row>
    <row r="47" spans="1:13" ht="26.25" customHeight="1">
      <c r="A47" s="317" t="s">
        <v>1385</v>
      </c>
      <c r="B47" s="60">
        <f>B27+B29+B31+B33+B35+B37+B39+B41+B43+B45</f>
        <v>0</v>
      </c>
      <c r="C47" s="70"/>
      <c r="D47" s="60">
        <f>D27+D29+D31+D33+D35+D37+D39+D41+D43+D45</f>
        <v>0</v>
      </c>
      <c r="E47" s="60">
        <f t="shared" ref="E47:F47" si="0">E27+E29+E31+E33+E35+E37+E39+E41+E43+E45</f>
        <v>0</v>
      </c>
      <c r="F47" s="60">
        <f t="shared" si="0"/>
        <v>0</v>
      </c>
      <c r="G47" s="70"/>
      <c r="H47" s="60">
        <f>H27+H29+H31+H33+H35+H37+H39+H41+H43+H45</f>
        <v>0</v>
      </c>
      <c r="I47" s="60">
        <f>I27+I29+I31+I33+I35+I37+I39+I41+I43+I45</f>
        <v>0</v>
      </c>
      <c r="J47" s="1655">
        <f>J27+J29+J31+J33+J35+J37+J39+J41+J43+J45</f>
        <v>0</v>
      </c>
      <c r="K47" s="1657"/>
      <c r="L47" s="70"/>
      <c r="M47" s="60">
        <f>M27+M29+M31+M33+M35+M37+M39+M41+M43+M45</f>
        <v>0</v>
      </c>
    </row>
    <row r="48" spans="1:13" ht="6" customHeight="1">
      <c r="A48" s="318"/>
      <c r="B48" s="59"/>
      <c r="C48" s="67"/>
      <c r="D48" s="117"/>
      <c r="E48" s="59"/>
      <c r="F48" s="57"/>
      <c r="G48" s="67"/>
      <c r="H48" s="117"/>
      <c r="I48" s="59"/>
      <c r="J48" s="58"/>
      <c r="K48" s="118"/>
      <c r="L48" s="67"/>
      <c r="M48" s="59"/>
    </row>
    <row r="49" spans="1:13" ht="20.25" customHeight="1">
      <c r="A49" s="319" t="s">
        <v>1386</v>
      </c>
      <c r="B49" s="60">
        <f>B25+B47</f>
        <v>0</v>
      </c>
      <c r="C49" s="70"/>
      <c r="D49" s="60">
        <f>D25+D47</f>
        <v>0</v>
      </c>
      <c r="E49" s="60">
        <f>E25+E47</f>
        <v>0</v>
      </c>
      <c r="F49" s="60">
        <f>F25+F47</f>
        <v>0</v>
      </c>
      <c r="G49" s="70"/>
      <c r="H49" s="60">
        <f>H25+H47</f>
        <v>0</v>
      </c>
      <c r="I49" s="60">
        <f>I25+I47</f>
        <v>0</v>
      </c>
      <c r="J49" s="1655">
        <f>J25+J47</f>
        <v>0</v>
      </c>
      <c r="K49" s="1657"/>
      <c r="L49" s="70"/>
      <c r="M49" s="60">
        <f>M25+M47</f>
        <v>0</v>
      </c>
    </row>
    <row r="50" spans="1:13" ht="6" customHeight="1">
      <c r="A50" s="269"/>
      <c r="B50" s="59"/>
      <c r="C50" s="67"/>
      <c r="D50" s="59"/>
      <c r="E50" s="57"/>
      <c r="F50" s="57"/>
      <c r="G50" s="67"/>
      <c r="H50" s="117"/>
      <c r="I50" s="59"/>
      <c r="J50" s="58"/>
      <c r="K50" s="118"/>
      <c r="L50" s="67"/>
      <c r="M50" s="59"/>
    </row>
    <row r="51" spans="1:13" ht="5.25" customHeight="1">
      <c r="A51" s="119"/>
      <c r="B51" s="65"/>
      <c r="C51" s="65"/>
      <c r="D51" s="65"/>
      <c r="E51" s="92"/>
      <c r="F51" s="92"/>
      <c r="G51" s="92"/>
      <c r="H51" s="92"/>
      <c r="I51" s="92"/>
      <c r="J51" s="92"/>
      <c r="K51" s="92"/>
      <c r="L51" s="92"/>
      <c r="M51" s="92"/>
    </row>
    <row r="52" spans="1:13">
      <c r="A52" s="320" t="s">
        <v>1032</v>
      </c>
      <c r="B52" s="65"/>
      <c r="C52" s="65"/>
      <c r="D52" s="65"/>
      <c r="E52" s="120"/>
      <c r="F52" s="120"/>
      <c r="G52" s="120"/>
      <c r="H52" s="120"/>
      <c r="I52" s="120"/>
      <c r="J52" s="120"/>
      <c r="K52" s="120"/>
      <c r="L52" s="120"/>
      <c r="M52" s="120"/>
    </row>
    <row r="53" spans="1:13">
      <c r="A53" s="2085"/>
      <c r="B53" s="2086"/>
      <c r="C53" s="2086"/>
      <c r="D53" s="2086"/>
      <c r="E53" s="2086"/>
      <c r="F53" s="2086"/>
      <c r="G53" s="2086"/>
      <c r="H53" s="2086"/>
      <c r="I53" s="2086"/>
      <c r="J53" s="2086"/>
      <c r="K53" s="2086"/>
      <c r="L53" s="2086"/>
      <c r="M53" s="2087"/>
    </row>
    <row r="54" spans="1:13">
      <c r="A54" s="2088"/>
      <c r="B54" s="2089"/>
      <c r="C54" s="2089"/>
      <c r="D54" s="2089"/>
      <c r="E54" s="2089"/>
      <c r="F54" s="2089"/>
      <c r="G54" s="2089"/>
      <c r="H54" s="2089"/>
      <c r="I54" s="2089"/>
      <c r="J54" s="2089"/>
      <c r="K54" s="2089"/>
      <c r="L54" s="2089"/>
      <c r="M54" s="2090"/>
    </row>
    <row r="55" spans="1:13">
      <c r="A55" s="2088"/>
      <c r="B55" s="2089"/>
      <c r="C55" s="2089"/>
      <c r="D55" s="2089"/>
      <c r="E55" s="2089"/>
      <c r="F55" s="2089"/>
      <c r="G55" s="2089"/>
      <c r="H55" s="2089"/>
      <c r="I55" s="2089"/>
      <c r="J55" s="2089"/>
      <c r="K55" s="2089"/>
      <c r="L55" s="2089"/>
      <c r="M55" s="2090"/>
    </row>
    <row r="56" spans="1:13">
      <c r="A56" s="2088"/>
      <c r="B56" s="2089"/>
      <c r="C56" s="2089"/>
      <c r="D56" s="2089"/>
      <c r="E56" s="2089"/>
      <c r="F56" s="2089"/>
      <c r="G56" s="2089"/>
      <c r="H56" s="2089"/>
      <c r="I56" s="2089"/>
      <c r="J56" s="2089"/>
      <c r="K56" s="2089"/>
      <c r="L56" s="2089"/>
      <c r="M56" s="2090"/>
    </row>
    <row r="57" spans="1:13">
      <c r="A57" s="2088"/>
      <c r="B57" s="2089"/>
      <c r="C57" s="2089"/>
      <c r="D57" s="2089"/>
      <c r="E57" s="2089"/>
      <c r="F57" s="2089"/>
      <c r="G57" s="2089"/>
      <c r="H57" s="2089"/>
      <c r="I57" s="2089"/>
      <c r="J57" s="2089"/>
      <c r="K57" s="2089"/>
      <c r="L57" s="2089"/>
      <c r="M57" s="2090"/>
    </row>
    <row r="58" spans="1:13">
      <c r="A58" s="2091"/>
      <c r="B58" s="2092"/>
      <c r="C58" s="2092"/>
      <c r="D58" s="2092"/>
      <c r="E58" s="2092"/>
      <c r="F58" s="2092"/>
      <c r="G58" s="2092"/>
      <c r="H58" s="2092"/>
      <c r="I58" s="2092"/>
      <c r="J58" s="2092"/>
      <c r="K58" s="2092"/>
      <c r="L58" s="2092"/>
      <c r="M58" s="2093"/>
    </row>
    <row r="63" spans="1:13">
      <c r="A63" s="63"/>
      <c r="B63" s="64"/>
    </row>
  </sheetData>
  <sheetProtection algorithmName="SHA-512" hashValue="4tEd41RARD3+l0eagJF+oFv4f04PJzTr1ycTQyAAYAhCPpa6Z2hLyblVq4jZiwSc7P3mq6DTSeOTlzeIJ+ya8w==" saltValue="K/pqgst9/AaMOQdODleRmQ==" spinCount="100000" sheet="1" objects="1" formatCells="0" selectLockedCells="1"/>
  <mergeCells count="27">
    <mergeCell ref="J47:K47"/>
    <mergeCell ref="J49:K49"/>
    <mergeCell ref="A53:M58"/>
    <mergeCell ref="J29:K29"/>
    <mergeCell ref="J19:K19"/>
    <mergeCell ref="J21:K21"/>
    <mergeCell ref="J23:K23"/>
    <mergeCell ref="A25:A26"/>
    <mergeCell ref="J25:K25"/>
    <mergeCell ref="J27:K27"/>
    <mergeCell ref="J45:K45"/>
    <mergeCell ref="J43:K43"/>
    <mergeCell ref="J41:K41"/>
    <mergeCell ref="J39:K39"/>
    <mergeCell ref="J37:K37"/>
    <mergeCell ref="J35:K35"/>
    <mergeCell ref="J33:K33"/>
    <mergeCell ref="J31:K31"/>
    <mergeCell ref="A8:H8"/>
    <mergeCell ref="A13:A18"/>
    <mergeCell ref="A1:M1"/>
    <mergeCell ref="J5:M5"/>
    <mergeCell ref="A9:H10"/>
    <mergeCell ref="A3:D3"/>
    <mergeCell ref="F4:H4"/>
    <mergeCell ref="F3:M3"/>
    <mergeCell ref="B2:M2"/>
  </mergeCells>
  <printOptions horizontalCentered="1" verticalCentered="1"/>
  <pageMargins left="0.19685039370078741" right="0.19685039370078741" top="0.39370078740157483" bottom="0" header="0.51181102362204722" footer="0.51181102362204722"/>
  <pageSetup paperSize="9" scale="85" orientation="landscape" r:id="rId1"/>
  <headerFooter alignWithMargins="0"/>
  <drawing r:id="rId2"/>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3">
    <pageSetUpPr fitToPage="1"/>
  </sheetPr>
  <dimension ref="A1:I46"/>
  <sheetViews>
    <sheetView showGridLines="0" showRowColHeaders="0" showZeros="0" topLeftCell="A25" zoomScaleNormal="100" workbookViewId="0">
      <selection activeCell="A38" sqref="A38:I46"/>
    </sheetView>
  </sheetViews>
  <sheetFormatPr baseColWidth="10" defaultRowHeight="14.25"/>
  <cols>
    <col min="1" max="1" width="38.42578125" style="17" customWidth="1"/>
    <col min="2" max="2" width="11.28515625" style="17" customWidth="1"/>
    <col min="3" max="3" width="7.7109375" style="17" customWidth="1"/>
    <col min="4" max="4" width="15.7109375" style="17" customWidth="1"/>
    <col min="5" max="5" width="14.42578125" style="17" customWidth="1"/>
    <col min="6" max="6" width="14.140625" style="17" customWidth="1"/>
    <col min="7" max="7" width="14.42578125" style="17" customWidth="1"/>
    <col min="8" max="8" width="10.7109375" style="17" customWidth="1"/>
    <col min="9" max="9" width="5.140625" style="17" customWidth="1"/>
    <col min="10" max="16384" width="11.42578125" style="17"/>
  </cols>
  <sheetData>
    <row r="1" spans="1:9" ht="16.5"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746</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750</v>
      </c>
      <c r="B9" s="1493"/>
      <c r="C9" s="1493"/>
      <c r="D9" s="1493"/>
      <c r="E9" s="1493"/>
      <c r="F9" s="1493"/>
      <c r="G9" s="1493"/>
      <c r="H9" s="1493"/>
      <c r="I9" s="1493"/>
    </row>
    <row r="10" spans="1:9" ht="5.25" customHeight="1">
      <c r="A10" s="219"/>
      <c r="B10" s="219"/>
      <c r="C10" s="219"/>
      <c r="D10" s="219"/>
      <c r="E10" s="219"/>
      <c r="F10" s="219"/>
      <c r="G10" s="219"/>
      <c r="H10" s="219"/>
      <c r="I10" s="219"/>
    </row>
    <row r="11" spans="1:9" ht="8.25" customHeight="1">
      <c r="A11" s="852"/>
      <c r="B11" s="852"/>
      <c r="C11" s="852"/>
      <c r="D11" s="852"/>
      <c r="E11" s="852"/>
      <c r="F11" s="852"/>
      <c r="G11" s="852"/>
      <c r="H11" s="852"/>
      <c r="I11" s="852"/>
    </row>
    <row r="12" spans="1:9" ht="22.5" customHeight="1">
      <c r="A12" s="1901" t="s">
        <v>1014</v>
      </c>
      <c r="B12" s="1901"/>
      <c r="C12" s="1902" t="s">
        <v>5</v>
      </c>
      <c r="D12" s="1902"/>
      <c r="E12" s="1902" t="s">
        <v>5</v>
      </c>
      <c r="F12" s="1902"/>
      <c r="G12" s="2100" t="s">
        <v>1163</v>
      </c>
      <c r="H12" s="1901"/>
      <c r="I12" s="1901"/>
    </row>
    <row r="13" spans="1:9" ht="22.5" customHeight="1">
      <c r="A13" s="1901"/>
      <c r="B13" s="1901"/>
      <c r="C13" s="1903">
        <f>IDENTIFICATION!H7</f>
        <v>2017</v>
      </c>
      <c r="D13" s="1904"/>
      <c r="E13" s="1903">
        <f>IDENTIFICATION!H7-1</f>
        <v>2016</v>
      </c>
      <c r="F13" s="1904"/>
      <c r="G13" s="1901"/>
      <c r="H13" s="1901"/>
      <c r="I13" s="1901"/>
    </row>
    <row r="14" spans="1:9" ht="30.75" customHeight="1">
      <c r="A14" s="1800" t="s">
        <v>1387</v>
      </c>
      <c r="B14" s="1802"/>
      <c r="C14" s="1754">
        <f>SUMIFS(Sage!$J$3:$J$1000,Sage!$C$3:$C$1000,"=671")</f>
        <v>0</v>
      </c>
      <c r="D14" s="1755"/>
      <c r="E14" s="1754">
        <f>SUMIFS(Sagen!$J$3:$J$1000,Sagen!$C$3:$C$1000,"=671")</f>
        <v>0</v>
      </c>
      <c r="F14" s="1755"/>
      <c r="G14" s="2013">
        <f>IFERROR((C14-E14)/E14,)</f>
        <v>0</v>
      </c>
      <c r="H14" s="2014"/>
      <c r="I14" s="2015"/>
    </row>
    <row r="15" spans="1:9" ht="30.75" customHeight="1">
      <c r="A15" s="1800" t="s">
        <v>1388</v>
      </c>
      <c r="B15" s="1802"/>
      <c r="C15" s="1754">
        <f>SUMIFS(Sage!$J$3:$J$1000,Sage!$C$3:$C$1000,"=672")</f>
        <v>0</v>
      </c>
      <c r="D15" s="1755"/>
      <c r="E15" s="1754">
        <f>SUMIFS(Sagen!$J$3:$J$1000,Sagen!$C$3:$C$1000,"=672")</f>
        <v>0</v>
      </c>
      <c r="F15" s="1755"/>
      <c r="G15" s="2013">
        <f t="shared" ref="G15:G34" si="0">IFERROR((C15-E15)/E15,)</f>
        <v>0</v>
      </c>
      <c r="H15" s="2014"/>
      <c r="I15" s="2015"/>
    </row>
    <row r="16" spans="1:9" ht="30.75" customHeight="1">
      <c r="A16" s="1800" t="s">
        <v>1389</v>
      </c>
      <c r="B16" s="1802"/>
      <c r="C16" s="1754">
        <f>SUMIFS(Sage!$J$3:$J$1000,Sage!$C$3:$C$1000,"=673")</f>
        <v>0</v>
      </c>
      <c r="D16" s="1755"/>
      <c r="E16" s="1754">
        <f>SUMIFS(Sagen!$J$3:$J$1000,Sagen!$C$3:$C$1000,"=673")</f>
        <v>0</v>
      </c>
      <c r="F16" s="1755"/>
      <c r="G16" s="2013">
        <f t="shared" si="0"/>
        <v>0</v>
      </c>
      <c r="H16" s="2014"/>
      <c r="I16" s="2015"/>
    </row>
    <row r="17" spans="1:9" ht="30.75" customHeight="1">
      <c r="A17" s="1800" t="s">
        <v>1390</v>
      </c>
      <c r="B17" s="1802"/>
      <c r="C17" s="1754">
        <f>SUMIFS(Sage!$J$3:$J$1000,Sage!$C$3:$C$1000,"=674")</f>
        <v>0</v>
      </c>
      <c r="D17" s="1755"/>
      <c r="E17" s="1754">
        <f>SUMIFS(Sagen!$J$3:$J$1000,Sagen!$C$3:$C$1000,"=674")</f>
        <v>0</v>
      </c>
      <c r="F17" s="1755"/>
      <c r="G17" s="2013">
        <f t="shared" si="0"/>
        <v>0</v>
      </c>
      <c r="H17" s="2014"/>
      <c r="I17" s="2015"/>
    </row>
    <row r="18" spans="1:9" ht="30.75" customHeight="1">
      <c r="A18" s="1800" t="s">
        <v>1391</v>
      </c>
      <c r="B18" s="1802"/>
      <c r="C18" s="1754">
        <f>SUMIFS(Sage!$J$3:$J$1000,Sage!$C$3:$C$1000,"=675")</f>
        <v>0</v>
      </c>
      <c r="D18" s="1755"/>
      <c r="E18" s="1754">
        <f>SUMIFS(Sagen!$J$3:$J$1000,Sagen!$C$3:$C$1000,"=675")</f>
        <v>0</v>
      </c>
      <c r="F18" s="1755"/>
      <c r="G18" s="2013">
        <f t="shared" si="0"/>
        <v>0</v>
      </c>
      <c r="H18" s="2014"/>
      <c r="I18" s="2015"/>
    </row>
    <row r="19" spans="1:9" ht="30.75" customHeight="1">
      <c r="A19" s="1800" t="s">
        <v>575</v>
      </c>
      <c r="B19" s="1802"/>
      <c r="C19" s="1754">
        <f>SUMIFS(Sage!$J$3:$J$1000,Sage!$C$3:$C$1000,"=676")</f>
        <v>0</v>
      </c>
      <c r="D19" s="1755"/>
      <c r="E19" s="1754">
        <f>SUMIFS(Sagen!$J$3:$J$1000,Sagen!$C$3:$C$1000,"=676")</f>
        <v>0</v>
      </c>
      <c r="F19" s="1755"/>
      <c r="G19" s="2013">
        <f t="shared" si="0"/>
        <v>0</v>
      </c>
      <c r="H19" s="2014"/>
      <c r="I19" s="2015"/>
    </row>
    <row r="20" spans="1:9" ht="30.75" customHeight="1">
      <c r="A20" s="1800" t="s">
        <v>1392</v>
      </c>
      <c r="B20" s="1802"/>
      <c r="C20" s="1754">
        <f>SUMIFS(Sage!$J$3:$J$1000,Sage!$D$3:$D$1000,"=6771")</f>
        <v>0</v>
      </c>
      <c r="D20" s="1755"/>
      <c r="E20" s="1754">
        <f>SUMIFS(Sagen!$J$3:$J$1000,Sagen!$D$3:$D$1000,"=6771")</f>
        <v>0</v>
      </c>
      <c r="F20" s="1755"/>
      <c r="G20" s="2013">
        <f t="shared" si="0"/>
        <v>0</v>
      </c>
      <c r="H20" s="2014"/>
      <c r="I20" s="2015"/>
    </row>
    <row r="21" spans="1:9" ht="42" customHeight="1">
      <c r="A21" s="1920" t="s">
        <v>1393</v>
      </c>
      <c r="B21" s="1921"/>
      <c r="C21" s="1754">
        <f>SUMIFS(Sage!$J$3:$J$1000,Sage!$D$3:$D$1000,"=6772")</f>
        <v>0</v>
      </c>
      <c r="D21" s="1755"/>
      <c r="E21" s="1754">
        <f>SUMIFS(Sagen!$J$3:$J$1000,Sagen!$D$3:$D$1000,"=6772")</f>
        <v>0</v>
      </c>
      <c r="F21" s="1755"/>
      <c r="G21" s="2013">
        <f t="shared" si="0"/>
        <v>0</v>
      </c>
      <c r="H21" s="2014"/>
      <c r="I21" s="2015"/>
    </row>
    <row r="22" spans="1:9" ht="30.75" customHeight="1">
      <c r="A22" s="1800" t="s">
        <v>1394</v>
      </c>
      <c r="B22" s="1802"/>
      <c r="C22" s="1754">
        <f>SUMIFS(Sage!$J$3:$J$1000,Sage!$C$3:$C$1000,"=678")</f>
        <v>0</v>
      </c>
      <c r="D22" s="1755"/>
      <c r="E22" s="1754">
        <f>SUMIFS(Sagen!$J$3:$J$1000,Sagen!$C$3:$C$1000,"=678")</f>
        <v>0</v>
      </c>
      <c r="F22" s="1755"/>
      <c r="G22" s="2013">
        <f t="shared" si="0"/>
        <v>0</v>
      </c>
      <c r="H22" s="2014"/>
      <c r="I22" s="2015"/>
    </row>
    <row r="23" spans="1:9" ht="41.25" customHeight="1">
      <c r="A23" s="1920" t="s">
        <v>1395</v>
      </c>
      <c r="B23" s="1921"/>
      <c r="C23" s="1754">
        <f>SUMIFS(Sage!$J$3:$J$1000,Sage!$C$3:$C$1000,"=679")</f>
        <v>0</v>
      </c>
      <c r="D23" s="1755"/>
      <c r="E23" s="1754">
        <f>SUMIFS(Sagen!$J$3:$J$1000,Sagen!$C$3:$C$1000,"=679")</f>
        <v>0</v>
      </c>
      <c r="F23" s="1755"/>
      <c r="G23" s="2013">
        <f t="shared" si="0"/>
        <v>0</v>
      </c>
      <c r="H23" s="2014"/>
      <c r="I23" s="2015"/>
    </row>
    <row r="24" spans="1:9" ht="34.5" customHeight="1">
      <c r="A24" s="1914" t="s">
        <v>1396</v>
      </c>
      <c r="B24" s="1915"/>
      <c r="C24" s="1894">
        <f>SUM(C14:D23)</f>
        <v>0</v>
      </c>
      <c r="D24" s="1895"/>
      <c r="E24" s="1894">
        <f>SUM(E14:F23)</f>
        <v>0</v>
      </c>
      <c r="F24" s="1895"/>
      <c r="G24" s="2010">
        <f t="shared" si="0"/>
        <v>0</v>
      </c>
      <c r="H24" s="2011"/>
      <c r="I24" s="2012"/>
    </row>
    <row r="25" spans="1:9" ht="34.5" customHeight="1">
      <c r="A25" s="1920" t="s">
        <v>1397</v>
      </c>
      <c r="B25" s="1921"/>
      <c r="C25" s="1754">
        <f>SUMIFS(Sage!$K$3:$K$1000,Sage!$C$3:$C$1000,"=771")</f>
        <v>0</v>
      </c>
      <c r="D25" s="1755"/>
      <c r="E25" s="1754">
        <f>SUMIFS(Sagen!$K$3:$K$1000,Sagen!$C$3:$C$1000,"=771")</f>
        <v>0</v>
      </c>
      <c r="F25" s="1755"/>
      <c r="G25" s="2013">
        <f t="shared" si="0"/>
        <v>0</v>
      </c>
      <c r="H25" s="2014"/>
      <c r="I25" s="2015"/>
    </row>
    <row r="26" spans="1:9" ht="34.5" customHeight="1">
      <c r="A26" s="1920" t="s">
        <v>1398</v>
      </c>
      <c r="B26" s="1921"/>
      <c r="C26" s="1754">
        <f>SUMIFS(Sage!$K$3:$K$1000,Sage!$C$3:$C$1000,"=772")</f>
        <v>0</v>
      </c>
      <c r="D26" s="1755"/>
      <c r="E26" s="1754">
        <f>SUMIFS(Sagen!$K$3:$K$1000,Sagen!$C$3:$C$1000,"=772")</f>
        <v>0</v>
      </c>
      <c r="F26" s="1755"/>
      <c r="G26" s="2013">
        <f t="shared" si="0"/>
        <v>0</v>
      </c>
      <c r="H26" s="2014"/>
      <c r="I26" s="2015"/>
    </row>
    <row r="27" spans="1:9" ht="34.5" customHeight="1">
      <c r="A27" s="1920" t="s">
        <v>1399</v>
      </c>
      <c r="B27" s="1921"/>
      <c r="C27" s="1754">
        <f>SUMIFS(Sage!$K$3:$K$1000,Sage!$C$3:$C$1000,"=773")</f>
        <v>0</v>
      </c>
      <c r="D27" s="1755"/>
      <c r="E27" s="1754">
        <f>SUMIFS(Sagen!$K$3:$K$1000,Sagen!$C$3:$C$1000,"=773")</f>
        <v>0</v>
      </c>
      <c r="F27" s="1755"/>
      <c r="G27" s="2013">
        <f t="shared" si="0"/>
        <v>0</v>
      </c>
      <c r="H27" s="2014"/>
      <c r="I27" s="2015"/>
    </row>
    <row r="28" spans="1:9" ht="34.5" customHeight="1">
      <c r="A28" s="1920" t="s">
        <v>1400</v>
      </c>
      <c r="B28" s="1921"/>
      <c r="C28" s="1754">
        <f>SUMIFS(Sage!$K$3:$K$1000,Sage!$C$3:$C$1000,"=774")</f>
        <v>0</v>
      </c>
      <c r="D28" s="1755"/>
      <c r="E28" s="1754">
        <f>SUMIFS(Sagen!$K$3:$K$1000,Sagen!$C$3:$C$1000,"=774")</f>
        <v>0</v>
      </c>
      <c r="F28" s="1755"/>
      <c r="G28" s="2013">
        <f t="shared" si="0"/>
        <v>0</v>
      </c>
      <c r="H28" s="2014"/>
      <c r="I28" s="2015"/>
    </row>
    <row r="29" spans="1:9" ht="34.5" customHeight="1">
      <c r="A29" s="1920" t="s">
        <v>1401</v>
      </c>
      <c r="B29" s="1921"/>
      <c r="C29" s="1754">
        <f>SUMIFS(Sage!$K$3:$K$1000,Sage!$C$3:$C$1000,"=776")</f>
        <v>0</v>
      </c>
      <c r="D29" s="1755"/>
      <c r="E29" s="1754">
        <f>SUMIFS(Sagen!$K$3:$K$1000,Sagen!$C$3:$C$1000,"=776")</f>
        <v>0</v>
      </c>
      <c r="F29" s="1755"/>
      <c r="G29" s="2013">
        <f t="shared" si="0"/>
        <v>0</v>
      </c>
      <c r="H29" s="2014"/>
      <c r="I29" s="2015"/>
    </row>
    <row r="30" spans="1:9" ht="34.5" customHeight="1">
      <c r="A30" s="1920" t="s">
        <v>1402</v>
      </c>
      <c r="B30" s="1921"/>
      <c r="C30" s="1754">
        <f>SUMIFS(Sage!$K$3:$K$1000,Sage!$C$3:$C$1000,"=777")</f>
        <v>0</v>
      </c>
      <c r="D30" s="1755"/>
      <c r="E30" s="1754">
        <f>SUMIFS(Sagen!$K$3:$K$1000,Sagen!$C$3:$C$1000,"=777")</f>
        <v>0</v>
      </c>
      <c r="F30" s="1755"/>
      <c r="G30" s="2013">
        <f t="shared" si="0"/>
        <v>0</v>
      </c>
      <c r="H30" s="2014"/>
      <c r="I30" s="2015"/>
    </row>
    <row r="31" spans="1:9" ht="34.5" customHeight="1">
      <c r="A31" s="1920" t="s">
        <v>1403</v>
      </c>
      <c r="B31" s="1921"/>
      <c r="C31" s="1754">
        <f>SUMIFS(Sage!$K$3:$K$1000,Sage!$C$3:$C$1000,"=778")</f>
        <v>0</v>
      </c>
      <c r="D31" s="1755"/>
      <c r="E31" s="1754">
        <f>SUMIFS(Sagen!$K$3:$K$1000,Sagen!$C$3:$C$1000,"=778")</f>
        <v>0</v>
      </c>
      <c r="F31" s="1755"/>
      <c r="G31" s="2013">
        <f t="shared" si="0"/>
        <v>0</v>
      </c>
      <c r="H31" s="2014"/>
      <c r="I31" s="2015"/>
    </row>
    <row r="32" spans="1:9" ht="54" customHeight="1">
      <c r="A32" s="1920" t="s">
        <v>1404</v>
      </c>
      <c r="B32" s="1921"/>
      <c r="C32" s="1754">
        <f>SUMIFS(Sage!$K$3:$K$1000,Sage!$C$3:$C$1000,"=779")</f>
        <v>0</v>
      </c>
      <c r="D32" s="1755"/>
      <c r="E32" s="1754">
        <f>SUMIFS(Sagen!$K$3:$K$1000,Sagen!$C$3:$C$1000,"=779")</f>
        <v>0</v>
      </c>
      <c r="F32" s="1755"/>
      <c r="G32" s="2013">
        <f t="shared" si="0"/>
        <v>0</v>
      </c>
      <c r="H32" s="2014"/>
      <c r="I32" s="2015"/>
    </row>
    <row r="33" spans="1:9" ht="34.5" customHeight="1">
      <c r="A33" s="1914" t="s">
        <v>1405</v>
      </c>
      <c r="B33" s="1915"/>
      <c r="C33" s="1894">
        <f>SUM(C25:D32)</f>
        <v>0</v>
      </c>
      <c r="D33" s="1895"/>
      <c r="E33" s="1894">
        <f>SUM(E25:F32)</f>
        <v>0</v>
      </c>
      <c r="F33" s="1895"/>
      <c r="G33" s="2010">
        <f t="shared" si="0"/>
        <v>0</v>
      </c>
      <c r="H33" s="2011"/>
      <c r="I33" s="2012"/>
    </row>
    <row r="34" spans="1:9" ht="24" customHeight="1">
      <c r="A34" s="2042" t="s">
        <v>401</v>
      </c>
      <c r="B34" s="2042"/>
      <c r="C34" s="1765">
        <f>-C24+C33</f>
        <v>0</v>
      </c>
      <c r="D34" s="1765"/>
      <c r="E34" s="1765">
        <f>-E24+E33</f>
        <v>0</v>
      </c>
      <c r="F34" s="1765"/>
      <c r="G34" s="2010">
        <f t="shared" si="0"/>
        <v>0</v>
      </c>
      <c r="H34" s="2011"/>
      <c r="I34" s="2012"/>
    </row>
    <row r="35" spans="1:9" ht="13.5" customHeight="1">
      <c r="A35" s="2043"/>
      <c r="B35" s="2043"/>
      <c r="C35" s="2044"/>
      <c r="D35" s="2044"/>
      <c r="E35" s="2044"/>
      <c r="F35" s="2044"/>
      <c r="G35" s="2044"/>
      <c r="H35" s="2044"/>
      <c r="I35" s="2044"/>
    </row>
    <row r="36" spans="1:9" ht="11.25" customHeight="1"/>
    <row r="37" spans="1:9">
      <c r="A37" s="17" t="s">
        <v>989</v>
      </c>
    </row>
    <row r="38" spans="1:9">
      <c r="A38" s="1505"/>
      <c r="B38" s="1722"/>
      <c r="C38" s="1722"/>
      <c r="D38" s="1722"/>
      <c r="E38" s="1722"/>
      <c r="F38" s="1722"/>
      <c r="G38" s="1722"/>
      <c r="H38" s="1722"/>
      <c r="I38" s="1723"/>
    </row>
    <row r="39" spans="1:9">
      <c r="A39" s="1724"/>
      <c r="B39" s="1725"/>
      <c r="C39" s="1725"/>
      <c r="D39" s="1725"/>
      <c r="E39" s="1725"/>
      <c r="F39" s="1725"/>
      <c r="G39" s="1725"/>
      <c r="H39" s="1725"/>
      <c r="I39" s="1726"/>
    </row>
    <row r="40" spans="1:9">
      <c r="A40" s="1724"/>
      <c r="B40" s="1725"/>
      <c r="C40" s="1725"/>
      <c r="D40" s="1725"/>
      <c r="E40" s="1725"/>
      <c r="F40" s="1725"/>
      <c r="G40" s="1725"/>
      <c r="H40" s="1725"/>
      <c r="I40" s="1726"/>
    </row>
    <row r="41" spans="1:9">
      <c r="A41" s="1724"/>
      <c r="B41" s="1725"/>
      <c r="C41" s="1725"/>
      <c r="D41" s="1725"/>
      <c r="E41" s="1725"/>
      <c r="F41" s="1725"/>
      <c r="G41" s="1725"/>
      <c r="H41" s="1725"/>
      <c r="I41" s="1726"/>
    </row>
    <row r="42" spans="1:9">
      <c r="A42" s="1724"/>
      <c r="B42" s="1725"/>
      <c r="C42" s="1725"/>
      <c r="D42" s="1725"/>
      <c r="E42" s="1725"/>
      <c r="F42" s="1725"/>
      <c r="G42" s="1725"/>
      <c r="H42" s="1725"/>
      <c r="I42" s="1726"/>
    </row>
    <row r="43" spans="1:9">
      <c r="A43" s="1724"/>
      <c r="B43" s="1725"/>
      <c r="C43" s="1725"/>
      <c r="D43" s="1725"/>
      <c r="E43" s="1725"/>
      <c r="F43" s="1725"/>
      <c r="G43" s="1725"/>
      <c r="H43" s="1725"/>
      <c r="I43" s="1726"/>
    </row>
    <row r="44" spans="1:9">
      <c r="A44" s="1724"/>
      <c r="B44" s="1725"/>
      <c r="C44" s="1725"/>
      <c r="D44" s="1725"/>
      <c r="E44" s="1725"/>
      <c r="F44" s="1725"/>
      <c r="G44" s="1725"/>
      <c r="H44" s="1725"/>
      <c r="I44" s="1726"/>
    </row>
    <row r="45" spans="1:9">
      <c r="A45" s="1724"/>
      <c r="B45" s="1725"/>
      <c r="C45" s="1725"/>
      <c r="D45" s="1725"/>
      <c r="E45" s="1725"/>
      <c r="F45" s="1725"/>
      <c r="G45" s="1725"/>
      <c r="H45" s="1725"/>
      <c r="I45" s="1726"/>
    </row>
    <row r="46" spans="1:9">
      <c r="A46" s="1727"/>
      <c r="B46" s="1728"/>
      <c r="C46" s="1728"/>
      <c r="D46" s="1728"/>
      <c r="E46" s="1728"/>
      <c r="F46" s="1728"/>
      <c r="G46" s="1728"/>
      <c r="H46" s="1728"/>
      <c r="I46" s="1729"/>
    </row>
  </sheetData>
  <sheetProtection algorithmName="SHA-512" hashValue="xmKogNyQs2sJk8dthQ8JTqvL6yI9vEnc0tkh6d+Z/r4DfhBC6yO92IV4aRBvt1gTQuROLIr3tvl0YjC6bAc4Wg==" saltValue="gVgDSQTXkXsoo8YRpqWejQ==" spinCount="100000" sheet="1" objects="1" formatCells="0" selectLockedCells="1"/>
  <mergeCells count="103">
    <mergeCell ref="A1:I1"/>
    <mergeCell ref="B2:I2"/>
    <mergeCell ref="B3:I3"/>
    <mergeCell ref="F4:H4"/>
    <mergeCell ref="B5:C5"/>
    <mergeCell ref="G5:H5"/>
    <mergeCell ref="G20:I20"/>
    <mergeCell ref="A16:B16"/>
    <mergeCell ref="A17:B17"/>
    <mergeCell ref="A18:B18"/>
    <mergeCell ref="A19:B19"/>
    <mergeCell ref="A20:B20"/>
    <mergeCell ref="A7:I7"/>
    <mergeCell ref="A9:I9"/>
    <mergeCell ref="A12:B13"/>
    <mergeCell ref="C12:D12"/>
    <mergeCell ref="E12:F12"/>
    <mergeCell ref="G12:I13"/>
    <mergeCell ref="C13:D13"/>
    <mergeCell ref="E13:F13"/>
    <mergeCell ref="A14:B14"/>
    <mergeCell ref="C14:D14"/>
    <mergeCell ref="E14:F14"/>
    <mergeCell ref="G14:I14"/>
    <mergeCell ref="A15:B15"/>
    <mergeCell ref="C15:D15"/>
    <mergeCell ref="E15:F15"/>
    <mergeCell ref="G15:I15"/>
    <mergeCell ref="C17:D17"/>
    <mergeCell ref="G16:I16"/>
    <mergeCell ref="G17:I17"/>
    <mergeCell ref="A38:I46"/>
    <mergeCell ref="A21:B21"/>
    <mergeCell ref="A22:B22"/>
    <mergeCell ref="A23:B23"/>
    <mergeCell ref="C21:D21"/>
    <mergeCell ref="C22:D22"/>
    <mergeCell ref="C23:D23"/>
    <mergeCell ref="E21:F21"/>
    <mergeCell ref="E22:F22"/>
    <mergeCell ref="E23:F23"/>
    <mergeCell ref="A34:B34"/>
    <mergeCell ref="C34:D34"/>
    <mergeCell ref="E34:F34"/>
    <mergeCell ref="G34:I34"/>
    <mergeCell ref="A35:B35"/>
    <mergeCell ref="C35:D35"/>
    <mergeCell ref="E35:F35"/>
    <mergeCell ref="G35:I35"/>
    <mergeCell ref="A24:B24"/>
    <mergeCell ref="C24:D24"/>
    <mergeCell ref="E24:F24"/>
    <mergeCell ref="G24:I24"/>
    <mergeCell ref="A25:B25"/>
    <mergeCell ref="A26:B26"/>
    <mergeCell ref="C27:D27"/>
    <mergeCell ref="C28:D28"/>
    <mergeCell ref="C31:D31"/>
    <mergeCell ref="C32:D32"/>
    <mergeCell ref="G26:I26"/>
    <mergeCell ref="G29:I29"/>
    <mergeCell ref="G30:I30"/>
    <mergeCell ref="G27:I27"/>
    <mergeCell ref="G28:I28"/>
    <mergeCell ref="G31:I31"/>
    <mergeCell ref="G32:I32"/>
    <mergeCell ref="G33:I33"/>
    <mergeCell ref="A29:B29"/>
    <mergeCell ref="A30:B30"/>
    <mergeCell ref="C29:D29"/>
    <mergeCell ref="C30:D30"/>
    <mergeCell ref="E29:F29"/>
    <mergeCell ref="G22:I22"/>
    <mergeCell ref="G23:I23"/>
    <mergeCell ref="C16:D16"/>
    <mergeCell ref="E26:F26"/>
    <mergeCell ref="C26:D26"/>
    <mergeCell ref="C25:D25"/>
    <mergeCell ref="E25:F25"/>
    <mergeCell ref="G25:I25"/>
    <mergeCell ref="G18:I18"/>
    <mergeCell ref="G19:I19"/>
    <mergeCell ref="C18:D18"/>
    <mergeCell ref="C19:D19"/>
    <mergeCell ref="C20:D20"/>
    <mergeCell ref="E16:F16"/>
    <mergeCell ref="E17:F17"/>
    <mergeCell ref="E18:F18"/>
    <mergeCell ref="E19:F19"/>
    <mergeCell ref="E20:F20"/>
    <mergeCell ref="G21:I21"/>
    <mergeCell ref="C33:D33"/>
    <mergeCell ref="E27:F27"/>
    <mergeCell ref="E28:F28"/>
    <mergeCell ref="E31:F31"/>
    <mergeCell ref="E32:F32"/>
    <mergeCell ref="E33:F33"/>
    <mergeCell ref="E30:F30"/>
    <mergeCell ref="A27:B27"/>
    <mergeCell ref="A28:B28"/>
    <mergeCell ref="A31:B31"/>
    <mergeCell ref="A32:B32"/>
    <mergeCell ref="A33:B33"/>
  </mergeCells>
  <printOptions horizontalCentered="1"/>
  <pageMargins left="0.39370078740157483" right="0.19685039370078741" top="0.59055118110236227" bottom="0.19685039370078741" header="0.31496062992125984" footer="0.31496062992125984"/>
  <pageSetup paperSize="9" scale="74" orientation="portrait" verticalDpi="1200" r:id="rId1"/>
  <drawing r:id="rId2"/>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4">
    <pageSetUpPr fitToPage="1"/>
  </sheetPr>
  <dimension ref="A1:I46"/>
  <sheetViews>
    <sheetView showGridLines="0" showRowColHeaders="0" showZeros="0" topLeftCell="A26" zoomScaleNormal="100" workbookViewId="0">
      <selection activeCell="A26" sqref="A26:B26"/>
    </sheetView>
  </sheetViews>
  <sheetFormatPr baseColWidth="10" defaultRowHeight="14.25"/>
  <cols>
    <col min="1" max="1" width="38.42578125" style="17" customWidth="1"/>
    <col min="2" max="2" width="12.5703125" style="17" customWidth="1"/>
    <col min="3" max="3" width="7.7109375" style="17" customWidth="1"/>
    <col min="4" max="4" width="15.7109375" style="17" customWidth="1"/>
    <col min="5" max="5" width="14.42578125" style="17" customWidth="1"/>
    <col min="6" max="6" width="14.140625" style="17" customWidth="1"/>
    <col min="7" max="7" width="14.42578125" style="17" customWidth="1"/>
    <col min="8" max="8" width="10.7109375" style="17" customWidth="1"/>
    <col min="9" max="9" width="5.140625" style="17" customWidth="1"/>
    <col min="10" max="16384" width="11.42578125" style="17"/>
  </cols>
  <sheetData>
    <row r="1" spans="1:9" ht="16.5"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747</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751</v>
      </c>
      <c r="B9" s="1493"/>
      <c r="C9" s="1493"/>
      <c r="D9" s="1493"/>
      <c r="E9" s="1493"/>
      <c r="F9" s="1493"/>
      <c r="G9" s="1493"/>
      <c r="H9" s="1493"/>
      <c r="I9" s="1493"/>
    </row>
    <row r="10" spans="1:9" ht="5.25" customHeight="1">
      <c r="A10" s="219"/>
      <c r="B10" s="219"/>
      <c r="C10" s="219"/>
      <c r="D10" s="219"/>
      <c r="E10" s="219"/>
      <c r="F10" s="219"/>
      <c r="G10" s="219"/>
      <c r="H10" s="219"/>
      <c r="I10" s="219"/>
    </row>
    <row r="11" spans="1:9" ht="8.25" customHeight="1">
      <c r="A11" s="852"/>
      <c r="B11" s="852"/>
      <c r="C11" s="852"/>
      <c r="D11" s="852"/>
      <c r="E11" s="852"/>
      <c r="F11" s="852"/>
      <c r="G11" s="852"/>
      <c r="H11" s="852"/>
      <c r="I11" s="852"/>
    </row>
    <row r="12" spans="1:9" ht="22.5" customHeight="1">
      <c r="A12" s="1901" t="s">
        <v>1014</v>
      </c>
      <c r="B12" s="1901"/>
      <c r="C12" s="1902" t="s">
        <v>5</v>
      </c>
      <c r="D12" s="1902"/>
      <c r="E12" s="1902" t="s">
        <v>5</v>
      </c>
      <c r="F12" s="1902"/>
      <c r="G12" s="2100" t="s">
        <v>1163</v>
      </c>
      <c r="H12" s="1901"/>
      <c r="I12" s="1901"/>
    </row>
    <row r="13" spans="1:9" ht="22.5" customHeight="1">
      <c r="A13" s="1901"/>
      <c r="B13" s="1901"/>
      <c r="C13" s="1903">
        <f>IDENTIFICATION!H7</f>
        <v>2017</v>
      </c>
      <c r="D13" s="1904"/>
      <c r="E13" s="1903">
        <f>IDENTIFICATION!H7-1</f>
        <v>2016</v>
      </c>
      <c r="F13" s="1904"/>
      <c r="G13" s="1901"/>
      <c r="H13" s="1901"/>
      <c r="I13" s="1901"/>
    </row>
    <row r="14" spans="1:9" ht="30.75" customHeight="1">
      <c r="A14" s="2104" t="s">
        <v>1468</v>
      </c>
      <c r="B14" s="2105"/>
      <c r="C14" s="1754">
        <f>SUMIFS(Sage!$J$3:$J$1000,Sage!$C$3:$C$1000,"=831")</f>
        <v>0</v>
      </c>
      <c r="D14" s="1755"/>
      <c r="E14" s="1754">
        <f>SUMIFS(Sagen!$J$3:$J$1000,Sagen!$C$3:$C$1000,"=831")</f>
        <v>0</v>
      </c>
      <c r="F14" s="1755"/>
      <c r="G14" s="2013">
        <f>IFERROR((C14-E14)/E14,)</f>
        <v>0</v>
      </c>
      <c r="H14" s="2014"/>
      <c r="I14" s="2015"/>
    </row>
    <row r="15" spans="1:9" ht="30.75" customHeight="1">
      <c r="A15" s="2102" t="s">
        <v>1469</v>
      </c>
      <c r="B15" s="2103"/>
      <c r="C15" s="1916"/>
      <c r="D15" s="1917"/>
      <c r="E15" s="1916"/>
      <c r="F15" s="1917"/>
      <c r="G15" s="2013">
        <f t="shared" ref="G15:G34" si="0">IFERROR((C15-E15)/E15,)</f>
        <v>0</v>
      </c>
      <c r="H15" s="2014"/>
      <c r="I15" s="2015"/>
    </row>
    <row r="16" spans="1:9" ht="30.75" customHeight="1">
      <c r="A16" s="2102" t="s">
        <v>1469</v>
      </c>
      <c r="B16" s="2103"/>
      <c r="C16" s="1916"/>
      <c r="D16" s="1917"/>
      <c r="E16" s="1916"/>
      <c r="F16" s="1917"/>
      <c r="G16" s="2013">
        <f t="shared" si="0"/>
        <v>0</v>
      </c>
      <c r="H16" s="2014"/>
      <c r="I16" s="2015"/>
    </row>
    <row r="17" spans="1:9" ht="30.75" customHeight="1">
      <c r="A17" s="1800" t="s">
        <v>1470</v>
      </c>
      <c r="B17" s="1802"/>
      <c r="C17" s="1754">
        <f>SUMIFS(Sage!$J$3:$J$1000,Sage!$C$3:$C$1000,"=834")</f>
        <v>0</v>
      </c>
      <c r="D17" s="1755"/>
      <c r="E17" s="1754">
        <f>SUMIFS(Sagen!$J$3:$J$1000,Sagen!$C$3:$C$1000,"=834")</f>
        <v>0</v>
      </c>
      <c r="F17" s="1755"/>
      <c r="G17" s="2013">
        <f t="shared" si="0"/>
        <v>0</v>
      </c>
      <c r="H17" s="2014"/>
      <c r="I17" s="2015"/>
    </row>
    <row r="18" spans="1:9" ht="30.75" customHeight="1">
      <c r="A18" s="1800" t="s">
        <v>1471</v>
      </c>
      <c r="B18" s="1802"/>
      <c r="C18" s="1754">
        <f>SUMIFS(Sage!$J$3:$J$1000,Sage!$C$3:$C$1000,"=835")</f>
        <v>0</v>
      </c>
      <c r="D18" s="1755"/>
      <c r="E18" s="1754">
        <f>SUMIFS(Sagen!$J$3:$J$1000,Sagen!$C$3:$C$1000,"=835")</f>
        <v>0</v>
      </c>
      <c r="F18" s="1755"/>
      <c r="G18" s="2013">
        <f t="shared" si="0"/>
        <v>0</v>
      </c>
      <c r="H18" s="2014"/>
      <c r="I18" s="2015"/>
    </row>
    <row r="19" spans="1:9" ht="30.75" customHeight="1">
      <c r="A19" s="1800" t="s">
        <v>1472</v>
      </c>
      <c r="B19" s="1802"/>
      <c r="C19" s="1754">
        <f>SUMIFS(Sage!$J$3:$J$1000,Sage!$C$3:$C$1000,"=836")</f>
        <v>0</v>
      </c>
      <c r="D19" s="1755"/>
      <c r="E19" s="1754">
        <f>SUMIFS(Sagen!$J$3:$J$1000,Sagen!$C$3:$C$1000,"=836")</f>
        <v>0</v>
      </c>
      <c r="F19" s="1755"/>
      <c r="G19" s="2013">
        <f t="shared" si="0"/>
        <v>0</v>
      </c>
      <c r="H19" s="2014"/>
      <c r="I19" s="2015"/>
    </row>
    <row r="20" spans="1:9" ht="30.75" customHeight="1">
      <c r="A20" s="1800" t="s">
        <v>1473</v>
      </c>
      <c r="B20" s="1802"/>
      <c r="C20" s="1754">
        <f>SUMIFS(Sage!$J$3:$J$1000,Sage!$C$3:$C$1000,"=839")</f>
        <v>0</v>
      </c>
      <c r="D20" s="1755"/>
      <c r="E20" s="1754">
        <f>SUMIFS(Sagen!$J$3:$J$1000,Sagen!$C$3:$C$1000,"=839")</f>
        <v>0</v>
      </c>
      <c r="F20" s="1755"/>
      <c r="G20" s="2013">
        <f t="shared" si="0"/>
        <v>0</v>
      </c>
      <c r="H20" s="2014"/>
      <c r="I20" s="2015"/>
    </row>
    <row r="21" spans="1:9" ht="30.75" customHeight="1">
      <c r="A21" s="1800" t="s">
        <v>1474</v>
      </c>
      <c r="B21" s="1802"/>
      <c r="C21" s="1754">
        <f>SUMIFS(Sage!$J$3:$J$1000,Sage!$B$3:$B$1000,"=85")</f>
        <v>0</v>
      </c>
      <c r="D21" s="1755"/>
      <c r="E21" s="1754">
        <f>SUMIFS(Sagen!$J$3:$J$1000,Sagen!$B$3:$B$1000,"=85")</f>
        <v>0</v>
      </c>
      <c r="F21" s="1755"/>
      <c r="G21" s="2013">
        <f t="shared" si="0"/>
        <v>0</v>
      </c>
      <c r="H21" s="2014"/>
      <c r="I21" s="2015"/>
    </row>
    <row r="22" spans="1:9" ht="30.75" customHeight="1">
      <c r="A22" s="1800" t="s">
        <v>628</v>
      </c>
      <c r="B22" s="1802"/>
      <c r="C22" s="1754">
        <f>SUMIFS(Sage!$J$3:$J$1000,Sage!$B$3:$B$1000,"=87")</f>
        <v>0</v>
      </c>
      <c r="D22" s="1755"/>
      <c r="E22" s="1754">
        <f>SUMIFS(Sagen!$J$3:$J$1000,Sagen!$B$3:$B$1000,"=87")</f>
        <v>0</v>
      </c>
      <c r="F22" s="1755"/>
      <c r="G22" s="2013">
        <f t="shared" si="0"/>
        <v>0</v>
      </c>
      <c r="H22" s="2014"/>
      <c r="I22" s="2015"/>
    </row>
    <row r="23" spans="1:9" ht="42" customHeight="1">
      <c r="A23" s="1920" t="s">
        <v>1475</v>
      </c>
      <c r="B23" s="1921"/>
      <c r="C23" s="1754">
        <f>SUMIFS(Sage!$J$3:$J$1000,Sage!$B$3:$B$1000,"=88")</f>
        <v>0</v>
      </c>
      <c r="D23" s="1755"/>
      <c r="E23" s="1754">
        <f>SUMIFS(Sagen!$J$3:$J$1000,Sagen!$B$3:$B$1000,"=88")</f>
        <v>0</v>
      </c>
      <c r="F23" s="1755"/>
      <c r="G23" s="2013">
        <f t="shared" si="0"/>
        <v>0</v>
      </c>
      <c r="H23" s="2014"/>
      <c r="I23" s="2015"/>
    </row>
    <row r="24" spans="1:9" ht="34.5" customHeight="1">
      <c r="A24" s="1914" t="s">
        <v>1476</v>
      </c>
      <c r="B24" s="1915"/>
      <c r="C24" s="1894">
        <f>SUM(C14:D23)</f>
        <v>0</v>
      </c>
      <c r="D24" s="1895"/>
      <c r="E24" s="1894">
        <f>SUM(E14:F23)</f>
        <v>0</v>
      </c>
      <c r="F24" s="1895"/>
      <c r="G24" s="2010">
        <f t="shared" si="0"/>
        <v>0</v>
      </c>
      <c r="H24" s="2011"/>
      <c r="I24" s="2012"/>
    </row>
    <row r="25" spans="1:9" ht="34.5" customHeight="1">
      <c r="A25" s="2104" t="s">
        <v>1477</v>
      </c>
      <c r="B25" s="2105"/>
      <c r="C25" s="1754">
        <f>SUMIFS(Sage!$K$3:$K$1000,Sage!$C$3:$C$1000,"=841")</f>
        <v>0</v>
      </c>
      <c r="D25" s="1755"/>
      <c r="E25" s="1754">
        <f>SUMIFS(Sagen!$K$3:$K$1000,Sagen!$C$3:$C$1000,"=841")</f>
        <v>0</v>
      </c>
      <c r="F25" s="1755"/>
      <c r="G25" s="2013">
        <f t="shared" si="0"/>
        <v>0</v>
      </c>
      <c r="H25" s="2014"/>
      <c r="I25" s="2015"/>
    </row>
    <row r="26" spans="1:9" ht="34.5" customHeight="1">
      <c r="A26" s="2102" t="s">
        <v>1469</v>
      </c>
      <c r="B26" s="2103"/>
      <c r="C26" s="1916"/>
      <c r="D26" s="1917"/>
      <c r="E26" s="1916"/>
      <c r="F26" s="1917"/>
      <c r="G26" s="2013">
        <f t="shared" si="0"/>
        <v>0</v>
      </c>
      <c r="H26" s="2014"/>
      <c r="I26" s="2015"/>
    </row>
    <row r="27" spans="1:9" ht="34.5" customHeight="1">
      <c r="A27" s="2102" t="s">
        <v>1469</v>
      </c>
      <c r="B27" s="2103"/>
      <c r="C27" s="1916"/>
      <c r="D27" s="1917"/>
      <c r="E27" s="1916"/>
      <c r="F27" s="1917"/>
      <c r="G27" s="2013">
        <f t="shared" si="0"/>
        <v>0</v>
      </c>
      <c r="H27" s="2014"/>
      <c r="I27" s="2015"/>
    </row>
    <row r="28" spans="1:9" ht="34.5" customHeight="1">
      <c r="A28" s="1800" t="s">
        <v>1478</v>
      </c>
      <c r="B28" s="1802"/>
      <c r="C28" s="1754">
        <f>SUMIFS(Sage!$K$3:$K$1000,Sage!$C$3:$C$1000,"=845")</f>
        <v>0</v>
      </c>
      <c r="D28" s="1755"/>
      <c r="E28" s="1754">
        <f>SUMIFS(Sagen!$K$3:$K$1000,Sagen!$C$3:$C$1000,"=845")</f>
        <v>0</v>
      </c>
      <c r="F28" s="1755"/>
      <c r="G28" s="2013">
        <f t="shared" si="0"/>
        <v>0</v>
      </c>
      <c r="H28" s="2014"/>
      <c r="I28" s="2015"/>
    </row>
    <row r="29" spans="1:9" ht="34.5" customHeight="1">
      <c r="A29" s="1800" t="s">
        <v>1479</v>
      </c>
      <c r="B29" s="1802"/>
      <c r="C29" s="1754">
        <f>SUMIFS(Sage!$K$3:$K$1000,Sage!$C$3:$C$1000,"=846")</f>
        <v>0</v>
      </c>
      <c r="D29" s="1755"/>
      <c r="E29" s="1754">
        <f>SUMIFS(Sagen!$K$3:$K$1000,Sagen!$C$3:$C$1000,"=846")</f>
        <v>0</v>
      </c>
      <c r="F29" s="1755"/>
      <c r="G29" s="2013">
        <f t="shared" si="0"/>
        <v>0</v>
      </c>
      <c r="H29" s="2014"/>
      <c r="I29" s="2015"/>
    </row>
    <row r="30" spans="1:9" ht="34.5" customHeight="1">
      <c r="A30" s="1920" t="s">
        <v>1480</v>
      </c>
      <c r="B30" s="1921"/>
      <c r="C30" s="1754">
        <f>SUMIFS(Sage!$K$3:$K$1000,Sage!$C$3:$C$1000,"=848")</f>
        <v>0</v>
      </c>
      <c r="D30" s="1755"/>
      <c r="E30" s="1754">
        <f>SUMIFS(Sagen!$K$3:$K$1000,Sagen!$C$3:$C$1000,"=848")</f>
        <v>0</v>
      </c>
      <c r="F30" s="1755"/>
      <c r="G30" s="2013">
        <f t="shared" si="0"/>
        <v>0</v>
      </c>
      <c r="H30" s="2014"/>
      <c r="I30" s="2015"/>
    </row>
    <row r="31" spans="1:9" ht="34.5" customHeight="1">
      <c r="A31" s="1920" t="s">
        <v>1481</v>
      </c>
      <c r="B31" s="1921"/>
      <c r="C31" s="1754">
        <f>SUMIFS(Sage!$K$3:$K$1000,Sage!$C$3:$C$1000,"=849")</f>
        <v>0</v>
      </c>
      <c r="D31" s="1755"/>
      <c r="E31" s="1754">
        <f>SUMIFS(Sagen!$K$3:$K$1000,Sagen!$C$3:$C$1000,"=849")</f>
        <v>0</v>
      </c>
      <c r="F31" s="1755"/>
      <c r="G31" s="2013">
        <f t="shared" si="0"/>
        <v>0</v>
      </c>
      <c r="H31" s="2014"/>
      <c r="I31" s="2015"/>
    </row>
    <row r="32" spans="1:9" ht="34.5" customHeight="1">
      <c r="A32" s="1920" t="s">
        <v>1482</v>
      </c>
      <c r="B32" s="1921"/>
      <c r="C32" s="1754">
        <f>SUMIFS(Sage!$K$3:$K$1000,Sage!$B$3:$B$1000,"=86")</f>
        <v>0</v>
      </c>
      <c r="D32" s="1755"/>
      <c r="E32" s="1754">
        <f>SUMIFS(Sagen!$K$3:$K$1000,Sagen!$B$3:$B$1000,"=86")</f>
        <v>0</v>
      </c>
      <c r="F32" s="1755"/>
      <c r="G32" s="2013">
        <f t="shared" si="0"/>
        <v>0</v>
      </c>
      <c r="H32" s="2014"/>
      <c r="I32" s="2015"/>
    </row>
    <row r="33" spans="1:9" ht="54" customHeight="1">
      <c r="A33" s="2101" t="s">
        <v>1406</v>
      </c>
      <c r="B33" s="1915"/>
      <c r="C33" s="1894">
        <f>SUM(C25:D32)</f>
        <v>0</v>
      </c>
      <c r="D33" s="1895"/>
      <c r="E33" s="1894">
        <f>SUM(E25:F32)</f>
        <v>0</v>
      </c>
      <c r="F33" s="1895"/>
      <c r="G33" s="2010">
        <f t="shared" si="0"/>
        <v>0</v>
      </c>
      <c r="H33" s="2011"/>
      <c r="I33" s="2012"/>
    </row>
    <row r="34" spans="1:9" ht="24" customHeight="1">
      <c r="A34" s="2042" t="s">
        <v>401</v>
      </c>
      <c r="B34" s="2042"/>
      <c r="C34" s="1765">
        <f>-C24+C33</f>
        <v>0</v>
      </c>
      <c r="D34" s="1765"/>
      <c r="E34" s="1765">
        <f>-E24+E33</f>
        <v>0</v>
      </c>
      <c r="F34" s="1765"/>
      <c r="G34" s="2010">
        <f t="shared" si="0"/>
        <v>0</v>
      </c>
      <c r="H34" s="2011"/>
      <c r="I34" s="2012"/>
    </row>
    <row r="35" spans="1:9" ht="13.5" customHeight="1">
      <c r="A35" s="2043"/>
      <c r="B35" s="2043"/>
      <c r="C35" s="2044"/>
      <c r="D35" s="2044"/>
      <c r="E35" s="2044"/>
      <c r="F35" s="2044"/>
      <c r="G35" s="2044"/>
      <c r="H35" s="2044"/>
      <c r="I35" s="2044"/>
    </row>
    <row r="36" spans="1:9" ht="11.25" customHeight="1"/>
    <row r="37" spans="1:9">
      <c r="A37" s="17" t="s">
        <v>989</v>
      </c>
    </row>
    <row r="38" spans="1:9">
      <c r="A38" s="1505"/>
      <c r="B38" s="1722"/>
      <c r="C38" s="1722"/>
      <c r="D38" s="1722"/>
      <c r="E38" s="1722"/>
      <c r="F38" s="1722"/>
      <c r="G38" s="1722"/>
      <c r="H38" s="1722"/>
      <c r="I38" s="1723"/>
    </row>
    <row r="39" spans="1:9">
      <c r="A39" s="1724"/>
      <c r="B39" s="1725"/>
      <c r="C39" s="1725"/>
      <c r="D39" s="1725"/>
      <c r="E39" s="1725"/>
      <c r="F39" s="1725"/>
      <c r="G39" s="1725"/>
      <c r="H39" s="1725"/>
      <c r="I39" s="1726"/>
    </row>
    <row r="40" spans="1:9">
      <c r="A40" s="1724"/>
      <c r="B40" s="1725"/>
      <c r="C40" s="1725"/>
      <c r="D40" s="1725"/>
      <c r="E40" s="1725"/>
      <c r="F40" s="1725"/>
      <c r="G40" s="1725"/>
      <c r="H40" s="1725"/>
      <c r="I40" s="1726"/>
    </row>
    <row r="41" spans="1:9">
      <c r="A41" s="1724"/>
      <c r="B41" s="1725"/>
      <c r="C41" s="1725"/>
      <c r="D41" s="1725"/>
      <c r="E41" s="1725"/>
      <c r="F41" s="1725"/>
      <c r="G41" s="1725"/>
      <c r="H41" s="1725"/>
      <c r="I41" s="1726"/>
    </row>
    <row r="42" spans="1:9">
      <c r="A42" s="1724"/>
      <c r="B42" s="1725"/>
      <c r="C42" s="1725"/>
      <c r="D42" s="1725"/>
      <c r="E42" s="1725"/>
      <c r="F42" s="1725"/>
      <c r="G42" s="1725"/>
      <c r="H42" s="1725"/>
      <c r="I42" s="1726"/>
    </row>
    <row r="43" spans="1:9">
      <c r="A43" s="1724"/>
      <c r="B43" s="1725"/>
      <c r="C43" s="1725"/>
      <c r="D43" s="1725"/>
      <c r="E43" s="1725"/>
      <c r="F43" s="1725"/>
      <c r="G43" s="1725"/>
      <c r="H43" s="1725"/>
      <c r="I43" s="1726"/>
    </row>
    <row r="44" spans="1:9">
      <c r="A44" s="1724"/>
      <c r="B44" s="1725"/>
      <c r="C44" s="1725"/>
      <c r="D44" s="1725"/>
      <c r="E44" s="1725"/>
      <c r="F44" s="1725"/>
      <c r="G44" s="1725"/>
      <c r="H44" s="1725"/>
      <c r="I44" s="1726"/>
    </row>
    <row r="45" spans="1:9">
      <c r="A45" s="1724"/>
      <c r="B45" s="1725"/>
      <c r="C45" s="1725"/>
      <c r="D45" s="1725"/>
      <c r="E45" s="1725"/>
      <c r="F45" s="1725"/>
      <c r="G45" s="1725"/>
      <c r="H45" s="1725"/>
      <c r="I45" s="1726"/>
    </row>
    <row r="46" spans="1:9">
      <c r="A46" s="1727"/>
      <c r="B46" s="1728"/>
      <c r="C46" s="1728"/>
      <c r="D46" s="1728"/>
      <c r="E46" s="1728"/>
      <c r="F46" s="1728"/>
      <c r="G46" s="1728"/>
      <c r="H46" s="1728"/>
      <c r="I46" s="1729"/>
    </row>
  </sheetData>
  <sheetProtection algorithmName="SHA-512" hashValue="Q4wbIfRcu7HhdVthBKtWCU3yV5yaHUrMiOnp0zHZPiukV3Sme5eH8VCVELVFhXMq3j0CvWYeIpnYHLO78LoLaQ==" saltValue="I9fqDp/Bu8RMEmApniv4Hw==" spinCount="100000" sheet="1" objects="1" formatCells="0" selectLockedCells="1"/>
  <mergeCells count="103">
    <mergeCell ref="G20:I20"/>
    <mergeCell ref="G21:I21"/>
    <mergeCell ref="G22:I22"/>
    <mergeCell ref="A29:B29"/>
    <mergeCell ref="A30:B30"/>
    <mergeCell ref="A31:B31"/>
    <mergeCell ref="A32:B32"/>
    <mergeCell ref="C28:D28"/>
    <mergeCell ref="C29:D29"/>
    <mergeCell ref="C30:D30"/>
    <mergeCell ref="C31:D31"/>
    <mergeCell ref="C32:D32"/>
    <mergeCell ref="E28:F28"/>
    <mergeCell ref="E29:F29"/>
    <mergeCell ref="E30:F30"/>
    <mergeCell ref="E31:F31"/>
    <mergeCell ref="E32:F32"/>
    <mergeCell ref="G28:I28"/>
    <mergeCell ref="G29:I29"/>
    <mergeCell ref="G30:I30"/>
    <mergeCell ref="G31:I31"/>
    <mergeCell ref="G32:I32"/>
    <mergeCell ref="A25:B25"/>
    <mergeCell ref="C25:D25"/>
    <mergeCell ref="A7:I7"/>
    <mergeCell ref="A9:I9"/>
    <mergeCell ref="A12:B13"/>
    <mergeCell ref="C12:D12"/>
    <mergeCell ref="E12:F12"/>
    <mergeCell ref="G12:I13"/>
    <mergeCell ref="C13:D13"/>
    <mergeCell ref="E13:F13"/>
    <mergeCell ref="A1:I1"/>
    <mergeCell ref="B2:I2"/>
    <mergeCell ref="B3:I3"/>
    <mergeCell ref="F4:H4"/>
    <mergeCell ref="B5:C5"/>
    <mergeCell ref="G5:H5"/>
    <mergeCell ref="A15:B15"/>
    <mergeCell ref="C15:D15"/>
    <mergeCell ref="E15:F15"/>
    <mergeCell ref="G15:I15"/>
    <mergeCell ref="A16:B16"/>
    <mergeCell ref="C16:D16"/>
    <mergeCell ref="E16:F16"/>
    <mergeCell ref="G16:I16"/>
    <mergeCell ref="A14:B14"/>
    <mergeCell ref="C14:D14"/>
    <mergeCell ref="E14:F14"/>
    <mergeCell ref="G14:I14"/>
    <mergeCell ref="A19:B19"/>
    <mergeCell ref="C19:D19"/>
    <mergeCell ref="E19:F19"/>
    <mergeCell ref="G19:I19"/>
    <mergeCell ref="A23:B23"/>
    <mergeCell ref="C23:D23"/>
    <mergeCell ref="E23:F23"/>
    <mergeCell ref="G23:I23"/>
    <mergeCell ref="A17:B17"/>
    <mergeCell ref="C17:D17"/>
    <mergeCell ref="E17:F17"/>
    <mergeCell ref="G17:I17"/>
    <mergeCell ref="A18:B18"/>
    <mergeCell ref="C18:D18"/>
    <mergeCell ref="E18:F18"/>
    <mergeCell ref="G18:I18"/>
    <mergeCell ref="A20:B20"/>
    <mergeCell ref="A21:B21"/>
    <mergeCell ref="A22:B22"/>
    <mergeCell ref="C20:D20"/>
    <mergeCell ref="C21:D21"/>
    <mergeCell ref="C22:D22"/>
    <mergeCell ref="E20:F20"/>
    <mergeCell ref="E22:F22"/>
    <mergeCell ref="E25:F25"/>
    <mergeCell ref="G25:I25"/>
    <mergeCell ref="E21:F21"/>
    <mergeCell ref="A24:B24"/>
    <mergeCell ref="C24:D24"/>
    <mergeCell ref="E24:F24"/>
    <mergeCell ref="G24:I24"/>
    <mergeCell ref="A33:B33"/>
    <mergeCell ref="C33:D33"/>
    <mergeCell ref="E33:F33"/>
    <mergeCell ref="G33:I33"/>
    <mergeCell ref="A26:B26"/>
    <mergeCell ref="C26:D26"/>
    <mergeCell ref="E26:F26"/>
    <mergeCell ref="G26:I26"/>
    <mergeCell ref="A27:B27"/>
    <mergeCell ref="C27:D27"/>
    <mergeCell ref="E27:F27"/>
    <mergeCell ref="G27:I27"/>
    <mergeCell ref="A28:B28"/>
    <mergeCell ref="A38:I46"/>
    <mergeCell ref="A34:B34"/>
    <mergeCell ref="C34:D34"/>
    <mergeCell ref="E34:F34"/>
    <mergeCell ref="G34:I34"/>
    <mergeCell ref="A35:B35"/>
    <mergeCell ref="C35:D35"/>
    <mergeCell ref="E35:F35"/>
    <mergeCell ref="G35:I35"/>
  </mergeCells>
  <printOptions horizontalCentered="1"/>
  <pageMargins left="0.39370078740157483" right="0.19685039370078741" top="0.59055118110236227" bottom="0.19685039370078741" header="0.31496062992125984" footer="0.31496062992125984"/>
  <pageSetup paperSize="9" scale="74" orientation="portrait" verticalDpi="1200" r:id="rId1"/>
  <drawing r:id="rId2"/>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1"/>
  <dimension ref="A1:L52"/>
  <sheetViews>
    <sheetView showGridLines="0" showRowColHeaders="0" showZeros="0" topLeftCell="A25" workbookViewId="0">
      <selection activeCell="J28" sqref="J28"/>
    </sheetView>
  </sheetViews>
  <sheetFormatPr baseColWidth="10" defaultRowHeight="12.75"/>
  <cols>
    <col min="1" max="1" width="10.7109375" style="536" customWidth="1"/>
    <col min="2" max="5" width="11.42578125" style="536"/>
    <col min="6" max="6" width="21.7109375" style="536" customWidth="1"/>
    <col min="7" max="7" width="1.7109375" style="536" customWidth="1"/>
    <col min="8" max="12" width="12.7109375" style="536" customWidth="1"/>
    <col min="13" max="16384" width="11.42578125" style="536"/>
  </cols>
  <sheetData>
    <row r="1" spans="1:12" ht="3.95" customHeight="1"/>
    <row r="2" spans="1:12" ht="7.5" customHeight="1">
      <c r="A2" s="2108"/>
      <c r="B2" s="2108"/>
      <c r="C2" s="2108"/>
      <c r="D2" s="2108"/>
      <c r="E2" s="2108"/>
      <c r="F2" s="2108"/>
      <c r="G2" s="2108"/>
      <c r="H2" s="2108"/>
      <c r="I2" s="2108"/>
      <c r="J2" s="2108"/>
      <c r="K2" s="2108"/>
      <c r="L2" s="2108"/>
    </row>
    <row r="3" spans="1:12" ht="12.2" customHeight="1">
      <c r="A3" s="537" t="s">
        <v>672</v>
      </c>
      <c r="B3" s="559"/>
      <c r="C3" s="559"/>
      <c r="D3" s="2116" t="str">
        <f>IDENTIFICATION!B2</f>
        <v>LAPAN SOFT</v>
      </c>
      <c r="E3" s="2116"/>
      <c r="F3" s="2116"/>
      <c r="G3" s="2116"/>
      <c r="H3" s="2116"/>
      <c r="I3" s="2116"/>
      <c r="J3" s="2116"/>
      <c r="K3" s="2116"/>
      <c r="L3" s="2116"/>
    </row>
    <row r="4" spans="1:12" ht="12.2" customHeight="1">
      <c r="A4" s="2116" t="str">
        <f>IDENTIFICATION!B3</f>
        <v>TRENDS</v>
      </c>
      <c r="B4" s="2116"/>
      <c r="C4" s="2116"/>
      <c r="D4" s="2116"/>
      <c r="E4" s="2116"/>
      <c r="F4" s="2116"/>
      <c r="G4" s="2109" t="s">
        <v>0</v>
      </c>
      <c r="H4" s="2109"/>
      <c r="I4" s="2116" t="str">
        <f>IDENTIFICATION!B4</f>
        <v>LS</v>
      </c>
      <c r="J4" s="2116"/>
      <c r="K4" s="2116"/>
      <c r="L4" s="2116"/>
    </row>
    <row r="5" spans="1:12" ht="12.2" customHeight="1">
      <c r="A5" s="537" t="s">
        <v>1</v>
      </c>
      <c r="B5" s="538" t="str">
        <f>IDENTIFICATION!B5</f>
        <v>01</v>
      </c>
      <c r="C5" s="539" t="s">
        <v>45</v>
      </c>
      <c r="D5" s="540" t="str">
        <f>IDENTIFICATION!F5</f>
        <v>XXXX</v>
      </c>
      <c r="E5" s="2113" t="str">
        <f>IDENTIFICATION!G5</f>
        <v>TOUGAN</v>
      </c>
      <c r="F5" s="2113"/>
      <c r="G5" s="2110" t="str">
        <f>IDENTIFICATION!H5</f>
        <v>01</v>
      </c>
      <c r="H5" s="2110"/>
      <c r="I5" s="541"/>
      <c r="J5" s="542"/>
      <c r="K5" s="543"/>
      <c r="L5" s="543"/>
    </row>
    <row r="6" spans="1:12" ht="12.2" customHeight="1">
      <c r="A6" s="537" t="s">
        <v>2</v>
      </c>
      <c r="C6" s="2113" t="str">
        <f>IDENTIFICATION!B7</f>
        <v>000XXXXXA</v>
      </c>
      <c r="D6" s="2113"/>
      <c r="E6" s="544"/>
      <c r="F6" s="545" t="s">
        <v>3</v>
      </c>
      <c r="G6" s="2111">
        <f>IDENTIFICATION!F11</f>
        <v>43100</v>
      </c>
      <c r="H6" s="2111"/>
      <c r="I6" s="546" t="s">
        <v>328</v>
      </c>
      <c r="J6" s="2112">
        <f>IDENTIFICATION!H11</f>
        <v>12</v>
      </c>
      <c r="K6" s="2112"/>
      <c r="L6" s="2112"/>
    </row>
    <row r="7" spans="1:12" ht="5.25" customHeight="1"/>
    <row r="8" spans="1:12" ht="15.75" customHeight="1">
      <c r="A8" s="2115" t="s">
        <v>748</v>
      </c>
      <c r="B8" s="2115"/>
      <c r="C8" s="2115"/>
      <c r="D8" s="2115"/>
      <c r="E8" s="2115"/>
      <c r="F8" s="2115"/>
      <c r="G8" s="2115"/>
      <c r="H8" s="2115"/>
      <c r="I8" s="2115"/>
      <c r="J8" s="2115"/>
      <c r="K8" s="2115"/>
      <c r="L8" s="2115"/>
    </row>
    <row r="9" spans="1:12" ht="3.75" customHeight="1"/>
    <row r="10" spans="1:12" ht="13.7" customHeight="1">
      <c r="A10" s="2114" t="s">
        <v>752</v>
      </c>
      <c r="B10" s="2114"/>
      <c r="C10" s="2114"/>
      <c r="D10" s="2114"/>
      <c r="E10" s="2114"/>
      <c r="F10" s="2114"/>
      <c r="G10" s="2114"/>
      <c r="H10" s="2114"/>
      <c r="I10" s="2114"/>
      <c r="J10" s="2114"/>
      <c r="K10" s="2114"/>
      <c r="L10" s="2114"/>
    </row>
    <row r="11" spans="1:12" ht="6" customHeight="1"/>
    <row r="12" spans="1:12" ht="15.75" customHeight="1">
      <c r="A12" s="2117" t="s">
        <v>1504</v>
      </c>
      <c r="B12" s="2118"/>
      <c r="C12" s="2118"/>
      <c r="D12" s="2118"/>
      <c r="E12" s="2118"/>
      <c r="F12" s="2118"/>
      <c r="G12" s="2119"/>
      <c r="H12" s="547"/>
      <c r="I12" s="547"/>
      <c r="J12" s="547"/>
      <c r="K12" s="547"/>
      <c r="L12" s="548"/>
    </row>
    <row r="13" spans="1:12" ht="15.75" customHeight="1">
      <c r="A13" s="2120"/>
      <c r="B13" s="2121"/>
      <c r="C13" s="2121"/>
      <c r="D13" s="2121"/>
      <c r="E13" s="2121"/>
      <c r="F13" s="2121"/>
      <c r="G13" s="2122"/>
      <c r="H13" s="549">
        <f>IDENTIFICATION!H7</f>
        <v>2017</v>
      </c>
      <c r="I13" s="549">
        <f>H13-1</f>
        <v>2016</v>
      </c>
      <c r="J13" s="549">
        <f>I13-1</f>
        <v>2015</v>
      </c>
      <c r="K13" s="549">
        <f>J13-1</f>
        <v>2014</v>
      </c>
      <c r="L13" s="550">
        <f>K13-1</f>
        <v>2013</v>
      </c>
    </row>
    <row r="14" spans="1:12" ht="15.75" customHeight="1">
      <c r="A14" s="2123"/>
      <c r="B14" s="2124"/>
      <c r="C14" s="2124"/>
      <c r="D14" s="2124"/>
      <c r="E14" s="2124"/>
      <c r="F14" s="2124"/>
      <c r="G14" s="2125"/>
      <c r="H14" s="551"/>
      <c r="I14" s="551"/>
      <c r="J14" s="551"/>
      <c r="K14" s="551"/>
      <c r="L14" s="552"/>
    </row>
    <row r="15" spans="1:12" ht="6" customHeight="1">
      <c r="A15" s="553"/>
      <c r="H15" s="554"/>
      <c r="I15" s="554"/>
      <c r="J15" s="554"/>
      <c r="K15" s="554"/>
      <c r="L15" s="555"/>
    </row>
    <row r="16" spans="1:12" ht="17.25" customHeight="1">
      <c r="A16" s="556" t="s">
        <v>1521</v>
      </c>
      <c r="B16" s="557"/>
      <c r="G16" s="558"/>
      <c r="H16" s="554"/>
      <c r="I16" s="554"/>
      <c r="J16" s="554"/>
      <c r="K16" s="554"/>
      <c r="L16" s="555"/>
    </row>
    <row r="17" spans="1:12">
      <c r="A17" s="2106" t="s">
        <v>474</v>
      </c>
      <c r="B17" s="2107"/>
      <c r="C17" s="2107"/>
      <c r="D17" s="2107"/>
      <c r="E17" s="2107"/>
      <c r="F17" s="2107"/>
      <c r="G17" s="558">
        <f t="shared" ref="G17:G22" si="0">E13</f>
        <v>0</v>
      </c>
      <c r="H17" s="560">
        <f>SUMIFS(Sage!$K$3:$K$1000,Sage!$C$3:$C$1000,"=101")+SUMIFS(Sage!$K$3:$K$1000,Sage!$C$3:$C$1000,"=102")+SUMIFS(Sage!$K$3:$K$1000,Sage!$C$3:$C$1000,"=103")+SUMIFS(Sage!$K$3:$K$1000,Sage!$C$3:$C$1000,"=104")-SUMIFS(Sage!$J$3:$J$1000,Sage!$C$3:$C$1000,"=101")-SUMIFS(Sage!$J$3:$J$1000,Sage!$C$3:$C$1000,"=102")-SUMIFS(Sage!$J$3:$J$1000,Sage!$C$3:$C$1000,"=103")-SUMIFS(Sage!$J$3:$J$1000,Sage!$C$3:$C$1000,"=104")</f>
        <v>0</v>
      </c>
      <c r="I17" s="560">
        <f>SUMIFS(Sagen!$K$3:$K$1000,Sagen!$C$3:$C$1000,"=101")+SUMIFS(Sagen!$K$3:$K$1000,Sagen!$C$3:$C$1000,"=102")+SUMIFS(Sagen!$K$3:$K$1000,Sagen!$C$3:$C$1000,"=103")+SUMIFS(Sagen!$K$3:$K$1000,Sagen!$C$3:$C$1000,"=104")-SUMIFS(Sagen!$J$3:$J$1000,Sagen!$C$3:$C$1000,"=101")-SUMIFS(Sagen!$J$3:$J$1000,Sagen!$C$3:$C$1000,"=102")-SUMIFS(Sagen!$J$3:$J$1000,Sagen!$C$3:$C$1000,"=103")-SUMIFS(Sagen!$J$3:$J$1000,Sagen!$C$3:$C$1000,"=104")</f>
        <v>0</v>
      </c>
      <c r="J17" s="561"/>
      <c r="K17" s="561"/>
      <c r="L17" s="562"/>
    </row>
    <row r="18" spans="1:12">
      <c r="A18" s="2106" t="s">
        <v>475</v>
      </c>
      <c r="B18" s="2107"/>
      <c r="C18" s="2107"/>
      <c r="D18" s="2107"/>
      <c r="E18" s="2107"/>
      <c r="F18" s="2107"/>
      <c r="G18" s="558">
        <f t="shared" si="0"/>
        <v>0</v>
      </c>
      <c r="H18" s="561"/>
      <c r="I18" s="561"/>
      <c r="J18" s="561"/>
      <c r="K18" s="561"/>
      <c r="L18" s="562"/>
    </row>
    <row r="19" spans="1:12">
      <c r="A19" s="2106" t="s">
        <v>476</v>
      </c>
      <c r="B19" s="2107"/>
      <c r="C19" s="2107"/>
      <c r="D19" s="2107"/>
      <c r="E19" s="2107"/>
      <c r="F19" s="2107"/>
      <c r="G19" s="558">
        <f t="shared" si="0"/>
        <v>0</v>
      </c>
      <c r="H19" s="561"/>
      <c r="I19" s="561"/>
      <c r="J19" s="561"/>
      <c r="K19" s="561"/>
      <c r="L19" s="562"/>
    </row>
    <row r="20" spans="1:12">
      <c r="A20" s="2106" t="s">
        <v>1408</v>
      </c>
      <c r="B20" s="2107"/>
      <c r="C20" s="2107"/>
      <c r="D20" s="2107"/>
      <c r="E20" s="2107"/>
      <c r="F20" s="2107"/>
      <c r="G20" s="558">
        <f t="shared" si="0"/>
        <v>0</v>
      </c>
      <c r="H20" s="561"/>
      <c r="I20" s="561"/>
      <c r="J20" s="563"/>
      <c r="K20" s="561"/>
      <c r="L20" s="562"/>
    </row>
    <row r="21" spans="1:12">
      <c r="A21" s="2106" t="s">
        <v>1410</v>
      </c>
      <c r="B21" s="2107"/>
      <c r="C21" s="2107"/>
      <c r="D21" s="2107"/>
      <c r="E21" s="2107"/>
      <c r="F21" s="2107"/>
      <c r="G21" s="558">
        <f t="shared" si="0"/>
        <v>0</v>
      </c>
      <c r="H21" s="561"/>
      <c r="I21" s="561"/>
      <c r="J21" s="561"/>
      <c r="K21" s="561"/>
      <c r="L21" s="562"/>
    </row>
    <row r="22" spans="1:12">
      <c r="A22" s="2106" t="s">
        <v>1409</v>
      </c>
      <c r="B22" s="2107"/>
      <c r="C22" s="2107"/>
      <c r="D22" s="2107"/>
      <c r="E22" s="2107"/>
      <c r="F22" s="2107"/>
      <c r="G22" s="558">
        <f t="shared" si="0"/>
        <v>0</v>
      </c>
      <c r="H22" s="561"/>
      <c r="I22" s="561"/>
      <c r="J22" s="561"/>
      <c r="K22" s="561"/>
      <c r="L22" s="562"/>
    </row>
    <row r="23" spans="1:12" ht="6" customHeight="1">
      <c r="A23" s="553"/>
      <c r="G23" s="558"/>
      <c r="H23" s="564"/>
      <c r="I23" s="564"/>
      <c r="J23" s="564"/>
      <c r="K23" s="564"/>
      <c r="L23" s="565"/>
    </row>
    <row r="24" spans="1:12" ht="17.25">
      <c r="A24" s="2126" t="s">
        <v>1522</v>
      </c>
      <c r="B24" s="2127"/>
      <c r="C24" s="2127"/>
      <c r="D24" s="2127"/>
      <c r="E24" s="2127"/>
      <c r="F24" s="2127"/>
      <c r="G24" s="558"/>
      <c r="H24" s="564"/>
      <c r="I24" s="564"/>
      <c r="J24" s="564"/>
      <c r="K24" s="564"/>
      <c r="L24" s="565"/>
    </row>
    <row r="25" spans="1:12">
      <c r="A25" s="2106" t="s">
        <v>477</v>
      </c>
      <c r="B25" s="2107"/>
      <c r="C25" s="2107"/>
      <c r="D25" s="2107"/>
      <c r="E25" s="2107"/>
      <c r="F25" s="2107"/>
      <c r="G25" s="558">
        <f>E21</f>
        <v>0</v>
      </c>
      <c r="H25" s="560">
        <f>CpteResultat!F17</f>
        <v>0</v>
      </c>
      <c r="I25" s="560">
        <f>CpteResultat!H17</f>
        <v>0</v>
      </c>
      <c r="J25" s="561"/>
      <c r="K25" s="561"/>
      <c r="L25" s="562"/>
    </row>
    <row r="26" spans="1:12">
      <c r="A26" s="2106" t="s">
        <v>478</v>
      </c>
      <c r="B26" s="2107"/>
      <c r="C26" s="2107"/>
      <c r="D26" s="2107"/>
      <c r="E26" s="2107"/>
      <c r="F26" s="2107"/>
      <c r="G26" s="558"/>
      <c r="H26" s="564"/>
      <c r="I26" s="564"/>
      <c r="J26" s="564"/>
      <c r="K26" s="564"/>
      <c r="L26" s="565"/>
    </row>
    <row r="27" spans="1:12">
      <c r="A27" s="2106" t="s">
        <v>479</v>
      </c>
      <c r="B27" s="2107"/>
      <c r="C27" s="2107"/>
      <c r="D27" s="2107"/>
      <c r="E27" s="2107"/>
      <c r="F27" s="2107"/>
      <c r="G27" s="558">
        <f>E23</f>
        <v>0</v>
      </c>
      <c r="H27" s="560">
        <f>CpteResultat!F43</f>
        <v>0</v>
      </c>
      <c r="I27" s="560">
        <f>CpteResultat!H43</f>
        <v>0</v>
      </c>
      <c r="J27" s="561"/>
      <c r="K27" s="561"/>
      <c r="L27" s="562"/>
    </row>
    <row r="28" spans="1:12">
      <c r="A28" s="2106" t="s">
        <v>480</v>
      </c>
      <c r="B28" s="2107"/>
      <c r="C28" s="2107"/>
      <c r="D28" s="2107"/>
      <c r="E28" s="2107"/>
      <c r="F28" s="2107"/>
      <c r="G28" s="558">
        <f>E24</f>
        <v>0</v>
      </c>
      <c r="H28" s="560">
        <f>CpteResultat!F49</f>
        <v>0</v>
      </c>
      <c r="I28" s="560">
        <f>CpteResultat!H49</f>
        <v>0</v>
      </c>
      <c r="J28" s="561"/>
      <c r="K28" s="561"/>
      <c r="L28" s="562"/>
    </row>
    <row r="29" spans="1:12">
      <c r="A29" s="2106" t="s">
        <v>481</v>
      </c>
      <c r="B29" s="2107"/>
      <c r="C29" s="2107"/>
      <c r="D29" s="2107"/>
      <c r="E29" s="2107"/>
      <c r="F29" s="2107"/>
      <c r="G29" s="558">
        <f>E25</f>
        <v>0</v>
      </c>
      <c r="H29" s="560">
        <f>CpteResultat!F50</f>
        <v>0</v>
      </c>
      <c r="I29" s="560">
        <f>CpteResultat!H50</f>
        <v>0</v>
      </c>
      <c r="J29" s="561"/>
      <c r="K29" s="561"/>
      <c r="L29" s="562"/>
    </row>
    <row r="30" spans="1:12" ht="17.25">
      <c r="A30" s="2106" t="s">
        <v>1523</v>
      </c>
      <c r="B30" s="2107"/>
      <c r="C30" s="2107"/>
      <c r="D30" s="2107"/>
      <c r="E30" s="2107"/>
      <c r="F30" s="2107"/>
      <c r="G30" s="558">
        <f>E26</f>
        <v>0</v>
      </c>
      <c r="H30" s="560">
        <f>CpteResultat!F51</f>
        <v>0</v>
      </c>
      <c r="I30" s="560">
        <f>CpteResultat!H51</f>
        <v>0</v>
      </c>
      <c r="J30" s="561"/>
      <c r="K30" s="561"/>
      <c r="L30" s="562"/>
    </row>
    <row r="31" spans="1:12" ht="6" customHeight="1">
      <c r="A31" s="553"/>
      <c r="F31" s="558"/>
      <c r="G31" s="558"/>
      <c r="H31" s="564"/>
      <c r="I31" s="564"/>
      <c r="J31" s="564"/>
      <c r="K31" s="564"/>
      <c r="L31" s="565"/>
    </row>
    <row r="32" spans="1:12">
      <c r="A32" s="566" t="s">
        <v>1411</v>
      </c>
      <c r="G32" s="558"/>
      <c r="H32" s="564"/>
      <c r="I32" s="564"/>
      <c r="J32" s="564"/>
      <c r="K32" s="564"/>
      <c r="L32" s="565"/>
    </row>
    <row r="33" spans="1:12" ht="17.25">
      <c r="A33" s="553" t="s">
        <v>1524</v>
      </c>
      <c r="G33" s="558">
        <f>E29</f>
        <v>0</v>
      </c>
      <c r="H33" s="561"/>
      <c r="I33" s="561"/>
      <c r="J33" s="561"/>
      <c r="K33" s="561"/>
      <c r="L33" s="562"/>
    </row>
    <row r="34" spans="1:12">
      <c r="A34" s="553" t="s">
        <v>482</v>
      </c>
      <c r="G34" s="558">
        <f>E30</f>
        <v>0</v>
      </c>
      <c r="H34" s="561"/>
      <c r="I34" s="561"/>
      <c r="J34" s="561"/>
      <c r="K34" s="561"/>
      <c r="L34" s="562"/>
    </row>
    <row r="35" spans="1:12" ht="6" customHeight="1">
      <c r="A35" s="553"/>
      <c r="G35" s="558"/>
      <c r="H35" s="564"/>
      <c r="I35" s="564"/>
      <c r="J35" s="564"/>
      <c r="K35" s="564"/>
      <c r="L35" s="565"/>
    </row>
    <row r="36" spans="1:12" ht="15">
      <c r="A36" s="2106" t="s">
        <v>1525</v>
      </c>
      <c r="B36" s="2107"/>
      <c r="C36" s="2107"/>
      <c r="D36" s="2107"/>
      <c r="E36" s="2107"/>
      <c r="F36" s="2107"/>
      <c r="G36" s="558"/>
      <c r="H36" s="564"/>
      <c r="I36" s="564"/>
      <c r="J36" s="564"/>
      <c r="K36" s="564"/>
      <c r="L36" s="565"/>
    </row>
    <row r="37" spans="1:12" ht="17.25">
      <c r="A37" s="2106" t="s">
        <v>1526</v>
      </c>
      <c r="B37" s="2107"/>
      <c r="C37" s="2107"/>
      <c r="D37" s="2107"/>
      <c r="E37" s="2107"/>
      <c r="F37" s="2107"/>
      <c r="G37" s="558">
        <f>E33</f>
        <v>0</v>
      </c>
      <c r="H37" s="561"/>
      <c r="I37" s="561"/>
      <c r="J37" s="561"/>
      <c r="K37" s="561"/>
      <c r="L37" s="562"/>
    </row>
    <row r="38" spans="1:12">
      <c r="A38" s="2106" t="s">
        <v>483</v>
      </c>
      <c r="B38" s="2107"/>
      <c r="C38" s="2107"/>
      <c r="D38" s="2107"/>
      <c r="E38" s="2107"/>
      <c r="F38" s="2107"/>
      <c r="G38" s="558">
        <f>E34</f>
        <v>0</v>
      </c>
      <c r="H38" s="561">
        <v>0</v>
      </c>
      <c r="I38" s="561"/>
      <c r="J38" s="561"/>
      <c r="K38" s="561"/>
      <c r="L38" s="562"/>
    </row>
    <row r="39" spans="1:12" ht="17.25">
      <c r="A39" s="2106" t="s">
        <v>1527</v>
      </c>
      <c r="B39" s="2107"/>
      <c r="C39" s="2107"/>
      <c r="D39" s="2107"/>
      <c r="E39" s="2107"/>
      <c r="F39" s="2107"/>
      <c r="G39" s="558">
        <f>E35</f>
        <v>0</v>
      </c>
      <c r="H39" s="560">
        <f>SUMIFS(Sage!$J$3:$J$1000,Sage!$C$3:$C$1000,"=661")+SUMIFS(Sage!$J$3:$J$1000,Sage!$C$3:$C$1000,"=662")+SUMIFS(Sage!$J$3:$J$1000,Sage!$C$3:$C$1000,"=663")</f>
        <v>0</v>
      </c>
      <c r="I39" s="560">
        <f>SUMIFS(Sagen!$J$3:$J$1000,Sagen!$C$3:$C$1000,"=661")+SUMIFS(Sagen!$J$3:$J$1000,Sagen!$C$3:$C$1000,"=662")+SUMIFS(Sagen!$J$3:$J$1000,Sagen!$C$3:$C$1000,"=663")</f>
        <v>0</v>
      </c>
      <c r="J39" s="561"/>
      <c r="K39" s="561"/>
      <c r="L39" s="562"/>
    </row>
    <row r="40" spans="1:12" ht="17.25">
      <c r="A40" s="2106" t="s">
        <v>1528</v>
      </c>
      <c r="B40" s="2107"/>
      <c r="C40" s="2107"/>
      <c r="D40" s="2107"/>
      <c r="E40" s="2107"/>
      <c r="F40" s="2107"/>
      <c r="G40" s="558">
        <f>E36</f>
        <v>0</v>
      </c>
      <c r="H40" s="560">
        <f>SUMIFS(Sage!$J$3:$J$1000,Sage!$C$3:$C$1000,"=664")+SUMIFS(Sage!$J$3:$J$1000,Sage!$C$3:$C$1000,"=668")</f>
        <v>0</v>
      </c>
      <c r="I40" s="560">
        <f>SUMIFS(Sagen!$J$3:$J$1000,Sagen!$C$3:$C$1000,"=664")+SUMIFS(Sagen!$J$3:$J$1000,Sagen!$C$3:$C$1000,"=668")</f>
        <v>0</v>
      </c>
      <c r="J40" s="561"/>
      <c r="K40" s="561"/>
      <c r="L40" s="562"/>
    </row>
    <row r="41" spans="1:12" ht="17.25">
      <c r="A41" s="2106" t="s">
        <v>1529</v>
      </c>
      <c r="B41" s="2107"/>
      <c r="C41" s="2107"/>
      <c r="D41" s="2107"/>
      <c r="E41" s="2107"/>
      <c r="F41" s="2107"/>
      <c r="G41" s="558">
        <f>E37</f>
        <v>0</v>
      </c>
      <c r="H41" s="560">
        <f>SUMIFS(Sage!$J$3:$J$1000,Sage!$C$3:$C$1000,"=667")</f>
        <v>0</v>
      </c>
      <c r="I41" s="560">
        <f>SUMIFS(Sagen!$J$3:$J$1000,Sagen!$C$3:$C$1000,"=667")</f>
        <v>0</v>
      </c>
      <c r="J41" s="561"/>
      <c r="K41" s="561"/>
      <c r="L41" s="562"/>
    </row>
    <row r="42" spans="1:12" ht="6" customHeight="1">
      <c r="A42" s="551"/>
      <c r="B42" s="567"/>
      <c r="C42" s="567"/>
      <c r="D42" s="567"/>
      <c r="E42" s="567"/>
      <c r="F42" s="567"/>
      <c r="G42" s="567" t="s">
        <v>400</v>
      </c>
      <c r="H42" s="568"/>
      <c r="I42" s="568"/>
      <c r="J42" s="568"/>
      <c r="K42" s="568"/>
      <c r="L42" s="569"/>
    </row>
    <row r="43" spans="1:12" ht="12.95" customHeight="1">
      <c r="A43" s="570" t="s">
        <v>484</v>
      </c>
      <c r="H43" s="571"/>
      <c r="I43" s="571"/>
      <c r="J43" s="571"/>
      <c r="K43" s="571"/>
      <c r="L43" s="571"/>
    </row>
    <row r="44" spans="1:12" ht="9.9499999999999993" customHeight="1">
      <c r="A44" s="570" t="s">
        <v>485</v>
      </c>
      <c r="H44" s="572"/>
    </row>
    <row r="45" spans="1:12" ht="9.9499999999999993" customHeight="1">
      <c r="A45" s="570" t="s">
        <v>486</v>
      </c>
      <c r="H45" s="573"/>
    </row>
    <row r="46" spans="1:12" ht="9.9499999999999993" customHeight="1">
      <c r="A46" s="570" t="s">
        <v>487</v>
      </c>
    </row>
    <row r="47" spans="1:12" ht="9.9499999999999993" customHeight="1">
      <c r="A47" s="570" t="s">
        <v>488</v>
      </c>
    </row>
    <row r="48" spans="1:12" ht="9.9499999999999993" customHeight="1">
      <c r="A48" s="570" t="s">
        <v>489</v>
      </c>
    </row>
    <row r="49" spans="1:3" ht="9.9499999999999993" customHeight="1">
      <c r="A49" s="570" t="s">
        <v>490</v>
      </c>
    </row>
    <row r="50" spans="1:3" ht="9.9499999999999993" customHeight="1">
      <c r="A50" s="570" t="s">
        <v>491</v>
      </c>
    </row>
    <row r="51" spans="1:3" ht="11.1" customHeight="1">
      <c r="A51" s="570" t="s">
        <v>492</v>
      </c>
    </row>
    <row r="52" spans="1:3">
      <c r="A52" s="574"/>
      <c r="C52" s="575"/>
    </row>
  </sheetData>
  <sheetProtection algorithmName="SHA-512" hashValue="soNmyV4bV/hWfCwIBHJHPPFRiCxnrrKzbLV9CqypGsESDs799dik/pmrVoGOsSIjlHBlR7gVfboLhnrng53HJA==" saltValue="zgx+xS+h7Ksax+dVPdcE9Q==" spinCount="100000" sheet="1" objects="1" formatCells="0" selectLockedCells="1"/>
  <mergeCells count="32">
    <mergeCell ref="A41:F41"/>
    <mergeCell ref="A12:G14"/>
    <mergeCell ref="A37:F37"/>
    <mergeCell ref="A38:F38"/>
    <mergeCell ref="A39:F39"/>
    <mergeCell ref="A40:F40"/>
    <mergeCell ref="A17:F17"/>
    <mergeCell ref="A18:F18"/>
    <mergeCell ref="A19:F19"/>
    <mergeCell ref="A20:F20"/>
    <mergeCell ref="A21:F21"/>
    <mergeCell ref="A29:F29"/>
    <mergeCell ref="A30:F30"/>
    <mergeCell ref="A36:F36"/>
    <mergeCell ref="A24:F24"/>
    <mergeCell ref="A22:F22"/>
    <mergeCell ref="A28:F28"/>
    <mergeCell ref="A2:L2"/>
    <mergeCell ref="G4:H4"/>
    <mergeCell ref="G5:H5"/>
    <mergeCell ref="G6:H6"/>
    <mergeCell ref="J6:L6"/>
    <mergeCell ref="E5:F5"/>
    <mergeCell ref="C6:D6"/>
    <mergeCell ref="A10:L10"/>
    <mergeCell ref="A8:L8"/>
    <mergeCell ref="A4:F4"/>
    <mergeCell ref="I4:L4"/>
    <mergeCell ref="D3:L3"/>
    <mergeCell ref="A25:F25"/>
    <mergeCell ref="A26:F26"/>
    <mergeCell ref="A27:F27"/>
  </mergeCells>
  <printOptions horizontalCentered="1" verticalCentered="1"/>
  <pageMargins left="0" right="0" top="0" bottom="0" header="0.51181102362204722" footer="0.51181102362204722"/>
  <pageSetup paperSize="9" scale="90" orientation="landscape" r:id="rId1"/>
  <headerFooter alignWithMargins="0"/>
  <drawing r:id="rId2"/>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4"/>
  <dimension ref="A1:N56"/>
  <sheetViews>
    <sheetView showGridLines="0" showRowColHeaders="0" showZeros="0" topLeftCell="A22" zoomScaleNormal="100" workbookViewId="0">
      <selection activeCell="K46" sqref="K46"/>
    </sheetView>
  </sheetViews>
  <sheetFormatPr baseColWidth="10" defaultRowHeight="12.75"/>
  <cols>
    <col min="1" max="1" width="13.7109375" style="22" customWidth="1"/>
    <col min="2" max="7" width="9.7109375" style="22" customWidth="1"/>
    <col min="8" max="8" width="11.28515625" style="22" customWidth="1"/>
    <col min="9" max="34" width="9.7109375" style="22" customWidth="1"/>
    <col min="35" max="16384" width="11.42578125" style="22"/>
  </cols>
  <sheetData>
    <row r="1" spans="1:14" ht="3.95" customHeight="1"/>
    <row r="2" spans="1:14" ht="13.35" customHeight="1">
      <c r="A2" s="2063"/>
      <c r="B2" s="2063"/>
      <c r="C2" s="2063"/>
      <c r="D2" s="2063"/>
      <c r="E2" s="2063"/>
      <c r="F2" s="2063"/>
      <c r="G2" s="2063"/>
      <c r="H2" s="2063"/>
      <c r="I2" s="2063"/>
      <c r="J2" s="2063"/>
      <c r="K2" s="2063"/>
      <c r="L2" s="2063"/>
      <c r="M2" s="2063"/>
      <c r="N2" s="2063"/>
    </row>
    <row r="3" spans="1:14" ht="12.75" customHeight="1">
      <c r="A3" s="19" t="s">
        <v>672</v>
      </c>
      <c r="B3" s="346"/>
      <c r="C3" s="346"/>
      <c r="D3" s="1542" t="str">
        <f>IDENTIFICATION!B2</f>
        <v>LAPAN SOFT</v>
      </c>
      <c r="E3" s="1542"/>
      <c r="F3" s="1542"/>
      <c r="G3" s="1542"/>
      <c r="H3" s="1542"/>
      <c r="I3" s="1542"/>
      <c r="J3" s="1542"/>
      <c r="K3" s="1542"/>
      <c r="L3" s="1542"/>
      <c r="M3" s="1542"/>
      <c r="N3" s="1542"/>
    </row>
    <row r="4" spans="1:14" ht="12.75" customHeight="1">
      <c r="A4" s="1542" t="str">
        <f>IDENTIFICATION!B3</f>
        <v>TRENDS</v>
      </c>
      <c r="B4" s="1542"/>
      <c r="C4" s="1542"/>
      <c r="D4" s="1542"/>
      <c r="E4" s="1542"/>
      <c r="F4" s="1542"/>
      <c r="G4" s="1542"/>
      <c r="H4" s="2133" t="s">
        <v>0</v>
      </c>
      <c r="I4" s="2133"/>
      <c r="J4" s="1700" t="str">
        <f>IDENTIFICATION!B4</f>
        <v>LS</v>
      </c>
      <c r="K4" s="1700"/>
      <c r="L4" s="1700"/>
      <c r="M4" s="1700"/>
      <c r="N4" s="1700"/>
    </row>
    <row r="5" spans="1:14" ht="12.75" customHeight="1">
      <c r="A5" s="19" t="s">
        <v>1</v>
      </c>
      <c r="B5" s="208" t="str">
        <f>IDENTIFICATION!B5</f>
        <v>01</v>
      </c>
      <c r="C5" s="207" t="s">
        <v>45</v>
      </c>
      <c r="D5" s="209" t="str">
        <f>IDENTIFICATION!F5</f>
        <v>XXXX</v>
      </c>
      <c r="E5" s="2135" t="str">
        <f>IDENTIFICATION!G5</f>
        <v>TOUGAN</v>
      </c>
      <c r="F5" s="2136"/>
      <c r="G5" s="2136"/>
      <c r="H5" s="474" t="str">
        <f>IDENTIFICATION!H5</f>
        <v>01</v>
      </c>
      <c r="I5" s="141"/>
      <c r="J5" s="217"/>
      <c r="K5" s="20"/>
    </row>
    <row r="6" spans="1:14" ht="12.75" customHeight="1">
      <c r="A6" s="19" t="s">
        <v>2</v>
      </c>
      <c r="C6" s="1581" t="str">
        <f>IDENTIFICATION!B7</f>
        <v>000XXXXXA</v>
      </c>
      <c r="D6" s="1581"/>
      <c r="E6" s="23"/>
      <c r="F6" s="2134" t="s">
        <v>3</v>
      </c>
      <c r="G6" s="2134"/>
      <c r="H6" s="348">
        <f>IDENTIFICATION!F11</f>
        <v>43100</v>
      </c>
      <c r="I6" s="2134" t="s">
        <v>328</v>
      </c>
      <c r="J6" s="2134"/>
      <c r="K6" s="1539">
        <f>IDENTIFICATION!H11</f>
        <v>12</v>
      </c>
      <c r="L6" s="1539"/>
      <c r="M6" s="1539"/>
      <c r="N6" s="1539"/>
    </row>
    <row r="7" spans="1:14" ht="6" customHeight="1"/>
    <row r="8" spans="1:14" ht="19.5" customHeight="1">
      <c r="A8" s="2067" t="s">
        <v>753</v>
      </c>
      <c r="B8" s="2067"/>
      <c r="C8" s="2067"/>
      <c r="D8" s="2067"/>
      <c r="E8" s="2067"/>
      <c r="F8" s="2067"/>
      <c r="G8" s="2067"/>
      <c r="H8" s="2067"/>
      <c r="I8" s="2067"/>
      <c r="J8" s="2067"/>
      <c r="K8" s="2067"/>
      <c r="L8" s="2067"/>
      <c r="M8" s="2067"/>
      <c r="N8" s="2067"/>
    </row>
    <row r="9" spans="1:14" ht="15.75">
      <c r="A9" s="2067" t="s">
        <v>758</v>
      </c>
      <c r="B9" s="2067"/>
      <c r="C9" s="2067"/>
      <c r="D9" s="2067"/>
      <c r="E9" s="2067"/>
      <c r="F9" s="2067"/>
      <c r="G9" s="2067"/>
      <c r="H9" s="2067"/>
      <c r="I9" s="2067"/>
      <c r="J9" s="2067"/>
      <c r="K9" s="2067"/>
      <c r="L9" s="2067"/>
      <c r="M9" s="2067"/>
      <c r="N9" s="2067"/>
    </row>
    <row r="10" spans="1:14" ht="14.25">
      <c r="A10" s="2128"/>
      <c r="B10" s="2128"/>
      <c r="C10" s="2128"/>
      <c r="D10" s="2128"/>
      <c r="E10" s="2128"/>
      <c r="F10" s="2128"/>
      <c r="G10" s="2128"/>
      <c r="H10" s="2128"/>
      <c r="I10" s="2128"/>
      <c r="J10" s="2128"/>
      <c r="K10" s="2128"/>
      <c r="L10" s="2128"/>
      <c r="M10" s="2128"/>
      <c r="N10" s="2128"/>
    </row>
    <row r="11" spans="1:14" ht="6" customHeight="1"/>
    <row r="12" spans="1:14">
      <c r="A12" s="858" t="s">
        <v>535</v>
      </c>
      <c r="B12" s="858" t="s">
        <v>536</v>
      </c>
      <c r="C12" s="859" t="s">
        <v>537</v>
      </c>
      <c r="D12" s="860"/>
      <c r="E12" s="861" t="s">
        <v>537</v>
      </c>
      <c r="F12" s="860"/>
      <c r="G12" s="861" t="s">
        <v>537</v>
      </c>
      <c r="H12" s="860"/>
      <c r="I12" s="861" t="s">
        <v>537</v>
      </c>
      <c r="J12" s="860"/>
      <c r="K12" s="861" t="s">
        <v>538</v>
      </c>
      <c r="L12" s="860"/>
      <c r="M12" s="861" t="s">
        <v>538</v>
      </c>
      <c r="N12" s="860"/>
    </row>
    <row r="13" spans="1:14">
      <c r="A13" s="862" t="s">
        <v>539</v>
      </c>
      <c r="B13" s="862" t="s">
        <v>540</v>
      </c>
      <c r="C13" s="51" t="s">
        <v>541</v>
      </c>
      <c r="D13" s="33"/>
      <c r="E13" s="142" t="s">
        <v>542</v>
      </c>
      <c r="F13" s="33"/>
      <c r="G13" s="142" t="s">
        <v>543</v>
      </c>
      <c r="H13" s="33"/>
      <c r="I13" s="142" t="s">
        <v>544</v>
      </c>
      <c r="J13" s="33"/>
      <c r="K13" s="142" t="s">
        <v>545</v>
      </c>
      <c r="L13" s="33"/>
      <c r="M13" s="142" t="s">
        <v>423</v>
      </c>
      <c r="N13" s="33"/>
    </row>
    <row r="14" spans="1:14">
      <c r="A14" s="130"/>
      <c r="B14" s="862" t="s">
        <v>546</v>
      </c>
      <c r="C14" s="51" t="s">
        <v>547</v>
      </c>
      <c r="D14" s="33"/>
      <c r="E14" s="142" t="s">
        <v>548</v>
      </c>
      <c r="F14" s="33"/>
      <c r="G14" s="142" t="s">
        <v>1412</v>
      </c>
      <c r="H14" s="33"/>
      <c r="J14" s="132"/>
      <c r="K14" s="142" t="s">
        <v>446</v>
      </c>
      <c r="L14" s="33"/>
      <c r="M14" s="142" t="s">
        <v>446</v>
      </c>
      <c r="N14" s="33"/>
    </row>
    <row r="15" spans="1:14">
      <c r="A15" s="130"/>
      <c r="B15" s="130"/>
      <c r="C15" s="130"/>
      <c r="D15" s="132"/>
      <c r="E15" s="142" t="s">
        <v>549</v>
      </c>
      <c r="F15" s="33"/>
      <c r="H15" s="132"/>
      <c r="J15" s="132"/>
      <c r="L15" s="132"/>
      <c r="N15" s="132"/>
    </row>
    <row r="16" spans="1:14">
      <c r="A16" s="130"/>
      <c r="B16" s="130"/>
      <c r="C16" s="122"/>
      <c r="D16" s="124"/>
      <c r="E16" s="139" t="s">
        <v>1370</v>
      </c>
      <c r="F16" s="863"/>
      <c r="G16" s="123"/>
      <c r="H16" s="124"/>
      <c r="I16" s="123"/>
      <c r="J16" s="124"/>
      <c r="K16" s="123"/>
      <c r="L16" s="124"/>
      <c r="M16" s="123"/>
      <c r="N16" s="124"/>
    </row>
    <row r="17" spans="1:14">
      <c r="A17" s="122"/>
      <c r="B17" s="122"/>
      <c r="C17" s="864" t="s">
        <v>550</v>
      </c>
      <c r="D17" s="475" t="s">
        <v>551</v>
      </c>
      <c r="E17" s="865" t="s">
        <v>550</v>
      </c>
      <c r="F17" s="475" t="s">
        <v>551</v>
      </c>
      <c r="G17" s="865" t="s">
        <v>550</v>
      </c>
      <c r="H17" s="475" t="s">
        <v>551</v>
      </c>
      <c r="I17" s="865" t="s">
        <v>550</v>
      </c>
      <c r="J17" s="475" t="s">
        <v>551</v>
      </c>
      <c r="K17" s="865" t="s">
        <v>550</v>
      </c>
      <c r="L17" s="475" t="s">
        <v>551</v>
      </c>
      <c r="M17" s="865" t="s">
        <v>550</v>
      </c>
      <c r="N17" s="475" t="s">
        <v>551</v>
      </c>
    </row>
    <row r="18" spans="1:14" ht="6" customHeight="1">
      <c r="A18" s="361"/>
      <c r="B18" s="361"/>
      <c r="C18" s="363"/>
      <c r="D18" s="367"/>
      <c r="E18" s="366"/>
      <c r="F18" s="367"/>
      <c r="G18" s="366"/>
      <c r="H18" s="367"/>
      <c r="I18" s="366"/>
      <c r="J18" s="367"/>
      <c r="K18" s="366"/>
      <c r="L18" s="367"/>
      <c r="M18" s="366"/>
      <c r="N18" s="367"/>
    </row>
    <row r="19" spans="1:14">
      <c r="A19" s="195"/>
      <c r="B19" s="333"/>
      <c r="C19" s="196"/>
      <c r="D19" s="40"/>
      <c r="E19" s="197"/>
      <c r="F19" s="40"/>
      <c r="G19" s="197"/>
      <c r="H19" s="40"/>
      <c r="I19" s="197"/>
      <c r="J19" s="40"/>
      <c r="K19" s="197"/>
      <c r="L19" s="40"/>
      <c r="M19" s="197"/>
      <c r="N19" s="40"/>
    </row>
    <row r="20" spans="1:14" ht="6" customHeight="1">
      <c r="A20" s="371"/>
      <c r="B20" s="361"/>
      <c r="C20" s="361"/>
      <c r="D20" s="385"/>
      <c r="E20" s="384"/>
      <c r="F20" s="385"/>
      <c r="G20" s="384"/>
      <c r="H20" s="385"/>
      <c r="I20" s="384"/>
      <c r="J20" s="385"/>
      <c r="K20" s="384"/>
      <c r="L20" s="385"/>
      <c r="M20" s="384"/>
      <c r="N20" s="385"/>
    </row>
    <row r="21" spans="1:14">
      <c r="A21" s="195"/>
      <c r="B21" s="333"/>
      <c r="C21" s="196"/>
      <c r="D21" s="40"/>
      <c r="E21" s="197"/>
      <c r="F21" s="40"/>
      <c r="G21" s="197"/>
      <c r="H21" s="40"/>
      <c r="I21" s="197"/>
      <c r="J21" s="40"/>
      <c r="K21" s="197"/>
      <c r="L21" s="40"/>
      <c r="M21" s="197"/>
      <c r="N21" s="40"/>
    </row>
    <row r="22" spans="1:14" ht="6" customHeight="1">
      <c r="A22" s="371"/>
      <c r="B22" s="361"/>
      <c r="C22" s="361"/>
      <c r="D22" s="385"/>
      <c r="E22" s="384"/>
      <c r="F22" s="385"/>
      <c r="G22" s="384"/>
      <c r="H22" s="385"/>
      <c r="I22" s="384"/>
      <c r="J22" s="385"/>
      <c r="K22" s="384"/>
      <c r="L22" s="385"/>
      <c r="M22" s="384"/>
      <c r="N22" s="385"/>
    </row>
    <row r="23" spans="1:14">
      <c r="A23" s="195"/>
      <c r="B23" s="333"/>
      <c r="C23" s="196"/>
      <c r="D23" s="40"/>
      <c r="E23" s="197"/>
      <c r="F23" s="40"/>
      <c r="G23" s="197"/>
      <c r="H23" s="40"/>
      <c r="I23" s="197"/>
      <c r="J23" s="40"/>
      <c r="K23" s="197"/>
      <c r="L23" s="40"/>
      <c r="M23" s="197"/>
      <c r="N23" s="40"/>
    </row>
    <row r="24" spans="1:14" ht="6" customHeight="1">
      <c r="A24" s="371"/>
      <c r="B24" s="361"/>
      <c r="C24" s="361"/>
      <c r="D24" s="385"/>
      <c r="E24" s="384"/>
      <c r="F24" s="385"/>
      <c r="G24" s="384"/>
      <c r="H24" s="385"/>
      <c r="I24" s="384"/>
      <c r="J24" s="385"/>
      <c r="K24" s="384"/>
      <c r="L24" s="385"/>
      <c r="M24" s="384"/>
      <c r="N24" s="385"/>
    </row>
    <row r="25" spans="1:14">
      <c r="A25" s="195"/>
      <c r="B25" s="333"/>
      <c r="C25" s="196"/>
      <c r="D25" s="40"/>
      <c r="E25" s="197"/>
      <c r="F25" s="40"/>
      <c r="G25" s="197"/>
      <c r="H25" s="40"/>
      <c r="I25" s="197"/>
      <c r="J25" s="40"/>
      <c r="K25" s="197"/>
      <c r="L25" s="40"/>
      <c r="M25" s="197"/>
      <c r="N25" s="40"/>
    </row>
    <row r="26" spans="1:14" ht="6" customHeight="1">
      <c r="A26" s="371"/>
      <c r="B26" s="361"/>
      <c r="C26" s="361"/>
      <c r="D26" s="385"/>
      <c r="E26" s="384"/>
      <c r="F26" s="385"/>
      <c r="G26" s="384"/>
      <c r="H26" s="385"/>
      <c r="I26" s="384"/>
      <c r="J26" s="385"/>
      <c r="K26" s="384"/>
      <c r="L26" s="385"/>
      <c r="M26" s="384"/>
      <c r="N26" s="385"/>
    </row>
    <row r="27" spans="1:14">
      <c r="A27" s="195"/>
      <c r="B27" s="333"/>
      <c r="C27" s="196"/>
      <c r="D27" s="40"/>
      <c r="E27" s="197"/>
      <c r="F27" s="40"/>
      <c r="G27" s="197"/>
      <c r="H27" s="40"/>
      <c r="I27" s="197"/>
      <c r="J27" s="40"/>
      <c r="K27" s="197"/>
      <c r="L27" s="40"/>
      <c r="M27" s="197"/>
      <c r="N27" s="40"/>
    </row>
    <row r="28" spans="1:14" ht="6" customHeight="1">
      <c r="A28" s="371"/>
      <c r="B28" s="361"/>
      <c r="C28" s="361"/>
      <c r="D28" s="385"/>
      <c r="E28" s="384"/>
      <c r="F28" s="385"/>
      <c r="G28" s="384"/>
      <c r="H28" s="385"/>
      <c r="I28" s="384"/>
      <c r="J28" s="385"/>
      <c r="K28" s="384"/>
      <c r="L28" s="385"/>
      <c r="M28" s="384"/>
      <c r="N28" s="385"/>
    </row>
    <row r="29" spans="1:14">
      <c r="A29" s="195"/>
      <c r="B29" s="333"/>
      <c r="C29" s="196"/>
      <c r="D29" s="40"/>
      <c r="E29" s="197"/>
      <c r="F29" s="40"/>
      <c r="G29" s="197"/>
      <c r="H29" s="40"/>
      <c r="I29" s="197"/>
      <c r="J29" s="40"/>
      <c r="K29" s="197"/>
      <c r="L29" s="40"/>
      <c r="M29" s="197"/>
      <c r="N29" s="40"/>
    </row>
    <row r="30" spans="1:14" ht="6" customHeight="1">
      <c r="A30" s="371"/>
      <c r="B30" s="361"/>
      <c r="C30" s="361"/>
      <c r="D30" s="385"/>
      <c r="E30" s="384"/>
      <c r="F30" s="385"/>
      <c r="G30" s="384"/>
      <c r="H30" s="385"/>
      <c r="I30" s="384"/>
      <c r="J30" s="385"/>
      <c r="K30" s="384"/>
      <c r="L30" s="385"/>
      <c r="M30" s="384"/>
      <c r="N30" s="385"/>
    </row>
    <row r="31" spans="1:14">
      <c r="A31" s="195"/>
      <c r="B31" s="333"/>
      <c r="C31" s="196"/>
      <c r="D31" s="40"/>
      <c r="E31" s="197"/>
      <c r="F31" s="40"/>
      <c r="G31" s="197"/>
      <c r="H31" s="40"/>
      <c r="I31" s="197"/>
      <c r="J31" s="40"/>
      <c r="K31" s="197"/>
      <c r="L31" s="40"/>
      <c r="M31" s="197"/>
      <c r="N31" s="40"/>
    </row>
    <row r="32" spans="1:14" ht="6" customHeight="1">
      <c r="A32" s="371"/>
      <c r="B32" s="361"/>
      <c r="C32" s="361"/>
      <c r="D32" s="385"/>
      <c r="E32" s="384"/>
      <c r="F32" s="385"/>
      <c r="G32" s="384"/>
      <c r="H32" s="385"/>
      <c r="I32" s="384"/>
      <c r="J32" s="385"/>
      <c r="K32" s="384"/>
      <c r="L32" s="385"/>
      <c r="M32" s="384"/>
      <c r="N32" s="385"/>
    </row>
    <row r="33" spans="1:14">
      <c r="A33" s="195"/>
      <c r="B33" s="333"/>
      <c r="C33" s="196"/>
      <c r="D33" s="40"/>
      <c r="E33" s="197"/>
      <c r="F33" s="40"/>
      <c r="G33" s="197"/>
      <c r="H33" s="40"/>
      <c r="I33" s="197"/>
      <c r="J33" s="40"/>
      <c r="K33" s="197"/>
      <c r="L33" s="40"/>
      <c r="M33" s="197"/>
      <c r="N33" s="40"/>
    </row>
    <row r="34" spans="1:14" ht="6" customHeight="1">
      <c r="A34" s="371"/>
      <c r="B34" s="361"/>
      <c r="C34" s="361"/>
      <c r="D34" s="385"/>
      <c r="E34" s="384"/>
      <c r="F34" s="385"/>
      <c r="G34" s="384"/>
      <c r="H34" s="385"/>
      <c r="I34" s="384"/>
      <c r="J34" s="385"/>
      <c r="K34" s="384"/>
      <c r="L34" s="385"/>
      <c r="M34" s="384"/>
      <c r="N34" s="385"/>
    </row>
    <row r="35" spans="1:14">
      <c r="A35" s="195"/>
      <c r="B35" s="333"/>
      <c r="C35" s="196"/>
      <c r="D35" s="40"/>
      <c r="E35" s="197"/>
      <c r="F35" s="40"/>
      <c r="G35" s="197"/>
      <c r="H35" s="40"/>
      <c r="I35" s="197"/>
      <c r="J35" s="40"/>
      <c r="K35" s="197"/>
      <c r="L35" s="40"/>
      <c r="M35" s="197"/>
      <c r="N35" s="40"/>
    </row>
    <row r="36" spans="1:14" ht="6" customHeight="1">
      <c r="A36" s="371"/>
      <c r="B36" s="361"/>
      <c r="C36" s="361"/>
      <c r="D36" s="385"/>
      <c r="E36" s="384"/>
      <c r="F36" s="385"/>
      <c r="G36" s="384"/>
      <c r="H36" s="385"/>
      <c r="I36" s="384"/>
      <c r="J36" s="385"/>
      <c r="K36" s="384"/>
      <c r="L36" s="385"/>
      <c r="M36" s="384"/>
      <c r="N36" s="385"/>
    </row>
    <row r="37" spans="1:14">
      <c r="A37" s="195"/>
      <c r="B37" s="333"/>
      <c r="C37" s="196"/>
      <c r="D37" s="40"/>
      <c r="E37" s="197"/>
      <c r="F37" s="40"/>
      <c r="G37" s="197"/>
      <c r="H37" s="40"/>
      <c r="I37" s="197"/>
      <c r="J37" s="40"/>
      <c r="K37" s="197"/>
      <c r="L37" s="40"/>
      <c r="M37" s="197"/>
      <c r="N37" s="40"/>
    </row>
    <row r="38" spans="1:14" ht="6" customHeight="1">
      <c r="A38" s="371"/>
      <c r="B38" s="361"/>
      <c r="C38" s="361"/>
      <c r="D38" s="385"/>
      <c r="E38" s="384"/>
      <c r="F38" s="385"/>
      <c r="G38" s="384"/>
      <c r="H38" s="385"/>
      <c r="I38" s="384"/>
      <c r="J38" s="385"/>
      <c r="K38" s="384"/>
      <c r="L38" s="385"/>
      <c r="M38" s="384"/>
      <c r="N38" s="385"/>
    </row>
    <row r="39" spans="1:14">
      <c r="A39" s="195"/>
      <c r="B39" s="333"/>
      <c r="C39" s="196"/>
      <c r="D39" s="40"/>
      <c r="E39" s="197"/>
      <c r="F39" s="40"/>
      <c r="G39" s="197"/>
      <c r="H39" s="40"/>
      <c r="I39" s="197"/>
      <c r="J39" s="40"/>
      <c r="K39" s="197"/>
      <c r="L39" s="40"/>
      <c r="M39" s="197"/>
      <c r="N39" s="40"/>
    </row>
    <row r="40" spans="1:14" ht="6" customHeight="1">
      <c r="A40" s="371"/>
      <c r="B40" s="361"/>
      <c r="C40" s="361"/>
      <c r="D40" s="385"/>
      <c r="E40" s="384"/>
      <c r="F40" s="385"/>
      <c r="G40" s="384"/>
      <c r="H40" s="385"/>
      <c r="I40" s="384"/>
      <c r="J40" s="385"/>
      <c r="K40" s="384"/>
      <c r="L40" s="385"/>
      <c r="M40" s="384"/>
      <c r="N40" s="385"/>
    </row>
    <row r="41" spans="1:14">
      <c r="A41" s="195"/>
      <c r="B41" s="333"/>
      <c r="C41" s="196"/>
      <c r="D41" s="40"/>
      <c r="E41" s="197"/>
      <c r="F41" s="40"/>
      <c r="G41" s="197"/>
      <c r="H41" s="40"/>
      <c r="I41" s="197"/>
      <c r="J41" s="40"/>
      <c r="K41" s="197"/>
      <c r="L41" s="40"/>
      <c r="M41" s="197"/>
      <c r="N41" s="40"/>
    </row>
    <row r="42" spans="1:14" ht="6" customHeight="1">
      <c r="A42" s="371"/>
      <c r="B42" s="361"/>
      <c r="C42" s="361"/>
      <c r="D42" s="385"/>
      <c r="E42" s="384"/>
      <c r="F42" s="385"/>
      <c r="G42" s="384"/>
      <c r="H42" s="385"/>
      <c r="I42" s="384"/>
      <c r="J42" s="385"/>
      <c r="K42" s="384"/>
      <c r="L42" s="385"/>
      <c r="M42" s="384"/>
      <c r="N42" s="385"/>
    </row>
    <row r="43" spans="1:14">
      <c r="A43" s="195"/>
      <c r="B43" s="333"/>
      <c r="C43" s="196"/>
      <c r="D43" s="40"/>
      <c r="E43" s="197"/>
      <c r="F43" s="40"/>
      <c r="G43" s="197"/>
      <c r="H43" s="40"/>
      <c r="I43" s="197"/>
      <c r="J43" s="40"/>
      <c r="K43" s="197"/>
      <c r="L43" s="40"/>
      <c r="M43" s="197"/>
      <c r="N43" s="40"/>
    </row>
    <row r="44" spans="1:14" ht="6" customHeight="1">
      <c r="A44" s="371"/>
      <c r="B44" s="361"/>
      <c r="C44" s="361"/>
      <c r="D44" s="385"/>
      <c r="E44" s="384"/>
      <c r="F44" s="385"/>
      <c r="G44" s="384"/>
      <c r="H44" s="385"/>
      <c r="I44" s="384"/>
      <c r="J44" s="385"/>
      <c r="K44" s="384"/>
      <c r="L44" s="385"/>
      <c r="M44" s="384"/>
      <c r="N44" s="385"/>
    </row>
    <row r="45" spans="1:14">
      <c r="A45" s="195"/>
      <c r="B45" s="333"/>
      <c r="C45" s="196"/>
      <c r="D45" s="40"/>
      <c r="E45" s="197"/>
      <c r="F45" s="40"/>
      <c r="G45" s="197"/>
      <c r="H45" s="40"/>
      <c r="I45" s="197"/>
      <c r="J45" s="40"/>
      <c r="K45" s="197"/>
      <c r="L45" s="40"/>
      <c r="M45" s="197"/>
      <c r="N45" s="40"/>
    </row>
    <row r="46" spans="1:14" ht="6" customHeight="1">
      <c r="A46" s="371"/>
      <c r="B46" s="361"/>
      <c r="C46" s="361"/>
      <c r="D46" s="385"/>
      <c r="E46" s="384"/>
      <c r="F46" s="385"/>
      <c r="G46" s="384"/>
      <c r="H46" s="385"/>
      <c r="I46" s="384"/>
      <c r="J46" s="385"/>
      <c r="K46" s="384"/>
      <c r="L46" s="385"/>
      <c r="M46" s="384"/>
      <c r="N46" s="385"/>
    </row>
    <row r="47" spans="1:14">
      <c r="A47" s="195"/>
      <c r="B47" s="333"/>
      <c r="C47" s="196"/>
      <c r="D47" s="40"/>
      <c r="E47" s="197"/>
      <c r="F47" s="40"/>
      <c r="G47" s="197"/>
      <c r="H47" s="40"/>
      <c r="I47" s="197"/>
      <c r="J47" s="40"/>
      <c r="K47" s="197"/>
      <c r="L47" s="40"/>
      <c r="M47" s="197"/>
      <c r="N47" s="40"/>
    </row>
    <row r="48" spans="1:14" ht="6" customHeight="1">
      <c r="A48" s="371"/>
      <c r="B48" s="361"/>
      <c r="C48" s="361"/>
      <c r="D48" s="385"/>
      <c r="E48" s="384"/>
      <c r="F48" s="385"/>
      <c r="G48" s="384"/>
      <c r="H48" s="385"/>
      <c r="I48" s="384"/>
      <c r="J48" s="385"/>
      <c r="K48" s="384"/>
      <c r="L48" s="385"/>
      <c r="M48" s="384"/>
      <c r="N48" s="385"/>
    </row>
    <row r="49" spans="1:14">
      <c r="A49" s="195"/>
      <c r="B49" s="333"/>
      <c r="C49" s="196"/>
      <c r="D49" s="40"/>
      <c r="E49" s="197"/>
      <c r="F49" s="40"/>
      <c r="G49" s="197"/>
      <c r="H49" s="40"/>
      <c r="I49" s="197"/>
      <c r="J49" s="40"/>
      <c r="K49" s="197"/>
      <c r="L49" s="40"/>
      <c r="M49" s="197"/>
      <c r="N49" s="40"/>
    </row>
    <row r="50" spans="1:14" ht="6" customHeight="1">
      <c r="A50" s="371"/>
      <c r="B50" s="361"/>
      <c r="C50" s="361"/>
      <c r="D50" s="385"/>
      <c r="E50" s="384"/>
      <c r="F50" s="385"/>
      <c r="G50" s="384"/>
      <c r="H50" s="385"/>
      <c r="I50" s="384"/>
      <c r="J50" s="385"/>
      <c r="K50" s="384"/>
      <c r="L50" s="385"/>
      <c r="M50" s="384"/>
      <c r="N50" s="385"/>
    </row>
    <row r="51" spans="1:14">
      <c r="A51" s="195"/>
      <c r="B51" s="333"/>
      <c r="C51" s="196"/>
      <c r="D51" s="40"/>
      <c r="E51" s="197"/>
      <c r="F51" s="40"/>
      <c r="G51" s="197"/>
      <c r="H51" s="40"/>
      <c r="I51" s="197"/>
      <c r="J51" s="40"/>
      <c r="K51" s="197"/>
      <c r="L51" s="40"/>
      <c r="M51" s="197"/>
      <c r="N51" s="40"/>
    </row>
    <row r="52" spans="1:14" ht="6" customHeight="1">
      <c r="A52" s="371"/>
      <c r="B52" s="361"/>
      <c r="C52" s="361"/>
      <c r="D52" s="385"/>
      <c r="E52" s="384"/>
      <c r="F52" s="385"/>
      <c r="G52" s="384"/>
      <c r="H52" s="385"/>
      <c r="I52" s="384"/>
      <c r="J52" s="385"/>
      <c r="K52" s="384"/>
      <c r="L52" s="385"/>
      <c r="M52" s="384"/>
      <c r="N52" s="385"/>
    </row>
    <row r="53" spans="1:14">
      <c r="A53" s="2129" t="s">
        <v>552</v>
      </c>
      <c r="B53" s="386"/>
      <c r="C53" s="198"/>
      <c r="D53" s="199"/>
      <c r="E53" s="200"/>
      <c r="F53" s="199"/>
      <c r="G53" s="200"/>
      <c r="H53" s="199"/>
      <c r="I53" s="200"/>
      <c r="J53" s="199"/>
      <c r="K53" s="200"/>
      <c r="L53" s="199"/>
      <c r="M53" s="200"/>
      <c r="N53" s="199"/>
    </row>
    <row r="54" spans="1:14" ht="6" customHeight="1">
      <c r="A54" s="2130"/>
      <c r="B54" s="362"/>
      <c r="C54" s="362"/>
      <c r="D54" s="382"/>
      <c r="E54" s="383"/>
      <c r="F54" s="382"/>
      <c r="G54" s="383"/>
      <c r="H54" s="382"/>
      <c r="I54" s="383"/>
      <c r="J54" s="382"/>
      <c r="K54" s="383"/>
      <c r="L54" s="382"/>
      <c r="M54" s="383"/>
      <c r="N54" s="382"/>
    </row>
    <row r="55" spans="1:14">
      <c r="A55" s="2131" t="s">
        <v>553</v>
      </c>
      <c r="B55" s="380"/>
      <c r="C55" s="196"/>
      <c r="D55" s="387">
        <f>SUM(D19:D53)</f>
        <v>0</v>
      </c>
      <c r="E55" s="197"/>
      <c r="F55" s="387">
        <f>SUM(F19:F53)</f>
        <v>0</v>
      </c>
      <c r="G55" s="197"/>
      <c r="H55" s="387">
        <f>SUM(H19:H53)</f>
        <v>0</v>
      </c>
      <c r="I55" s="197"/>
      <c r="J55" s="387">
        <f>SUM(J19:J53)</f>
        <v>0</v>
      </c>
      <c r="K55" s="197"/>
      <c r="L55" s="387">
        <f>SUM(L19:L53)</f>
        <v>0</v>
      </c>
      <c r="M55" s="197"/>
      <c r="N55" s="387">
        <f>SUM(N19:N53)</f>
        <v>0</v>
      </c>
    </row>
    <row r="56" spans="1:14" ht="6" customHeight="1">
      <c r="A56" s="2132"/>
      <c r="B56" s="362"/>
      <c r="C56" s="362"/>
      <c r="D56" s="382"/>
      <c r="E56" s="383"/>
      <c r="F56" s="382"/>
      <c r="G56" s="383"/>
      <c r="H56" s="382"/>
      <c r="I56" s="383"/>
      <c r="J56" s="382"/>
      <c r="K56" s="383"/>
      <c r="L56" s="382"/>
      <c r="M56" s="383"/>
      <c r="N56" s="382"/>
    </row>
  </sheetData>
  <sheetProtection algorithmName="SHA-512" hashValue="c9jxtnvcW2ZckUIoiYgTon7TVFaK8TGls+RLwYApYhZhV2uqgaCrazxNQ+gcZ6V57j0UTdcTWHyMjpNufneRNw==" saltValue="LmELPvRhc/RofvC7JiE3cA==" spinCount="100000" sheet="1" objects="1" formatCells="0" selectLockedCells="1"/>
  <mergeCells count="15">
    <mergeCell ref="A2:N2"/>
    <mergeCell ref="H4:I4"/>
    <mergeCell ref="C6:D6"/>
    <mergeCell ref="F6:G6"/>
    <mergeCell ref="I6:J6"/>
    <mergeCell ref="K6:N6"/>
    <mergeCell ref="E5:G5"/>
    <mergeCell ref="D3:N3"/>
    <mergeCell ref="J4:N4"/>
    <mergeCell ref="A4:G4"/>
    <mergeCell ref="A9:N9"/>
    <mergeCell ref="A10:N10"/>
    <mergeCell ref="A53:A54"/>
    <mergeCell ref="A55:A56"/>
    <mergeCell ref="A8:N8"/>
  </mergeCells>
  <printOptions horizontalCentered="1" verticalCentered="1"/>
  <pageMargins left="0" right="0" top="0" bottom="0" header="0.51181102362204722" footer="0.51181102362204722"/>
  <pageSetup paperSize="9" orientation="landscape" r:id="rId1"/>
  <headerFooter alignWithMargins="0"/>
  <drawing r:id="rId2"/>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5">
    <pageSetUpPr autoPageBreaks="0"/>
  </sheetPr>
  <dimension ref="A1:N55"/>
  <sheetViews>
    <sheetView showGridLines="0" showRowColHeaders="0" showZeros="0" topLeftCell="A28" zoomScaleNormal="100" workbookViewId="0">
      <selection activeCell="D47" sqref="D47"/>
    </sheetView>
  </sheetViews>
  <sheetFormatPr baseColWidth="10" defaultRowHeight="12.75"/>
  <cols>
    <col min="1" max="1" width="30.7109375" style="22" customWidth="1"/>
    <col min="2" max="2" width="20.7109375" style="22" customWidth="1"/>
    <col min="3" max="8" width="11.7109375" style="22" customWidth="1"/>
    <col min="9" max="9" width="18.7109375" style="22" customWidth="1"/>
    <col min="10" max="43" width="9.7109375" style="22" customWidth="1"/>
    <col min="44" max="16384" width="11.42578125" style="22"/>
  </cols>
  <sheetData>
    <row r="1" spans="1:14" ht="14.25" customHeight="1">
      <c r="A1" s="1538"/>
      <c r="B1" s="1538"/>
      <c r="C1" s="1538"/>
      <c r="D1" s="1538"/>
      <c r="E1" s="1538"/>
      <c r="F1" s="1538"/>
      <c r="G1" s="1538"/>
      <c r="H1" s="1538"/>
      <c r="I1" s="1538"/>
      <c r="J1" s="47"/>
      <c r="K1" s="47"/>
      <c r="L1" s="47"/>
      <c r="M1" s="47"/>
      <c r="N1" s="47"/>
    </row>
    <row r="2" spans="1:14" ht="14.25" customHeight="1">
      <c r="A2" s="19" t="s">
        <v>672</v>
      </c>
      <c r="B2" s="1542" t="str">
        <f>IDENTIFICATION!B2</f>
        <v>LAPAN SOFT</v>
      </c>
      <c r="C2" s="1542"/>
      <c r="D2" s="1542"/>
      <c r="E2" s="1542"/>
      <c r="F2" s="1542"/>
      <c r="G2" s="1542"/>
      <c r="H2" s="1542"/>
      <c r="I2" s="1542"/>
    </row>
    <row r="3" spans="1:14" ht="14.25" customHeight="1">
      <c r="A3" s="1542" t="str">
        <f>NOTE_32!A4</f>
        <v>TRENDS</v>
      </c>
      <c r="B3" s="1542"/>
      <c r="C3" s="1542"/>
      <c r="D3" s="2140" t="s">
        <v>0</v>
      </c>
      <c r="E3" s="2140"/>
      <c r="F3" s="1700" t="str">
        <f>IDENTIFICATION!B4</f>
        <v>LS</v>
      </c>
      <c r="G3" s="1700"/>
      <c r="H3" s="1700"/>
      <c r="I3" s="1700"/>
    </row>
    <row r="4" spans="1:14" ht="14.25" customHeight="1">
      <c r="A4" s="19" t="s">
        <v>1</v>
      </c>
      <c r="B4" s="483" t="str">
        <f>IDENTIFICATION!B5</f>
        <v>01</v>
      </c>
      <c r="C4" s="484" t="s">
        <v>45</v>
      </c>
      <c r="D4" s="821" t="str">
        <f>IDENTIFICATION!F5</f>
        <v>XXXX</v>
      </c>
      <c r="E4" s="1541" t="str">
        <f>IDENTIFICATION!G5</f>
        <v>TOUGAN</v>
      </c>
      <c r="F4" s="1541"/>
      <c r="G4" s="476" t="str">
        <f>IDENTIFICATION!H5</f>
        <v>01</v>
      </c>
      <c r="H4" s="217"/>
      <c r="I4" s="20"/>
    </row>
    <row r="5" spans="1:14" ht="14.25" customHeight="1">
      <c r="A5" s="19" t="s">
        <v>2</v>
      </c>
      <c r="B5" s="476" t="str">
        <f>IDENTIFICATION!B7</f>
        <v>000XXXXXA</v>
      </c>
      <c r="C5" s="20"/>
      <c r="D5" s="2134" t="s">
        <v>3</v>
      </c>
      <c r="E5" s="2134"/>
      <c r="F5" s="348">
        <f>IDENTIFICATION!F11</f>
        <v>43100</v>
      </c>
      <c r="G5" s="2134" t="s">
        <v>328</v>
      </c>
      <c r="H5" s="2134"/>
      <c r="I5" s="140">
        <f>IDENTIFICATION!H11</f>
        <v>12</v>
      </c>
    </row>
    <row r="6" spans="1:14" ht="6" customHeight="1"/>
    <row r="7" spans="1:14" ht="18" customHeight="1">
      <c r="A7" s="1531" t="s">
        <v>754</v>
      </c>
      <c r="B7" s="1531"/>
      <c r="C7" s="1531"/>
      <c r="D7" s="1531"/>
      <c r="E7" s="1531"/>
      <c r="F7" s="1531"/>
      <c r="G7" s="1531"/>
      <c r="H7" s="1531"/>
      <c r="I7" s="1531"/>
    </row>
    <row r="8" spans="1:14" ht="15.75">
      <c r="A8" s="1531" t="s">
        <v>759</v>
      </c>
      <c r="B8" s="1531"/>
      <c r="C8" s="1531"/>
      <c r="D8" s="1531"/>
      <c r="E8" s="1531"/>
      <c r="F8" s="1531"/>
      <c r="G8" s="1531"/>
      <c r="H8" s="1531"/>
      <c r="I8" s="1531"/>
    </row>
    <row r="9" spans="1:14" ht="14.25">
      <c r="A9" s="2137"/>
      <c r="B9" s="2137"/>
      <c r="C9" s="2137"/>
      <c r="D9" s="2137"/>
      <c r="E9" s="2137"/>
      <c r="F9" s="2137"/>
      <c r="G9" s="2137"/>
      <c r="H9" s="2137"/>
      <c r="I9" s="2137"/>
    </row>
    <row r="10" spans="1:14" ht="6" customHeight="1"/>
    <row r="11" spans="1:14">
      <c r="A11" s="858"/>
      <c r="B11" s="858"/>
      <c r="C11" s="866" t="s">
        <v>554</v>
      </c>
      <c r="D11" s="127"/>
      <c r="E11" s="127"/>
      <c r="F11" s="127"/>
      <c r="G11" s="127"/>
      <c r="H11" s="128"/>
      <c r="I11" s="867"/>
    </row>
    <row r="12" spans="1:14">
      <c r="A12" s="862" t="s">
        <v>535</v>
      </c>
      <c r="B12" s="862"/>
      <c r="C12" s="51"/>
      <c r="D12" s="33"/>
      <c r="E12" s="868" t="s">
        <v>555</v>
      </c>
      <c r="F12" s="139"/>
      <c r="G12" s="139"/>
      <c r="H12" s="863"/>
      <c r="I12" s="216" t="s">
        <v>556</v>
      </c>
    </row>
    <row r="13" spans="1:14">
      <c r="A13" s="862" t="s">
        <v>557</v>
      </c>
      <c r="B13" s="862" t="s">
        <v>558</v>
      </c>
      <c r="C13" s="51" t="s">
        <v>559</v>
      </c>
      <c r="D13" s="33"/>
      <c r="E13" s="142" t="s">
        <v>560</v>
      </c>
      <c r="F13" s="33"/>
      <c r="G13" s="142" t="s">
        <v>560</v>
      </c>
      <c r="H13" s="33"/>
      <c r="I13" s="216" t="s">
        <v>561</v>
      </c>
    </row>
    <row r="14" spans="1:14">
      <c r="A14" s="862" t="s">
        <v>562</v>
      </c>
      <c r="B14" s="862" t="s">
        <v>546</v>
      </c>
      <c r="C14" s="130"/>
      <c r="D14" s="132"/>
      <c r="E14" s="142" t="s">
        <v>563</v>
      </c>
      <c r="F14" s="33"/>
      <c r="G14" s="142" t="s">
        <v>564</v>
      </c>
      <c r="H14" s="33"/>
      <c r="I14" s="132"/>
    </row>
    <row r="15" spans="1:14" ht="12.75" customHeight="1">
      <c r="A15" s="122"/>
      <c r="B15" s="122"/>
      <c r="C15" s="869" t="s">
        <v>550</v>
      </c>
      <c r="D15" s="869" t="s">
        <v>551</v>
      </c>
      <c r="E15" s="870" t="s">
        <v>550</v>
      </c>
      <c r="F15" s="871" t="s">
        <v>551</v>
      </c>
      <c r="G15" s="870" t="s">
        <v>550</v>
      </c>
      <c r="H15" s="871" t="s">
        <v>551</v>
      </c>
      <c r="I15" s="870" t="s">
        <v>565</v>
      </c>
    </row>
    <row r="16" spans="1:14" ht="6" customHeight="1">
      <c r="A16" s="361"/>
      <c r="B16" s="361"/>
      <c r="C16" s="363"/>
      <c r="D16" s="364"/>
      <c r="E16" s="365"/>
      <c r="F16" s="365"/>
      <c r="G16" s="365"/>
      <c r="H16" s="366"/>
      <c r="I16" s="367"/>
    </row>
    <row r="17" spans="1:9">
      <c r="A17" s="368"/>
      <c r="B17" s="369"/>
      <c r="C17" s="201"/>
      <c r="D17" s="111"/>
      <c r="E17" s="202"/>
      <c r="F17" s="111"/>
      <c r="G17" s="202"/>
      <c r="H17" s="111"/>
      <c r="I17" s="370"/>
    </row>
    <row r="18" spans="1:9" ht="6" customHeight="1">
      <c r="A18" s="371"/>
      <c r="B18" s="361"/>
      <c r="C18" s="372"/>
      <c r="D18" s="373"/>
      <c r="E18" s="374"/>
      <c r="F18" s="373"/>
      <c r="G18" s="374"/>
      <c r="H18" s="373"/>
      <c r="I18" s="373"/>
    </row>
    <row r="19" spans="1:9">
      <c r="A19" s="368"/>
      <c r="B19" s="369"/>
      <c r="C19" s="201"/>
      <c r="D19" s="111"/>
      <c r="E19" s="202"/>
      <c r="F19" s="111"/>
      <c r="G19" s="202"/>
      <c r="H19" s="111"/>
      <c r="I19" s="370"/>
    </row>
    <row r="20" spans="1:9" ht="6" customHeight="1">
      <c r="A20" s="371"/>
      <c r="B20" s="361"/>
      <c r="C20" s="372"/>
      <c r="D20" s="373"/>
      <c r="E20" s="374"/>
      <c r="F20" s="373"/>
      <c r="G20" s="374"/>
      <c r="H20" s="373"/>
      <c r="I20" s="373"/>
    </row>
    <row r="21" spans="1:9">
      <c r="A21" s="368"/>
      <c r="B21" s="369"/>
      <c r="C21" s="201"/>
      <c r="D21" s="111"/>
      <c r="E21" s="202"/>
      <c r="F21" s="111"/>
      <c r="G21" s="202"/>
      <c r="H21" s="111"/>
      <c r="I21" s="370"/>
    </row>
    <row r="22" spans="1:9" ht="6" customHeight="1">
      <c r="A22" s="371"/>
      <c r="B22" s="361"/>
      <c r="C22" s="372"/>
      <c r="D22" s="373"/>
      <c r="E22" s="374"/>
      <c r="F22" s="373"/>
      <c r="G22" s="374"/>
      <c r="H22" s="373"/>
      <c r="I22" s="373"/>
    </row>
    <row r="23" spans="1:9">
      <c r="A23" s="368"/>
      <c r="B23" s="369"/>
      <c r="C23" s="201"/>
      <c r="D23" s="111"/>
      <c r="E23" s="202"/>
      <c r="F23" s="111"/>
      <c r="G23" s="202"/>
      <c r="H23" s="111"/>
      <c r="I23" s="370"/>
    </row>
    <row r="24" spans="1:9" ht="6" customHeight="1">
      <c r="A24" s="371"/>
      <c r="B24" s="361"/>
      <c r="C24" s="372"/>
      <c r="D24" s="373"/>
      <c r="E24" s="374"/>
      <c r="F24" s="373"/>
      <c r="G24" s="374"/>
      <c r="H24" s="373"/>
      <c r="I24" s="373"/>
    </row>
    <row r="25" spans="1:9">
      <c r="A25" s="368"/>
      <c r="B25" s="369"/>
      <c r="C25" s="201"/>
      <c r="D25" s="111"/>
      <c r="E25" s="202"/>
      <c r="F25" s="111"/>
      <c r="G25" s="202"/>
      <c r="H25" s="111"/>
      <c r="I25" s="370"/>
    </row>
    <row r="26" spans="1:9" ht="6" customHeight="1">
      <c r="A26" s="371"/>
      <c r="B26" s="361"/>
      <c r="C26" s="372"/>
      <c r="D26" s="373"/>
      <c r="E26" s="374"/>
      <c r="F26" s="373"/>
      <c r="G26" s="374"/>
      <c r="H26" s="373"/>
      <c r="I26" s="373"/>
    </row>
    <row r="27" spans="1:9">
      <c r="A27" s="368"/>
      <c r="B27" s="369"/>
      <c r="C27" s="201"/>
      <c r="D27" s="111"/>
      <c r="E27" s="202"/>
      <c r="F27" s="111"/>
      <c r="G27" s="202"/>
      <c r="H27" s="111"/>
      <c r="I27" s="370"/>
    </row>
    <row r="28" spans="1:9" ht="6" customHeight="1">
      <c r="A28" s="371"/>
      <c r="B28" s="361"/>
      <c r="C28" s="372"/>
      <c r="D28" s="373"/>
      <c r="E28" s="374"/>
      <c r="F28" s="373"/>
      <c r="G28" s="374"/>
      <c r="H28" s="373"/>
      <c r="I28" s="373"/>
    </row>
    <row r="29" spans="1:9">
      <c r="A29" s="368"/>
      <c r="B29" s="369"/>
      <c r="C29" s="201"/>
      <c r="D29" s="111"/>
      <c r="E29" s="202"/>
      <c r="F29" s="111"/>
      <c r="G29" s="202"/>
      <c r="H29" s="111"/>
      <c r="I29" s="370"/>
    </row>
    <row r="30" spans="1:9" ht="6" customHeight="1">
      <c r="A30" s="371"/>
      <c r="B30" s="361"/>
      <c r="C30" s="372"/>
      <c r="D30" s="373"/>
      <c r="E30" s="374"/>
      <c r="F30" s="373"/>
      <c r="G30" s="374"/>
      <c r="H30" s="373"/>
      <c r="I30" s="373"/>
    </row>
    <row r="31" spans="1:9">
      <c r="A31" s="368"/>
      <c r="B31" s="369"/>
      <c r="C31" s="201"/>
      <c r="D31" s="111"/>
      <c r="E31" s="202"/>
      <c r="F31" s="111"/>
      <c r="G31" s="202"/>
      <c r="H31" s="111"/>
      <c r="I31" s="370"/>
    </row>
    <row r="32" spans="1:9" ht="6" customHeight="1">
      <c r="A32" s="371"/>
      <c r="B32" s="361"/>
      <c r="C32" s="372"/>
      <c r="D32" s="373"/>
      <c r="E32" s="374"/>
      <c r="F32" s="373"/>
      <c r="G32" s="374"/>
      <c r="H32" s="373"/>
      <c r="I32" s="373"/>
    </row>
    <row r="33" spans="1:9">
      <c r="A33" s="368"/>
      <c r="B33" s="369"/>
      <c r="C33" s="201"/>
      <c r="D33" s="111"/>
      <c r="E33" s="202"/>
      <c r="F33" s="111"/>
      <c r="G33" s="202"/>
      <c r="H33" s="111"/>
      <c r="I33" s="370"/>
    </row>
    <row r="34" spans="1:9" ht="6" customHeight="1">
      <c r="A34" s="371"/>
      <c r="B34" s="361"/>
      <c r="C34" s="372"/>
      <c r="D34" s="373"/>
      <c r="E34" s="374"/>
      <c r="F34" s="373"/>
      <c r="G34" s="374"/>
      <c r="H34" s="373"/>
      <c r="I34" s="373"/>
    </row>
    <row r="35" spans="1:9">
      <c r="A35" s="368"/>
      <c r="B35" s="369"/>
      <c r="C35" s="201"/>
      <c r="D35" s="111"/>
      <c r="E35" s="202"/>
      <c r="F35" s="111"/>
      <c r="G35" s="202"/>
      <c r="H35" s="111"/>
      <c r="I35" s="370"/>
    </row>
    <row r="36" spans="1:9" ht="6" customHeight="1">
      <c r="A36" s="371"/>
      <c r="B36" s="361"/>
      <c r="C36" s="372"/>
      <c r="D36" s="373"/>
      <c r="E36" s="374"/>
      <c r="F36" s="373"/>
      <c r="G36" s="374"/>
      <c r="H36" s="373"/>
      <c r="I36" s="373"/>
    </row>
    <row r="37" spans="1:9">
      <c r="A37" s="368"/>
      <c r="B37" s="369"/>
      <c r="C37" s="201"/>
      <c r="D37" s="111"/>
      <c r="E37" s="202"/>
      <c r="F37" s="111"/>
      <c r="G37" s="202"/>
      <c r="H37" s="111"/>
      <c r="I37" s="370"/>
    </row>
    <row r="38" spans="1:9" ht="6" customHeight="1">
      <c r="A38" s="371"/>
      <c r="B38" s="361"/>
      <c r="C38" s="372"/>
      <c r="D38" s="373"/>
      <c r="E38" s="374"/>
      <c r="F38" s="373"/>
      <c r="G38" s="374"/>
      <c r="H38" s="373"/>
      <c r="I38" s="373"/>
    </row>
    <row r="39" spans="1:9">
      <c r="A39" s="368"/>
      <c r="B39" s="369"/>
      <c r="C39" s="201"/>
      <c r="D39" s="111"/>
      <c r="E39" s="202"/>
      <c r="F39" s="111"/>
      <c r="G39" s="202"/>
      <c r="H39" s="111"/>
      <c r="I39" s="370"/>
    </row>
    <row r="40" spans="1:9" ht="6" customHeight="1">
      <c r="A40" s="371"/>
      <c r="B40" s="361"/>
      <c r="C40" s="372"/>
      <c r="D40" s="373"/>
      <c r="E40" s="374"/>
      <c r="F40" s="373"/>
      <c r="G40" s="374"/>
      <c r="H40" s="373"/>
      <c r="I40" s="373"/>
    </row>
    <row r="41" spans="1:9">
      <c r="A41" s="368"/>
      <c r="B41" s="369"/>
      <c r="C41" s="201"/>
      <c r="D41" s="111"/>
      <c r="E41" s="202"/>
      <c r="F41" s="111"/>
      <c r="G41" s="202"/>
      <c r="H41" s="111"/>
      <c r="I41" s="370"/>
    </row>
    <row r="42" spans="1:9" ht="6" customHeight="1">
      <c r="A42" s="371"/>
      <c r="B42" s="361"/>
      <c r="C42" s="372"/>
      <c r="D42" s="373"/>
      <c r="E42" s="374"/>
      <c r="F42" s="373"/>
      <c r="G42" s="374"/>
      <c r="H42" s="373"/>
      <c r="I42" s="373"/>
    </row>
    <row r="43" spans="1:9">
      <c r="A43" s="368"/>
      <c r="B43" s="369"/>
      <c r="C43" s="201"/>
      <c r="D43" s="111"/>
      <c r="E43" s="202"/>
      <c r="F43" s="111"/>
      <c r="G43" s="202"/>
      <c r="H43" s="111"/>
      <c r="I43" s="370"/>
    </row>
    <row r="44" spans="1:9" ht="6" customHeight="1">
      <c r="A44" s="371"/>
      <c r="B44" s="361"/>
      <c r="C44" s="372"/>
      <c r="D44" s="373"/>
      <c r="E44" s="374"/>
      <c r="F44" s="373"/>
      <c r="G44" s="374"/>
      <c r="H44" s="373"/>
      <c r="I44" s="373"/>
    </row>
    <row r="45" spans="1:9">
      <c r="A45" s="368"/>
      <c r="B45" s="369"/>
      <c r="C45" s="201"/>
      <c r="D45" s="111"/>
      <c r="E45" s="202"/>
      <c r="F45" s="111"/>
      <c r="G45" s="202"/>
      <c r="H45" s="111"/>
      <c r="I45" s="370"/>
    </row>
    <row r="46" spans="1:9" ht="6" customHeight="1">
      <c r="A46" s="371"/>
      <c r="B46" s="361"/>
      <c r="C46" s="372"/>
      <c r="D46" s="373"/>
      <c r="E46" s="374"/>
      <c r="F46" s="373"/>
      <c r="G46" s="374"/>
      <c r="H46" s="373"/>
      <c r="I46" s="373"/>
    </row>
    <row r="47" spans="1:9">
      <c r="A47" s="368"/>
      <c r="B47" s="369"/>
      <c r="C47" s="201"/>
      <c r="D47" s="111"/>
      <c r="E47" s="202"/>
      <c r="F47" s="111"/>
      <c r="G47" s="202"/>
      <c r="H47" s="111"/>
      <c r="I47" s="370"/>
    </row>
    <row r="48" spans="1:9" ht="6" customHeight="1">
      <c r="A48" s="371"/>
      <c r="B48" s="361"/>
      <c r="C48" s="372"/>
      <c r="D48" s="373"/>
      <c r="E48" s="374"/>
      <c r="F48" s="373"/>
      <c r="G48" s="374"/>
      <c r="H48" s="373"/>
      <c r="I48" s="373"/>
    </row>
    <row r="49" spans="1:9">
      <c r="A49" s="368"/>
      <c r="B49" s="369"/>
      <c r="C49" s="201"/>
      <c r="D49" s="111"/>
      <c r="E49" s="202"/>
      <c r="F49" s="111"/>
      <c r="G49" s="202"/>
      <c r="H49" s="111"/>
      <c r="I49" s="370"/>
    </row>
    <row r="50" spans="1:9" ht="6" customHeight="1">
      <c r="A50" s="371"/>
      <c r="B50" s="361"/>
      <c r="C50" s="372"/>
      <c r="D50" s="373"/>
      <c r="E50" s="374"/>
      <c r="F50" s="373"/>
      <c r="G50" s="374"/>
      <c r="H50" s="373"/>
      <c r="I50" s="373"/>
    </row>
    <row r="51" spans="1:9">
      <c r="A51" s="2138" t="s">
        <v>566</v>
      </c>
      <c r="B51" s="375"/>
      <c r="C51" s="203"/>
      <c r="D51" s="204"/>
      <c r="E51" s="205"/>
      <c r="F51" s="204"/>
      <c r="G51" s="205"/>
      <c r="H51" s="204"/>
      <c r="I51" s="376"/>
    </row>
    <row r="52" spans="1:9" ht="6" customHeight="1">
      <c r="A52" s="2139"/>
      <c r="B52" s="362"/>
      <c r="C52" s="377"/>
      <c r="D52" s="378"/>
      <c r="E52" s="379"/>
      <c r="F52" s="378"/>
      <c r="G52" s="379"/>
      <c r="H52" s="378"/>
      <c r="I52" s="378"/>
    </row>
    <row r="53" spans="1:9">
      <c r="A53" s="2131" t="s">
        <v>401</v>
      </c>
      <c r="B53" s="380"/>
      <c r="C53" s="201"/>
      <c r="D53" s="381">
        <f>SUM(D17:D51)</f>
        <v>0</v>
      </c>
      <c r="E53" s="202"/>
      <c r="F53" s="381">
        <f>SUM(F17:F51)</f>
        <v>0</v>
      </c>
      <c r="G53" s="202"/>
      <c r="H53" s="381">
        <f>SUM(H17:H51)</f>
        <v>0</v>
      </c>
      <c r="I53" s="381">
        <f>SUM(I17:I51)</f>
        <v>0</v>
      </c>
    </row>
    <row r="54" spans="1:9" ht="6" customHeight="1">
      <c r="A54" s="2132"/>
      <c r="B54" s="362"/>
      <c r="C54" s="362"/>
      <c r="D54" s="382"/>
      <c r="E54" s="383"/>
      <c r="F54" s="382"/>
      <c r="G54" s="383"/>
      <c r="H54" s="382"/>
      <c r="I54" s="382"/>
    </row>
    <row r="55" spans="1:9" ht="14.25" customHeight="1">
      <c r="A55" s="206"/>
      <c r="B55" s="48"/>
      <c r="C55" s="48"/>
      <c r="D55" s="48"/>
      <c r="E55" s="48"/>
      <c r="F55" s="48"/>
      <c r="G55" s="48"/>
      <c r="H55" s="48"/>
      <c r="I55" s="48"/>
    </row>
  </sheetData>
  <sheetProtection algorithmName="SHA-512" hashValue="yjD43KiXW0wSRwo+Q8SXY2BAN3V8/EBXpEk2Vxl1aKgGmwMPF0+fIvywq2wk78qZsoI9MRGOtxFaTE0KkXosdA==" saltValue="55/pAb7d/o+a2DLX4taluw==" spinCount="100000" sheet="1" objects="1" formatCells="0" selectLockedCells="1"/>
  <mergeCells count="13">
    <mergeCell ref="A1:I1"/>
    <mergeCell ref="D3:E3"/>
    <mergeCell ref="D5:E5"/>
    <mergeCell ref="G5:H5"/>
    <mergeCell ref="E4:F4"/>
    <mergeCell ref="B2:I2"/>
    <mergeCell ref="F3:I3"/>
    <mergeCell ref="A3:C3"/>
    <mergeCell ref="A8:I8"/>
    <mergeCell ref="A9:I9"/>
    <mergeCell ref="A51:A52"/>
    <mergeCell ref="A53:A54"/>
    <mergeCell ref="A7:I7"/>
  </mergeCells>
  <printOptions horizontalCentered="1" verticalCentered="1"/>
  <pageMargins left="0" right="0" top="0" bottom="0" header="0.51181102362204722" footer="0.51181102362204722"/>
  <pageSetup paperSize="9" scale="95" orientation="landscape" r:id="rId1"/>
  <headerFooter alignWithMargins="0"/>
  <drawing r:id="rId2"/>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5">
    <pageSetUpPr fitToPage="1"/>
  </sheetPr>
  <dimension ref="A1:I80"/>
  <sheetViews>
    <sheetView showGridLines="0" showRowColHeaders="0" showZeros="0" topLeftCell="A25" zoomScaleNormal="100" workbookViewId="0">
      <selection activeCell="C29" sqref="C29:D29"/>
    </sheetView>
  </sheetViews>
  <sheetFormatPr baseColWidth="10" defaultRowHeight="14.25"/>
  <cols>
    <col min="1" max="1" width="38.42578125" style="17" customWidth="1"/>
    <col min="2" max="2" width="23.5703125" style="17" customWidth="1"/>
    <col min="3" max="3" width="7.7109375" style="17" customWidth="1"/>
    <col min="4" max="4" width="15.7109375" style="17" customWidth="1"/>
    <col min="5" max="5" width="14.42578125" style="17" customWidth="1"/>
    <col min="6" max="6" width="14.140625" style="17" customWidth="1"/>
    <col min="7" max="7" width="14.42578125" style="17" customWidth="1"/>
    <col min="8" max="8" width="10.7109375" style="17" customWidth="1"/>
    <col min="9" max="9" width="5.140625" style="17" customWidth="1"/>
    <col min="10" max="16384" width="11.42578125" style="17"/>
  </cols>
  <sheetData>
    <row r="1" spans="1:9" ht="9.75"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46" t="str">
        <f>IDENTIFICATION!B5</f>
        <v>01</v>
      </c>
      <c r="C4" s="472" t="s">
        <v>45</v>
      </c>
      <c r="D4" s="472" t="str">
        <f>IDENTIFICATION!F5</f>
        <v>XXXX</v>
      </c>
      <c r="E4" s="472"/>
      <c r="F4" s="1718" t="str">
        <f>IDENTIFICATION!G5</f>
        <v>TOUGAN</v>
      </c>
      <c r="G4" s="1718"/>
      <c r="H4" s="1718"/>
      <c r="I4" s="448"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ht="6.75" customHeight="1">
      <c r="A6" s="219"/>
      <c r="B6" s="219"/>
      <c r="C6" s="219"/>
      <c r="D6" s="219"/>
      <c r="E6" s="219"/>
      <c r="F6" s="219"/>
      <c r="G6" s="219"/>
      <c r="H6" s="219"/>
      <c r="I6" s="219"/>
    </row>
    <row r="7" spans="1:9" ht="21.75" customHeight="1">
      <c r="A7" s="1493" t="s">
        <v>755</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760</v>
      </c>
      <c r="B9" s="1493"/>
      <c r="C9" s="1493"/>
      <c r="D9" s="1493"/>
      <c r="E9" s="1493"/>
      <c r="F9" s="1493"/>
      <c r="G9" s="1493"/>
      <c r="H9" s="1493"/>
      <c r="I9" s="1493"/>
    </row>
    <row r="10" spans="1:9" ht="5.25" customHeight="1">
      <c r="A10" s="219"/>
      <c r="B10" s="219"/>
      <c r="C10" s="219"/>
      <c r="D10" s="219"/>
      <c r="E10" s="219"/>
      <c r="F10" s="219"/>
      <c r="G10" s="219"/>
      <c r="H10" s="219"/>
      <c r="I10" s="219"/>
    </row>
    <row r="11" spans="1:9" ht="8.25" customHeight="1">
      <c r="A11" s="852"/>
      <c r="B11" s="852"/>
      <c r="C11" s="852"/>
      <c r="D11" s="852"/>
      <c r="E11" s="852"/>
      <c r="F11" s="852"/>
      <c r="G11" s="852"/>
      <c r="H11" s="852"/>
      <c r="I11" s="852"/>
    </row>
    <row r="12" spans="1:9" ht="16.5" customHeight="1">
      <c r="A12" s="1901" t="s">
        <v>1014</v>
      </c>
      <c r="B12" s="1901"/>
      <c r="C12" s="1902" t="s">
        <v>5</v>
      </c>
      <c r="D12" s="1902"/>
      <c r="E12" s="1902" t="s">
        <v>5</v>
      </c>
      <c r="F12" s="1902"/>
      <c r="G12" s="2100" t="s">
        <v>1163</v>
      </c>
      <c r="H12" s="1901"/>
      <c r="I12" s="1901"/>
    </row>
    <row r="13" spans="1:9" ht="16.5" customHeight="1">
      <c r="A13" s="1901"/>
      <c r="B13" s="1901"/>
      <c r="C13" s="1903">
        <f>IDENTIFICATION!H7</f>
        <v>2017</v>
      </c>
      <c r="D13" s="1904"/>
      <c r="E13" s="1903">
        <f>IDENTIFICATION!H7-1</f>
        <v>2016</v>
      </c>
      <c r="F13" s="1904"/>
      <c r="G13" s="1901"/>
      <c r="H13" s="1901"/>
      <c r="I13" s="1901"/>
    </row>
    <row r="14" spans="1:9" ht="15.75">
      <c r="A14" s="2141" t="s">
        <v>1413</v>
      </c>
      <c r="B14" s="2142"/>
      <c r="C14" s="2142"/>
      <c r="D14" s="2142"/>
      <c r="E14" s="2142"/>
      <c r="F14" s="2142"/>
      <c r="G14" s="2142"/>
      <c r="H14" s="2142"/>
      <c r="I14" s="2143"/>
    </row>
    <row r="15" spans="1:9">
      <c r="A15" s="2104" t="s">
        <v>1414</v>
      </c>
      <c r="B15" s="2105"/>
      <c r="C15" s="2144"/>
      <c r="D15" s="2145"/>
      <c r="E15" s="1732"/>
      <c r="F15" s="1733"/>
      <c r="G15" s="2146"/>
      <c r="H15" s="2147"/>
      <c r="I15" s="2148"/>
    </row>
    <row r="16" spans="1:9">
      <c r="A16" s="2104" t="s">
        <v>1415</v>
      </c>
      <c r="B16" s="2105"/>
      <c r="C16" s="2149">
        <f>CpteResultat!F17</f>
        <v>0</v>
      </c>
      <c r="D16" s="2150"/>
      <c r="E16" s="2149">
        <f>CpteResultat!H17</f>
        <v>0</v>
      </c>
      <c r="F16" s="2150"/>
      <c r="G16" s="2013">
        <f>IFERROR((C16-E16)/E16,)</f>
        <v>0</v>
      </c>
      <c r="H16" s="2014"/>
      <c r="I16" s="2015"/>
    </row>
    <row r="17" spans="1:9">
      <c r="A17" s="1800" t="s">
        <v>1416</v>
      </c>
      <c r="B17" s="1802"/>
      <c r="C17" s="2149">
        <f>CpteResultat!F13</f>
        <v>0</v>
      </c>
      <c r="D17" s="2150"/>
      <c r="E17" s="2149">
        <f>CpteResultat!H13</f>
        <v>0</v>
      </c>
      <c r="F17" s="2150"/>
      <c r="G17" s="2013">
        <f t="shared" ref="G17:G24" si="0">IFERROR((C17-E17)/E17,)</f>
        <v>0</v>
      </c>
      <c r="H17" s="2014"/>
      <c r="I17" s="2015"/>
    </row>
    <row r="18" spans="1:9">
      <c r="A18" s="1800" t="s">
        <v>1417</v>
      </c>
      <c r="B18" s="1802"/>
      <c r="C18" s="2149">
        <f>CpteResultat!F31</f>
        <v>0</v>
      </c>
      <c r="D18" s="2150"/>
      <c r="E18" s="2149">
        <f>CpteResultat!H31</f>
        <v>0</v>
      </c>
      <c r="F18" s="2150"/>
      <c r="G18" s="2013">
        <f t="shared" si="0"/>
        <v>0</v>
      </c>
      <c r="H18" s="2014"/>
      <c r="I18" s="2015"/>
    </row>
    <row r="19" spans="1:9">
      <c r="A19" s="1800" t="s">
        <v>1418</v>
      </c>
      <c r="B19" s="1802"/>
      <c r="C19" s="2149">
        <f>CpteResultat!F33</f>
        <v>0</v>
      </c>
      <c r="D19" s="2150"/>
      <c r="E19" s="2149">
        <f>CpteResultat!H33</f>
        <v>0</v>
      </c>
      <c r="F19" s="2150"/>
      <c r="G19" s="2013">
        <f t="shared" si="0"/>
        <v>0</v>
      </c>
      <c r="H19" s="2014"/>
      <c r="I19" s="2015"/>
    </row>
    <row r="20" spans="1:9">
      <c r="A20" s="1800" t="s">
        <v>1419</v>
      </c>
      <c r="B20" s="1802"/>
      <c r="C20" s="2149">
        <f>CpteResultat!F36</f>
        <v>0</v>
      </c>
      <c r="D20" s="2150"/>
      <c r="E20" s="2149">
        <f>CpteResultat!H36</f>
        <v>0</v>
      </c>
      <c r="F20" s="2150"/>
      <c r="G20" s="2013">
        <f t="shared" si="0"/>
        <v>0</v>
      </c>
      <c r="H20" s="2014"/>
      <c r="I20" s="2015"/>
    </row>
    <row r="21" spans="1:9">
      <c r="A21" s="1800" t="s">
        <v>1420</v>
      </c>
      <c r="B21" s="1802"/>
      <c r="C21" s="2149">
        <f>CpteResultat!F42</f>
        <v>0</v>
      </c>
      <c r="D21" s="2150"/>
      <c r="E21" s="2149">
        <f>CpteResultat!H42</f>
        <v>0</v>
      </c>
      <c r="F21" s="2150"/>
      <c r="G21" s="2013">
        <f t="shared" si="0"/>
        <v>0</v>
      </c>
      <c r="H21" s="2014"/>
      <c r="I21" s="2015"/>
    </row>
    <row r="22" spans="1:9">
      <c r="A22" s="1800" t="s">
        <v>1421</v>
      </c>
      <c r="B22" s="1802"/>
      <c r="C22" s="2149">
        <f>CpteResultat!F43</f>
        <v>0</v>
      </c>
      <c r="D22" s="2150"/>
      <c r="E22" s="2149">
        <f>CpteResultat!H43</f>
        <v>0</v>
      </c>
      <c r="F22" s="2150"/>
      <c r="G22" s="2013">
        <f t="shared" si="0"/>
        <v>0</v>
      </c>
      <c r="H22" s="2014"/>
      <c r="I22" s="2015"/>
    </row>
    <row r="23" spans="1:9">
      <c r="A23" s="1800" t="s">
        <v>1422</v>
      </c>
      <c r="B23" s="1802"/>
      <c r="C23" s="2149">
        <f>CpteResultat!F48</f>
        <v>0</v>
      </c>
      <c r="D23" s="2150"/>
      <c r="E23" s="2149">
        <f>CpteResultat!H48</f>
        <v>0</v>
      </c>
      <c r="F23" s="2150"/>
      <c r="G23" s="2013">
        <f t="shared" si="0"/>
        <v>0</v>
      </c>
      <c r="H23" s="2014"/>
      <c r="I23" s="2015"/>
    </row>
    <row r="24" spans="1:9">
      <c r="A24" s="1920" t="s">
        <v>1423</v>
      </c>
      <c r="B24" s="1921"/>
      <c r="C24" s="2149">
        <f>CpteResultat!F51</f>
        <v>0</v>
      </c>
      <c r="D24" s="2150"/>
      <c r="E24" s="2149">
        <f>CpteResultat!H51</f>
        <v>0</v>
      </c>
      <c r="F24" s="2150"/>
      <c r="G24" s="2013">
        <f t="shared" si="0"/>
        <v>0</v>
      </c>
      <c r="H24" s="2014"/>
      <c r="I24" s="2015"/>
    </row>
    <row r="25" spans="1:9">
      <c r="A25" s="1914" t="s">
        <v>1424</v>
      </c>
      <c r="B25" s="1915"/>
      <c r="C25" s="2173"/>
      <c r="D25" s="2174"/>
      <c r="E25" s="1892"/>
      <c r="F25" s="1893"/>
      <c r="G25" s="1892"/>
      <c r="H25" s="2156"/>
      <c r="I25" s="1893"/>
    </row>
    <row r="26" spans="1:9">
      <c r="A26" s="1703" t="s">
        <v>1425</v>
      </c>
      <c r="B26" s="2157"/>
      <c r="C26" s="2158">
        <f>C19</f>
        <v>0</v>
      </c>
      <c r="D26" s="2159"/>
      <c r="E26" s="2158">
        <f>E19</f>
        <v>0</v>
      </c>
      <c r="F26" s="2159"/>
      <c r="G26" s="2160"/>
      <c r="H26" s="2161"/>
      <c r="I26" s="2162"/>
    </row>
    <row r="27" spans="1:9" ht="30" customHeight="1">
      <c r="A27" s="2169" t="s">
        <v>1426</v>
      </c>
      <c r="B27" s="2170"/>
      <c r="C27" s="2154">
        <f>SUMIFS(Sage!$J$3:$J$1000,Sage!$C$3:$C$1000,"=654")</f>
        <v>0</v>
      </c>
      <c r="D27" s="2155"/>
      <c r="E27" s="2154">
        <f>SUMIFS(Sagen!$J$3:$J$1000,Sagen!$C$3:$C$1000,"=654")</f>
        <v>0</v>
      </c>
      <c r="F27" s="2155"/>
      <c r="G27" s="2163"/>
      <c r="H27" s="2164"/>
      <c r="I27" s="2165"/>
    </row>
    <row r="28" spans="1:9">
      <c r="A28" s="2171" t="s">
        <v>1427</v>
      </c>
      <c r="B28" s="2172"/>
      <c r="C28" s="2154">
        <f>SUMIFS(Sage!$K$3:$K$1000,Sage!$C$3:$C$1000,"=754")</f>
        <v>0</v>
      </c>
      <c r="D28" s="2155"/>
      <c r="E28" s="2154">
        <f>SUMIFS(Sagen!$K$3:$K$1000,Sagen!$C$3:$C$1000,"=754")</f>
        <v>0</v>
      </c>
      <c r="F28" s="2155"/>
      <c r="G28" s="2166"/>
      <c r="H28" s="2167"/>
      <c r="I28" s="2168"/>
    </row>
    <row r="29" spans="1:9">
      <c r="A29" s="2101" t="s">
        <v>1437</v>
      </c>
      <c r="B29" s="1915"/>
      <c r="C29" s="2158">
        <f>C26+C27-C28</f>
        <v>0</v>
      </c>
      <c r="D29" s="2159"/>
      <c r="E29" s="2158">
        <f>E26+E27-E28</f>
        <v>0</v>
      </c>
      <c r="F29" s="2159"/>
      <c r="G29" s="2151">
        <f>IFERROR((C29-E29)/E29,)</f>
        <v>0</v>
      </c>
      <c r="H29" s="2152"/>
      <c r="I29" s="2153"/>
    </row>
    <row r="30" spans="1:9">
      <c r="A30" s="1800" t="s">
        <v>1428</v>
      </c>
      <c r="B30" s="1802"/>
      <c r="C30" s="2154">
        <f>SUMIFS(Sage!$K$3:$K$1000,Sage!$B$3:$B$1000,"=77")-SUMIFS(Sage!$K$3:$K$1000,Sage!$C$3:$C$1000,"=776")</f>
        <v>0</v>
      </c>
      <c r="D30" s="2155"/>
      <c r="E30" s="2154">
        <f>SUMIFS(Sagen!$K$3:$K$1000,Sagen!$B$3:$B$1000,"=77")-SUMIFS(Sagen!$K$3:$K$1000,Sagen!$C$3:$C$1000,"=776")</f>
        <v>0</v>
      </c>
      <c r="F30" s="2155"/>
      <c r="G30" s="2160"/>
      <c r="H30" s="2161"/>
      <c r="I30" s="2162"/>
    </row>
    <row r="31" spans="1:9">
      <c r="A31" s="1920" t="s">
        <v>1429</v>
      </c>
      <c r="B31" s="1921"/>
      <c r="C31" s="2154">
        <f>SUMIFS(Sage!$K$3:$K$1000,Sage!$C$3:$C$1000,"=776")</f>
        <v>0</v>
      </c>
      <c r="D31" s="2155"/>
      <c r="E31" s="2154">
        <f>SUMIFS(Sagen!$K$3:$K$1000,Sagen!$C$3:$C$1000,"=776")</f>
        <v>0</v>
      </c>
      <c r="F31" s="2155"/>
      <c r="G31" s="2163"/>
      <c r="H31" s="2164"/>
      <c r="I31" s="2165"/>
    </row>
    <row r="32" spans="1:9">
      <c r="A32" s="1920" t="s">
        <v>1430</v>
      </c>
      <c r="B32" s="1921"/>
      <c r="C32" s="2154">
        <f>SUMIFS(Sage!$K$3:$K$1000,Sage!$C$3:$C$1000,"=787")</f>
        <v>0</v>
      </c>
      <c r="D32" s="2155"/>
      <c r="E32" s="2154">
        <f>SUMIFS(Sagen!$K$3:$K$1000,Sagen!$C$3:$C$1000,"=787")</f>
        <v>0</v>
      </c>
      <c r="F32" s="2155"/>
      <c r="G32" s="2163"/>
      <c r="H32" s="2164"/>
      <c r="I32" s="2165"/>
    </row>
    <row r="33" spans="1:9">
      <c r="A33" s="1920" t="s">
        <v>1431</v>
      </c>
      <c r="B33" s="1921"/>
      <c r="C33" s="2154">
        <f>SUMIFS(Sage!$K$3:$K$1000,Sage!$B$3:$B$1000,"=84")+SUMIFS(Sage!$K$3:$K$1000,Sage!$B$3:$B$1000,"=86")+SUMIFS(Sage!$K$3:$K$1000,Sage!$B$3:$B$1000,"=88")</f>
        <v>0</v>
      </c>
      <c r="D33" s="2155"/>
      <c r="E33" s="2154">
        <f>SUMIFS(Sagen!$K$3:$K$1000,Sagen!$B$3:$B$1000,"=84")+SUMIFS(Sagen!$K$3:$K$1000,Sagen!$B$3:$B$1000,"=86")+SUMIFS(Sagen!$K$3:$K$1000,Sagen!$B$3:$B$1000,"=88")</f>
        <v>0</v>
      </c>
      <c r="F33" s="2155"/>
      <c r="G33" s="2163"/>
      <c r="H33" s="2164"/>
      <c r="I33" s="2165"/>
    </row>
    <row r="34" spans="1:9">
      <c r="A34" s="1920" t="s">
        <v>1432</v>
      </c>
      <c r="B34" s="1921"/>
      <c r="C34" s="2154">
        <f>SUMIFS(Sage!$K$3:$K$1000,Sage!$C$3:$C$1000,"=848")</f>
        <v>0</v>
      </c>
      <c r="D34" s="2155"/>
      <c r="E34" s="2154">
        <f>SUMIFS(Sagen!$K$3:$K$1000,Sagen!$C$3:$C$1000,"=848")</f>
        <v>0</v>
      </c>
      <c r="F34" s="2155"/>
      <c r="G34" s="2163"/>
      <c r="H34" s="2164"/>
      <c r="I34" s="2165"/>
    </row>
    <row r="35" spans="1:9">
      <c r="A35" s="1920" t="s">
        <v>1433</v>
      </c>
      <c r="B35" s="1921"/>
      <c r="C35" s="2154">
        <f>SUMIFS(Sage!$J$3:$J$1000,Sage!$B$3:$B$1000,"=67")-SUMIFS(Sage!$J$3:$J$1000,Sage!$C$3:$C$1000,"=676")</f>
        <v>0</v>
      </c>
      <c r="D35" s="2155"/>
      <c r="E35" s="2154">
        <f>SUMIFS(Sagen!$J$3:$J$1000,Sagen!$B$3:$B$1000,"=67")-SUMIFS(Sagen!$J$3:$J$1000,Sagen!$C$3:$C$1000,"=676")</f>
        <v>0</v>
      </c>
      <c r="F35" s="2155"/>
      <c r="G35" s="2163"/>
      <c r="H35" s="2164"/>
      <c r="I35" s="2165"/>
    </row>
    <row r="36" spans="1:9">
      <c r="A36" s="1920" t="s">
        <v>1434</v>
      </c>
      <c r="B36" s="1921"/>
      <c r="C36" s="2154">
        <f>SUMIFS(Sage!$J$3:$J$1000,Sage!$C$3:$C$1000,"=676")</f>
        <v>0</v>
      </c>
      <c r="D36" s="2155"/>
      <c r="E36" s="2154">
        <f>SUMIFS(Sagen!$J$3:$J$1000,Sagen!$C$3:$C$1000,"=676")</f>
        <v>0</v>
      </c>
      <c r="F36" s="2155"/>
      <c r="G36" s="2163"/>
      <c r="H36" s="2164"/>
      <c r="I36" s="2165"/>
    </row>
    <row r="37" spans="1:9">
      <c r="A37" s="1920" t="s">
        <v>1435</v>
      </c>
      <c r="B37" s="1921"/>
      <c r="C37" s="2149">
        <f>CpteResultat!F49</f>
        <v>0</v>
      </c>
      <c r="D37" s="2150"/>
      <c r="E37" s="2149">
        <f>CpteResultat!H49</f>
        <v>0</v>
      </c>
      <c r="F37" s="2150"/>
      <c r="G37" s="2163"/>
      <c r="H37" s="2164"/>
      <c r="I37" s="2165"/>
    </row>
    <row r="38" spans="1:9">
      <c r="A38" s="1920" t="s">
        <v>1436</v>
      </c>
      <c r="B38" s="1921"/>
      <c r="C38" s="2149">
        <f>CpteResultat!F50</f>
        <v>0</v>
      </c>
      <c r="D38" s="2150"/>
      <c r="E38" s="2149">
        <f>CpteResultat!H50</f>
        <v>0</v>
      </c>
      <c r="F38" s="2150"/>
      <c r="G38" s="2166"/>
      <c r="H38" s="2167"/>
      <c r="I38" s="2168"/>
    </row>
    <row r="39" spans="1:9">
      <c r="A39" s="2101" t="s">
        <v>1438</v>
      </c>
      <c r="B39" s="1915"/>
      <c r="C39" s="2158">
        <f>C29+C30+C31+C33-C35-C36-C37-C38</f>
        <v>0</v>
      </c>
      <c r="D39" s="2159"/>
      <c r="E39" s="2158">
        <f>E29+E30+E31+E33-E35-E36-E37-E38</f>
        <v>0</v>
      </c>
      <c r="F39" s="2159"/>
      <c r="G39" s="2151">
        <f>IFERROR((C39-E39)/E39,)</f>
        <v>0</v>
      </c>
      <c r="H39" s="2152"/>
      <c r="I39" s="2153"/>
    </row>
    <row r="40" spans="1:9">
      <c r="A40" s="2175" t="s">
        <v>1439</v>
      </c>
      <c r="B40" s="2176"/>
      <c r="C40" s="2177">
        <f>SUMIFS(Sage!$H$3:$H$1000,Sage!$C$3:$C$1000,"=465")</f>
        <v>0</v>
      </c>
      <c r="D40" s="2178"/>
      <c r="E40" s="2177">
        <f>SUMIFS(Sagen!$H$3:$H$1000,Sagen!$C$3:$C$1000,"=465")</f>
        <v>0</v>
      </c>
      <c r="F40" s="2178"/>
      <c r="G40" s="2151">
        <f t="shared" ref="G40" si="1">IFERROR((C40-E40)/E40,)</f>
        <v>0</v>
      </c>
      <c r="H40" s="2152"/>
      <c r="I40" s="2153"/>
    </row>
    <row r="41" spans="1:9">
      <c r="A41" s="2175" t="s">
        <v>1440</v>
      </c>
      <c r="B41" s="2176"/>
      <c r="C41" s="2158">
        <f>C39-C40</f>
        <v>0</v>
      </c>
      <c r="D41" s="2159"/>
      <c r="E41" s="2158">
        <f>E39-E40</f>
        <v>0</v>
      </c>
      <c r="F41" s="2159"/>
      <c r="G41" s="2013">
        <f>IFERROR((C41-E41)/E41,)</f>
        <v>0</v>
      </c>
      <c r="H41" s="2014"/>
      <c r="I41" s="2015"/>
    </row>
    <row r="42" spans="1:9" ht="15.75">
      <c r="A42" s="2179" t="s">
        <v>1441</v>
      </c>
      <c r="B42" s="2180"/>
      <c r="C42" s="2180"/>
      <c r="D42" s="2180"/>
      <c r="E42" s="2180"/>
      <c r="F42" s="2180"/>
      <c r="G42" s="2180"/>
      <c r="H42" s="2180"/>
      <c r="I42" s="2181"/>
    </row>
    <row r="43" spans="1:9" ht="36.75" customHeight="1">
      <c r="A43" s="2175" t="s">
        <v>1442</v>
      </c>
      <c r="B43" s="2176"/>
      <c r="C43" s="1956">
        <f>IFERROR(C20/(Bilan!M20+Bilan!M24),)</f>
        <v>0</v>
      </c>
      <c r="D43" s="1957"/>
      <c r="E43" s="1956">
        <f>IFERROR(E20/(Bilan!N20+Bilan!N24),)</f>
        <v>0</v>
      </c>
      <c r="F43" s="1957"/>
      <c r="G43" s="2013">
        <f>IFERROR((C43-E43)/E43,)</f>
        <v>0</v>
      </c>
      <c r="H43" s="2014"/>
      <c r="I43" s="2015"/>
    </row>
    <row r="44" spans="1:9">
      <c r="A44" s="2175" t="s">
        <v>1443</v>
      </c>
      <c r="B44" s="2176"/>
      <c r="C44" s="1956">
        <f>IFERROR(C24/Bilan!M20,)</f>
        <v>0</v>
      </c>
      <c r="D44" s="1957"/>
      <c r="E44" s="1956">
        <f>IFERROR(E24/Bilan!N20,)</f>
        <v>0</v>
      </c>
      <c r="F44" s="1957"/>
      <c r="G44" s="2013">
        <f>IFERROR((C44-E44)/E44,)</f>
        <v>0</v>
      </c>
      <c r="H44" s="2014"/>
      <c r="I44" s="2015"/>
    </row>
    <row r="45" spans="1:9">
      <c r="A45" s="2184" t="s">
        <v>1444</v>
      </c>
      <c r="B45" s="2185"/>
      <c r="C45" s="2185"/>
      <c r="D45" s="2185"/>
      <c r="E45" s="2185"/>
      <c r="F45" s="2185"/>
      <c r="G45" s="2185"/>
      <c r="H45" s="2185"/>
      <c r="I45" s="2186"/>
    </row>
    <row r="46" spans="1:9">
      <c r="A46" s="2182" t="s">
        <v>1445</v>
      </c>
      <c r="B46" s="2183"/>
      <c r="C46" s="2149">
        <f>Bilan!M20</f>
        <v>215389710</v>
      </c>
      <c r="D46" s="2150"/>
      <c r="E46" s="2149">
        <f>Bilan!N20</f>
        <v>118619674</v>
      </c>
      <c r="F46" s="2150"/>
      <c r="G46" s="2013">
        <f>IFERROR((C46-E46)/E46,)</f>
        <v>0.81580089319753146</v>
      </c>
      <c r="H46" s="2014"/>
      <c r="I46" s="2015"/>
    </row>
    <row r="47" spans="1:9">
      <c r="A47" s="2182" t="s">
        <v>1463</v>
      </c>
      <c r="B47" s="2183"/>
      <c r="C47" s="2149">
        <f>Bilan!M21+Bilan!M22</f>
        <v>0</v>
      </c>
      <c r="D47" s="2150"/>
      <c r="E47" s="2149">
        <f>Bilan!N21+Bilan!N22</f>
        <v>0</v>
      </c>
      <c r="F47" s="2150"/>
      <c r="G47" s="2013">
        <f t="shared" ref="G47:G58" si="2">IFERROR((C47-E47)/E47,)</f>
        <v>0</v>
      </c>
      <c r="H47" s="2014"/>
      <c r="I47" s="2015"/>
    </row>
    <row r="48" spans="1:9">
      <c r="A48" s="2175" t="s">
        <v>1446</v>
      </c>
      <c r="B48" s="2176"/>
      <c r="C48" s="2158">
        <f>C46+C47</f>
        <v>215389710</v>
      </c>
      <c r="D48" s="2159"/>
      <c r="E48" s="2158">
        <f>E46+E47</f>
        <v>118619674</v>
      </c>
      <c r="F48" s="2159"/>
      <c r="G48" s="2151">
        <f t="shared" si="2"/>
        <v>0.81580089319753146</v>
      </c>
      <c r="H48" s="2152"/>
      <c r="I48" s="2153"/>
    </row>
    <row r="49" spans="1:9">
      <c r="A49" s="2182" t="s">
        <v>1548</v>
      </c>
      <c r="B49" s="2183"/>
      <c r="C49" s="2149">
        <f>Bilan!H27</f>
        <v>0</v>
      </c>
      <c r="D49" s="2150"/>
      <c r="E49" s="2149">
        <f>Bilan!I27</f>
        <v>0</v>
      </c>
      <c r="F49" s="2150"/>
      <c r="G49" s="2013">
        <f t="shared" si="2"/>
        <v>0</v>
      </c>
      <c r="H49" s="2014"/>
      <c r="I49" s="2015"/>
    </row>
    <row r="50" spans="1:9" ht="15.75">
      <c r="A50" s="2187" t="s">
        <v>1447</v>
      </c>
      <c r="B50" s="2188"/>
      <c r="C50" s="2158">
        <f>C48-C49</f>
        <v>215389710</v>
      </c>
      <c r="D50" s="2159"/>
      <c r="E50" s="2158">
        <f>E48-E49</f>
        <v>118619674</v>
      </c>
      <c r="F50" s="2159"/>
      <c r="G50" s="2151">
        <f t="shared" si="2"/>
        <v>0.81580089319753146</v>
      </c>
      <c r="H50" s="2152"/>
      <c r="I50" s="2153"/>
    </row>
    <row r="51" spans="1:9">
      <c r="A51" s="2182" t="s">
        <v>1450</v>
      </c>
      <c r="B51" s="2183"/>
      <c r="C51" s="2149">
        <f>Bilan!H29+Bilan!H30+Bilan!H31+Bilan!H32+Bilan!H33</f>
        <v>0</v>
      </c>
      <c r="D51" s="2150"/>
      <c r="E51" s="2149">
        <f>Bilan!I29+Bilan!I30+Bilan!I31+Bilan!I32+Bilan!I33</f>
        <v>0</v>
      </c>
      <c r="F51" s="2150"/>
      <c r="G51" s="2013">
        <f t="shared" si="2"/>
        <v>0</v>
      </c>
      <c r="H51" s="2014"/>
      <c r="I51" s="2015"/>
    </row>
    <row r="52" spans="1:9">
      <c r="A52" s="2182" t="s">
        <v>1448</v>
      </c>
      <c r="B52" s="2183"/>
      <c r="C52" s="2149">
        <f>Bilan!M27+Bilan!M28+Bilan!M29+Bilan!M30+Bilan!M31</f>
        <v>0</v>
      </c>
      <c r="D52" s="2150"/>
      <c r="E52" s="2149">
        <f>Bilan!N27+Bilan!N28+Bilan!N29+Bilan!N30+Bilan!N31</f>
        <v>0</v>
      </c>
      <c r="F52" s="2150"/>
      <c r="G52" s="2013">
        <f t="shared" si="2"/>
        <v>0</v>
      </c>
      <c r="H52" s="2014"/>
      <c r="I52" s="2015"/>
    </row>
    <row r="53" spans="1:9">
      <c r="A53" s="2175" t="s">
        <v>1449</v>
      </c>
      <c r="B53" s="2176"/>
      <c r="C53" s="2158">
        <f>C51-C52</f>
        <v>0</v>
      </c>
      <c r="D53" s="2159"/>
      <c r="E53" s="2158">
        <f>E51-E52</f>
        <v>0</v>
      </c>
      <c r="F53" s="2159"/>
      <c r="G53" s="2151">
        <f t="shared" si="2"/>
        <v>0</v>
      </c>
      <c r="H53" s="2152"/>
      <c r="I53" s="2153"/>
    </row>
    <row r="54" spans="1:9">
      <c r="A54" s="2182" t="s">
        <v>1451</v>
      </c>
      <c r="B54" s="2183"/>
      <c r="C54" s="2149">
        <f>Bilan!H28</f>
        <v>0</v>
      </c>
      <c r="D54" s="2150"/>
      <c r="E54" s="2149">
        <f>Bilan!I28</f>
        <v>0</v>
      </c>
      <c r="F54" s="2150"/>
      <c r="G54" s="2013">
        <f t="shared" si="2"/>
        <v>0</v>
      </c>
      <c r="H54" s="2014"/>
      <c r="I54" s="2015"/>
    </row>
    <row r="55" spans="1:9">
      <c r="A55" s="2182" t="s">
        <v>1452</v>
      </c>
      <c r="B55" s="2183"/>
      <c r="C55" s="2149">
        <f>Bilan!M26</f>
        <v>0</v>
      </c>
      <c r="D55" s="2150"/>
      <c r="E55" s="2149">
        <f>Bilan!N26</f>
        <v>0</v>
      </c>
      <c r="F55" s="2150"/>
      <c r="G55" s="2013">
        <f t="shared" si="2"/>
        <v>0</v>
      </c>
      <c r="H55" s="2014"/>
      <c r="I55" s="2015"/>
    </row>
    <row r="56" spans="1:9">
      <c r="A56" s="2175" t="s">
        <v>1453</v>
      </c>
      <c r="B56" s="2176"/>
      <c r="C56" s="2158">
        <f>C54-C55</f>
        <v>0</v>
      </c>
      <c r="D56" s="2159"/>
      <c r="E56" s="2158">
        <f>E54-E55</f>
        <v>0</v>
      </c>
      <c r="F56" s="2159"/>
      <c r="G56" s="2151">
        <f t="shared" si="2"/>
        <v>0</v>
      </c>
      <c r="H56" s="2152"/>
      <c r="I56" s="2153"/>
    </row>
    <row r="57" spans="1:9">
      <c r="A57" s="2175" t="s">
        <v>1454</v>
      </c>
      <c r="B57" s="2176"/>
      <c r="C57" s="2158">
        <f>C53+C56</f>
        <v>0</v>
      </c>
      <c r="D57" s="2159"/>
      <c r="E57" s="2158">
        <f>E53+E56</f>
        <v>0</v>
      </c>
      <c r="F57" s="2159"/>
      <c r="G57" s="2151">
        <f t="shared" si="2"/>
        <v>0</v>
      </c>
      <c r="H57" s="2152"/>
      <c r="I57" s="2153"/>
    </row>
    <row r="58" spans="1:9">
      <c r="A58" s="2182" t="s">
        <v>1455</v>
      </c>
      <c r="B58" s="2183"/>
      <c r="C58" s="2149">
        <f>C50-C57</f>
        <v>215389710</v>
      </c>
      <c r="D58" s="2150"/>
      <c r="E58" s="2149">
        <f>E50-E57</f>
        <v>118619674</v>
      </c>
      <c r="F58" s="2150"/>
      <c r="G58" s="2013">
        <f t="shared" si="2"/>
        <v>0.81580089319753146</v>
      </c>
      <c r="H58" s="2014"/>
      <c r="I58" s="2015"/>
    </row>
    <row r="59" spans="1:9" ht="39" customHeight="1">
      <c r="A59" s="2175" t="s">
        <v>1456</v>
      </c>
      <c r="B59" s="2176"/>
      <c r="C59" s="2158">
        <f>Bilan!H38-Bilan!M35</f>
        <v>0</v>
      </c>
      <c r="D59" s="2159"/>
      <c r="E59" s="2158">
        <f>Bilan!I38-Bilan!N35</f>
        <v>0</v>
      </c>
      <c r="F59" s="2159"/>
      <c r="G59" s="2151">
        <f>IFERROR((C59-E59)/E59,)</f>
        <v>0</v>
      </c>
      <c r="H59" s="2152"/>
      <c r="I59" s="2153"/>
    </row>
    <row r="60" spans="1:9">
      <c r="A60" s="2189" t="s">
        <v>1457</v>
      </c>
      <c r="B60" s="2190"/>
      <c r="C60" s="2190"/>
      <c r="D60" s="2190"/>
      <c r="E60" s="2190"/>
      <c r="F60" s="2190"/>
      <c r="G60" s="2190"/>
      <c r="H60" s="2190"/>
      <c r="I60" s="2191"/>
    </row>
    <row r="61" spans="1:9">
      <c r="A61" s="2182" t="s">
        <v>1458</v>
      </c>
      <c r="B61" s="2183"/>
      <c r="C61" s="2149">
        <f>TfluxT!T19</f>
        <v>0</v>
      </c>
      <c r="D61" s="2150"/>
      <c r="E61" s="2149">
        <f>TfluxT!U19</f>
        <v>0</v>
      </c>
      <c r="F61" s="2150"/>
      <c r="G61" s="2013">
        <f>IFERROR((C61-E61)/E61,)</f>
        <v>0</v>
      </c>
      <c r="H61" s="2014"/>
      <c r="I61" s="2015"/>
    </row>
    <row r="62" spans="1:9">
      <c r="A62" s="2182" t="s">
        <v>1459</v>
      </c>
      <c r="B62" s="2183"/>
      <c r="C62" s="2149">
        <f>TfluxT!T26</f>
        <v>0</v>
      </c>
      <c r="D62" s="2150"/>
      <c r="E62" s="2149">
        <f>TfluxT!U26</f>
        <v>0</v>
      </c>
      <c r="F62" s="2150"/>
      <c r="G62" s="2013">
        <f t="shared" ref="G62:G64" si="3">IFERROR((C62-E62)/E62,)</f>
        <v>0</v>
      </c>
      <c r="H62" s="2014"/>
      <c r="I62" s="2015"/>
    </row>
    <row r="63" spans="1:9">
      <c r="A63" s="2182" t="s">
        <v>1460</v>
      </c>
      <c r="B63" s="2183"/>
      <c r="C63" s="2149">
        <f>TfluxT!T38</f>
        <v>0</v>
      </c>
      <c r="D63" s="2150"/>
      <c r="E63" s="2149">
        <f>TfluxT!U38</f>
        <v>0</v>
      </c>
      <c r="F63" s="2150"/>
      <c r="G63" s="2013">
        <f t="shared" si="3"/>
        <v>0</v>
      </c>
      <c r="H63" s="2014"/>
      <c r="I63" s="2015"/>
    </row>
    <row r="64" spans="1:9">
      <c r="A64" s="2175" t="s">
        <v>1461</v>
      </c>
      <c r="B64" s="2176"/>
      <c r="C64" s="2158">
        <f>C61+C62+C63</f>
        <v>0</v>
      </c>
      <c r="D64" s="2159"/>
      <c r="E64" s="2158">
        <f>E61+E62+E63</f>
        <v>0</v>
      </c>
      <c r="F64" s="2159"/>
      <c r="G64" s="2151">
        <f t="shared" si="3"/>
        <v>0</v>
      </c>
      <c r="H64" s="2152"/>
      <c r="I64" s="2153"/>
    </row>
    <row r="65" spans="1:9">
      <c r="A65" s="2189" t="s">
        <v>1462</v>
      </c>
      <c r="B65" s="2190"/>
      <c r="C65" s="2190"/>
      <c r="D65" s="2190"/>
      <c r="E65" s="2190"/>
      <c r="F65" s="2190"/>
      <c r="G65" s="2190"/>
      <c r="H65" s="2190"/>
      <c r="I65" s="2191"/>
    </row>
    <row r="66" spans="1:9">
      <c r="A66" s="2182" t="s">
        <v>1464</v>
      </c>
      <c r="B66" s="2183"/>
      <c r="C66" s="1972">
        <f>Bilan!M21+Bilan!M22+Bilan!M35</f>
        <v>0</v>
      </c>
      <c r="D66" s="1973"/>
      <c r="E66" s="1972">
        <f>Bilan!N21+Bilan!N22+Bilan!N35</f>
        <v>0</v>
      </c>
      <c r="F66" s="1973"/>
      <c r="G66" s="2013">
        <f>IFERROR((C66-E66)/E66,)</f>
        <v>0</v>
      </c>
      <c r="H66" s="2014"/>
      <c r="I66" s="2015"/>
    </row>
    <row r="67" spans="1:9">
      <c r="A67" s="2182" t="s">
        <v>1465</v>
      </c>
      <c r="B67" s="2183"/>
      <c r="C67" s="1972">
        <f>Bilan!H38</f>
        <v>0</v>
      </c>
      <c r="D67" s="1973"/>
      <c r="E67" s="1972">
        <f>Bilan!I38</f>
        <v>0</v>
      </c>
      <c r="F67" s="1973"/>
      <c r="G67" s="2013">
        <f t="shared" ref="G67:G68" si="4">IFERROR((C67-E67)/E67,)</f>
        <v>0</v>
      </c>
      <c r="H67" s="2014"/>
      <c r="I67" s="2015"/>
    </row>
    <row r="68" spans="1:9">
      <c r="A68" s="2175" t="s">
        <v>1466</v>
      </c>
      <c r="B68" s="2176"/>
      <c r="C68" s="2195">
        <f>C66-C67</f>
        <v>0</v>
      </c>
      <c r="D68" s="2196"/>
      <c r="E68" s="2195">
        <f>E66-E67</f>
        <v>0</v>
      </c>
      <c r="F68" s="2196"/>
      <c r="G68" s="2151">
        <f t="shared" si="4"/>
        <v>0</v>
      </c>
      <c r="H68" s="2152"/>
      <c r="I68" s="2153"/>
    </row>
    <row r="69" spans="1:9" ht="49.5" customHeight="1">
      <c r="A69" s="2194" t="s">
        <v>1467</v>
      </c>
      <c r="B69" s="2194"/>
      <c r="C69" s="2194"/>
      <c r="D69" s="2194"/>
      <c r="E69" s="2194"/>
      <c r="F69" s="2194"/>
      <c r="G69" s="2194"/>
      <c r="H69" s="2194"/>
      <c r="I69" s="2194"/>
    </row>
    <row r="70" spans="1:9" ht="5.25" customHeight="1">
      <c r="A70" s="2192"/>
      <c r="B70" s="2192"/>
      <c r="C70" s="2193"/>
      <c r="D70" s="2193"/>
      <c r="E70" s="2193"/>
      <c r="F70" s="2193"/>
      <c r="G70" s="2193"/>
      <c r="H70" s="2193"/>
      <c r="I70" s="2193"/>
    </row>
    <row r="71" spans="1:9">
      <c r="A71" s="357" t="s">
        <v>989</v>
      </c>
      <c r="B71" s="357"/>
      <c r="C71" s="357"/>
      <c r="D71" s="357"/>
      <c r="E71" s="357"/>
      <c r="F71" s="357"/>
      <c r="G71" s="357"/>
      <c r="H71" s="357"/>
      <c r="I71" s="357"/>
    </row>
    <row r="72" spans="1:9" ht="10.5" customHeight="1">
      <c r="A72" s="1883"/>
      <c r="B72" s="1884"/>
      <c r="C72" s="1884"/>
      <c r="D72" s="1884"/>
      <c r="E72" s="1884"/>
      <c r="F72" s="1884"/>
      <c r="G72" s="1884"/>
      <c r="H72" s="1884"/>
      <c r="I72" s="1885"/>
    </row>
    <row r="73" spans="1:9" ht="10.5" customHeight="1">
      <c r="A73" s="1886"/>
      <c r="B73" s="1887"/>
      <c r="C73" s="1887"/>
      <c r="D73" s="1887"/>
      <c r="E73" s="1887"/>
      <c r="F73" s="1887"/>
      <c r="G73" s="1887"/>
      <c r="H73" s="1887"/>
      <c r="I73" s="1888"/>
    </row>
    <row r="74" spans="1:9" ht="10.5" customHeight="1">
      <c r="A74" s="1886"/>
      <c r="B74" s="1887"/>
      <c r="C74" s="1887"/>
      <c r="D74" s="1887"/>
      <c r="E74" s="1887"/>
      <c r="F74" s="1887"/>
      <c r="G74" s="1887"/>
      <c r="H74" s="1887"/>
      <c r="I74" s="1888"/>
    </row>
    <row r="75" spans="1:9" ht="10.5" customHeight="1">
      <c r="A75" s="1886"/>
      <c r="B75" s="1887"/>
      <c r="C75" s="1887"/>
      <c r="D75" s="1887"/>
      <c r="E75" s="1887"/>
      <c r="F75" s="1887"/>
      <c r="G75" s="1887"/>
      <c r="H75" s="1887"/>
      <c r="I75" s="1888"/>
    </row>
    <row r="76" spans="1:9" ht="10.5" customHeight="1">
      <c r="A76" s="1886"/>
      <c r="B76" s="1887"/>
      <c r="C76" s="1887"/>
      <c r="D76" s="1887"/>
      <c r="E76" s="1887"/>
      <c r="F76" s="1887"/>
      <c r="G76" s="1887"/>
      <c r="H76" s="1887"/>
      <c r="I76" s="1888"/>
    </row>
    <row r="77" spans="1:9" ht="10.5" customHeight="1">
      <c r="A77" s="1886"/>
      <c r="B77" s="1887"/>
      <c r="C77" s="1887"/>
      <c r="D77" s="1887"/>
      <c r="E77" s="1887"/>
      <c r="F77" s="1887"/>
      <c r="G77" s="1887"/>
      <c r="H77" s="1887"/>
      <c r="I77" s="1888"/>
    </row>
    <row r="78" spans="1:9" ht="10.5" customHeight="1">
      <c r="A78" s="1886"/>
      <c r="B78" s="1887"/>
      <c r="C78" s="1887"/>
      <c r="D78" s="1887"/>
      <c r="E78" s="1887"/>
      <c r="F78" s="1887"/>
      <c r="G78" s="1887"/>
      <c r="H78" s="1887"/>
      <c r="I78" s="1888"/>
    </row>
    <row r="79" spans="1:9" ht="10.5" customHeight="1">
      <c r="A79" s="1886"/>
      <c r="B79" s="1887"/>
      <c r="C79" s="1887"/>
      <c r="D79" s="1887"/>
      <c r="E79" s="1887"/>
      <c r="F79" s="1887"/>
      <c r="G79" s="1887"/>
      <c r="H79" s="1887"/>
      <c r="I79" s="1888"/>
    </row>
    <row r="80" spans="1:9" ht="10.5" customHeight="1">
      <c r="A80" s="1889"/>
      <c r="B80" s="1890"/>
      <c r="C80" s="1890"/>
      <c r="D80" s="1890"/>
      <c r="E80" s="1890"/>
      <c r="F80" s="1890"/>
      <c r="G80" s="1890"/>
      <c r="H80" s="1890"/>
      <c r="I80" s="1891"/>
    </row>
  </sheetData>
  <sheetProtection algorithmName="SHA-512" hashValue="0QblomUOo2UmZx379VhXhiZW0Zg/WQqq6go2OZ5OTiYQ4f8kPVYEutgQj08zg1FY551kDuIqhqYgbOIfqF8k1w==" saltValue="sQrWefItA3E2BfrYZvzfiw==" spinCount="100000" sheet="1" objects="1" formatCells="0" selectLockedCells="1"/>
  <mergeCells count="215">
    <mergeCell ref="E67:F67"/>
    <mergeCell ref="E68:F68"/>
    <mergeCell ref="G66:I66"/>
    <mergeCell ref="G67:I67"/>
    <mergeCell ref="G68:I68"/>
    <mergeCell ref="A66:B66"/>
    <mergeCell ref="A67:B67"/>
    <mergeCell ref="A68:B68"/>
    <mergeCell ref="C66:D66"/>
    <mergeCell ref="C67:D67"/>
    <mergeCell ref="C68:D68"/>
    <mergeCell ref="A65:I65"/>
    <mergeCell ref="A72:I80"/>
    <mergeCell ref="A61:B61"/>
    <mergeCell ref="A62:B62"/>
    <mergeCell ref="C61:D61"/>
    <mergeCell ref="C62:D62"/>
    <mergeCell ref="E61:F61"/>
    <mergeCell ref="E62:F62"/>
    <mergeCell ref="G61:I61"/>
    <mergeCell ref="G62:I62"/>
    <mergeCell ref="A70:B70"/>
    <mergeCell ref="C70:D70"/>
    <mergeCell ref="E70:F70"/>
    <mergeCell ref="G70:I70"/>
    <mergeCell ref="A63:B63"/>
    <mergeCell ref="C63:D63"/>
    <mergeCell ref="E63:F63"/>
    <mergeCell ref="G63:I63"/>
    <mergeCell ref="A64:B64"/>
    <mergeCell ref="C64:D64"/>
    <mergeCell ref="E64:F64"/>
    <mergeCell ref="G64:I64"/>
    <mergeCell ref="A69:I69"/>
    <mergeCell ref="E66:F66"/>
    <mergeCell ref="A59:B59"/>
    <mergeCell ref="C59:D59"/>
    <mergeCell ref="E59:F59"/>
    <mergeCell ref="G59:I59"/>
    <mergeCell ref="A60:I60"/>
    <mergeCell ref="A57:B57"/>
    <mergeCell ref="C57:D57"/>
    <mergeCell ref="E57:F57"/>
    <mergeCell ref="G57:I57"/>
    <mergeCell ref="A58:B58"/>
    <mergeCell ref="C58:D58"/>
    <mergeCell ref="E58:F58"/>
    <mergeCell ref="G58:I58"/>
    <mergeCell ref="A55:B55"/>
    <mergeCell ref="C55:D55"/>
    <mergeCell ref="E55:F55"/>
    <mergeCell ref="G55:I55"/>
    <mergeCell ref="A56:B56"/>
    <mergeCell ref="C56:D56"/>
    <mergeCell ref="E56:F56"/>
    <mergeCell ref="G56:I56"/>
    <mergeCell ref="A53:B53"/>
    <mergeCell ref="C53:D53"/>
    <mergeCell ref="E53:F53"/>
    <mergeCell ref="G53:I53"/>
    <mergeCell ref="A54:B54"/>
    <mergeCell ref="C54:D54"/>
    <mergeCell ref="E54:F54"/>
    <mergeCell ref="G54:I54"/>
    <mergeCell ref="A51:B51"/>
    <mergeCell ref="C51:D51"/>
    <mergeCell ref="E51:F51"/>
    <mergeCell ref="G51:I51"/>
    <mergeCell ref="A52:B52"/>
    <mergeCell ref="C52:D52"/>
    <mergeCell ref="E52:F52"/>
    <mergeCell ref="G52:I52"/>
    <mergeCell ref="A49:B49"/>
    <mergeCell ref="C49:D49"/>
    <mergeCell ref="E49:F49"/>
    <mergeCell ref="G49:I49"/>
    <mergeCell ref="A50:B50"/>
    <mergeCell ref="C50:D50"/>
    <mergeCell ref="E50:F50"/>
    <mergeCell ref="G50:I50"/>
    <mergeCell ref="A47:B47"/>
    <mergeCell ref="C47:D47"/>
    <mergeCell ref="E47:F47"/>
    <mergeCell ref="G47:I47"/>
    <mergeCell ref="A48:B48"/>
    <mergeCell ref="C48:D48"/>
    <mergeCell ref="E48:F48"/>
    <mergeCell ref="G48:I48"/>
    <mergeCell ref="A44:B44"/>
    <mergeCell ref="C44:D44"/>
    <mergeCell ref="E44:F44"/>
    <mergeCell ref="G44:I44"/>
    <mergeCell ref="A45:I45"/>
    <mergeCell ref="A46:B46"/>
    <mergeCell ref="C46:D46"/>
    <mergeCell ref="E46:F46"/>
    <mergeCell ref="G46:I46"/>
    <mergeCell ref="A41:B41"/>
    <mergeCell ref="C41:D41"/>
    <mergeCell ref="E41:F41"/>
    <mergeCell ref="G41:I41"/>
    <mergeCell ref="A42:I42"/>
    <mergeCell ref="A43:B43"/>
    <mergeCell ref="C43:D43"/>
    <mergeCell ref="E43:F43"/>
    <mergeCell ref="G43:I43"/>
    <mergeCell ref="A39:B39"/>
    <mergeCell ref="C39:D39"/>
    <mergeCell ref="E39:F39"/>
    <mergeCell ref="G39:I39"/>
    <mergeCell ref="A40:B40"/>
    <mergeCell ref="C40:D40"/>
    <mergeCell ref="E40:F40"/>
    <mergeCell ref="G40:I40"/>
    <mergeCell ref="A37:B37"/>
    <mergeCell ref="C37:D37"/>
    <mergeCell ref="E37:F37"/>
    <mergeCell ref="A38:B38"/>
    <mergeCell ref="C38:D38"/>
    <mergeCell ref="E38:F38"/>
    <mergeCell ref="G30:I38"/>
    <mergeCell ref="A35:B35"/>
    <mergeCell ref="C35:D35"/>
    <mergeCell ref="E35:F35"/>
    <mergeCell ref="A36:B36"/>
    <mergeCell ref="C36:D36"/>
    <mergeCell ref="E36:F36"/>
    <mergeCell ref="A33:B33"/>
    <mergeCell ref="C33:D33"/>
    <mergeCell ref="E33:F33"/>
    <mergeCell ref="A34:B34"/>
    <mergeCell ref="C34:D34"/>
    <mergeCell ref="E34:F34"/>
    <mergeCell ref="A32:B32"/>
    <mergeCell ref="C32:D32"/>
    <mergeCell ref="E32:F32"/>
    <mergeCell ref="A29:B29"/>
    <mergeCell ref="C29:D29"/>
    <mergeCell ref="E29:F29"/>
    <mergeCell ref="A31:B31"/>
    <mergeCell ref="C31:D31"/>
    <mergeCell ref="E31:F31"/>
    <mergeCell ref="G29:I29"/>
    <mergeCell ref="A30:B30"/>
    <mergeCell ref="C30:D30"/>
    <mergeCell ref="E30:F30"/>
    <mergeCell ref="G25:I25"/>
    <mergeCell ref="A26:B26"/>
    <mergeCell ref="C26:D26"/>
    <mergeCell ref="E26:F26"/>
    <mergeCell ref="G26:I28"/>
    <mergeCell ref="A27:B27"/>
    <mergeCell ref="C27:D27"/>
    <mergeCell ref="E27:F27"/>
    <mergeCell ref="A28:B28"/>
    <mergeCell ref="C28:D28"/>
    <mergeCell ref="E28:F28"/>
    <mergeCell ref="A25:B25"/>
    <mergeCell ref="C25:D25"/>
    <mergeCell ref="E25:F25"/>
    <mergeCell ref="A23:B23"/>
    <mergeCell ref="C23:D23"/>
    <mergeCell ref="E23:F23"/>
    <mergeCell ref="G23:I23"/>
    <mergeCell ref="A24:B24"/>
    <mergeCell ref="C24:D24"/>
    <mergeCell ref="E24:F24"/>
    <mergeCell ref="G24:I24"/>
    <mergeCell ref="A21:B21"/>
    <mergeCell ref="C21:D21"/>
    <mergeCell ref="E21:F21"/>
    <mergeCell ref="G21:I21"/>
    <mergeCell ref="A22:B22"/>
    <mergeCell ref="C22:D22"/>
    <mergeCell ref="E22:F22"/>
    <mergeCell ref="G22:I22"/>
    <mergeCell ref="A19:B19"/>
    <mergeCell ref="C19:D19"/>
    <mergeCell ref="E19:F19"/>
    <mergeCell ref="G19:I19"/>
    <mergeCell ref="A20:B20"/>
    <mergeCell ref="C20:D20"/>
    <mergeCell ref="E20:F20"/>
    <mergeCell ref="G20:I20"/>
    <mergeCell ref="A17:B17"/>
    <mergeCell ref="C17:D17"/>
    <mergeCell ref="E17:F17"/>
    <mergeCell ref="G17:I17"/>
    <mergeCell ref="A18:B18"/>
    <mergeCell ref="C18:D18"/>
    <mergeCell ref="E18:F18"/>
    <mergeCell ref="G18:I18"/>
    <mergeCell ref="A14:I14"/>
    <mergeCell ref="A15:B15"/>
    <mergeCell ref="C15:D15"/>
    <mergeCell ref="E15:F15"/>
    <mergeCell ref="G15:I15"/>
    <mergeCell ref="A16:B16"/>
    <mergeCell ref="C16:D16"/>
    <mergeCell ref="E16:F16"/>
    <mergeCell ref="G16:I16"/>
    <mergeCell ref="A7:I7"/>
    <mergeCell ref="A9:I9"/>
    <mergeCell ref="A12:B13"/>
    <mergeCell ref="C12:D12"/>
    <mergeCell ref="E12:F12"/>
    <mergeCell ref="G12:I13"/>
    <mergeCell ref="C13:D13"/>
    <mergeCell ref="E13:F13"/>
    <mergeCell ref="A1:I1"/>
    <mergeCell ref="B2:I2"/>
    <mergeCell ref="B3:I3"/>
    <mergeCell ref="F4:H4"/>
    <mergeCell ref="B5:C5"/>
    <mergeCell ref="G5:H5"/>
  </mergeCells>
  <printOptions horizontalCentered="1"/>
  <pageMargins left="0.39370078740157483" right="0.19685039370078741" top="0.19685039370078741" bottom="0.19685039370078741" header="0.31496062992125984" footer="0.31496062992125984"/>
  <pageSetup paperSize="9" scale="68" orientation="portrait" verticalDpi="1200" r:id="rId1"/>
  <drawing r:id="rId2"/>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6">
    <pageSetUpPr fitToPage="1"/>
  </sheetPr>
  <dimension ref="A1:I29"/>
  <sheetViews>
    <sheetView showGridLines="0" showRowColHeaders="0" showZeros="0" topLeftCell="A22" zoomScaleNormal="100" workbookViewId="0">
      <selection activeCell="A28" sqref="A28:I28"/>
    </sheetView>
  </sheetViews>
  <sheetFormatPr baseColWidth="10" defaultRowHeight="14.25"/>
  <cols>
    <col min="1" max="1" width="38.42578125" style="17" customWidth="1"/>
    <col min="2" max="2" width="12.5703125" style="17" customWidth="1"/>
    <col min="3" max="3" width="7.7109375" style="17" customWidth="1"/>
    <col min="4" max="4" width="15.7109375" style="17" customWidth="1"/>
    <col min="5" max="5" width="14.42578125" style="17" customWidth="1"/>
    <col min="6" max="6" width="14.140625" style="17" customWidth="1"/>
    <col min="7" max="7" width="14.42578125" style="17" customWidth="1"/>
    <col min="8" max="8" width="10.7109375" style="17" customWidth="1"/>
    <col min="9" max="9" width="5.140625" style="17" customWidth="1"/>
    <col min="10" max="16384" width="11.42578125" style="17"/>
  </cols>
  <sheetData>
    <row r="1" spans="1:9" ht="16.5" customHeight="1">
      <c r="A1" s="1394"/>
      <c r="B1" s="1497"/>
      <c r="C1" s="1497"/>
      <c r="D1" s="1497"/>
      <c r="E1" s="1497"/>
      <c r="F1" s="1497"/>
      <c r="G1" s="1497"/>
      <c r="H1" s="1497"/>
      <c r="I1" s="1497"/>
    </row>
    <row r="2" spans="1:9">
      <c r="A2" s="416" t="s">
        <v>672</v>
      </c>
      <c r="B2" s="1716" t="str">
        <f>IDENTIFICATION!B2</f>
        <v>LAPAN SOFT</v>
      </c>
      <c r="C2" s="1437"/>
      <c r="D2" s="1437"/>
      <c r="E2" s="1437"/>
      <c r="F2" s="1437"/>
      <c r="G2" s="1437"/>
      <c r="H2" s="1437"/>
      <c r="I2" s="1437"/>
    </row>
    <row r="3" spans="1:9">
      <c r="A3" s="416" t="s">
        <v>0</v>
      </c>
      <c r="B3" s="1717" t="str">
        <f>IDENTIFICATION!B4</f>
        <v>LS</v>
      </c>
      <c r="C3" s="1426"/>
      <c r="D3" s="1426"/>
      <c r="E3" s="1426"/>
      <c r="F3" s="1426"/>
      <c r="G3" s="1426"/>
      <c r="H3" s="1426"/>
      <c r="I3" s="1426"/>
    </row>
    <row r="4" spans="1:9">
      <c r="A4" s="416" t="s">
        <v>1</v>
      </c>
      <c r="B4" s="461" t="str">
        <f>IDENTIFICATION!B5</f>
        <v>01</v>
      </c>
      <c r="C4" s="473" t="s">
        <v>45</v>
      </c>
      <c r="D4" s="473" t="str">
        <f>IDENTIFICATION!F5</f>
        <v>XXXX</v>
      </c>
      <c r="E4" s="473"/>
      <c r="F4" s="2197" t="str">
        <f>IDENTIFICATION!G5</f>
        <v>TOUGAN</v>
      </c>
      <c r="G4" s="2197"/>
      <c r="H4" s="2197"/>
      <c r="I4" s="462" t="str">
        <f>IDENTIFICATION!H5</f>
        <v>01</v>
      </c>
    </row>
    <row r="5" spans="1:9">
      <c r="A5" s="416" t="s">
        <v>2</v>
      </c>
      <c r="B5" s="1718" t="str">
        <f>IDENTIFICATION!B7</f>
        <v>000XXXXXA</v>
      </c>
      <c r="C5" s="1718"/>
      <c r="D5" s="442" t="s">
        <v>3</v>
      </c>
      <c r="E5" s="442"/>
      <c r="F5" s="449">
        <f>IDENTIFICATION!F11</f>
        <v>43100</v>
      </c>
      <c r="G5" s="1719" t="s">
        <v>4</v>
      </c>
      <c r="H5" s="1719"/>
      <c r="I5" s="450">
        <f>IDENTIFICATION!H11</f>
        <v>12</v>
      </c>
    </row>
    <row r="6" spans="1:9">
      <c r="A6" s="219"/>
      <c r="B6" s="219"/>
      <c r="C6" s="219"/>
      <c r="D6" s="219"/>
      <c r="E6" s="219"/>
      <c r="F6" s="219"/>
      <c r="G6" s="219"/>
      <c r="H6" s="219"/>
      <c r="I6" s="219"/>
    </row>
    <row r="7" spans="1:9" ht="21.75" customHeight="1">
      <c r="A7" s="1493" t="s">
        <v>756</v>
      </c>
      <c r="B7" s="1493"/>
      <c r="C7" s="1493"/>
      <c r="D7" s="1493"/>
      <c r="E7" s="1493"/>
      <c r="F7" s="1493"/>
      <c r="G7" s="1493"/>
      <c r="H7" s="1493"/>
      <c r="I7" s="1493"/>
    </row>
    <row r="8" spans="1:9" ht="6" customHeight="1">
      <c r="A8" s="219"/>
      <c r="B8" s="219"/>
      <c r="C8" s="219"/>
      <c r="D8" s="219"/>
      <c r="E8" s="219"/>
      <c r="F8" s="219"/>
      <c r="G8" s="219"/>
      <c r="H8" s="219"/>
      <c r="I8" s="219"/>
    </row>
    <row r="9" spans="1:9" ht="22.5" customHeight="1">
      <c r="A9" s="1493" t="s">
        <v>761</v>
      </c>
      <c r="B9" s="1493"/>
      <c r="C9" s="1493"/>
      <c r="D9" s="1493"/>
      <c r="E9" s="1493"/>
      <c r="F9" s="1493"/>
      <c r="G9" s="1493"/>
      <c r="H9" s="1493"/>
      <c r="I9" s="1493"/>
    </row>
    <row r="10" spans="1:9" ht="5.25" customHeight="1">
      <c r="A10" s="219"/>
      <c r="B10" s="219"/>
      <c r="C10" s="219"/>
      <c r="D10" s="219"/>
      <c r="E10" s="219"/>
      <c r="F10" s="219"/>
      <c r="G10" s="219"/>
      <c r="H10" s="219"/>
      <c r="I10" s="219"/>
    </row>
    <row r="11" spans="1:9" ht="21.75" customHeight="1">
      <c r="A11" s="2204" t="s">
        <v>1483</v>
      </c>
      <c r="B11" s="2204"/>
      <c r="C11" s="2204"/>
      <c r="D11" s="2204"/>
      <c r="E11" s="2204"/>
      <c r="F11" s="2204"/>
      <c r="G11" s="2204"/>
      <c r="H11" s="2204"/>
      <c r="I11" s="2204"/>
    </row>
    <row r="12" spans="1:9" ht="22.5" customHeight="1">
      <c r="A12" s="2205" t="s">
        <v>1484</v>
      </c>
      <c r="B12" s="2206"/>
      <c r="C12" s="2206"/>
      <c r="D12" s="2206"/>
      <c r="E12" s="2206"/>
      <c r="F12" s="2206"/>
      <c r="G12" s="2206"/>
      <c r="H12" s="2206"/>
      <c r="I12" s="2207"/>
    </row>
    <row r="13" spans="1:9" ht="22.5" customHeight="1">
      <c r="A13" s="2198" t="s">
        <v>1485</v>
      </c>
      <c r="B13" s="2199"/>
      <c r="C13" s="2199"/>
      <c r="D13" s="2199"/>
      <c r="E13" s="2199"/>
      <c r="F13" s="2199"/>
      <c r="G13" s="2199"/>
      <c r="H13" s="2199"/>
      <c r="I13" s="2200"/>
    </row>
    <row r="14" spans="1:9" ht="69" customHeight="1">
      <c r="A14" s="2201" t="s">
        <v>1486</v>
      </c>
      <c r="B14" s="2202"/>
      <c r="C14" s="2202"/>
      <c r="D14" s="2202"/>
      <c r="E14" s="2202"/>
      <c r="F14" s="2202"/>
      <c r="G14" s="2202"/>
      <c r="H14" s="2202"/>
      <c r="I14" s="2203"/>
    </row>
    <row r="15" spans="1:9" ht="54.75" customHeight="1">
      <c r="A15" s="2201" t="s">
        <v>1487</v>
      </c>
      <c r="B15" s="2218"/>
      <c r="C15" s="2218"/>
      <c r="D15" s="2218"/>
      <c r="E15" s="2218"/>
      <c r="F15" s="2218"/>
      <c r="G15" s="2218"/>
      <c r="H15" s="2218"/>
      <c r="I15" s="2219"/>
    </row>
    <row r="16" spans="1:9" ht="57.75" customHeight="1">
      <c r="A16" s="2208" t="s">
        <v>1488</v>
      </c>
      <c r="B16" s="2209"/>
      <c r="C16" s="2209"/>
      <c r="D16" s="2209"/>
      <c r="E16" s="2209"/>
      <c r="F16" s="2209"/>
      <c r="G16" s="2209"/>
      <c r="H16" s="2209"/>
      <c r="I16" s="1900"/>
    </row>
    <row r="17" spans="1:9" ht="51.75" customHeight="1">
      <c r="A17" s="2208" t="s">
        <v>1489</v>
      </c>
      <c r="B17" s="2209"/>
      <c r="C17" s="2209"/>
      <c r="D17" s="2209"/>
      <c r="E17" s="2209"/>
      <c r="F17" s="2209"/>
      <c r="G17" s="2209"/>
      <c r="H17" s="2209"/>
      <c r="I17" s="1900"/>
    </row>
    <row r="18" spans="1:9" ht="53.25" customHeight="1">
      <c r="A18" s="2208" t="s">
        <v>1491</v>
      </c>
      <c r="B18" s="2209"/>
      <c r="C18" s="2209"/>
      <c r="D18" s="2209"/>
      <c r="E18" s="2209"/>
      <c r="F18" s="2209"/>
      <c r="G18" s="2209"/>
      <c r="H18" s="2209"/>
      <c r="I18" s="1900"/>
    </row>
    <row r="19" spans="1:9" ht="30.75" customHeight="1">
      <c r="A19" s="2198" t="s">
        <v>1490</v>
      </c>
      <c r="B19" s="2199"/>
      <c r="C19" s="2199"/>
      <c r="D19" s="2199"/>
      <c r="E19" s="2199"/>
      <c r="F19" s="2199"/>
      <c r="G19" s="2199"/>
      <c r="H19" s="2199"/>
      <c r="I19" s="2200"/>
    </row>
    <row r="20" spans="1:9" ht="84" customHeight="1">
      <c r="A20" s="2208" t="s">
        <v>1492</v>
      </c>
      <c r="B20" s="2209"/>
      <c r="C20" s="2209"/>
      <c r="D20" s="2209"/>
      <c r="E20" s="2209"/>
      <c r="F20" s="2209"/>
      <c r="G20" s="2209"/>
      <c r="H20" s="2209"/>
      <c r="I20" s="1900"/>
    </row>
    <row r="21" spans="1:9" ht="69" customHeight="1">
      <c r="A21" s="2208" t="s">
        <v>1493</v>
      </c>
      <c r="B21" s="2209"/>
      <c r="C21" s="2209"/>
      <c r="D21" s="2209"/>
      <c r="E21" s="2209"/>
      <c r="F21" s="2209"/>
      <c r="G21" s="2209"/>
      <c r="H21" s="2209"/>
      <c r="I21" s="1900"/>
    </row>
    <row r="22" spans="1:9" ht="67.5" customHeight="1">
      <c r="A22" s="2208" t="s">
        <v>1494</v>
      </c>
      <c r="B22" s="2209"/>
      <c r="C22" s="2209"/>
      <c r="D22" s="2209"/>
      <c r="E22" s="2209"/>
      <c r="F22" s="2209"/>
      <c r="G22" s="2209"/>
      <c r="H22" s="2209"/>
      <c r="I22" s="1900"/>
    </row>
    <row r="23" spans="1:9" ht="42" customHeight="1">
      <c r="A23" s="2208" t="s">
        <v>1495</v>
      </c>
      <c r="B23" s="2210"/>
      <c r="C23" s="2210"/>
      <c r="D23" s="2210"/>
      <c r="E23" s="2210"/>
      <c r="F23" s="2210"/>
      <c r="G23" s="2210"/>
      <c r="H23" s="2210"/>
      <c r="I23" s="2211"/>
    </row>
    <row r="24" spans="1:9" ht="42.75" customHeight="1">
      <c r="A24" s="2212" t="s">
        <v>1496</v>
      </c>
      <c r="B24" s="2213"/>
      <c r="C24" s="2213"/>
      <c r="D24" s="2213"/>
      <c r="E24" s="2213"/>
      <c r="F24" s="2213"/>
      <c r="G24" s="2213"/>
      <c r="H24" s="2213"/>
      <c r="I24" s="2214"/>
    </row>
    <row r="25" spans="1:9" ht="42.75" customHeight="1">
      <c r="A25" s="2198" t="s">
        <v>1497</v>
      </c>
      <c r="B25" s="2199"/>
      <c r="C25" s="2199"/>
      <c r="D25" s="2199"/>
      <c r="E25" s="2199"/>
      <c r="F25" s="2199"/>
      <c r="G25" s="2199"/>
      <c r="H25" s="2199"/>
      <c r="I25" s="2200"/>
    </row>
    <row r="26" spans="1:9" ht="53.25" customHeight="1">
      <c r="A26" s="2212" t="s">
        <v>1498</v>
      </c>
      <c r="B26" s="2213"/>
      <c r="C26" s="2213"/>
      <c r="D26" s="2213"/>
      <c r="E26" s="2213"/>
      <c r="F26" s="2213"/>
      <c r="G26" s="2213"/>
      <c r="H26" s="2213"/>
      <c r="I26" s="2214"/>
    </row>
    <row r="27" spans="1:9" ht="68.25" customHeight="1">
      <c r="A27" s="2212" t="s">
        <v>1499</v>
      </c>
      <c r="B27" s="2213"/>
      <c r="C27" s="2213"/>
      <c r="D27" s="2213"/>
      <c r="E27" s="2213"/>
      <c r="F27" s="2213"/>
      <c r="G27" s="2213"/>
      <c r="H27" s="2213"/>
      <c r="I27" s="2214"/>
    </row>
    <row r="28" spans="1:9" ht="42.75" customHeight="1">
      <c r="A28" s="2215" t="s">
        <v>1500</v>
      </c>
      <c r="B28" s="2216"/>
      <c r="C28" s="2216"/>
      <c r="D28" s="2216"/>
      <c r="E28" s="2216"/>
      <c r="F28" s="2216"/>
      <c r="G28" s="2216"/>
      <c r="H28" s="2216"/>
      <c r="I28" s="2217"/>
    </row>
    <row r="29" spans="1:9" ht="13.5" customHeight="1">
      <c r="A29" s="2043"/>
      <c r="B29" s="2043"/>
      <c r="C29" s="2044"/>
      <c r="D29" s="2044"/>
      <c r="E29" s="2044"/>
      <c r="F29" s="2044"/>
      <c r="G29" s="2044"/>
      <c r="H29" s="2044"/>
      <c r="I29" s="2044"/>
    </row>
  </sheetData>
  <sheetProtection algorithmName="SHA-512" hashValue="vIhIWkfTdoSzp9Fxl1gbscLUEjLZsLhkNQeR4cA+Zt4Db5YErxvW2TqSB0qmTkeP3QqKzVmeufQp1F7AWG5TyA==" saltValue="267GNXtvssQ1bBrtr74MdQ==" spinCount="100000" sheet="1" objects="1" formatCells="0" selectLockedCells="1"/>
  <mergeCells count="30">
    <mergeCell ref="A15:I15"/>
    <mergeCell ref="A16:I16"/>
    <mergeCell ref="A17:I17"/>
    <mergeCell ref="A18:I18"/>
    <mergeCell ref="A19:I19"/>
    <mergeCell ref="A20:I20"/>
    <mergeCell ref="A29:B29"/>
    <mergeCell ref="C29:D29"/>
    <mergeCell ref="E29:F29"/>
    <mergeCell ref="G29:I29"/>
    <mergeCell ref="A22:I22"/>
    <mergeCell ref="A23:I23"/>
    <mergeCell ref="A21:I21"/>
    <mergeCell ref="A27:I27"/>
    <mergeCell ref="A25:I25"/>
    <mergeCell ref="A26:I26"/>
    <mergeCell ref="A24:I24"/>
    <mergeCell ref="A28:I28"/>
    <mergeCell ref="A13:I13"/>
    <mergeCell ref="A14:I14"/>
    <mergeCell ref="A7:I7"/>
    <mergeCell ref="A9:I9"/>
    <mergeCell ref="A11:I11"/>
    <mergeCell ref="A12:I12"/>
    <mergeCell ref="A1:I1"/>
    <mergeCell ref="B2:I2"/>
    <mergeCell ref="B3:I3"/>
    <mergeCell ref="F4:H4"/>
    <mergeCell ref="B5:C5"/>
    <mergeCell ref="G5:H5"/>
  </mergeCells>
  <printOptions horizontalCentered="1"/>
  <pageMargins left="0.39370078740157483" right="0.19685039370078741" top="0.59055118110236227" bottom="0.19685039370078741" header="0.31496062992125984" footer="0.31496062992125984"/>
  <pageSetup paperSize="9" scale="74" orientation="portrait" verticalDpi="1200" r:id="rId1"/>
  <drawing r:id="rId2"/>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pageSetUpPr autoPageBreaks="0"/>
  </sheetPr>
  <dimension ref="A1:BD181"/>
  <sheetViews>
    <sheetView showGridLines="0" showRowColHeaders="0" showZeros="0" topLeftCell="A78" zoomScaleNormal="100" workbookViewId="0">
      <selection activeCell="T63" sqref="T63"/>
    </sheetView>
  </sheetViews>
  <sheetFormatPr baseColWidth="10" defaultRowHeight="14.25"/>
  <cols>
    <col min="1" max="15" width="2.7109375" style="488" customWidth="1"/>
    <col min="16" max="16" width="3.7109375" style="488" customWidth="1"/>
    <col min="17" max="22" width="2.7109375" style="488" customWidth="1"/>
    <col min="23" max="23" width="3.28515625" style="488" customWidth="1"/>
    <col min="24" max="33" width="2.7109375" style="488" customWidth="1"/>
    <col min="34" max="35" width="3.28515625" style="488" customWidth="1"/>
    <col min="36" max="53" width="2.7109375" style="488" customWidth="1"/>
    <col min="54" max="16384" width="11.42578125" style="488"/>
  </cols>
  <sheetData>
    <row r="1" spans="1:36" s="489" customFormat="1">
      <c r="A1" s="487"/>
      <c r="B1" s="488"/>
      <c r="C1" s="488"/>
      <c r="D1" s="488"/>
      <c r="E1" s="488"/>
      <c r="F1" s="488"/>
      <c r="G1" s="488"/>
      <c r="H1" s="488"/>
      <c r="I1" s="488"/>
      <c r="J1" s="488"/>
      <c r="K1" s="488"/>
      <c r="L1" s="488"/>
      <c r="M1" s="488"/>
      <c r="N1" s="488"/>
      <c r="O1" s="488"/>
      <c r="P1" s="488"/>
      <c r="Q1" s="488"/>
      <c r="R1" s="488"/>
      <c r="S1" s="488"/>
      <c r="T1" s="488"/>
      <c r="U1" s="488"/>
      <c r="V1" s="488"/>
      <c r="W1" s="488"/>
      <c r="X1" s="488"/>
      <c r="Y1" s="488"/>
      <c r="Z1" s="488"/>
      <c r="AA1" s="488"/>
      <c r="AB1" s="488"/>
      <c r="AC1" s="488"/>
      <c r="AD1" s="488"/>
      <c r="AE1" s="488"/>
      <c r="AF1" s="488"/>
      <c r="AG1" s="488"/>
      <c r="AH1" s="488"/>
      <c r="AI1" s="488"/>
      <c r="AJ1" s="488"/>
    </row>
    <row r="2" spans="1:36" s="489" customFormat="1">
      <c r="A2" s="2221"/>
      <c r="B2" s="2221"/>
      <c r="C2" s="2221"/>
      <c r="D2" s="2221"/>
      <c r="E2" s="2221"/>
      <c r="F2" s="2221"/>
      <c r="G2" s="2221"/>
      <c r="H2" s="2221"/>
      <c r="I2" s="2221"/>
      <c r="J2" s="2221"/>
      <c r="K2" s="2221"/>
      <c r="L2" s="2221"/>
      <c r="M2" s="2221"/>
      <c r="N2" s="2221"/>
      <c r="O2" s="2221"/>
      <c r="P2" s="2221"/>
      <c r="Q2" s="2221"/>
      <c r="R2" s="2221"/>
      <c r="S2" s="2221"/>
      <c r="T2" s="2221"/>
      <c r="U2" s="2221"/>
      <c r="V2" s="2221"/>
      <c r="W2" s="2221"/>
      <c r="X2" s="2221"/>
      <c r="Y2" s="2221"/>
      <c r="Z2" s="2221"/>
      <c r="AA2" s="2221"/>
      <c r="AB2" s="2221"/>
      <c r="AC2" s="2221"/>
      <c r="AD2" s="2221"/>
      <c r="AE2" s="2221"/>
      <c r="AF2" s="2221"/>
      <c r="AG2" s="2221"/>
      <c r="AH2" s="2221"/>
      <c r="AI2" s="2221"/>
      <c r="AJ2" s="2221"/>
    </row>
    <row r="3" spans="1:36" s="489" customFormat="1" ht="14.25" customHeight="1">
      <c r="A3" s="490"/>
      <c r="B3" s="490"/>
      <c r="C3" s="490"/>
      <c r="D3" s="490"/>
      <c r="E3" s="490"/>
      <c r="F3" s="490"/>
      <c r="G3" s="490"/>
      <c r="H3" s="490"/>
      <c r="I3" s="490"/>
      <c r="J3" s="490"/>
      <c r="K3" s="490"/>
      <c r="L3" s="490"/>
      <c r="M3" s="490"/>
      <c r="N3" s="490"/>
      <c r="O3" s="490"/>
      <c r="P3" s="490"/>
      <c r="Q3" s="490"/>
      <c r="R3" s="490"/>
      <c r="S3" s="490"/>
      <c r="T3" s="490"/>
      <c r="U3" s="490"/>
      <c r="V3" s="490"/>
      <c r="W3" s="490"/>
      <c r="X3" s="490"/>
      <c r="Y3" s="490"/>
      <c r="Z3" s="490"/>
      <c r="AA3" s="490"/>
      <c r="AB3" s="490"/>
      <c r="AC3" s="490"/>
      <c r="AD3" s="490"/>
      <c r="AE3" s="490"/>
      <c r="AF3" s="490"/>
      <c r="AG3" s="490"/>
      <c r="AH3" s="490"/>
      <c r="AI3" s="490"/>
      <c r="AJ3" s="490"/>
    </row>
    <row r="4" spans="1:36" s="489" customFormat="1">
      <c r="A4" s="490"/>
      <c r="B4" s="490"/>
      <c r="C4" s="490"/>
      <c r="D4" s="490"/>
      <c r="E4" s="490"/>
      <c r="F4" s="490"/>
      <c r="G4" s="490"/>
      <c r="H4" s="490"/>
      <c r="I4" s="490"/>
      <c r="J4" s="490"/>
      <c r="K4" s="490"/>
      <c r="L4" s="490"/>
      <c r="M4" s="490"/>
      <c r="N4" s="490"/>
      <c r="O4" s="490"/>
      <c r="P4" s="490"/>
      <c r="Q4" s="490"/>
      <c r="R4" s="490"/>
      <c r="S4" s="490"/>
      <c r="T4" s="490"/>
      <c r="U4" s="490"/>
      <c r="V4" s="490"/>
      <c r="W4" s="490"/>
      <c r="X4" s="490"/>
      <c r="Y4" s="490"/>
      <c r="Z4" s="490"/>
      <c r="AA4" s="490"/>
      <c r="AB4" s="490"/>
      <c r="AC4" s="490"/>
      <c r="AD4" s="490"/>
      <c r="AE4" s="490"/>
      <c r="AF4" s="490"/>
      <c r="AG4" s="490"/>
      <c r="AH4" s="490"/>
      <c r="AI4" s="490"/>
      <c r="AJ4" s="490"/>
    </row>
    <row r="5" spans="1:36" s="489" customFormat="1" ht="15.75">
      <c r="A5" s="2233" t="s">
        <v>757</v>
      </c>
      <c r="B5" s="2233"/>
      <c r="C5" s="2233"/>
      <c r="D5" s="2233"/>
      <c r="E5" s="2233"/>
      <c r="F5" s="2233"/>
      <c r="G5" s="2233"/>
      <c r="H5" s="2233"/>
      <c r="I5" s="2233"/>
      <c r="J5" s="2233"/>
      <c r="K5" s="2233"/>
      <c r="L5" s="2233"/>
      <c r="M5" s="2233"/>
      <c r="N5" s="2233"/>
      <c r="O5" s="2233"/>
      <c r="P5" s="2233"/>
      <c r="Q5" s="2233"/>
      <c r="R5" s="2233"/>
      <c r="S5" s="2233"/>
      <c r="T5" s="2233"/>
      <c r="U5" s="2233"/>
      <c r="V5" s="2233"/>
      <c r="W5" s="2233"/>
      <c r="X5" s="2233"/>
      <c r="Y5" s="2233"/>
      <c r="Z5" s="2233"/>
      <c r="AA5" s="2233"/>
      <c r="AB5" s="2233"/>
      <c r="AC5" s="2233"/>
      <c r="AD5" s="2233"/>
      <c r="AE5" s="2233"/>
      <c r="AF5" s="2233"/>
      <c r="AG5" s="2233"/>
      <c r="AH5" s="2233"/>
      <c r="AI5" s="2233"/>
      <c r="AJ5" s="2233"/>
    </row>
    <row r="6" spans="1:36" s="489" customFormat="1" ht="10.5" customHeight="1">
      <c r="A6" s="491"/>
      <c r="B6" s="491"/>
      <c r="C6" s="491"/>
      <c r="D6" s="491"/>
      <c r="E6" s="491"/>
      <c r="F6" s="491"/>
      <c r="G6" s="491"/>
      <c r="H6" s="491"/>
      <c r="I6" s="491"/>
      <c r="J6" s="491"/>
      <c r="K6" s="491"/>
      <c r="L6" s="491"/>
      <c r="M6" s="491"/>
      <c r="N6" s="491"/>
      <c r="O6" s="491"/>
      <c r="P6" s="491"/>
      <c r="Q6" s="491"/>
      <c r="R6" s="491"/>
      <c r="S6" s="491"/>
      <c r="T6" s="491"/>
      <c r="U6" s="491"/>
      <c r="V6" s="491"/>
      <c r="W6" s="491"/>
      <c r="X6" s="491"/>
      <c r="Y6" s="491"/>
      <c r="Z6" s="491"/>
      <c r="AA6" s="491"/>
      <c r="AB6" s="491"/>
      <c r="AC6" s="491"/>
      <c r="AD6" s="491"/>
      <c r="AE6" s="491"/>
      <c r="AF6" s="491"/>
      <c r="AG6" s="491"/>
      <c r="AH6" s="491"/>
      <c r="AI6" s="491"/>
      <c r="AJ6" s="491"/>
    </row>
    <row r="7" spans="1:36" s="489" customFormat="1" ht="14.25" customHeight="1">
      <c r="A7" s="2222" t="s">
        <v>89</v>
      </c>
      <c r="B7" s="2222"/>
      <c r="C7" s="2222"/>
      <c r="D7" s="2222"/>
      <c r="E7" s="2222"/>
      <c r="F7" s="2222"/>
      <c r="G7" s="2222"/>
      <c r="H7" s="2222"/>
      <c r="I7" s="2222"/>
      <c r="J7" s="2222"/>
      <c r="K7" s="2222"/>
      <c r="L7" s="2222"/>
      <c r="M7" s="2222"/>
      <c r="N7" s="2222"/>
      <c r="O7" s="2222"/>
      <c r="P7" s="2222"/>
      <c r="Q7" s="2222"/>
      <c r="R7" s="2222"/>
      <c r="S7" s="2222"/>
      <c r="T7" s="2222"/>
      <c r="U7" s="2222"/>
      <c r="V7" s="2222"/>
      <c r="W7" s="2222"/>
      <c r="X7" s="2222"/>
      <c r="Y7" s="2222"/>
      <c r="Z7" s="2222"/>
      <c r="AA7" s="2222"/>
      <c r="AB7" s="2222"/>
      <c r="AC7" s="2222"/>
      <c r="AD7" s="2222"/>
      <c r="AE7" s="2222"/>
      <c r="AF7" s="2222"/>
      <c r="AG7" s="2222"/>
      <c r="AH7" s="2222"/>
      <c r="AI7" s="2222"/>
      <c r="AJ7" s="2222"/>
    </row>
    <row r="8" spans="1:36" s="489" customFormat="1">
      <c r="A8" s="492"/>
      <c r="B8" s="487"/>
      <c r="C8" s="487"/>
      <c r="D8" s="487"/>
      <c r="E8" s="487"/>
      <c r="F8" s="487"/>
      <c r="G8" s="487"/>
      <c r="H8" s="487"/>
      <c r="I8" s="487"/>
      <c r="J8" s="487"/>
      <c r="K8" s="487"/>
      <c r="L8" s="487"/>
      <c r="M8" s="487"/>
      <c r="N8" s="493"/>
      <c r="O8" s="493"/>
      <c r="P8" s="493"/>
      <c r="Q8" s="493"/>
      <c r="R8" s="493"/>
      <c r="S8" s="493"/>
      <c r="T8" s="494"/>
      <c r="U8" s="494"/>
      <c r="V8" s="494"/>
      <c r="W8" s="494"/>
      <c r="X8" s="494"/>
      <c r="Y8" s="494"/>
      <c r="Z8" s="494"/>
      <c r="AA8" s="494"/>
      <c r="AB8" s="494"/>
      <c r="AC8" s="494"/>
      <c r="AD8" s="494"/>
      <c r="AE8" s="494"/>
      <c r="AF8" s="494"/>
      <c r="AG8" s="494"/>
      <c r="AH8" s="494"/>
      <c r="AI8" s="494"/>
      <c r="AJ8" s="495"/>
    </row>
    <row r="9" spans="1:36" s="489" customFormat="1" ht="14.25" customHeight="1">
      <c r="A9" s="496"/>
      <c r="B9" s="497"/>
      <c r="C9" s="497"/>
      <c r="D9" s="497"/>
      <c r="E9" s="497"/>
      <c r="F9" s="497"/>
      <c r="G9" s="497"/>
      <c r="H9" s="497"/>
      <c r="I9" s="497"/>
      <c r="J9" s="497"/>
      <c r="K9" s="497"/>
      <c r="L9" s="497"/>
      <c r="M9" s="497"/>
      <c r="N9" s="497"/>
      <c r="O9" s="497"/>
      <c r="P9" s="497"/>
      <c r="Q9" s="498"/>
      <c r="R9" s="499"/>
      <c r="S9" s="2223"/>
      <c r="T9" s="2224"/>
      <c r="U9" s="2224"/>
      <c r="V9" s="2224"/>
      <c r="W9" s="2224"/>
      <c r="X9" s="2224"/>
      <c r="Y9" s="2224"/>
      <c r="Z9" s="2224"/>
      <c r="AA9" s="2224"/>
      <c r="AB9" s="2224"/>
      <c r="AC9" s="2224"/>
      <c r="AD9" s="2224"/>
      <c r="AE9" s="2224"/>
      <c r="AF9" s="2224"/>
      <c r="AG9" s="2224"/>
      <c r="AH9" s="2224"/>
      <c r="AI9" s="500"/>
      <c r="AJ9" s="501"/>
    </row>
    <row r="10" spans="1:36" s="489" customFormat="1" ht="14.25" customHeight="1">
      <c r="A10" s="2225" t="s">
        <v>1515</v>
      </c>
      <c r="B10" s="2226"/>
      <c r="C10" s="2226"/>
      <c r="D10" s="2226"/>
      <c r="E10" s="2226"/>
      <c r="F10" s="2226"/>
      <c r="G10" s="2226"/>
      <c r="H10" s="2226"/>
      <c r="I10" s="2226"/>
      <c r="J10" s="2226"/>
      <c r="K10" s="2226"/>
      <c r="L10" s="2226"/>
      <c r="M10" s="2226"/>
      <c r="N10" s="2226"/>
      <c r="O10" s="2226"/>
      <c r="P10" s="2226"/>
      <c r="Q10" s="2226"/>
      <c r="R10" s="2227"/>
      <c r="S10" s="2225" t="s">
        <v>90</v>
      </c>
      <c r="T10" s="2228"/>
      <c r="U10" s="2228"/>
      <c r="V10" s="2228"/>
      <c r="W10" s="2228"/>
      <c r="X10" s="2228"/>
      <c r="Y10" s="2228"/>
      <c r="Z10" s="2228"/>
      <c r="AA10" s="2228"/>
      <c r="AB10" s="2228"/>
      <c r="AC10" s="2228"/>
      <c r="AD10" s="2228"/>
      <c r="AE10" s="2228"/>
      <c r="AF10" s="2228"/>
      <c r="AG10" s="2228"/>
      <c r="AH10" s="2228"/>
      <c r="AI10" s="2228"/>
      <c r="AJ10" s="2227"/>
    </row>
    <row r="11" spans="1:36" s="489" customFormat="1" ht="14.25" customHeight="1">
      <c r="A11" s="502"/>
      <c r="B11" s="503"/>
      <c r="C11" s="503"/>
      <c r="D11" s="503"/>
      <c r="E11" s="503"/>
      <c r="F11" s="503"/>
      <c r="G11" s="503"/>
      <c r="H11" s="503"/>
      <c r="I11" s="503"/>
      <c r="J11" s="503"/>
      <c r="K11" s="503"/>
      <c r="L11" s="503"/>
      <c r="M11" s="503"/>
      <c r="N11" s="504"/>
      <c r="O11" s="504"/>
      <c r="P11" s="504"/>
      <c r="Q11" s="505"/>
      <c r="R11" s="506"/>
      <c r="S11" s="504"/>
      <c r="T11" s="494"/>
      <c r="U11" s="494"/>
      <c r="V11" s="494"/>
      <c r="W11" s="494"/>
      <c r="X11" s="494"/>
      <c r="Y11" s="494"/>
      <c r="Z11" s="494"/>
      <c r="AA11" s="494"/>
      <c r="AB11" s="494"/>
      <c r="AC11" s="494"/>
      <c r="AD11" s="494"/>
      <c r="AE11" s="494"/>
      <c r="AF11" s="494"/>
      <c r="AG11" s="494"/>
      <c r="AH11" s="494"/>
      <c r="AI11" s="505"/>
      <c r="AJ11" s="507"/>
    </row>
    <row r="12" spans="1:36" s="489" customFormat="1" ht="14.25" customHeight="1">
      <c r="A12" s="502"/>
      <c r="B12" s="503"/>
      <c r="C12" s="503"/>
      <c r="D12" s="503"/>
      <c r="E12" s="503"/>
      <c r="F12" s="503"/>
      <c r="G12" s="503"/>
      <c r="H12" s="503"/>
      <c r="I12" s="503"/>
      <c r="J12" s="503"/>
      <c r="K12" s="503"/>
      <c r="L12" s="503"/>
      <c r="M12" s="503"/>
      <c r="N12" s="504"/>
      <c r="O12" s="504"/>
      <c r="P12" s="504"/>
      <c r="Q12" s="505"/>
      <c r="R12" s="506"/>
      <c r="S12" s="504"/>
      <c r="T12" s="494"/>
      <c r="U12" s="494"/>
      <c r="V12" s="494"/>
      <c r="W12" s="494"/>
      <c r="X12" s="494"/>
      <c r="Y12" s="494"/>
      <c r="Z12" s="494"/>
      <c r="AA12" s="494"/>
      <c r="AB12" s="494"/>
      <c r="AC12" s="494"/>
      <c r="AD12" s="494"/>
      <c r="AE12" s="494"/>
      <c r="AF12" s="494"/>
      <c r="AG12" s="494"/>
      <c r="AH12" s="494"/>
      <c r="AI12" s="505"/>
      <c r="AJ12" s="507"/>
    </row>
    <row r="13" spans="1:36" s="489" customFormat="1" ht="14.25" customHeight="1">
      <c r="A13" s="508" t="s">
        <v>91</v>
      </c>
      <c r="B13" s="503"/>
      <c r="C13" s="503"/>
      <c r="D13" s="503"/>
      <c r="E13" s="503"/>
      <c r="F13" s="503"/>
      <c r="G13" s="503"/>
      <c r="H13" s="503"/>
      <c r="I13" s="503"/>
      <c r="J13" s="503"/>
      <c r="K13" s="503"/>
      <c r="L13" s="503"/>
      <c r="M13" s="503"/>
      <c r="N13" s="504"/>
      <c r="O13" s="509" t="s">
        <v>92</v>
      </c>
      <c r="P13" s="504"/>
      <c r="Q13" s="510" t="s">
        <v>92</v>
      </c>
      <c r="R13" s="506"/>
      <c r="S13" s="508" t="s">
        <v>1516</v>
      </c>
      <c r="T13" s="494"/>
      <c r="U13" s="494"/>
      <c r="V13" s="494"/>
      <c r="W13" s="494"/>
      <c r="X13" s="494"/>
      <c r="Y13" s="494"/>
      <c r="Z13" s="494"/>
      <c r="AA13" s="494"/>
      <c r="AB13" s="494"/>
      <c r="AC13" s="494"/>
      <c r="AD13" s="494"/>
      <c r="AE13" s="494"/>
      <c r="AF13" s="494"/>
      <c r="AG13" s="488"/>
      <c r="AH13" s="494"/>
      <c r="AI13" s="488"/>
      <c r="AJ13" s="511"/>
    </row>
    <row r="14" spans="1:36" s="489" customFormat="1" ht="14.25" customHeight="1">
      <c r="A14" s="508" t="s">
        <v>93</v>
      </c>
      <c r="B14" s="503"/>
      <c r="C14" s="503"/>
      <c r="D14" s="503"/>
      <c r="E14" s="503"/>
      <c r="F14" s="503"/>
      <c r="G14" s="503"/>
      <c r="H14" s="503"/>
      <c r="I14" s="503"/>
      <c r="J14" s="503"/>
      <c r="K14" s="503"/>
      <c r="L14" s="503"/>
      <c r="M14" s="503"/>
      <c r="N14" s="504"/>
      <c r="O14" s="504"/>
      <c r="P14" s="504"/>
      <c r="Q14" s="505"/>
      <c r="R14" s="506"/>
      <c r="S14" s="504"/>
      <c r="T14" s="494"/>
      <c r="U14" s="494"/>
      <c r="V14" s="494"/>
      <c r="W14" s="494"/>
      <c r="X14" s="494"/>
      <c r="Y14" s="494"/>
      <c r="Z14" s="494"/>
      <c r="AA14" s="494"/>
      <c r="AB14" s="494"/>
      <c r="AC14" s="494"/>
      <c r="AD14" s="494"/>
      <c r="AE14" s="494"/>
      <c r="AF14" s="494"/>
      <c r="AG14" s="494"/>
      <c r="AH14" s="494"/>
      <c r="AI14" s="494"/>
      <c r="AJ14" s="511"/>
    </row>
    <row r="15" spans="1:36" s="489" customFormat="1" ht="14.25" customHeight="1">
      <c r="A15" s="502"/>
      <c r="B15" s="503"/>
      <c r="C15" s="503"/>
      <c r="D15" s="503"/>
      <c r="E15" s="503"/>
      <c r="F15" s="503"/>
      <c r="G15" s="503"/>
      <c r="H15" s="503"/>
      <c r="I15" s="503"/>
      <c r="J15" s="503"/>
      <c r="K15" s="503"/>
      <c r="L15" s="503"/>
      <c r="M15" s="503"/>
      <c r="N15" s="504"/>
      <c r="O15" s="504"/>
      <c r="P15" s="504"/>
      <c r="Q15" s="505"/>
      <c r="R15" s="506"/>
      <c r="S15" s="512" t="s">
        <v>98</v>
      </c>
      <c r="T15" s="494"/>
      <c r="U15" s="494"/>
      <c r="V15" s="494"/>
      <c r="W15" s="494"/>
      <c r="X15" s="494"/>
      <c r="Y15" s="494"/>
      <c r="Z15" s="494"/>
      <c r="AA15" s="494"/>
      <c r="AB15" s="494"/>
      <c r="AC15" s="494"/>
      <c r="AD15" s="494"/>
      <c r="AE15" s="494"/>
      <c r="AF15" s="494"/>
      <c r="AG15" s="513" t="s">
        <v>94</v>
      </c>
      <c r="AH15" s="514"/>
      <c r="AI15" s="513" t="s">
        <v>96</v>
      </c>
      <c r="AJ15" s="511"/>
    </row>
    <row r="16" spans="1:36" s="489" customFormat="1" ht="14.25" customHeight="1">
      <c r="A16" s="508" t="s">
        <v>95</v>
      </c>
      <c r="B16" s="503"/>
      <c r="C16" s="503"/>
      <c r="D16" s="503"/>
      <c r="E16" s="503"/>
      <c r="F16" s="503"/>
      <c r="G16" s="503"/>
      <c r="H16" s="503"/>
      <c r="I16" s="503"/>
      <c r="J16" s="503"/>
      <c r="K16" s="503"/>
      <c r="L16" s="503"/>
      <c r="M16" s="503"/>
      <c r="N16" s="504"/>
      <c r="O16" s="513" t="s">
        <v>92</v>
      </c>
      <c r="P16" s="504"/>
      <c r="Q16" s="513" t="s">
        <v>96</v>
      </c>
      <c r="R16" s="506"/>
      <c r="S16" s="504"/>
      <c r="T16" s="494"/>
      <c r="U16" s="494"/>
      <c r="V16" s="494"/>
      <c r="W16" s="494"/>
      <c r="X16" s="494"/>
      <c r="Y16" s="494"/>
      <c r="Z16" s="494"/>
      <c r="AA16" s="494"/>
      <c r="AB16" s="494"/>
      <c r="AC16" s="494"/>
      <c r="AD16" s="494"/>
      <c r="AE16" s="494"/>
      <c r="AF16" s="494"/>
      <c r="AG16" s="514"/>
      <c r="AH16" s="514"/>
      <c r="AI16" s="514"/>
      <c r="AJ16" s="511"/>
    </row>
    <row r="17" spans="1:56" s="489" customFormat="1" ht="14.25" customHeight="1">
      <c r="A17" s="502"/>
      <c r="B17" s="503"/>
      <c r="C17" s="503"/>
      <c r="D17" s="503"/>
      <c r="E17" s="503"/>
      <c r="F17" s="503"/>
      <c r="G17" s="503"/>
      <c r="H17" s="503"/>
      <c r="I17" s="503"/>
      <c r="J17" s="503"/>
      <c r="K17" s="503"/>
      <c r="L17" s="503"/>
      <c r="M17" s="503"/>
      <c r="N17" s="504"/>
      <c r="O17" s="515"/>
      <c r="P17" s="504"/>
      <c r="Q17" s="516"/>
      <c r="R17" s="506"/>
      <c r="S17" s="512" t="s">
        <v>101</v>
      </c>
      <c r="T17" s="494"/>
      <c r="U17" s="494"/>
      <c r="V17" s="494"/>
      <c r="W17" s="494"/>
      <c r="X17" s="494"/>
      <c r="Y17" s="494"/>
      <c r="Z17" s="494"/>
      <c r="AA17" s="494"/>
      <c r="AB17" s="494"/>
      <c r="AC17" s="494"/>
      <c r="AD17" s="494"/>
      <c r="AE17" s="494"/>
      <c r="AF17" s="494"/>
      <c r="AG17" s="513" t="s">
        <v>94</v>
      </c>
      <c r="AH17" s="514"/>
      <c r="AI17" s="513" t="s">
        <v>100</v>
      </c>
      <c r="AJ17" s="506"/>
    </row>
    <row r="18" spans="1:56" s="489" customFormat="1" ht="14.25" customHeight="1">
      <c r="A18" s="508" t="s">
        <v>97</v>
      </c>
      <c r="B18" s="503"/>
      <c r="C18" s="503"/>
      <c r="D18" s="503"/>
      <c r="E18" s="503"/>
      <c r="F18" s="503"/>
      <c r="G18" s="503"/>
      <c r="H18" s="503"/>
      <c r="I18" s="503"/>
      <c r="J18" s="503"/>
      <c r="K18" s="503"/>
      <c r="L18" s="503"/>
      <c r="M18" s="503"/>
      <c r="N18" s="504"/>
      <c r="O18" s="513" t="s">
        <v>92</v>
      </c>
      <c r="P18" s="504"/>
      <c r="Q18" s="513" t="s">
        <v>94</v>
      </c>
      <c r="R18" s="506"/>
      <c r="AJ18" s="507"/>
    </row>
    <row r="19" spans="1:56" s="489" customFormat="1" ht="14.25" customHeight="1">
      <c r="A19" s="502"/>
      <c r="B19" s="503"/>
      <c r="C19" s="503"/>
      <c r="D19" s="503"/>
      <c r="E19" s="503"/>
      <c r="F19" s="503"/>
      <c r="G19" s="503"/>
      <c r="H19" s="503"/>
      <c r="I19" s="503"/>
      <c r="J19" s="503"/>
      <c r="K19" s="503"/>
      <c r="L19" s="503"/>
      <c r="M19" s="503"/>
      <c r="N19" s="504"/>
      <c r="O19" s="515"/>
      <c r="P19" s="504"/>
      <c r="Q19" s="516"/>
      <c r="R19" s="506"/>
      <c r="S19" s="512" t="s">
        <v>104</v>
      </c>
      <c r="T19" s="494"/>
      <c r="U19" s="494"/>
      <c r="V19" s="494"/>
      <c r="W19" s="494"/>
      <c r="X19" s="494"/>
      <c r="Y19" s="494"/>
      <c r="Z19" s="494"/>
      <c r="AA19" s="494"/>
      <c r="AB19" s="494"/>
      <c r="AC19" s="494"/>
      <c r="AD19" s="494"/>
      <c r="AE19" s="494"/>
      <c r="AF19" s="494"/>
      <c r="AG19" s="513" t="s">
        <v>100</v>
      </c>
      <c r="AH19" s="514"/>
      <c r="AI19" s="513" t="s">
        <v>105</v>
      </c>
      <c r="AJ19" s="507"/>
    </row>
    <row r="20" spans="1:56" s="489" customFormat="1" ht="14.25" customHeight="1">
      <c r="A20" s="508" t="s">
        <v>99</v>
      </c>
      <c r="B20" s="503"/>
      <c r="C20" s="503"/>
      <c r="D20" s="503"/>
      <c r="E20" s="503"/>
      <c r="F20" s="503"/>
      <c r="G20" s="503"/>
      <c r="H20" s="503"/>
      <c r="I20" s="503"/>
      <c r="J20" s="503"/>
      <c r="K20" s="503"/>
      <c r="L20" s="503"/>
      <c r="M20" s="503"/>
      <c r="N20" s="504"/>
      <c r="O20" s="513" t="s">
        <v>92</v>
      </c>
      <c r="P20" s="504"/>
      <c r="Q20" s="513" t="s">
        <v>100</v>
      </c>
      <c r="R20" s="506"/>
      <c r="AJ20" s="507"/>
    </row>
    <row r="21" spans="1:56" s="489" customFormat="1" ht="14.25" customHeight="1">
      <c r="A21" s="502"/>
      <c r="B21" s="503"/>
      <c r="C21" s="503"/>
      <c r="D21" s="503"/>
      <c r="E21" s="503"/>
      <c r="F21" s="503"/>
      <c r="G21" s="503"/>
      <c r="H21" s="503"/>
      <c r="I21" s="503"/>
      <c r="J21" s="503"/>
      <c r="K21" s="503"/>
      <c r="L21" s="503"/>
      <c r="M21" s="503"/>
      <c r="N21" s="504"/>
      <c r="O21" s="515"/>
      <c r="P21" s="504"/>
      <c r="Q21" s="516"/>
      <c r="R21" s="506"/>
      <c r="S21" s="517" t="s">
        <v>108</v>
      </c>
      <c r="T21" s="494"/>
      <c r="U21" s="494"/>
      <c r="V21" s="494"/>
      <c r="W21" s="494"/>
      <c r="X21" s="494"/>
      <c r="Y21" s="494"/>
      <c r="Z21" s="494"/>
      <c r="AA21" s="494"/>
      <c r="AB21" s="494"/>
      <c r="AC21" s="494"/>
      <c r="AD21" s="494"/>
      <c r="AE21" s="494"/>
      <c r="AF21" s="494"/>
      <c r="AG21" s="513" t="s">
        <v>103</v>
      </c>
      <c r="AH21" s="514"/>
      <c r="AI21" s="513" t="s">
        <v>92</v>
      </c>
      <c r="AJ21" s="507"/>
    </row>
    <row r="22" spans="1:56" s="489" customFormat="1" ht="14.25" customHeight="1">
      <c r="A22" s="508" t="s">
        <v>102</v>
      </c>
      <c r="B22" s="503"/>
      <c r="C22" s="503"/>
      <c r="D22" s="503"/>
      <c r="E22" s="503"/>
      <c r="F22" s="503"/>
      <c r="G22" s="503"/>
      <c r="H22" s="503"/>
      <c r="I22" s="503"/>
      <c r="J22" s="503"/>
      <c r="K22" s="503"/>
      <c r="L22" s="503"/>
      <c r="M22" s="503"/>
      <c r="N22" s="504"/>
      <c r="O22" s="513" t="s">
        <v>92</v>
      </c>
      <c r="P22" s="504"/>
      <c r="Q22" s="513" t="s">
        <v>103</v>
      </c>
      <c r="R22" s="506"/>
      <c r="S22" s="504"/>
      <c r="T22" s="494"/>
      <c r="U22" s="494"/>
      <c r="V22" s="494"/>
      <c r="W22" s="494"/>
      <c r="X22" s="494"/>
      <c r="Y22" s="494"/>
      <c r="Z22" s="494"/>
      <c r="AA22" s="494"/>
      <c r="AB22" s="494"/>
      <c r="AC22" s="494"/>
      <c r="AD22" s="494"/>
      <c r="AE22" s="494"/>
      <c r="AF22" s="494"/>
      <c r="AG22" s="514"/>
      <c r="AH22" s="514"/>
      <c r="AI22" s="516"/>
      <c r="AJ22" s="507"/>
    </row>
    <row r="23" spans="1:56" s="489" customFormat="1" ht="14.25" customHeight="1">
      <c r="A23" s="502"/>
      <c r="B23" s="503"/>
      <c r="C23" s="503"/>
      <c r="D23" s="503"/>
      <c r="E23" s="503"/>
      <c r="F23" s="503"/>
      <c r="G23" s="503"/>
      <c r="H23" s="503"/>
      <c r="I23" s="503"/>
      <c r="J23" s="503"/>
      <c r="K23" s="503"/>
      <c r="L23" s="503"/>
      <c r="M23" s="503"/>
      <c r="N23" s="504"/>
      <c r="O23" s="515"/>
      <c r="P23" s="504"/>
      <c r="Q23" s="516"/>
      <c r="R23" s="506"/>
      <c r="S23" s="517" t="s">
        <v>113</v>
      </c>
      <c r="T23" s="494"/>
      <c r="U23" s="494"/>
      <c r="V23" s="494"/>
      <c r="W23" s="494"/>
      <c r="X23" s="494"/>
      <c r="Y23" s="494"/>
      <c r="Z23" s="494"/>
      <c r="AA23" s="494"/>
      <c r="AB23" s="494"/>
      <c r="AC23" s="494"/>
      <c r="AD23" s="494"/>
      <c r="AE23" s="494"/>
      <c r="AF23" s="494"/>
      <c r="AG23" s="513" t="s">
        <v>103</v>
      </c>
      <c r="AH23" s="514"/>
      <c r="AI23" s="513" t="s">
        <v>96</v>
      </c>
      <c r="AJ23" s="507"/>
    </row>
    <row r="24" spans="1:56" s="489" customFormat="1" ht="14.25" customHeight="1">
      <c r="A24" s="508" t="s">
        <v>106</v>
      </c>
      <c r="B24" s="503"/>
      <c r="C24" s="503"/>
      <c r="D24" s="503"/>
      <c r="E24" s="503"/>
      <c r="F24" s="503"/>
      <c r="G24" s="503"/>
      <c r="H24" s="503"/>
      <c r="I24" s="503"/>
      <c r="J24" s="503"/>
      <c r="K24" s="503"/>
      <c r="L24" s="503"/>
      <c r="M24" s="503"/>
      <c r="N24" s="504"/>
      <c r="O24" s="513" t="s">
        <v>92</v>
      </c>
      <c r="P24" s="504"/>
      <c r="Q24" s="513" t="s">
        <v>107</v>
      </c>
      <c r="R24" s="506"/>
      <c r="AJ24" s="507"/>
    </row>
    <row r="25" spans="1:56" s="489" customFormat="1" ht="14.25" customHeight="1">
      <c r="A25" s="502"/>
      <c r="B25" s="503"/>
      <c r="C25" s="503"/>
      <c r="D25" s="503"/>
      <c r="E25" s="503"/>
      <c r="F25" s="503"/>
      <c r="G25" s="503"/>
      <c r="H25" s="503"/>
      <c r="I25" s="503"/>
      <c r="J25" s="503"/>
      <c r="K25" s="503"/>
      <c r="L25" s="503"/>
      <c r="M25" s="503"/>
      <c r="N25" s="504"/>
      <c r="O25" s="515"/>
      <c r="P25" s="504"/>
      <c r="Q25" s="516"/>
      <c r="R25" s="506"/>
      <c r="S25" s="512" t="s">
        <v>116</v>
      </c>
      <c r="T25" s="494"/>
      <c r="U25" s="494"/>
      <c r="V25" s="494"/>
      <c r="W25" s="494"/>
      <c r="X25" s="494"/>
      <c r="Y25" s="494"/>
      <c r="Z25" s="494"/>
      <c r="AA25" s="504"/>
      <c r="AB25" s="494"/>
      <c r="AC25" s="494"/>
      <c r="AD25" s="494"/>
      <c r="AE25" s="494"/>
      <c r="AF25" s="494"/>
      <c r="AG25" s="513" t="s">
        <v>103</v>
      </c>
      <c r="AH25" s="514"/>
      <c r="AI25" s="513" t="s">
        <v>105</v>
      </c>
      <c r="AJ25" s="507"/>
    </row>
    <row r="26" spans="1:56" s="489" customFormat="1" ht="14.25" customHeight="1">
      <c r="A26" s="508" t="s">
        <v>109</v>
      </c>
      <c r="B26" s="503"/>
      <c r="C26" s="503"/>
      <c r="D26" s="503"/>
      <c r="E26" s="503"/>
      <c r="F26" s="503"/>
      <c r="G26" s="503"/>
      <c r="H26" s="503"/>
      <c r="I26" s="503"/>
      <c r="J26" s="503"/>
      <c r="K26" s="503"/>
      <c r="L26" s="503"/>
      <c r="M26" s="503"/>
      <c r="N26" s="504"/>
      <c r="O26" s="513" t="s">
        <v>92</v>
      </c>
      <c r="P26" s="504"/>
      <c r="Q26" s="513" t="s">
        <v>110</v>
      </c>
      <c r="R26" s="506"/>
      <c r="AJ26" s="507"/>
    </row>
    <row r="27" spans="1:56">
      <c r="A27" s="502"/>
      <c r="B27" s="503"/>
      <c r="C27" s="503"/>
      <c r="D27" s="503"/>
      <c r="E27" s="503"/>
      <c r="F27" s="503"/>
      <c r="G27" s="503"/>
      <c r="H27" s="503"/>
      <c r="I27" s="503"/>
      <c r="J27" s="503"/>
      <c r="K27" s="503"/>
      <c r="L27" s="503"/>
      <c r="M27" s="503"/>
      <c r="N27" s="504"/>
      <c r="O27" s="515"/>
      <c r="P27" s="504"/>
      <c r="Q27" s="516"/>
      <c r="R27" s="506"/>
      <c r="S27" s="517" t="s">
        <v>118</v>
      </c>
      <c r="T27" s="504"/>
      <c r="U27" s="494"/>
      <c r="V27" s="494"/>
      <c r="W27" s="494"/>
      <c r="X27" s="494"/>
      <c r="Y27" s="494"/>
      <c r="Z27" s="494"/>
      <c r="AA27" s="494"/>
      <c r="AB27" s="494"/>
      <c r="AC27" s="494"/>
      <c r="AD27" s="494"/>
      <c r="AE27" s="494"/>
      <c r="AF27" s="494"/>
      <c r="AG27" s="513" t="s">
        <v>107</v>
      </c>
      <c r="AH27" s="494"/>
      <c r="AI27" s="513" t="s">
        <v>92</v>
      </c>
      <c r="AJ27" s="507"/>
      <c r="AK27" s="518"/>
      <c r="AL27" s="518"/>
      <c r="AM27" s="518"/>
      <c r="AN27" s="518"/>
      <c r="AO27" s="518"/>
      <c r="AP27" s="518"/>
      <c r="AQ27" s="518"/>
      <c r="AR27" s="518"/>
      <c r="AS27" s="518"/>
      <c r="AT27" s="518"/>
      <c r="AU27" s="518"/>
      <c r="AV27" s="518"/>
      <c r="AW27" s="518"/>
    </row>
    <row r="28" spans="1:56" ht="15" customHeight="1">
      <c r="A28" s="508" t="s">
        <v>111</v>
      </c>
      <c r="B28" s="503"/>
      <c r="C28" s="503"/>
      <c r="D28" s="503"/>
      <c r="E28" s="503"/>
      <c r="F28" s="503"/>
      <c r="G28" s="503"/>
      <c r="H28" s="503"/>
      <c r="I28" s="503"/>
      <c r="J28" s="503"/>
      <c r="K28" s="503"/>
      <c r="L28" s="503"/>
      <c r="M28" s="503"/>
      <c r="N28" s="504"/>
      <c r="O28" s="513" t="s">
        <v>92</v>
      </c>
      <c r="P28" s="504"/>
      <c r="Q28" s="513" t="s">
        <v>112</v>
      </c>
      <c r="R28" s="506"/>
      <c r="AG28" s="518"/>
      <c r="AI28" s="518"/>
      <c r="AJ28" s="507"/>
    </row>
    <row r="29" spans="1:56" ht="14.25" customHeight="1">
      <c r="A29" s="502"/>
      <c r="B29" s="503"/>
      <c r="C29" s="503"/>
      <c r="D29" s="503"/>
      <c r="E29" s="503"/>
      <c r="F29" s="503"/>
      <c r="G29" s="503"/>
      <c r="H29" s="503"/>
      <c r="I29" s="503"/>
      <c r="J29" s="503"/>
      <c r="K29" s="503"/>
      <c r="L29" s="503"/>
      <c r="M29" s="503"/>
      <c r="N29" s="504"/>
      <c r="O29" s="515"/>
      <c r="P29" s="504"/>
      <c r="Q29" s="516"/>
      <c r="R29" s="506"/>
      <c r="S29" s="517" t="s">
        <v>120</v>
      </c>
      <c r="T29" s="504"/>
      <c r="U29" s="494"/>
      <c r="V29" s="494"/>
      <c r="W29" s="494"/>
      <c r="X29" s="494"/>
      <c r="Y29" s="494"/>
      <c r="Z29" s="494"/>
      <c r="AA29" s="494"/>
      <c r="AB29" s="494"/>
      <c r="AC29" s="494"/>
      <c r="AD29" s="494"/>
      <c r="AE29" s="494"/>
      <c r="AF29" s="494"/>
      <c r="AG29" s="513" t="s">
        <v>105</v>
      </c>
      <c r="AH29" s="494"/>
      <c r="AI29" s="513" t="s">
        <v>105</v>
      </c>
      <c r="AJ29" s="507"/>
      <c r="AL29" s="512"/>
      <c r="AM29" s="512"/>
      <c r="AN29" s="512"/>
      <c r="AO29" s="512"/>
      <c r="AP29" s="512"/>
      <c r="AQ29" s="512"/>
      <c r="AR29" s="512"/>
      <c r="AS29" s="512"/>
      <c r="AT29" s="512"/>
      <c r="AU29" s="512"/>
      <c r="AV29" s="512"/>
      <c r="AW29" s="512"/>
      <c r="AX29" s="512"/>
      <c r="AY29" s="512"/>
      <c r="AZ29" s="512"/>
      <c r="BA29" s="512"/>
      <c r="BC29" s="512"/>
      <c r="BD29" s="512"/>
    </row>
    <row r="30" spans="1:56" ht="14.25" customHeight="1">
      <c r="A30" s="508" t="s">
        <v>1501</v>
      </c>
      <c r="B30" s="503"/>
      <c r="C30" s="503"/>
      <c r="D30" s="503"/>
      <c r="E30" s="503"/>
      <c r="F30" s="503"/>
      <c r="G30" s="503"/>
      <c r="H30" s="503"/>
      <c r="I30" s="503"/>
      <c r="J30" s="503"/>
      <c r="K30" s="503"/>
      <c r="L30" s="503"/>
      <c r="M30" s="503"/>
      <c r="N30" s="504"/>
      <c r="O30" s="513" t="s">
        <v>92</v>
      </c>
      <c r="P30" s="504"/>
      <c r="Q30" s="513" t="s">
        <v>115</v>
      </c>
      <c r="R30" s="507"/>
      <c r="AJ30" s="507"/>
      <c r="AL30" s="512"/>
      <c r="AM30" s="512"/>
      <c r="AN30" s="512"/>
      <c r="AO30" s="512"/>
      <c r="AP30" s="512"/>
      <c r="AQ30" s="512"/>
      <c r="AR30" s="512"/>
      <c r="AS30" s="512"/>
      <c r="AT30" s="512"/>
      <c r="AU30" s="512"/>
      <c r="AV30" s="512"/>
      <c r="AW30" s="512"/>
      <c r="AX30" s="512"/>
      <c r="AY30" s="512"/>
      <c r="AZ30" s="512"/>
      <c r="BA30" s="512"/>
      <c r="BC30" s="512"/>
      <c r="BD30" s="512"/>
    </row>
    <row r="31" spans="1:56" ht="14.25" customHeight="1">
      <c r="A31" s="508"/>
      <c r="B31" s="503"/>
      <c r="C31" s="503"/>
      <c r="D31" s="503"/>
      <c r="E31" s="503"/>
      <c r="F31" s="503"/>
      <c r="G31" s="503"/>
      <c r="H31" s="503"/>
      <c r="I31" s="503"/>
      <c r="J31" s="503"/>
      <c r="K31" s="503"/>
      <c r="L31" s="503"/>
      <c r="M31" s="503"/>
      <c r="N31" s="504"/>
      <c r="O31" s="513"/>
      <c r="P31" s="504"/>
      <c r="Q31" s="513"/>
      <c r="R31" s="507"/>
      <c r="S31" s="512"/>
      <c r="T31" s="494"/>
      <c r="U31" s="494"/>
      <c r="V31" s="494"/>
      <c r="W31" s="494"/>
      <c r="X31" s="494"/>
      <c r="Y31" s="494"/>
      <c r="Z31" s="494"/>
      <c r="AA31" s="504"/>
      <c r="AB31" s="494"/>
      <c r="AC31" s="494"/>
      <c r="AD31" s="494"/>
      <c r="AE31" s="494"/>
      <c r="AF31" s="494"/>
      <c r="AG31" s="509"/>
      <c r="AH31" s="494"/>
      <c r="AI31" s="510"/>
      <c r="AJ31" s="507"/>
      <c r="AL31" s="512"/>
      <c r="AM31" s="512"/>
      <c r="AN31" s="512"/>
      <c r="AO31" s="512"/>
      <c r="AP31" s="512"/>
      <c r="AQ31" s="512"/>
      <c r="AR31" s="512"/>
      <c r="AS31" s="512"/>
      <c r="AT31" s="512"/>
      <c r="AU31" s="512"/>
      <c r="AV31" s="512"/>
      <c r="AW31" s="512"/>
      <c r="AX31" s="512"/>
      <c r="AY31" s="512"/>
      <c r="AZ31" s="512"/>
      <c r="BA31" s="512"/>
      <c r="BC31" s="512"/>
      <c r="BD31" s="512"/>
    </row>
    <row r="32" spans="1:56" ht="14.25" customHeight="1">
      <c r="A32" s="508" t="s">
        <v>114</v>
      </c>
      <c r="B32" s="503"/>
      <c r="C32" s="503"/>
      <c r="D32" s="503"/>
      <c r="E32" s="503"/>
      <c r="F32" s="503"/>
      <c r="G32" s="503"/>
      <c r="H32" s="503"/>
      <c r="I32" s="503"/>
      <c r="J32" s="503"/>
      <c r="K32" s="503"/>
      <c r="L32" s="503"/>
      <c r="M32" s="503"/>
      <c r="N32" s="504"/>
      <c r="O32" s="513" t="s">
        <v>92</v>
      </c>
      <c r="P32" s="504"/>
      <c r="Q32" s="513" t="s">
        <v>105</v>
      </c>
      <c r="R32" s="507"/>
      <c r="S32" s="512"/>
      <c r="T32" s="494"/>
      <c r="U32" s="494"/>
      <c r="V32" s="494"/>
      <c r="W32" s="494"/>
      <c r="X32" s="494"/>
      <c r="Y32" s="494"/>
      <c r="Z32" s="494"/>
      <c r="AA32" s="504"/>
      <c r="AB32" s="494"/>
      <c r="AC32" s="494"/>
      <c r="AD32" s="494"/>
      <c r="AE32" s="494"/>
      <c r="AF32" s="494"/>
      <c r="AG32" s="509"/>
      <c r="AH32" s="494"/>
      <c r="AI32" s="510"/>
      <c r="AJ32" s="507"/>
      <c r="AL32" s="512"/>
      <c r="AM32" s="512"/>
      <c r="AN32" s="512"/>
      <c r="AO32" s="512"/>
      <c r="AP32" s="512"/>
      <c r="AQ32" s="512"/>
      <c r="AR32" s="512"/>
      <c r="AS32" s="512"/>
      <c r="AT32" s="512"/>
      <c r="AU32" s="512"/>
      <c r="AV32" s="512"/>
      <c r="AW32" s="512"/>
      <c r="AX32" s="512"/>
      <c r="AY32" s="512"/>
      <c r="AZ32" s="512"/>
      <c r="BA32" s="512"/>
      <c r="BC32" s="512"/>
      <c r="BD32" s="512"/>
    </row>
    <row r="33" spans="1:56" ht="14.25" customHeight="1">
      <c r="A33" s="508"/>
      <c r="B33" s="503"/>
      <c r="C33" s="503"/>
      <c r="D33" s="503"/>
      <c r="E33" s="503"/>
      <c r="F33" s="503"/>
      <c r="G33" s="503"/>
      <c r="H33" s="503"/>
      <c r="I33" s="503"/>
      <c r="J33" s="503"/>
      <c r="K33" s="503"/>
      <c r="L33" s="503"/>
      <c r="M33" s="503"/>
      <c r="N33" s="504"/>
      <c r="O33" s="509"/>
      <c r="P33" s="504"/>
      <c r="Q33" s="510"/>
      <c r="R33" s="507"/>
      <c r="S33" s="512"/>
      <c r="T33" s="494"/>
      <c r="U33" s="494"/>
      <c r="V33" s="494"/>
      <c r="W33" s="494"/>
      <c r="X33" s="494"/>
      <c r="Y33" s="494"/>
      <c r="Z33" s="494"/>
      <c r="AA33" s="504"/>
      <c r="AB33" s="494"/>
      <c r="AC33" s="494"/>
      <c r="AD33" s="494"/>
      <c r="AE33" s="494"/>
      <c r="AF33" s="494"/>
      <c r="AG33" s="509"/>
      <c r="AH33" s="494"/>
      <c r="AI33" s="510"/>
      <c r="AJ33" s="507"/>
      <c r="AL33" s="512"/>
      <c r="AM33" s="512"/>
      <c r="AN33" s="512"/>
      <c r="AO33" s="512"/>
      <c r="AP33" s="512"/>
      <c r="AQ33" s="512"/>
      <c r="AR33" s="512"/>
      <c r="AS33" s="512"/>
      <c r="AT33" s="512"/>
      <c r="AU33" s="512"/>
      <c r="AV33" s="512"/>
      <c r="AW33" s="512"/>
      <c r="AX33" s="512"/>
      <c r="AY33" s="512"/>
      <c r="AZ33" s="512"/>
      <c r="BA33" s="512"/>
      <c r="BC33" s="512"/>
      <c r="BD33" s="512"/>
    </row>
    <row r="34" spans="1:56" ht="15" customHeight="1">
      <c r="A34" s="2229" t="s">
        <v>117</v>
      </c>
      <c r="B34" s="2230"/>
      <c r="C34" s="2230"/>
      <c r="D34" s="2230"/>
      <c r="E34" s="2230"/>
      <c r="F34" s="2230"/>
      <c r="G34" s="2230"/>
      <c r="H34" s="2230"/>
      <c r="I34" s="2230"/>
      <c r="J34" s="2230"/>
      <c r="K34" s="2230"/>
      <c r="L34" s="2230"/>
      <c r="M34" s="2230"/>
      <c r="N34" s="2230"/>
      <c r="O34" s="2230"/>
      <c r="P34" s="2230"/>
      <c r="Q34" s="2230"/>
      <c r="R34" s="2231"/>
      <c r="T34" s="504"/>
      <c r="U34" s="494"/>
      <c r="V34" s="494"/>
      <c r="W34" s="494"/>
      <c r="X34" s="494"/>
      <c r="Y34" s="494"/>
      <c r="Z34" s="494"/>
      <c r="AA34" s="494"/>
      <c r="AB34" s="494"/>
      <c r="AC34" s="494"/>
      <c r="AD34" s="494"/>
      <c r="AE34" s="494"/>
      <c r="AF34" s="494"/>
      <c r="AG34" s="494"/>
      <c r="AH34" s="494"/>
      <c r="AI34" s="494"/>
      <c r="AJ34" s="511"/>
      <c r="AL34" s="512"/>
      <c r="AM34" s="512"/>
      <c r="AN34" s="512"/>
      <c r="AO34" s="512"/>
      <c r="AP34" s="512"/>
      <c r="AQ34" s="512"/>
      <c r="AR34" s="512"/>
      <c r="AS34" s="512"/>
      <c r="AT34" s="512"/>
      <c r="AU34" s="512"/>
      <c r="AV34" s="512"/>
      <c r="AW34" s="512"/>
      <c r="AX34" s="512"/>
      <c r="AY34" s="512"/>
      <c r="AZ34" s="512"/>
      <c r="BA34" s="512"/>
      <c r="BC34" s="512"/>
      <c r="BD34" s="512"/>
    </row>
    <row r="35" spans="1:56" ht="15" customHeight="1">
      <c r="A35" s="508"/>
      <c r="B35" s="503"/>
      <c r="C35" s="503"/>
      <c r="D35" s="503"/>
      <c r="E35" s="503"/>
      <c r="F35" s="503"/>
      <c r="G35" s="503"/>
      <c r="H35" s="503"/>
      <c r="I35" s="503"/>
      <c r="J35" s="503"/>
      <c r="K35" s="503"/>
      <c r="L35" s="503"/>
      <c r="M35" s="503"/>
      <c r="N35" s="504"/>
      <c r="O35" s="509"/>
      <c r="P35" s="504"/>
      <c r="Q35" s="510"/>
      <c r="R35" s="507"/>
      <c r="AJ35" s="511"/>
      <c r="AL35" s="512"/>
      <c r="AM35" s="512"/>
      <c r="AN35" s="512"/>
      <c r="AO35" s="512"/>
      <c r="AP35" s="512"/>
      <c r="AQ35" s="512"/>
      <c r="AR35" s="512"/>
      <c r="AS35" s="512"/>
      <c r="AT35" s="512"/>
      <c r="AU35" s="512"/>
      <c r="AV35" s="512"/>
      <c r="AW35" s="512"/>
      <c r="AX35" s="512"/>
      <c r="AY35" s="512"/>
      <c r="AZ35" s="512"/>
      <c r="BA35" s="512"/>
      <c r="BC35" s="512"/>
      <c r="BD35" s="512"/>
    </row>
    <row r="36" spans="1:56" ht="15" customHeight="1">
      <c r="A36" s="508" t="s">
        <v>119</v>
      </c>
      <c r="B36" s="503"/>
      <c r="C36" s="503"/>
      <c r="D36" s="503"/>
      <c r="E36" s="503"/>
      <c r="F36" s="503"/>
      <c r="G36" s="503"/>
      <c r="H36" s="503"/>
      <c r="I36" s="503"/>
      <c r="J36" s="503"/>
      <c r="K36" s="503"/>
      <c r="L36" s="503"/>
      <c r="M36" s="503"/>
      <c r="N36" s="504"/>
      <c r="O36" s="509"/>
      <c r="P36" s="504"/>
      <c r="Q36" s="513" t="s">
        <v>96</v>
      </c>
      <c r="R36" s="507"/>
      <c r="S36" s="519"/>
      <c r="T36" s="504"/>
      <c r="U36" s="494"/>
      <c r="V36" s="494"/>
      <c r="W36" s="494"/>
      <c r="X36" s="494"/>
      <c r="Y36" s="494"/>
      <c r="Z36" s="494"/>
      <c r="AA36" s="494"/>
      <c r="AB36" s="494"/>
      <c r="AC36" s="494"/>
      <c r="AD36" s="494"/>
      <c r="AE36" s="494"/>
      <c r="AF36" s="494"/>
      <c r="AG36" s="494"/>
      <c r="AH36" s="494"/>
      <c r="AI36" s="494"/>
      <c r="AJ36" s="511"/>
      <c r="AL36" s="512"/>
      <c r="AM36" s="512"/>
      <c r="AN36" s="512"/>
      <c r="AO36" s="512"/>
      <c r="AP36" s="512"/>
      <c r="AQ36" s="512"/>
      <c r="AR36" s="512"/>
      <c r="AS36" s="512"/>
      <c r="AT36" s="512"/>
      <c r="AU36" s="512"/>
      <c r="AV36" s="512"/>
      <c r="AW36" s="512"/>
      <c r="AX36" s="512"/>
      <c r="AY36" s="512"/>
      <c r="AZ36" s="512"/>
      <c r="BA36" s="512"/>
      <c r="BC36" s="512"/>
      <c r="BD36" s="512"/>
    </row>
    <row r="37" spans="1:56" ht="15" customHeight="1">
      <c r="A37" s="508"/>
      <c r="B37" s="503"/>
      <c r="C37" s="503"/>
      <c r="D37" s="503"/>
      <c r="E37" s="503"/>
      <c r="F37" s="503"/>
      <c r="G37" s="503"/>
      <c r="H37" s="503"/>
      <c r="I37" s="503"/>
      <c r="J37" s="503"/>
      <c r="K37" s="503"/>
      <c r="L37" s="503"/>
      <c r="M37" s="503"/>
      <c r="N37" s="504"/>
      <c r="O37" s="509"/>
      <c r="P37" s="504"/>
      <c r="Q37" s="513"/>
      <c r="R37" s="507"/>
      <c r="AJ37" s="511"/>
      <c r="AL37" s="512"/>
      <c r="AM37" s="512"/>
      <c r="AN37" s="512"/>
      <c r="AO37" s="512"/>
      <c r="AP37" s="512"/>
      <c r="AQ37" s="512"/>
      <c r="AR37" s="512"/>
      <c r="AS37" s="512"/>
      <c r="AT37" s="512"/>
      <c r="AU37" s="512"/>
      <c r="AV37" s="512"/>
      <c r="AW37" s="512"/>
      <c r="AX37" s="512"/>
      <c r="AY37" s="512"/>
      <c r="AZ37" s="512"/>
      <c r="BA37" s="512"/>
      <c r="BC37" s="512"/>
      <c r="BD37" s="512"/>
    </row>
    <row r="38" spans="1:56" ht="15" customHeight="1">
      <c r="A38" s="508" t="s">
        <v>121</v>
      </c>
      <c r="B38" s="503"/>
      <c r="C38" s="503"/>
      <c r="D38" s="503"/>
      <c r="E38" s="503"/>
      <c r="F38" s="503"/>
      <c r="G38" s="503"/>
      <c r="H38" s="503"/>
      <c r="I38" s="503"/>
      <c r="J38" s="503"/>
      <c r="K38" s="503"/>
      <c r="L38" s="503"/>
      <c r="M38" s="503"/>
      <c r="N38" s="504"/>
      <c r="O38" s="509"/>
      <c r="P38" s="504"/>
      <c r="Q38" s="513" t="s">
        <v>94</v>
      </c>
      <c r="R38" s="507"/>
      <c r="S38" s="519"/>
      <c r="T38" s="504"/>
      <c r="U38" s="494"/>
      <c r="V38" s="494"/>
      <c r="W38" s="494"/>
      <c r="X38" s="494"/>
      <c r="Y38" s="494"/>
      <c r="Z38" s="494"/>
      <c r="AA38" s="494"/>
      <c r="AB38" s="494"/>
      <c r="AC38" s="494"/>
      <c r="AD38" s="494"/>
      <c r="AE38" s="494"/>
      <c r="AF38" s="494"/>
      <c r="AG38" s="494"/>
      <c r="AH38" s="494"/>
      <c r="AI38" s="494"/>
      <c r="AJ38" s="511"/>
      <c r="AL38" s="512"/>
      <c r="AM38" s="512"/>
      <c r="AN38" s="512"/>
      <c r="AO38" s="512"/>
      <c r="AP38" s="512"/>
      <c r="AQ38" s="512"/>
      <c r="AR38" s="512"/>
      <c r="AS38" s="512"/>
      <c r="AT38" s="512"/>
      <c r="AU38" s="512"/>
      <c r="AV38" s="512"/>
      <c r="AW38" s="512"/>
      <c r="AX38" s="512"/>
      <c r="AY38" s="512"/>
      <c r="AZ38" s="512"/>
      <c r="BA38" s="512"/>
      <c r="BC38" s="512"/>
      <c r="BD38" s="512"/>
    </row>
    <row r="39" spans="1:56" ht="15" customHeight="1">
      <c r="A39" s="508"/>
      <c r="B39" s="503"/>
      <c r="C39" s="503"/>
      <c r="D39" s="503"/>
      <c r="E39" s="503"/>
      <c r="F39" s="503"/>
      <c r="G39" s="503"/>
      <c r="H39" s="503"/>
      <c r="I39" s="503"/>
      <c r="J39" s="503"/>
      <c r="K39" s="503"/>
      <c r="L39" s="503"/>
      <c r="M39" s="503"/>
      <c r="N39" s="504"/>
      <c r="O39" s="509"/>
      <c r="P39" s="504"/>
      <c r="Q39" s="513"/>
      <c r="R39" s="507"/>
      <c r="S39" s="519"/>
      <c r="T39" s="504"/>
      <c r="U39" s="494"/>
      <c r="V39" s="494"/>
      <c r="W39" s="494"/>
      <c r="X39" s="494"/>
      <c r="Y39" s="494"/>
      <c r="Z39" s="494"/>
      <c r="AA39" s="494"/>
      <c r="AB39" s="494"/>
      <c r="AC39" s="494"/>
      <c r="AD39" s="494"/>
      <c r="AE39" s="494"/>
      <c r="AF39" s="494"/>
      <c r="AG39" s="494"/>
      <c r="AH39" s="494"/>
      <c r="AI39" s="494"/>
      <c r="AJ39" s="511"/>
      <c r="AL39" s="512"/>
      <c r="AM39" s="512"/>
      <c r="AN39" s="512"/>
      <c r="AO39" s="512"/>
      <c r="AP39" s="512"/>
      <c r="AQ39" s="512"/>
      <c r="AR39" s="512"/>
      <c r="AS39" s="512"/>
      <c r="AT39" s="512"/>
      <c r="AU39" s="512"/>
      <c r="AV39" s="512"/>
      <c r="AW39" s="512"/>
      <c r="AX39" s="512"/>
      <c r="AY39" s="512"/>
      <c r="AZ39" s="512"/>
      <c r="BA39" s="512"/>
      <c r="BC39" s="512"/>
      <c r="BD39" s="512"/>
    </row>
    <row r="40" spans="1:56" ht="15" customHeight="1">
      <c r="A40" s="508" t="s">
        <v>122</v>
      </c>
      <c r="B40" s="503"/>
      <c r="C40" s="503"/>
      <c r="D40" s="503"/>
      <c r="E40" s="503"/>
      <c r="F40" s="503"/>
      <c r="G40" s="503"/>
      <c r="H40" s="503"/>
      <c r="I40" s="503"/>
      <c r="J40" s="503"/>
      <c r="K40" s="503"/>
      <c r="L40" s="503"/>
      <c r="M40" s="503"/>
      <c r="N40" s="504"/>
      <c r="O40" s="509"/>
      <c r="P40" s="504"/>
      <c r="Q40" s="513" t="s">
        <v>100</v>
      </c>
      <c r="R40" s="507"/>
      <c r="S40" s="519"/>
      <c r="T40" s="504"/>
      <c r="U40" s="494"/>
      <c r="V40" s="494"/>
      <c r="W40" s="494"/>
      <c r="X40" s="494"/>
      <c r="Y40" s="494"/>
      <c r="Z40" s="494"/>
      <c r="AA40" s="494"/>
      <c r="AB40" s="494"/>
      <c r="AC40" s="494"/>
      <c r="AD40" s="494"/>
      <c r="AE40" s="494"/>
      <c r="AF40" s="494"/>
      <c r="AG40" s="494"/>
      <c r="AH40" s="494"/>
      <c r="AI40" s="494"/>
      <c r="AJ40" s="511"/>
      <c r="AL40" s="512"/>
      <c r="AM40" s="512"/>
      <c r="AN40" s="512"/>
      <c r="AO40" s="512"/>
      <c r="AP40" s="512"/>
      <c r="AQ40" s="512"/>
      <c r="AR40" s="512"/>
      <c r="AS40" s="512"/>
      <c r="AT40" s="512"/>
      <c r="AU40" s="512"/>
      <c r="AV40" s="512"/>
      <c r="AW40" s="512"/>
      <c r="AX40" s="512"/>
      <c r="AY40" s="512"/>
      <c r="AZ40" s="512"/>
      <c r="BA40" s="512"/>
      <c r="BC40" s="512"/>
      <c r="BD40" s="512"/>
    </row>
    <row r="41" spans="1:56" ht="15" customHeight="1">
      <c r="A41" s="508"/>
      <c r="B41" s="503"/>
      <c r="C41" s="503"/>
      <c r="D41" s="503"/>
      <c r="E41" s="503"/>
      <c r="F41" s="503"/>
      <c r="G41" s="503"/>
      <c r="H41" s="503"/>
      <c r="I41" s="503"/>
      <c r="J41" s="503"/>
      <c r="K41" s="503"/>
      <c r="L41" s="503"/>
      <c r="M41" s="503"/>
      <c r="N41" s="504"/>
      <c r="O41" s="509"/>
      <c r="P41" s="504"/>
      <c r="Q41" s="513"/>
      <c r="R41" s="507"/>
      <c r="S41" s="519"/>
      <c r="T41" s="504"/>
      <c r="U41" s="494"/>
      <c r="V41" s="494"/>
      <c r="W41" s="494"/>
      <c r="X41" s="494"/>
      <c r="Y41" s="494"/>
      <c r="Z41" s="494"/>
      <c r="AA41" s="494"/>
      <c r="AB41" s="494"/>
      <c r="AC41" s="494"/>
      <c r="AD41" s="494"/>
      <c r="AE41" s="494"/>
      <c r="AF41" s="494"/>
      <c r="AG41" s="494"/>
      <c r="AH41" s="494"/>
      <c r="AI41" s="494"/>
      <c r="AJ41" s="511"/>
      <c r="AL41" s="512"/>
      <c r="AM41" s="512"/>
      <c r="AN41" s="512"/>
      <c r="AO41" s="512"/>
      <c r="AP41" s="512"/>
      <c r="AQ41" s="512"/>
      <c r="AR41" s="512"/>
      <c r="AS41" s="512"/>
      <c r="AT41" s="512"/>
      <c r="AU41" s="512"/>
      <c r="AV41" s="512"/>
      <c r="AW41" s="512"/>
      <c r="AX41" s="512"/>
      <c r="AY41" s="512"/>
      <c r="AZ41" s="512"/>
      <c r="BA41" s="512"/>
      <c r="BC41" s="512"/>
      <c r="BD41" s="512"/>
    </row>
    <row r="42" spans="1:56" ht="15" customHeight="1">
      <c r="A42" s="508" t="s">
        <v>123</v>
      </c>
      <c r="B42" s="503"/>
      <c r="C42" s="503"/>
      <c r="D42" s="503"/>
      <c r="E42" s="503"/>
      <c r="F42" s="503"/>
      <c r="G42" s="503"/>
      <c r="H42" s="503"/>
      <c r="I42" s="503"/>
      <c r="J42" s="503"/>
      <c r="K42" s="503"/>
      <c r="L42" s="503"/>
      <c r="M42" s="503"/>
      <c r="N42" s="504"/>
      <c r="O42" s="509"/>
      <c r="P42" s="504"/>
      <c r="Q42" s="513" t="s">
        <v>103</v>
      </c>
      <c r="R42" s="507"/>
      <c r="S42" s="519"/>
      <c r="T42" s="504"/>
      <c r="U42" s="494"/>
      <c r="V42" s="494"/>
      <c r="W42" s="494"/>
      <c r="X42" s="494"/>
      <c r="Y42" s="494"/>
      <c r="Z42" s="494"/>
      <c r="AA42" s="494"/>
      <c r="AB42" s="494"/>
      <c r="AC42" s="494"/>
      <c r="AD42" s="494"/>
      <c r="AE42" s="494"/>
      <c r="AF42" s="494"/>
      <c r="AG42" s="494"/>
      <c r="AH42" s="494"/>
      <c r="AI42" s="494"/>
      <c r="AJ42" s="511"/>
      <c r="AL42" s="512"/>
      <c r="AM42" s="512"/>
      <c r="AN42" s="512"/>
      <c r="AO42" s="512"/>
      <c r="AP42" s="512"/>
      <c r="AQ42" s="512"/>
      <c r="AR42" s="512"/>
      <c r="AS42" s="512"/>
      <c r="AT42" s="512"/>
      <c r="AU42" s="512"/>
      <c r="AV42" s="512"/>
      <c r="AW42" s="512"/>
      <c r="AX42" s="512"/>
      <c r="AY42" s="512"/>
      <c r="AZ42" s="512"/>
      <c r="BA42" s="512"/>
      <c r="BC42" s="512"/>
      <c r="BD42" s="512"/>
    </row>
    <row r="43" spans="1:56" ht="15" customHeight="1">
      <c r="A43" s="520"/>
      <c r="B43" s="521"/>
      <c r="C43" s="521"/>
      <c r="D43" s="521"/>
      <c r="E43" s="521"/>
      <c r="F43" s="521"/>
      <c r="G43" s="521"/>
      <c r="H43" s="521"/>
      <c r="I43" s="521"/>
      <c r="J43" s="521"/>
      <c r="K43" s="521"/>
      <c r="L43" s="521"/>
      <c r="M43" s="521"/>
      <c r="N43" s="521"/>
      <c r="O43" s="521"/>
      <c r="P43" s="495"/>
      <c r="Q43" s="495"/>
      <c r="R43" s="522"/>
      <c r="S43" s="523"/>
      <c r="T43" s="495"/>
      <c r="U43" s="495"/>
      <c r="V43" s="495"/>
      <c r="W43" s="495"/>
      <c r="X43" s="495"/>
      <c r="Y43" s="495"/>
      <c r="Z43" s="495"/>
      <c r="AA43" s="495"/>
      <c r="AB43" s="495"/>
      <c r="AC43" s="495"/>
      <c r="AD43" s="495"/>
      <c r="AE43" s="495"/>
      <c r="AF43" s="495"/>
      <c r="AG43" s="495"/>
      <c r="AH43" s="495"/>
      <c r="AI43" s="495"/>
      <c r="AJ43" s="522"/>
      <c r="AL43" s="512"/>
      <c r="AM43" s="512"/>
      <c r="AN43" s="512"/>
      <c r="AO43" s="512"/>
      <c r="AP43" s="512"/>
      <c r="AQ43" s="512"/>
      <c r="AR43" s="512"/>
      <c r="AS43" s="512"/>
      <c r="AT43" s="512"/>
      <c r="AU43" s="512"/>
      <c r="AV43" s="512"/>
      <c r="AW43" s="512"/>
      <c r="AX43" s="512"/>
      <c r="AY43" s="512"/>
      <c r="AZ43" s="512"/>
      <c r="BA43" s="512"/>
      <c r="BC43" s="512"/>
      <c r="BD43" s="512"/>
    </row>
    <row r="44" spans="1:56" ht="15" customHeight="1">
      <c r="AL44" s="512"/>
      <c r="AM44" s="512"/>
      <c r="AN44" s="512"/>
      <c r="AO44" s="512"/>
      <c r="AP44" s="512"/>
      <c r="AQ44" s="512"/>
      <c r="AR44" s="512"/>
      <c r="AS44" s="512"/>
      <c r="AT44" s="512"/>
      <c r="AU44" s="512"/>
      <c r="AV44" s="512"/>
      <c r="AW44" s="512"/>
      <c r="AX44" s="512"/>
      <c r="AY44" s="512"/>
      <c r="AZ44" s="512"/>
      <c r="BA44" s="512"/>
      <c r="BC44" s="512"/>
      <c r="BD44" s="512"/>
    </row>
    <row r="45" spans="1:56" ht="15" customHeight="1">
      <c r="AL45" s="512"/>
      <c r="AM45" s="512"/>
      <c r="AN45" s="512"/>
      <c r="AO45" s="512"/>
      <c r="AP45" s="512"/>
      <c r="AQ45" s="512"/>
      <c r="AR45" s="512"/>
      <c r="AS45" s="512"/>
      <c r="AT45" s="512"/>
      <c r="AU45" s="512"/>
      <c r="AV45" s="512"/>
      <c r="AW45" s="512"/>
      <c r="AX45" s="512"/>
      <c r="AY45" s="512"/>
      <c r="AZ45" s="512"/>
      <c r="BA45" s="512"/>
      <c r="BC45" s="512"/>
      <c r="BD45" s="512"/>
    </row>
    <row r="46" spans="1:56" ht="15" customHeight="1">
      <c r="AL46" s="512"/>
      <c r="AM46" s="512"/>
      <c r="AN46" s="512"/>
      <c r="AO46" s="512"/>
      <c r="AP46" s="512"/>
      <c r="AQ46" s="512"/>
      <c r="AR46" s="512"/>
      <c r="AS46" s="512"/>
      <c r="AT46" s="512"/>
      <c r="AU46" s="512"/>
      <c r="AV46" s="512"/>
      <c r="AW46" s="512"/>
      <c r="AX46" s="512"/>
      <c r="AY46" s="512"/>
      <c r="AZ46" s="512"/>
      <c r="BA46" s="512"/>
      <c r="BC46" s="512"/>
      <c r="BD46" s="512"/>
    </row>
    <row r="47" spans="1:56" ht="15" customHeight="1">
      <c r="AL47" s="512"/>
      <c r="AM47" s="512"/>
      <c r="AN47" s="512"/>
      <c r="AO47" s="512"/>
      <c r="AP47" s="512"/>
      <c r="AQ47" s="512"/>
      <c r="AR47" s="512"/>
      <c r="AS47" s="512"/>
      <c r="AT47" s="512"/>
      <c r="AU47" s="512"/>
      <c r="AV47" s="512"/>
      <c r="AW47" s="512"/>
      <c r="AX47" s="512"/>
      <c r="AY47" s="512"/>
      <c r="AZ47" s="512"/>
      <c r="BA47" s="512"/>
      <c r="BC47" s="512"/>
      <c r="BD47" s="512"/>
    </row>
    <row r="48" spans="1:56" ht="15" customHeight="1">
      <c r="AL48" s="512"/>
      <c r="AM48" s="512"/>
      <c r="AN48" s="512"/>
      <c r="AO48" s="512"/>
      <c r="AP48" s="512"/>
      <c r="AQ48" s="512"/>
      <c r="AR48" s="512"/>
      <c r="AS48" s="512"/>
      <c r="AT48" s="512"/>
      <c r="AU48" s="512"/>
      <c r="AV48" s="512"/>
      <c r="AW48" s="512"/>
      <c r="AX48" s="512"/>
      <c r="AY48" s="512"/>
      <c r="AZ48" s="512"/>
      <c r="BA48" s="512"/>
      <c r="BC48" s="512"/>
      <c r="BD48" s="512"/>
    </row>
    <row r="49" spans="1:56" ht="15" customHeight="1">
      <c r="AL49" s="512"/>
      <c r="AM49" s="512"/>
      <c r="AN49" s="512"/>
      <c r="AO49" s="512"/>
      <c r="AP49" s="512"/>
      <c r="AQ49" s="512"/>
      <c r="AR49" s="512"/>
      <c r="AS49" s="512"/>
      <c r="AT49" s="512"/>
      <c r="AU49" s="512"/>
      <c r="AV49" s="512"/>
      <c r="AW49" s="512"/>
      <c r="AX49" s="512"/>
      <c r="AY49" s="512"/>
      <c r="AZ49" s="512"/>
      <c r="BA49" s="512"/>
      <c r="BC49" s="512"/>
      <c r="BD49" s="512"/>
    </row>
    <row r="50" spans="1:56" ht="15" customHeight="1">
      <c r="A50" s="524"/>
      <c r="B50" s="524"/>
      <c r="C50" s="524"/>
      <c r="D50" s="524"/>
      <c r="E50" s="524"/>
      <c r="F50" s="524"/>
      <c r="G50" s="524"/>
      <c r="H50" s="524"/>
      <c r="I50" s="524"/>
      <c r="J50" s="524"/>
      <c r="K50" s="524"/>
      <c r="L50" s="524"/>
      <c r="AL50" s="512"/>
      <c r="AM50" s="512"/>
      <c r="AN50" s="512"/>
      <c r="AO50" s="512"/>
      <c r="AP50" s="512"/>
      <c r="AQ50" s="512"/>
      <c r="AR50" s="512"/>
      <c r="AS50" s="512"/>
      <c r="AT50" s="512"/>
      <c r="AU50" s="512"/>
      <c r="AV50" s="512"/>
      <c r="AW50" s="512"/>
      <c r="AX50" s="512"/>
      <c r="AY50" s="512"/>
      <c r="AZ50" s="512"/>
      <c r="BA50" s="512"/>
      <c r="BC50" s="512"/>
      <c r="BD50" s="512"/>
    </row>
    <row r="51" spans="1:56" ht="15" customHeight="1">
      <c r="A51" s="497"/>
      <c r="B51" s="497"/>
      <c r="C51" s="497"/>
      <c r="D51" s="497"/>
      <c r="E51" s="497"/>
      <c r="F51" s="497"/>
      <c r="G51" s="497"/>
      <c r="H51" s="497"/>
      <c r="I51" s="497"/>
      <c r="J51" s="497"/>
      <c r="K51" s="497"/>
      <c r="L51" s="497"/>
      <c r="AL51" s="512"/>
      <c r="AM51" s="512"/>
      <c r="AN51" s="512"/>
      <c r="AO51" s="512"/>
      <c r="AP51" s="512"/>
      <c r="AQ51" s="512"/>
      <c r="AR51" s="512"/>
      <c r="AS51" s="512"/>
      <c r="AT51" s="512"/>
      <c r="AU51" s="512"/>
      <c r="AV51" s="512"/>
      <c r="AW51" s="512"/>
      <c r="AX51" s="512"/>
      <c r="AY51" s="512"/>
      <c r="AZ51" s="512"/>
      <c r="BA51" s="512"/>
    </row>
    <row r="52" spans="1:56" ht="24" customHeight="1">
      <c r="A52" s="525" t="s">
        <v>1517</v>
      </c>
      <c r="AL52" s="512"/>
      <c r="AM52" s="512"/>
      <c r="AN52" s="512"/>
      <c r="AO52" s="512"/>
      <c r="AP52" s="512"/>
      <c r="AQ52" s="512"/>
      <c r="AR52" s="512"/>
      <c r="AS52" s="512"/>
      <c r="AT52" s="512"/>
      <c r="AU52" s="512"/>
      <c r="AV52" s="512"/>
      <c r="AW52" s="512"/>
      <c r="AX52" s="512"/>
      <c r="AY52" s="512"/>
      <c r="AZ52" s="512"/>
      <c r="BA52" s="512"/>
    </row>
    <row r="53" spans="1:56" ht="46.5" customHeight="1">
      <c r="A53" s="2232" t="s">
        <v>1518</v>
      </c>
      <c r="B53" s="2232"/>
      <c r="C53" s="2232"/>
      <c r="D53" s="2232"/>
      <c r="E53" s="2232"/>
      <c r="F53" s="2232"/>
      <c r="G53" s="2232"/>
      <c r="H53" s="2232"/>
      <c r="I53" s="2232"/>
      <c r="J53" s="2232"/>
      <c r="K53" s="2232"/>
      <c r="L53" s="2232"/>
      <c r="M53" s="2232"/>
      <c r="N53" s="2232"/>
      <c r="O53" s="2232"/>
      <c r="P53" s="2232"/>
      <c r="Q53" s="2232"/>
      <c r="R53" s="2232"/>
      <c r="S53" s="2232"/>
      <c r="T53" s="2232"/>
      <c r="U53" s="2232"/>
      <c r="V53" s="2232"/>
      <c r="W53" s="2232"/>
      <c r="X53" s="2232"/>
      <c r="Y53" s="2232"/>
      <c r="Z53" s="2232"/>
      <c r="AA53" s="2232"/>
      <c r="AB53" s="2232"/>
      <c r="AC53" s="2232"/>
      <c r="AD53" s="2232"/>
      <c r="AE53" s="2232"/>
      <c r="AF53" s="2232"/>
      <c r="AG53" s="2232"/>
      <c r="AH53" s="2232"/>
      <c r="AI53" s="2232"/>
      <c r="AL53" s="512"/>
      <c r="AM53" s="512"/>
      <c r="AN53" s="512"/>
      <c r="AO53" s="512"/>
      <c r="AP53" s="512"/>
      <c r="AQ53" s="512"/>
      <c r="AR53" s="512"/>
      <c r="AS53" s="512"/>
      <c r="AT53" s="512"/>
      <c r="AU53" s="512"/>
      <c r="AV53" s="512"/>
      <c r="AW53" s="512"/>
      <c r="AX53" s="512"/>
      <c r="AY53" s="512"/>
      <c r="AZ53" s="512"/>
      <c r="BA53" s="512"/>
    </row>
    <row r="54" spans="1:56" ht="15" customHeight="1">
      <c r="AL54" s="512"/>
      <c r="AM54" s="512"/>
      <c r="AN54" s="512"/>
      <c r="AO54" s="512"/>
      <c r="AP54" s="512"/>
      <c r="AQ54" s="512"/>
      <c r="AR54" s="512"/>
      <c r="AS54" s="512"/>
      <c r="AT54" s="512"/>
      <c r="AU54" s="512"/>
      <c r="AV54" s="512"/>
      <c r="AW54" s="512"/>
      <c r="AX54" s="512"/>
      <c r="AY54" s="512"/>
      <c r="AZ54" s="512"/>
      <c r="BA54" s="512"/>
    </row>
    <row r="55" spans="1:56">
      <c r="A55" s="1203"/>
      <c r="B55" s="1203"/>
      <c r="C55" s="1203"/>
      <c r="D55" s="1203"/>
      <c r="E55" s="1203"/>
      <c r="F55" s="1203"/>
      <c r="G55" s="1203"/>
      <c r="H55" s="1203"/>
      <c r="I55" s="1203"/>
      <c r="J55" s="1203"/>
      <c r="K55" s="1203"/>
      <c r="L55" s="1203"/>
      <c r="M55" s="1203"/>
      <c r="N55" s="1203"/>
      <c r="O55" s="1203"/>
      <c r="P55" s="1203"/>
      <c r="Q55" s="1203"/>
      <c r="R55" s="1203"/>
      <c r="S55" s="1203"/>
      <c r="T55" s="1203"/>
      <c r="U55" s="1203"/>
      <c r="V55" s="1203"/>
      <c r="W55" s="1203"/>
      <c r="X55" s="1203"/>
      <c r="Y55" s="1203"/>
      <c r="Z55" s="1203"/>
      <c r="AA55" s="1203"/>
      <c r="AB55" s="1203"/>
      <c r="AC55" s="1203"/>
      <c r="AD55" s="1203"/>
      <c r="AE55" s="1203"/>
      <c r="AF55" s="1203"/>
      <c r="AG55" s="1203"/>
      <c r="AH55" s="1203"/>
      <c r="AI55" s="1203"/>
      <c r="AJ55" s="1203"/>
    </row>
    <row r="56" spans="1:56" ht="12" customHeight="1">
      <c r="A56" s="526"/>
      <c r="B56" s="526"/>
      <c r="C56" s="526"/>
      <c r="D56" s="526"/>
      <c r="E56" s="526"/>
      <c r="F56" s="526"/>
      <c r="G56" s="526"/>
      <c r="H56" s="526"/>
      <c r="I56" s="526"/>
      <c r="J56" s="526"/>
      <c r="K56" s="526"/>
      <c r="L56" s="526"/>
      <c r="M56" s="526"/>
      <c r="N56" s="526"/>
      <c r="O56" s="526"/>
      <c r="P56" s="526"/>
      <c r="Q56" s="526"/>
      <c r="R56" s="526"/>
      <c r="S56" s="526"/>
      <c r="T56" s="526"/>
      <c r="U56" s="526"/>
      <c r="V56" s="526"/>
      <c r="W56" s="526"/>
      <c r="X56" s="526"/>
      <c r="Y56" s="526"/>
      <c r="Z56" s="526"/>
      <c r="AA56" s="526"/>
      <c r="AB56" s="526"/>
      <c r="AC56" s="526"/>
      <c r="AD56" s="526"/>
      <c r="AE56" s="526"/>
      <c r="AF56" s="526"/>
      <c r="AG56" s="526"/>
      <c r="AH56" s="526"/>
      <c r="AI56" s="526"/>
      <c r="AJ56" s="526"/>
    </row>
    <row r="57" spans="1:56" ht="15" customHeight="1">
      <c r="A57" s="2220" t="s">
        <v>1502</v>
      </c>
      <c r="B57" s="2220"/>
      <c r="C57" s="2220"/>
      <c r="D57" s="2220"/>
      <c r="E57" s="2220"/>
      <c r="F57" s="2220"/>
      <c r="G57" s="2220"/>
      <c r="H57" s="2220"/>
      <c r="I57" s="2220"/>
      <c r="J57" s="2220"/>
      <c r="K57" s="2220"/>
      <c r="L57" s="2220"/>
      <c r="M57" s="2220"/>
      <c r="N57" s="2220"/>
      <c r="O57" s="2220"/>
      <c r="P57" s="2220"/>
      <c r="Q57" s="2220"/>
      <c r="R57" s="2220"/>
      <c r="S57" s="2220"/>
      <c r="T57" s="2220"/>
      <c r="U57" s="2220"/>
      <c r="V57" s="2220"/>
      <c r="W57" s="2220"/>
      <c r="X57" s="2220"/>
      <c r="Y57" s="2220"/>
      <c r="Z57" s="2220"/>
      <c r="AA57" s="2220"/>
      <c r="AB57" s="2220"/>
      <c r="AC57" s="2220"/>
      <c r="AD57" s="2220"/>
      <c r="AE57" s="2220"/>
      <c r="AF57" s="2220"/>
      <c r="AG57" s="2220"/>
      <c r="AH57" s="2220"/>
      <c r="AI57" s="2220"/>
      <c r="AJ57" s="2220"/>
    </row>
    <row r="58" spans="1:56" ht="12" customHeight="1">
      <c r="A58" s="524"/>
      <c r="B58" s="524"/>
      <c r="C58" s="524"/>
      <c r="D58" s="524"/>
      <c r="E58" s="524"/>
      <c r="F58" s="524"/>
      <c r="G58" s="524"/>
      <c r="H58" s="524"/>
      <c r="I58" s="524"/>
      <c r="J58" s="524"/>
      <c r="K58" s="524"/>
      <c r="L58" s="524"/>
      <c r="M58" s="524"/>
      <c r="N58" s="524"/>
      <c r="O58" s="524"/>
      <c r="P58" s="524"/>
      <c r="Q58" s="524"/>
      <c r="R58" s="524"/>
      <c r="S58" s="524"/>
      <c r="T58" s="524"/>
      <c r="U58" s="524"/>
      <c r="V58" s="524"/>
      <c r="W58" s="524"/>
      <c r="X58" s="524"/>
      <c r="Y58" s="524"/>
      <c r="Z58" s="524"/>
      <c r="AA58" s="524"/>
      <c r="AB58" s="524"/>
      <c r="AC58" s="524"/>
      <c r="AD58" s="524"/>
      <c r="AE58" s="524"/>
      <c r="AF58" s="524"/>
      <c r="AG58" s="524"/>
      <c r="AH58" s="524"/>
      <c r="AI58" s="524"/>
      <c r="AJ58" s="524"/>
    </row>
    <row r="59" spans="1:56" ht="9.9499999999999993" customHeight="1">
      <c r="A59" s="527" t="s">
        <v>125</v>
      </c>
      <c r="B59" s="528"/>
      <c r="C59" s="528"/>
      <c r="D59" s="528"/>
      <c r="E59" s="528"/>
      <c r="F59" s="528"/>
      <c r="G59" s="528"/>
      <c r="H59" s="528"/>
      <c r="I59" s="528"/>
      <c r="J59" s="528"/>
      <c r="K59" s="528"/>
      <c r="L59" s="529"/>
      <c r="M59" s="527" t="s">
        <v>126</v>
      </c>
      <c r="N59" s="528"/>
      <c r="O59" s="528"/>
      <c r="P59" s="528"/>
      <c r="Q59" s="528"/>
      <c r="R59" s="528"/>
      <c r="S59" s="528"/>
      <c r="T59" s="528"/>
      <c r="U59" s="528"/>
      <c r="V59" s="528"/>
      <c r="W59" s="528"/>
      <c r="X59" s="529"/>
      <c r="Y59" s="528" t="s">
        <v>1519</v>
      </c>
      <c r="Z59" s="528"/>
      <c r="AA59" s="530"/>
      <c r="AB59" s="530"/>
      <c r="AC59" s="530"/>
      <c r="AD59" s="530"/>
      <c r="AE59" s="530"/>
      <c r="AF59" s="530"/>
      <c r="AG59" s="530"/>
      <c r="AH59" s="530"/>
      <c r="AI59" s="530"/>
      <c r="AJ59" s="529"/>
    </row>
    <row r="60" spans="1:56" ht="9.9499999999999993" customHeight="1">
      <c r="A60" s="531" t="s">
        <v>127</v>
      </c>
      <c r="B60" s="528"/>
      <c r="C60" s="528"/>
      <c r="D60" s="528"/>
      <c r="E60" s="528"/>
      <c r="F60" s="528"/>
      <c r="G60" s="528"/>
      <c r="H60" s="528"/>
      <c r="I60" s="528"/>
      <c r="J60" s="528"/>
      <c r="K60" s="528"/>
      <c r="L60" s="529"/>
      <c r="M60" s="531" t="s">
        <v>128</v>
      </c>
      <c r="N60" s="528"/>
      <c r="O60" s="528"/>
      <c r="P60" s="528"/>
      <c r="Q60" s="528"/>
      <c r="R60" s="528"/>
      <c r="S60" s="528"/>
      <c r="T60" s="528"/>
      <c r="U60" s="528"/>
      <c r="V60" s="528"/>
      <c r="W60" s="528"/>
      <c r="X60" s="529"/>
      <c r="Y60" s="528" t="s">
        <v>129</v>
      </c>
      <c r="Z60" s="528"/>
      <c r="AA60" s="530"/>
      <c r="AB60" s="530"/>
      <c r="AC60" s="530"/>
      <c r="AD60" s="530"/>
      <c r="AE60" s="530"/>
      <c r="AF60" s="530"/>
      <c r="AG60" s="530"/>
      <c r="AH60" s="530"/>
      <c r="AI60" s="530"/>
      <c r="AJ60" s="529"/>
    </row>
    <row r="61" spans="1:56" ht="9.9499999999999993" customHeight="1">
      <c r="A61" s="531" t="s">
        <v>130</v>
      </c>
      <c r="B61" s="528"/>
      <c r="C61" s="528"/>
      <c r="D61" s="528"/>
      <c r="E61" s="528"/>
      <c r="F61" s="528"/>
      <c r="G61" s="528"/>
      <c r="H61" s="528"/>
      <c r="I61" s="528"/>
      <c r="J61" s="528"/>
      <c r="K61" s="528"/>
      <c r="L61" s="529"/>
      <c r="M61" s="527" t="s">
        <v>131</v>
      </c>
      <c r="N61" s="528"/>
      <c r="O61" s="528"/>
      <c r="P61" s="528"/>
      <c r="Q61" s="528"/>
      <c r="R61" s="528"/>
      <c r="S61" s="528"/>
      <c r="T61" s="528"/>
      <c r="U61" s="528"/>
      <c r="V61" s="528"/>
      <c r="W61" s="528"/>
      <c r="X61" s="529"/>
      <c r="Y61" s="528" t="s">
        <v>132</v>
      </c>
      <c r="Z61" s="528"/>
      <c r="AA61" s="530"/>
      <c r="AB61" s="530"/>
      <c r="AC61" s="530"/>
      <c r="AD61" s="530"/>
      <c r="AE61" s="530"/>
      <c r="AF61" s="530"/>
      <c r="AG61" s="530"/>
      <c r="AH61" s="530"/>
      <c r="AI61" s="530"/>
      <c r="AJ61" s="529"/>
    </row>
    <row r="62" spans="1:56" ht="9.9499999999999993" customHeight="1">
      <c r="A62" s="531" t="s">
        <v>133</v>
      </c>
      <c r="B62" s="528"/>
      <c r="C62" s="528"/>
      <c r="D62" s="528"/>
      <c r="E62" s="528"/>
      <c r="F62" s="528"/>
      <c r="G62" s="528"/>
      <c r="H62" s="528"/>
      <c r="I62" s="528"/>
      <c r="J62" s="528"/>
      <c r="K62" s="528"/>
      <c r="L62" s="529"/>
      <c r="M62" s="531" t="s">
        <v>134</v>
      </c>
      <c r="N62" s="528"/>
      <c r="O62" s="528"/>
      <c r="P62" s="528"/>
      <c r="Q62" s="528"/>
      <c r="R62" s="528"/>
      <c r="S62" s="528"/>
      <c r="T62" s="528"/>
      <c r="U62" s="528"/>
      <c r="V62" s="528"/>
      <c r="W62" s="528"/>
      <c r="X62" s="529"/>
      <c r="Y62" s="528" t="s">
        <v>135</v>
      </c>
      <c r="Z62" s="528"/>
      <c r="AA62" s="530"/>
      <c r="AB62" s="530"/>
      <c r="AC62" s="530"/>
      <c r="AD62" s="530"/>
      <c r="AE62" s="530"/>
      <c r="AF62" s="530"/>
      <c r="AG62" s="530"/>
      <c r="AH62" s="530"/>
      <c r="AI62" s="530"/>
      <c r="AJ62" s="529"/>
    </row>
    <row r="63" spans="1:56" ht="9.9499999999999993" customHeight="1">
      <c r="A63" s="531" t="s">
        <v>136</v>
      </c>
      <c r="B63" s="528"/>
      <c r="C63" s="528"/>
      <c r="D63" s="528"/>
      <c r="E63" s="528"/>
      <c r="F63" s="528"/>
      <c r="G63" s="528"/>
      <c r="H63" s="528"/>
      <c r="I63" s="528"/>
      <c r="J63" s="528"/>
      <c r="K63" s="528"/>
      <c r="L63" s="529"/>
      <c r="M63" s="531" t="s">
        <v>137</v>
      </c>
      <c r="N63" s="528"/>
      <c r="O63" s="528"/>
      <c r="P63" s="528"/>
      <c r="Q63" s="528"/>
      <c r="R63" s="528"/>
      <c r="S63" s="528"/>
      <c r="T63" s="528"/>
      <c r="U63" s="528"/>
      <c r="V63" s="528"/>
      <c r="W63" s="528"/>
      <c r="X63" s="529"/>
      <c r="Y63" s="532" t="s">
        <v>138</v>
      </c>
      <c r="Z63" s="528"/>
      <c r="AA63" s="530"/>
      <c r="AB63" s="530"/>
      <c r="AC63" s="530"/>
      <c r="AD63" s="530"/>
      <c r="AE63" s="530"/>
      <c r="AF63" s="530"/>
      <c r="AG63" s="530"/>
      <c r="AH63" s="530"/>
      <c r="AI63" s="530"/>
      <c r="AJ63" s="529"/>
    </row>
    <row r="64" spans="1:56" ht="9.9499999999999993" customHeight="1">
      <c r="A64" s="531" t="s">
        <v>139</v>
      </c>
      <c r="B64" s="528"/>
      <c r="C64" s="528"/>
      <c r="D64" s="528"/>
      <c r="E64" s="528"/>
      <c r="F64" s="528"/>
      <c r="G64" s="528"/>
      <c r="H64" s="528"/>
      <c r="I64" s="528"/>
      <c r="J64" s="528"/>
      <c r="K64" s="528"/>
      <c r="L64" s="529"/>
      <c r="M64" s="527" t="s">
        <v>140</v>
      </c>
      <c r="N64" s="528"/>
      <c r="O64" s="528"/>
      <c r="P64" s="528"/>
      <c r="Q64" s="528"/>
      <c r="R64" s="528"/>
      <c r="S64" s="528"/>
      <c r="T64" s="528"/>
      <c r="U64" s="528"/>
      <c r="V64" s="528"/>
      <c r="W64" s="528"/>
      <c r="X64" s="529"/>
      <c r="Y64" s="528" t="s">
        <v>141</v>
      </c>
      <c r="Z64" s="528"/>
      <c r="AA64" s="530"/>
      <c r="AB64" s="530"/>
      <c r="AC64" s="530"/>
      <c r="AD64" s="530"/>
      <c r="AE64" s="530"/>
      <c r="AF64" s="530"/>
      <c r="AG64" s="530"/>
      <c r="AH64" s="530"/>
      <c r="AI64" s="530"/>
      <c r="AJ64" s="529"/>
    </row>
    <row r="65" spans="1:36" ht="9.9499999999999993" customHeight="1">
      <c r="A65" s="531" t="s">
        <v>142</v>
      </c>
      <c r="B65" s="528"/>
      <c r="C65" s="528"/>
      <c r="D65" s="528"/>
      <c r="E65" s="528"/>
      <c r="F65" s="528"/>
      <c r="G65" s="528"/>
      <c r="H65" s="528"/>
      <c r="I65" s="528"/>
      <c r="J65" s="528"/>
      <c r="K65" s="528"/>
      <c r="L65" s="529"/>
      <c r="M65" s="531" t="s">
        <v>143</v>
      </c>
      <c r="N65" s="528"/>
      <c r="O65" s="528"/>
      <c r="P65" s="528"/>
      <c r="Q65" s="528"/>
      <c r="R65" s="528"/>
      <c r="S65" s="528"/>
      <c r="T65" s="528"/>
      <c r="U65" s="528"/>
      <c r="V65" s="528"/>
      <c r="W65" s="528"/>
      <c r="X65" s="529"/>
      <c r="Y65" s="528" t="s">
        <v>144</v>
      </c>
      <c r="Z65" s="530"/>
      <c r="AA65" s="530"/>
      <c r="AB65" s="530"/>
      <c r="AC65" s="530"/>
      <c r="AD65" s="530"/>
      <c r="AE65" s="530"/>
      <c r="AF65" s="530"/>
      <c r="AG65" s="530"/>
      <c r="AH65" s="530"/>
      <c r="AI65" s="530"/>
      <c r="AJ65" s="529"/>
    </row>
    <row r="66" spans="1:36" ht="9.9499999999999993" customHeight="1">
      <c r="A66" s="531" t="s">
        <v>145</v>
      </c>
      <c r="B66" s="528"/>
      <c r="C66" s="528"/>
      <c r="D66" s="528"/>
      <c r="E66" s="528"/>
      <c r="F66" s="528"/>
      <c r="G66" s="528"/>
      <c r="H66" s="528"/>
      <c r="I66" s="528"/>
      <c r="J66" s="528"/>
      <c r="K66" s="528"/>
      <c r="L66" s="529"/>
      <c r="M66" s="531" t="s">
        <v>146</v>
      </c>
      <c r="N66" s="528"/>
      <c r="O66" s="528"/>
      <c r="P66" s="528"/>
      <c r="Q66" s="528"/>
      <c r="R66" s="528"/>
      <c r="S66" s="528"/>
      <c r="T66" s="528"/>
      <c r="U66" s="528"/>
      <c r="V66" s="528"/>
      <c r="W66" s="528"/>
      <c r="X66" s="529"/>
      <c r="Y66" s="528" t="s">
        <v>147</v>
      </c>
      <c r="Z66" s="530"/>
      <c r="AA66" s="530"/>
      <c r="AB66" s="530"/>
      <c r="AC66" s="530"/>
      <c r="AD66" s="530"/>
      <c r="AE66" s="530"/>
      <c r="AF66" s="530"/>
      <c r="AG66" s="530"/>
      <c r="AH66" s="530"/>
      <c r="AI66" s="530"/>
      <c r="AJ66" s="529"/>
    </row>
    <row r="67" spans="1:36" ht="9.9499999999999993" customHeight="1">
      <c r="A67" s="527" t="s">
        <v>148</v>
      </c>
      <c r="B67" s="528"/>
      <c r="C67" s="528"/>
      <c r="D67" s="528"/>
      <c r="E67" s="528"/>
      <c r="F67" s="528"/>
      <c r="G67" s="528"/>
      <c r="H67" s="528"/>
      <c r="I67" s="528"/>
      <c r="J67" s="528"/>
      <c r="K67" s="528"/>
      <c r="L67" s="529"/>
      <c r="M67" s="531" t="s">
        <v>149</v>
      </c>
      <c r="N67" s="528"/>
      <c r="O67" s="528"/>
      <c r="P67" s="528"/>
      <c r="Q67" s="528"/>
      <c r="R67" s="528"/>
      <c r="S67" s="528"/>
      <c r="T67" s="528"/>
      <c r="U67" s="528"/>
      <c r="V67" s="528"/>
      <c r="W67" s="528"/>
      <c r="X67" s="529"/>
      <c r="Y67" s="528" t="s">
        <v>150</v>
      </c>
      <c r="Z67" s="528"/>
      <c r="AA67" s="528"/>
      <c r="AB67" s="528"/>
      <c r="AC67" s="528"/>
      <c r="AD67" s="528"/>
      <c r="AE67" s="528"/>
      <c r="AF67" s="528"/>
      <c r="AG67" s="528"/>
      <c r="AH67" s="528"/>
      <c r="AI67" s="528"/>
      <c r="AJ67" s="529"/>
    </row>
    <row r="68" spans="1:36" ht="9.9499999999999993" customHeight="1">
      <c r="A68" s="531" t="s">
        <v>151</v>
      </c>
      <c r="B68" s="528"/>
      <c r="C68" s="528"/>
      <c r="D68" s="528"/>
      <c r="E68" s="528"/>
      <c r="F68" s="528"/>
      <c r="G68" s="528"/>
      <c r="H68" s="528"/>
      <c r="I68" s="528"/>
      <c r="J68" s="528"/>
      <c r="K68" s="528"/>
      <c r="L68" s="529"/>
      <c r="M68" s="527" t="s">
        <v>152</v>
      </c>
      <c r="N68" s="528"/>
      <c r="O68" s="528"/>
      <c r="P68" s="528"/>
      <c r="Q68" s="528"/>
      <c r="R68" s="528"/>
      <c r="S68" s="528"/>
      <c r="T68" s="528"/>
      <c r="U68" s="528"/>
      <c r="V68" s="528"/>
      <c r="W68" s="528"/>
      <c r="X68" s="529"/>
      <c r="Y68" s="528" t="s">
        <v>153</v>
      </c>
      <c r="Z68" s="528"/>
      <c r="AA68" s="528"/>
      <c r="AB68" s="528"/>
      <c r="AC68" s="528"/>
      <c r="AD68" s="528"/>
      <c r="AE68" s="528"/>
      <c r="AF68" s="528"/>
      <c r="AG68" s="528"/>
      <c r="AH68" s="528"/>
      <c r="AI68" s="528"/>
      <c r="AJ68" s="529"/>
    </row>
    <row r="69" spans="1:36" ht="9.9499999999999993" customHeight="1">
      <c r="A69" s="531" t="s">
        <v>154</v>
      </c>
      <c r="B69" s="528"/>
      <c r="C69" s="528"/>
      <c r="D69" s="528"/>
      <c r="E69" s="528"/>
      <c r="F69" s="528"/>
      <c r="G69" s="528"/>
      <c r="H69" s="528"/>
      <c r="I69" s="528"/>
      <c r="J69" s="528"/>
      <c r="K69" s="528"/>
      <c r="L69" s="529"/>
      <c r="M69" s="531" t="s">
        <v>155</v>
      </c>
      <c r="N69" s="528"/>
      <c r="O69" s="528"/>
      <c r="P69" s="528"/>
      <c r="Q69" s="528"/>
      <c r="R69" s="528"/>
      <c r="S69" s="528"/>
      <c r="T69" s="528"/>
      <c r="U69" s="528"/>
      <c r="V69" s="528"/>
      <c r="W69" s="528"/>
      <c r="X69" s="529"/>
      <c r="Y69" s="532" t="s">
        <v>156</v>
      </c>
      <c r="Z69" s="528"/>
      <c r="AA69" s="528"/>
      <c r="AB69" s="528"/>
      <c r="AC69" s="528"/>
      <c r="AD69" s="528"/>
      <c r="AE69" s="528"/>
      <c r="AF69" s="528"/>
      <c r="AG69" s="528"/>
      <c r="AH69" s="528"/>
      <c r="AI69" s="528"/>
      <c r="AJ69" s="529"/>
    </row>
    <row r="70" spans="1:36" ht="9.9499999999999993" customHeight="1">
      <c r="A70" s="531" t="s">
        <v>157</v>
      </c>
      <c r="B70" s="528"/>
      <c r="C70" s="528"/>
      <c r="D70" s="528"/>
      <c r="E70" s="528"/>
      <c r="F70" s="528"/>
      <c r="G70" s="528"/>
      <c r="H70" s="528"/>
      <c r="I70" s="528"/>
      <c r="J70" s="528"/>
      <c r="K70" s="528"/>
      <c r="L70" s="529"/>
      <c r="M70" s="531" t="s">
        <v>158</v>
      </c>
      <c r="N70" s="528"/>
      <c r="O70" s="528"/>
      <c r="P70" s="528"/>
      <c r="Q70" s="528"/>
      <c r="R70" s="528"/>
      <c r="S70" s="528"/>
      <c r="T70" s="528"/>
      <c r="U70" s="528"/>
      <c r="V70" s="528"/>
      <c r="W70" s="528"/>
      <c r="X70" s="529"/>
      <c r="Y70" s="530" t="s">
        <v>159</v>
      </c>
      <c r="Z70" s="528"/>
      <c r="AA70" s="528"/>
      <c r="AB70" s="528"/>
      <c r="AC70" s="528"/>
      <c r="AD70" s="528"/>
      <c r="AE70" s="528"/>
      <c r="AF70" s="528"/>
      <c r="AG70" s="528"/>
      <c r="AH70" s="528"/>
      <c r="AI70" s="528"/>
      <c r="AJ70" s="529"/>
    </row>
    <row r="71" spans="1:36" ht="9.9499999999999993" customHeight="1">
      <c r="A71" s="531" t="s">
        <v>160</v>
      </c>
      <c r="B71" s="528"/>
      <c r="C71" s="528"/>
      <c r="D71" s="528"/>
      <c r="E71" s="528"/>
      <c r="F71" s="528"/>
      <c r="G71" s="528"/>
      <c r="H71" s="528"/>
      <c r="I71" s="528"/>
      <c r="J71" s="528"/>
      <c r="K71" s="528"/>
      <c r="L71" s="529"/>
      <c r="M71" s="531" t="s">
        <v>161</v>
      </c>
      <c r="N71" s="528"/>
      <c r="O71" s="528"/>
      <c r="P71" s="528"/>
      <c r="Q71" s="528"/>
      <c r="R71" s="528"/>
      <c r="S71" s="528"/>
      <c r="T71" s="528"/>
      <c r="U71" s="528"/>
      <c r="V71" s="528"/>
      <c r="W71" s="528"/>
      <c r="X71" s="529"/>
      <c r="Y71" s="531" t="s">
        <v>162</v>
      </c>
      <c r="Z71" s="528"/>
      <c r="AA71" s="528"/>
      <c r="AB71" s="528"/>
      <c r="AC71" s="528"/>
      <c r="AD71" s="528"/>
      <c r="AE71" s="528"/>
      <c r="AF71" s="528"/>
      <c r="AG71" s="528"/>
      <c r="AH71" s="528"/>
      <c r="AI71" s="528"/>
      <c r="AJ71" s="529"/>
    </row>
    <row r="72" spans="1:36" ht="9.9499999999999993" customHeight="1">
      <c r="A72" s="531" t="s">
        <v>163</v>
      </c>
      <c r="B72" s="528"/>
      <c r="C72" s="528"/>
      <c r="D72" s="528"/>
      <c r="E72" s="528"/>
      <c r="F72" s="528"/>
      <c r="G72" s="528"/>
      <c r="H72" s="528"/>
      <c r="I72" s="528"/>
      <c r="J72" s="528"/>
      <c r="K72" s="528"/>
      <c r="L72" s="529"/>
      <c r="M72" s="531" t="s">
        <v>164</v>
      </c>
      <c r="N72" s="528"/>
      <c r="O72" s="528"/>
      <c r="P72" s="528"/>
      <c r="Q72" s="528"/>
      <c r="R72" s="528"/>
      <c r="S72" s="528"/>
      <c r="T72" s="528"/>
      <c r="U72" s="528"/>
      <c r="V72" s="528"/>
      <c r="W72" s="528"/>
      <c r="X72" s="529"/>
      <c r="Y72" s="531" t="s">
        <v>165</v>
      </c>
      <c r="Z72" s="528"/>
      <c r="AA72" s="528"/>
      <c r="AB72" s="528"/>
      <c r="AC72" s="528"/>
      <c r="AD72" s="528"/>
      <c r="AE72" s="528"/>
      <c r="AF72" s="528"/>
      <c r="AG72" s="528"/>
      <c r="AH72" s="528"/>
      <c r="AI72" s="528"/>
      <c r="AJ72" s="529"/>
    </row>
    <row r="73" spans="1:36" ht="9.9499999999999993" customHeight="1">
      <c r="A73" s="531" t="s">
        <v>166</v>
      </c>
      <c r="B73" s="528"/>
      <c r="C73" s="528"/>
      <c r="D73" s="528"/>
      <c r="E73" s="528"/>
      <c r="F73" s="528"/>
      <c r="G73" s="528"/>
      <c r="H73" s="528"/>
      <c r="I73" s="528"/>
      <c r="J73" s="528"/>
      <c r="K73" s="528"/>
      <c r="L73" s="529"/>
      <c r="M73" s="531" t="s">
        <v>167</v>
      </c>
      <c r="N73" s="528"/>
      <c r="O73" s="528"/>
      <c r="P73" s="528"/>
      <c r="Q73" s="528"/>
      <c r="R73" s="528"/>
      <c r="S73" s="528"/>
      <c r="T73" s="528"/>
      <c r="U73" s="528"/>
      <c r="V73" s="528"/>
      <c r="W73" s="528"/>
      <c r="X73" s="529"/>
      <c r="Y73" s="531" t="s">
        <v>168</v>
      </c>
      <c r="Z73" s="533"/>
      <c r="AA73" s="533"/>
      <c r="AB73" s="533"/>
      <c r="AC73" s="533"/>
      <c r="AD73" s="533"/>
      <c r="AE73" s="533"/>
      <c r="AF73" s="533"/>
      <c r="AG73" s="533"/>
      <c r="AH73" s="533"/>
      <c r="AI73" s="533"/>
      <c r="AJ73" s="534"/>
    </row>
    <row r="74" spans="1:36" ht="9.9499999999999993" customHeight="1">
      <c r="A74" s="531" t="s">
        <v>169</v>
      </c>
      <c r="B74" s="528"/>
      <c r="C74" s="528"/>
      <c r="D74" s="528"/>
      <c r="E74" s="528"/>
      <c r="F74" s="528"/>
      <c r="G74" s="528"/>
      <c r="H74" s="528"/>
      <c r="I74" s="528"/>
      <c r="J74" s="528"/>
      <c r="K74" s="528"/>
      <c r="L74" s="529"/>
      <c r="M74" s="527" t="s">
        <v>170</v>
      </c>
      <c r="N74" s="528"/>
      <c r="O74" s="528"/>
      <c r="P74" s="528"/>
      <c r="Q74" s="528"/>
      <c r="R74" s="528"/>
      <c r="S74" s="528"/>
      <c r="T74" s="528"/>
      <c r="U74" s="528"/>
      <c r="V74" s="528"/>
      <c r="W74" s="528"/>
      <c r="X74" s="529"/>
      <c r="Y74" s="531" t="s">
        <v>1520</v>
      </c>
      <c r="Z74" s="530"/>
      <c r="AA74" s="530"/>
      <c r="AB74" s="530"/>
      <c r="AC74" s="530"/>
      <c r="AD74" s="530"/>
      <c r="AE74" s="530"/>
      <c r="AF74" s="530"/>
      <c r="AG74" s="530"/>
      <c r="AH74" s="530"/>
      <c r="AI74" s="530"/>
      <c r="AJ74" s="529"/>
    </row>
    <row r="75" spans="1:36" ht="9.9499999999999993" customHeight="1">
      <c r="A75" s="531" t="s">
        <v>171</v>
      </c>
      <c r="B75" s="528"/>
      <c r="C75" s="528"/>
      <c r="D75" s="528"/>
      <c r="E75" s="528"/>
      <c r="F75" s="528"/>
      <c r="G75" s="528"/>
      <c r="H75" s="528"/>
      <c r="I75" s="528"/>
      <c r="J75" s="528"/>
      <c r="K75" s="528"/>
      <c r="L75" s="529"/>
      <c r="M75" s="527" t="s">
        <v>172</v>
      </c>
      <c r="N75" s="528"/>
      <c r="O75" s="528"/>
      <c r="P75" s="528"/>
      <c r="Q75" s="528"/>
      <c r="R75" s="528"/>
      <c r="S75" s="528"/>
      <c r="T75" s="528"/>
      <c r="U75" s="528"/>
      <c r="V75" s="528"/>
      <c r="W75" s="528"/>
      <c r="X75" s="529"/>
      <c r="Y75" s="531" t="s">
        <v>173</v>
      </c>
      <c r="Z75" s="530"/>
      <c r="AA75" s="530"/>
      <c r="AB75" s="530"/>
      <c r="AC75" s="530"/>
      <c r="AD75" s="530"/>
      <c r="AE75" s="530"/>
      <c r="AF75" s="530"/>
      <c r="AG75" s="530"/>
      <c r="AH75" s="530"/>
      <c r="AI75" s="530"/>
      <c r="AJ75" s="529"/>
    </row>
    <row r="76" spans="1:36" ht="9.9499999999999993" customHeight="1">
      <c r="A76" s="531" t="s">
        <v>174</v>
      </c>
      <c r="B76" s="528"/>
      <c r="C76" s="528"/>
      <c r="D76" s="528"/>
      <c r="E76" s="528"/>
      <c r="F76" s="528"/>
      <c r="G76" s="528"/>
      <c r="H76" s="528"/>
      <c r="I76" s="528"/>
      <c r="J76" s="528"/>
      <c r="K76" s="528"/>
      <c r="L76" s="529"/>
      <c r="M76" s="531" t="s">
        <v>175</v>
      </c>
      <c r="N76" s="528"/>
      <c r="O76" s="528"/>
      <c r="P76" s="528"/>
      <c r="Q76" s="528"/>
      <c r="R76" s="528"/>
      <c r="S76" s="528"/>
      <c r="T76" s="528"/>
      <c r="U76" s="528"/>
      <c r="V76" s="528"/>
      <c r="W76" s="528"/>
      <c r="X76" s="529"/>
      <c r="Y76" s="531" t="s">
        <v>176</v>
      </c>
      <c r="Z76" s="530"/>
      <c r="AA76" s="530"/>
      <c r="AB76" s="530"/>
      <c r="AC76" s="530"/>
      <c r="AD76" s="530"/>
      <c r="AE76" s="530"/>
      <c r="AF76" s="530"/>
      <c r="AG76" s="530"/>
      <c r="AH76" s="530"/>
      <c r="AI76" s="530"/>
      <c r="AJ76" s="529"/>
    </row>
    <row r="77" spans="1:36" ht="9.9499999999999993" customHeight="1">
      <c r="A77" s="531" t="s">
        <v>177</v>
      </c>
      <c r="B77" s="528"/>
      <c r="C77" s="528"/>
      <c r="D77" s="528"/>
      <c r="E77" s="528"/>
      <c r="F77" s="528"/>
      <c r="G77" s="528"/>
      <c r="H77" s="528"/>
      <c r="I77" s="528"/>
      <c r="J77" s="528"/>
      <c r="K77" s="528"/>
      <c r="L77" s="529"/>
      <c r="M77" s="531" t="s">
        <v>178</v>
      </c>
      <c r="N77" s="528"/>
      <c r="O77" s="528"/>
      <c r="P77" s="528"/>
      <c r="Q77" s="528"/>
      <c r="R77" s="528"/>
      <c r="S77" s="528"/>
      <c r="T77" s="528"/>
      <c r="U77" s="528"/>
      <c r="V77" s="528"/>
      <c r="W77" s="528"/>
      <c r="X77" s="529"/>
      <c r="Y77" s="527" t="s">
        <v>179</v>
      </c>
      <c r="Z77" s="530"/>
      <c r="AA77" s="530"/>
      <c r="AB77" s="530"/>
      <c r="AC77" s="530"/>
      <c r="AD77" s="530"/>
      <c r="AE77" s="530"/>
      <c r="AF77" s="530"/>
      <c r="AG77" s="530"/>
      <c r="AH77" s="530"/>
      <c r="AI77" s="530"/>
      <c r="AJ77" s="529"/>
    </row>
    <row r="78" spans="1:36" ht="9.9499999999999993" customHeight="1">
      <c r="A78" s="531" t="s">
        <v>180</v>
      </c>
      <c r="B78" s="528"/>
      <c r="C78" s="528"/>
      <c r="D78" s="528"/>
      <c r="E78" s="528"/>
      <c r="F78" s="528"/>
      <c r="G78" s="528"/>
      <c r="H78" s="528"/>
      <c r="I78" s="528"/>
      <c r="J78" s="528"/>
      <c r="K78" s="528"/>
      <c r="L78" s="529"/>
      <c r="M78" s="527" t="s">
        <v>181</v>
      </c>
      <c r="N78" s="528"/>
      <c r="O78" s="528"/>
      <c r="P78" s="528"/>
      <c r="Q78" s="528"/>
      <c r="R78" s="528"/>
      <c r="S78" s="528"/>
      <c r="T78" s="528"/>
      <c r="U78" s="528"/>
      <c r="V78" s="528"/>
      <c r="W78" s="528"/>
      <c r="X78" s="529"/>
      <c r="Y78" s="531" t="s">
        <v>182</v>
      </c>
      <c r="Z78" s="530"/>
      <c r="AA78" s="530"/>
      <c r="AB78" s="530"/>
      <c r="AC78" s="530"/>
      <c r="AD78" s="530"/>
      <c r="AE78" s="530"/>
      <c r="AF78" s="530"/>
      <c r="AG78" s="530"/>
      <c r="AH78" s="530"/>
      <c r="AI78" s="530"/>
      <c r="AJ78" s="529"/>
    </row>
    <row r="79" spans="1:36" ht="9.9499999999999993" customHeight="1">
      <c r="A79" s="527" t="s">
        <v>183</v>
      </c>
      <c r="B79" s="528"/>
      <c r="C79" s="528"/>
      <c r="D79" s="528"/>
      <c r="E79" s="528"/>
      <c r="F79" s="528"/>
      <c r="G79" s="528"/>
      <c r="H79" s="528"/>
      <c r="I79" s="528"/>
      <c r="J79" s="528"/>
      <c r="K79" s="528"/>
      <c r="L79" s="529"/>
      <c r="M79" s="531" t="s">
        <v>184</v>
      </c>
      <c r="N79" s="528"/>
      <c r="O79" s="528"/>
      <c r="P79" s="528"/>
      <c r="Q79" s="528"/>
      <c r="R79" s="528"/>
      <c r="S79" s="528"/>
      <c r="T79" s="528"/>
      <c r="U79" s="528"/>
      <c r="V79" s="528"/>
      <c r="W79" s="528"/>
      <c r="X79" s="529"/>
      <c r="Y79" s="531" t="s">
        <v>185</v>
      </c>
      <c r="Z79" s="530"/>
      <c r="AA79" s="530"/>
      <c r="AB79" s="530"/>
      <c r="AC79" s="530"/>
      <c r="AD79" s="530"/>
      <c r="AE79" s="530"/>
      <c r="AF79" s="530"/>
      <c r="AG79" s="530"/>
      <c r="AH79" s="530"/>
      <c r="AI79" s="530"/>
      <c r="AJ79" s="529"/>
    </row>
    <row r="80" spans="1:36" ht="9.9499999999999993" customHeight="1">
      <c r="A80" s="531" t="s">
        <v>186</v>
      </c>
      <c r="B80" s="528"/>
      <c r="C80" s="528"/>
      <c r="D80" s="528"/>
      <c r="E80" s="528"/>
      <c r="F80" s="528"/>
      <c r="G80" s="528"/>
      <c r="H80" s="528"/>
      <c r="I80" s="528"/>
      <c r="J80" s="528"/>
      <c r="K80" s="528"/>
      <c r="L80" s="529"/>
      <c r="M80" s="527" t="s">
        <v>187</v>
      </c>
      <c r="N80" s="528"/>
      <c r="O80" s="528"/>
      <c r="P80" s="528"/>
      <c r="Q80" s="528"/>
      <c r="R80" s="528"/>
      <c r="S80" s="528"/>
      <c r="T80" s="528"/>
      <c r="U80" s="528"/>
      <c r="V80" s="528"/>
      <c r="W80" s="528"/>
      <c r="X80" s="529"/>
      <c r="Y80" s="531" t="s">
        <v>188</v>
      </c>
      <c r="Z80" s="528"/>
      <c r="AA80" s="528"/>
      <c r="AB80" s="528"/>
      <c r="AC80" s="528"/>
      <c r="AD80" s="528"/>
      <c r="AE80" s="528"/>
      <c r="AF80" s="528"/>
      <c r="AG80" s="528"/>
      <c r="AH80" s="528"/>
      <c r="AI80" s="528"/>
      <c r="AJ80" s="529"/>
    </row>
    <row r="81" spans="1:36" ht="9.9499999999999993" customHeight="1">
      <c r="A81" s="531" t="s">
        <v>189</v>
      </c>
      <c r="B81" s="528"/>
      <c r="C81" s="528"/>
      <c r="D81" s="528"/>
      <c r="E81" s="528"/>
      <c r="F81" s="528"/>
      <c r="G81" s="528"/>
      <c r="H81" s="528"/>
      <c r="I81" s="528"/>
      <c r="J81" s="528"/>
      <c r="K81" s="528"/>
      <c r="L81" s="529"/>
      <c r="M81" s="531" t="s">
        <v>190</v>
      </c>
      <c r="N81" s="530"/>
      <c r="O81" s="530"/>
      <c r="P81" s="530"/>
      <c r="Q81" s="530"/>
      <c r="R81" s="530"/>
      <c r="S81" s="530"/>
      <c r="T81" s="530"/>
      <c r="U81" s="530"/>
      <c r="V81" s="530"/>
      <c r="W81" s="530"/>
      <c r="X81" s="529"/>
      <c r="Y81" s="531" t="s">
        <v>191</v>
      </c>
      <c r="Z81" s="528"/>
      <c r="AA81" s="528"/>
      <c r="AB81" s="528"/>
      <c r="AC81" s="528"/>
      <c r="AD81" s="528"/>
      <c r="AE81" s="528"/>
      <c r="AF81" s="528"/>
      <c r="AG81" s="528"/>
      <c r="AH81" s="528"/>
      <c r="AI81" s="528"/>
      <c r="AJ81" s="529"/>
    </row>
    <row r="82" spans="1:36" ht="9.9499999999999993" customHeight="1">
      <c r="A82" s="531" t="s">
        <v>192</v>
      </c>
      <c r="B82" s="528"/>
      <c r="C82" s="528"/>
      <c r="D82" s="528"/>
      <c r="E82" s="528"/>
      <c r="F82" s="528"/>
      <c r="G82" s="528"/>
      <c r="H82" s="528"/>
      <c r="I82" s="528"/>
      <c r="J82" s="528"/>
      <c r="K82" s="528"/>
      <c r="L82" s="529"/>
      <c r="M82" s="531" t="s">
        <v>193</v>
      </c>
      <c r="N82" s="530"/>
      <c r="O82" s="530"/>
      <c r="P82" s="530"/>
      <c r="Q82" s="530"/>
      <c r="R82" s="530"/>
      <c r="S82" s="530"/>
      <c r="T82" s="530"/>
      <c r="U82" s="530"/>
      <c r="V82" s="530"/>
      <c r="W82" s="530"/>
      <c r="X82" s="529"/>
      <c r="Y82" s="530" t="s">
        <v>194</v>
      </c>
      <c r="Z82" s="528"/>
      <c r="AA82" s="528"/>
      <c r="AB82" s="528"/>
      <c r="AC82" s="528"/>
      <c r="AD82" s="528"/>
      <c r="AE82" s="528"/>
      <c r="AF82" s="528"/>
      <c r="AG82" s="528"/>
      <c r="AH82" s="528"/>
      <c r="AI82" s="528"/>
      <c r="AJ82" s="529"/>
    </row>
    <row r="83" spans="1:36" ht="9.9499999999999993" customHeight="1">
      <c r="A83" s="531" t="s">
        <v>195</v>
      </c>
      <c r="B83" s="528"/>
      <c r="C83" s="528"/>
      <c r="D83" s="528"/>
      <c r="E83" s="528"/>
      <c r="F83" s="528"/>
      <c r="G83" s="528"/>
      <c r="H83" s="528"/>
      <c r="I83" s="528"/>
      <c r="J83" s="528"/>
      <c r="K83" s="528"/>
      <c r="L83" s="529"/>
      <c r="M83" s="531" t="s">
        <v>196</v>
      </c>
      <c r="N83" s="530"/>
      <c r="O83" s="530"/>
      <c r="P83" s="530"/>
      <c r="Q83" s="530"/>
      <c r="R83" s="530"/>
      <c r="S83" s="530"/>
      <c r="T83" s="530"/>
      <c r="U83" s="530"/>
      <c r="V83" s="530"/>
      <c r="W83" s="530"/>
      <c r="X83" s="529"/>
      <c r="Y83" s="530" t="s">
        <v>197</v>
      </c>
      <c r="Z83" s="528"/>
      <c r="AA83" s="528"/>
      <c r="AB83" s="528"/>
      <c r="AC83" s="528"/>
      <c r="AD83" s="528"/>
      <c r="AE83" s="528"/>
      <c r="AF83" s="528"/>
      <c r="AG83" s="528"/>
      <c r="AH83" s="528"/>
      <c r="AI83" s="528"/>
      <c r="AJ83" s="529"/>
    </row>
    <row r="84" spans="1:36" ht="9.9499999999999993" customHeight="1">
      <c r="A84" s="531" t="s">
        <v>198</v>
      </c>
      <c r="B84" s="528"/>
      <c r="C84" s="528"/>
      <c r="D84" s="528"/>
      <c r="E84" s="528"/>
      <c r="F84" s="528"/>
      <c r="G84" s="528"/>
      <c r="H84" s="528"/>
      <c r="I84" s="528"/>
      <c r="J84" s="528"/>
      <c r="K84" s="528"/>
      <c r="L84" s="529"/>
      <c r="M84" s="531" t="s">
        <v>199</v>
      </c>
      <c r="N84" s="530"/>
      <c r="O84" s="530"/>
      <c r="P84" s="530"/>
      <c r="Q84" s="530"/>
      <c r="R84" s="530"/>
      <c r="S84" s="530"/>
      <c r="T84" s="530"/>
      <c r="U84" s="530"/>
      <c r="V84" s="530"/>
      <c r="W84" s="530"/>
      <c r="X84" s="529"/>
      <c r="Y84" s="530" t="s">
        <v>200</v>
      </c>
      <c r="Z84" s="528"/>
      <c r="AA84" s="528"/>
      <c r="AB84" s="528"/>
      <c r="AC84" s="528"/>
      <c r="AD84" s="528"/>
      <c r="AE84" s="528"/>
      <c r="AF84" s="528"/>
      <c r="AG84" s="528"/>
      <c r="AH84" s="528"/>
      <c r="AI84" s="528"/>
      <c r="AJ84" s="529"/>
    </row>
    <row r="85" spans="1:36" ht="9.9499999999999993" customHeight="1">
      <c r="A85" s="527" t="s">
        <v>201</v>
      </c>
      <c r="B85" s="528"/>
      <c r="C85" s="528"/>
      <c r="D85" s="528"/>
      <c r="E85" s="528"/>
      <c r="F85" s="528"/>
      <c r="G85" s="528"/>
      <c r="H85" s="528"/>
      <c r="I85" s="528"/>
      <c r="J85" s="528"/>
      <c r="K85" s="528"/>
      <c r="L85" s="529"/>
      <c r="M85" s="531" t="s">
        <v>202</v>
      </c>
      <c r="N85" s="530"/>
      <c r="O85" s="530"/>
      <c r="P85" s="530"/>
      <c r="Q85" s="530"/>
      <c r="R85" s="530"/>
      <c r="S85" s="530"/>
      <c r="T85" s="530"/>
      <c r="U85" s="530"/>
      <c r="V85" s="530"/>
      <c r="W85" s="530"/>
      <c r="X85" s="529"/>
      <c r="Y85" s="532" t="s">
        <v>203</v>
      </c>
      <c r="Z85" s="528"/>
      <c r="AA85" s="528"/>
      <c r="AB85" s="528"/>
      <c r="AC85" s="528"/>
      <c r="AD85" s="528"/>
      <c r="AE85" s="528"/>
      <c r="AF85" s="528"/>
      <c r="AG85" s="528"/>
      <c r="AH85" s="528"/>
      <c r="AI85" s="528"/>
      <c r="AJ85" s="529"/>
    </row>
    <row r="86" spans="1:36" ht="9.9499999999999993" customHeight="1">
      <c r="A86" s="531" t="s">
        <v>204</v>
      </c>
      <c r="B86" s="528"/>
      <c r="C86" s="528"/>
      <c r="D86" s="528"/>
      <c r="E86" s="528"/>
      <c r="F86" s="528"/>
      <c r="G86" s="528"/>
      <c r="H86" s="528"/>
      <c r="I86" s="528"/>
      <c r="J86" s="528"/>
      <c r="K86" s="528"/>
      <c r="L86" s="529"/>
      <c r="M86" s="531" t="s">
        <v>205</v>
      </c>
      <c r="N86" s="530"/>
      <c r="O86" s="530"/>
      <c r="P86" s="530"/>
      <c r="Q86" s="530"/>
      <c r="R86" s="530"/>
      <c r="S86" s="530"/>
      <c r="T86" s="530"/>
      <c r="U86" s="530"/>
      <c r="V86" s="530"/>
      <c r="W86" s="530"/>
      <c r="X86" s="529"/>
      <c r="Y86" s="528" t="s">
        <v>206</v>
      </c>
      <c r="Z86" s="528"/>
      <c r="AA86" s="528"/>
      <c r="AB86" s="528"/>
      <c r="AC86" s="528"/>
      <c r="AD86" s="528"/>
      <c r="AE86" s="528"/>
      <c r="AF86" s="528"/>
      <c r="AG86" s="528"/>
      <c r="AH86" s="528"/>
      <c r="AI86" s="528"/>
      <c r="AJ86" s="529"/>
    </row>
    <row r="87" spans="1:36" ht="9.9499999999999993" customHeight="1">
      <c r="A87" s="531" t="s">
        <v>207</v>
      </c>
      <c r="B87" s="528"/>
      <c r="C87" s="528"/>
      <c r="D87" s="528"/>
      <c r="E87" s="528"/>
      <c r="F87" s="528"/>
      <c r="G87" s="528"/>
      <c r="H87" s="528"/>
      <c r="I87" s="528"/>
      <c r="J87" s="528"/>
      <c r="K87" s="528"/>
      <c r="L87" s="529"/>
      <c r="M87" s="531" t="s">
        <v>208</v>
      </c>
      <c r="N87" s="530"/>
      <c r="O87" s="530"/>
      <c r="P87" s="530"/>
      <c r="Q87" s="530"/>
      <c r="R87" s="530"/>
      <c r="S87" s="530"/>
      <c r="T87" s="530"/>
      <c r="U87" s="530"/>
      <c r="V87" s="530"/>
      <c r="W87" s="530"/>
      <c r="X87" s="529"/>
      <c r="Y87" s="528" t="s">
        <v>209</v>
      </c>
      <c r="Z87" s="528"/>
      <c r="AA87" s="528"/>
      <c r="AB87" s="528"/>
      <c r="AC87" s="528"/>
      <c r="AD87" s="528"/>
      <c r="AE87" s="528"/>
      <c r="AF87" s="528"/>
      <c r="AG87" s="528"/>
      <c r="AH87" s="528"/>
      <c r="AI87" s="528"/>
      <c r="AJ87" s="529"/>
    </row>
    <row r="88" spans="1:36" ht="9.9499999999999993" customHeight="1">
      <c r="A88" s="527" t="s">
        <v>210</v>
      </c>
      <c r="B88" s="528"/>
      <c r="C88" s="528"/>
      <c r="D88" s="528"/>
      <c r="E88" s="528"/>
      <c r="F88" s="528"/>
      <c r="G88" s="528"/>
      <c r="H88" s="528"/>
      <c r="I88" s="528"/>
      <c r="J88" s="528"/>
      <c r="K88" s="528"/>
      <c r="L88" s="529"/>
      <c r="M88" s="527" t="s">
        <v>211</v>
      </c>
      <c r="N88" s="530"/>
      <c r="O88" s="530"/>
      <c r="P88" s="530"/>
      <c r="Q88" s="530"/>
      <c r="R88" s="530"/>
      <c r="S88" s="530"/>
      <c r="T88" s="530"/>
      <c r="U88" s="530"/>
      <c r="V88" s="530"/>
      <c r="W88" s="530"/>
      <c r="X88" s="529"/>
      <c r="Y88" s="532" t="s">
        <v>212</v>
      </c>
      <c r="Z88" s="528"/>
      <c r="AA88" s="528"/>
      <c r="AB88" s="528"/>
      <c r="AC88" s="528"/>
      <c r="AD88" s="528"/>
      <c r="AE88" s="528"/>
      <c r="AF88" s="528"/>
      <c r="AG88" s="528"/>
      <c r="AH88" s="528"/>
      <c r="AI88" s="528"/>
      <c r="AJ88" s="529"/>
    </row>
    <row r="89" spans="1:36" ht="9.9499999999999993" customHeight="1">
      <c r="A89" s="531" t="s">
        <v>213</v>
      </c>
      <c r="B89" s="528"/>
      <c r="C89" s="528"/>
      <c r="D89" s="528"/>
      <c r="E89" s="528"/>
      <c r="F89" s="528"/>
      <c r="G89" s="528"/>
      <c r="H89" s="528"/>
      <c r="I89" s="528"/>
      <c r="J89" s="528"/>
      <c r="K89" s="528"/>
      <c r="L89" s="529"/>
      <c r="M89" s="531" t="s">
        <v>214</v>
      </c>
      <c r="N89" s="528"/>
      <c r="O89" s="528"/>
      <c r="P89" s="528"/>
      <c r="Q89" s="528"/>
      <c r="R89" s="528"/>
      <c r="S89" s="528"/>
      <c r="T89" s="528"/>
      <c r="U89" s="528"/>
      <c r="V89" s="528"/>
      <c r="W89" s="528"/>
      <c r="X89" s="529"/>
      <c r="Y89" s="528" t="s">
        <v>215</v>
      </c>
      <c r="Z89" s="528"/>
      <c r="AA89" s="528"/>
      <c r="AB89" s="528"/>
      <c r="AC89" s="528"/>
      <c r="AD89" s="528"/>
      <c r="AE89" s="528"/>
      <c r="AF89" s="528"/>
      <c r="AG89" s="528"/>
      <c r="AH89" s="528"/>
      <c r="AI89" s="528"/>
      <c r="AJ89" s="529"/>
    </row>
    <row r="90" spans="1:36" ht="9.9499999999999993" customHeight="1">
      <c r="A90" s="531" t="s">
        <v>216</v>
      </c>
      <c r="B90" s="528"/>
      <c r="C90" s="528"/>
      <c r="D90" s="528"/>
      <c r="E90" s="528"/>
      <c r="F90" s="528"/>
      <c r="G90" s="528"/>
      <c r="H90" s="528"/>
      <c r="I90" s="528"/>
      <c r="J90" s="528"/>
      <c r="K90" s="528"/>
      <c r="L90" s="529"/>
      <c r="M90" s="531" t="s">
        <v>217</v>
      </c>
      <c r="N90" s="528"/>
      <c r="O90" s="528"/>
      <c r="P90" s="528"/>
      <c r="Q90" s="528"/>
      <c r="R90" s="528"/>
      <c r="S90" s="528"/>
      <c r="T90" s="528"/>
      <c r="U90" s="528"/>
      <c r="V90" s="528"/>
      <c r="W90" s="528"/>
      <c r="X90" s="529"/>
      <c r="Y90" s="528" t="s">
        <v>218</v>
      </c>
      <c r="Z90" s="528"/>
      <c r="AA90" s="528"/>
      <c r="AB90" s="528"/>
      <c r="AC90" s="528"/>
      <c r="AD90" s="528"/>
      <c r="AE90" s="528"/>
      <c r="AF90" s="528"/>
      <c r="AG90" s="528"/>
      <c r="AH90" s="528"/>
      <c r="AI90" s="528"/>
      <c r="AJ90" s="529"/>
    </row>
    <row r="91" spans="1:36" ht="9.9499999999999993" customHeight="1">
      <c r="A91" s="527" t="s">
        <v>219</v>
      </c>
      <c r="B91" s="528"/>
      <c r="C91" s="528"/>
      <c r="D91" s="528"/>
      <c r="E91" s="528"/>
      <c r="F91" s="528"/>
      <c r="G91" s="528"/>
      <c r="H91" s="528"/>
      <c r="I91" s="528"/>
      <c r="J91" s="528"/>
      <c r="K91" s="528"/>
      <c r="L91" s="529"/>
      <c r="M91" s="531" t="s">
        <v>220</v>
      </c>
      <c r="N91" s="528"/>
      <c r="O91" s="528"/>
      <c r="P91" s="528"/>
      <c r="Q91" s="528"/>
      <c r="R91" s="528"/>
      <c r="S91" s="528"/>
      <c r="T91" s="528"/>
      <c r="U91" s="528"/>
      <c r="V91" s="528"/>
      <c r="W91" s="528"/>
      <c r="X91" s="529"/>
      <c r="Y91" s="528" t="s">
        <v>221</v>
      </c>
      <c r="Z91" s="528"/>
      <c r="AA91" s="528"/>
      <c r="AB91" s="528"/>
      <c r="AC91" s="528"/>
      <c r="AD91" s="528"/>
      <c r="AE91" s="528"/>
      <c r="AF91" s="528"/>
      <c r="AG91" s="528"/>
      <c r="AH91" s="528"/>
      <c r="AI91" s="528"/>
      <c r="AJ91" s="529"/>
    </row>
    <row r="92" spans="1:36" ht="9.9499999999999993" customHeight="1">
      <c r="A92" s="531" t="s">
        <v>222</v>
      </c>
      <c r="B92" s="528"/>
      <c r="C92" s="528"/>
      <c r="D92" s="528"/>
      <c r="E92" s="528"/>
      <c r="F92" s="528"/>
      <c r="G92" s="528"/>
      <c r="H92" s="528"/>
      <c r="I92" s="528"/>
      <c r="J92" s="528"/>
      <c r="K92" s="528"/>
      <c r="L92" s="529"/>
      <c r="M92" s="527" t="s">
        <v>223</v>
      </c>
      <c r="N92" s="528"/>
      <c r="O92" s="528"/>
      <c r="P92" s="528"/>
      <c r="Q92" s="528"/>
      <c r="R92" s="528"/>
      <c r="S92" s="528"/>
      <c r="T92" s="528"/>
      <c r="U92" s="528"/>
      <c r="V92" s="528"/>
      <c r="W92" s="528"/>
      <c r="X92" s="529"/>
      <c r="Y92" s="532" t="s">
        <v>224</v>
      </c>
      <c r="Z92" s="528"/>
      <c r="AA92" s="528"/>
      <c r="AB92" s="528"/>
      <c r="AC92" s="528"/>
      <c r="AD92" s="528"/>
      <c r="AE92" s="528"/>
      <c r="AF92" s="528"/>
      <c r="AG92" s="528"/>
      <c r="AH92" s="528"/>
      <c r="AI92" s="528"/>
      <c r="AJ92" s="529"/>
    </row>
    <row r="93" spans="1:36" ht="9.9499999999999993" customHeight="1">
      <c r="A93" s="531" t="s">
        <v>225</v>
      </c>
      <c r="B93" s="528"/>
      <c r="C93" s="528"/>
      <c r="D93" s="528"/>
      <c r="E93" s="528"/>
      <c r="F93" s="528"/>
      <c r="G93" s="528"/>
      <c r="H93" s="528"/>
      <c r="I93" s="528"/>
      <c r="J93" s="528"/>
      <c r="K93" s="528"/>
      <c r="L93" s="529"/>
      <c r="M93" s="527" t="s">
        <v>226</v>
      </c>
      <c r="N93" s="528"/>
      <c r="O93" s="528"/>
      <c r="P93" s="528"/>
      <c r="Q93" s="528"/>
      <c r="R93" s="528"/>
      <c r="S93" s="528"/>
      <c r="T93" s="528"/>
      <c r="U93" s="528"/>
      <c r="V93" s="528"/>
      <c r="W93" s="528"/>
      <c r="X93" s="529"/>
      <c r="Y93" s="528" t="s">
        <v>227</v>
      </c>
      <c r="Z93" s="528"/>
      <c r="AA93" s="528"/>
      <c r="AB93" s="528"/>
      <c r="AC93" s="528"/>
      <c r="AD93" s="528"/>
      <c r="AE93" s="528"/>
      <c r="AF93" s="528"/>
      <c r="AG93" s="528"/>
      <c r="AH93" s="528"/>
      <c r="AI93" s="528"/>
      <c r="AJ93" s="529"/>
    </row>
    <row r="94" spans="1:36" ht="9.9499999999999993" customHeight="1">
      <c r="A94" s="527" t="s">
        <v>228</v>
      </c>
      <c r="B94" s="528"/>
      <c r="C94" s="528"/>
      <c r="D94" s="528"/>
      <c r="E94" s="528"/>
      <c r="F94" s="528"/>
      <c r="G94" s="528"/>
      <c r="H94" s="528"/>
      <c r="I94" s="528"/>
      <c r="J94" s="528"/>
      <c r="K94" s="528"/>
      <c r="L94" s="529"/>
      <c r="M94" s="531" t="s">
        <v>229</v>
      </c>
      <c r="N94" s="528"/>
      <c r="O94" s="528"/>
      <c r="P94" s="528"/>
      <c r="Q94" s="528"/>
      <c r="R94" s="528"/>
      <c r="S94" s="528"/>
      <c r="T94" s="528"/>
      <c r="U94" s="528"/>
      <c r="V94" s="528"/>
      <c r="W94" s="528"/>
      <c r="X94" s="529"/>
      <c r="Y94" s="528" t="s">
        <v>230</v>
      </c>
      <c r="Z94" s="528"/>
      <c r="AA94" s="528"/>
      <c r="AB94" s="528"/>
      <c r="AC94" s="528"/>
      <c r="AD94" s="528"/>
      <c r="AE94" s="528"/>
      <c r="AF94" s="528"/>
      <c r="AG94" s="528"/>
      <c r="AH94" s="528"/>
      <c r="AI94" s="528"/>
      <c r="AJ94" s="529"/>
    </row>
    <row r="95" spans="1:36" ht="9.9499999999999993" customHeight="1">
      <c r="A95" s="531" t="s">
        <v>231</v>
      </c>
      <c r="B95" s="528"/>
      <c r="C95" s="528"/>
      <c r="D95" s="528"/>
      <c r="E95" s="528"/>
      <c r="F95" s="528"/>
      <c r="G95" s="528"/>
      <c r="H95" s="528"/>
      <c r="I95" s="528"/>
      <c r="J95" s="528"/>
      <c r="K95" s="528"/>
      <c r="L95" s="529"/>
      <c r="M95" s="531" t="s">
        <v>232</v>
      </c>
      <c r="N95" s="533"/>
      <c r="O95" s="533"/>
      <c r="P95" s="533"/>
      <c r="Q95" s="533"/>
      <c r="R95" s="533"/>
      <c r="S95" s="533"/>
      <c r="T95" s="533"/>
      <c r="U95" s="533"/>
      <c r="V95" s="533"/>
      <c r="W95" s="533"/>
      <c r="X95" s="534"/>
      <c r="Y95" s="532" t="s">
        <v>233</v>
      </c>
      <c r="Z95" s="528"/>
      <c r="AA95" s="528"/>
      <c r="AB95" s="528"/>
      <c r="AC95" s="528"/>
      <c r="AD95" s="528"/>
      <c r="AE95" s="528"/>
      <c r="AF95" s="528"/>
      <c r="AG95" s="528"/>
      <c r="AH95" s="528"/>
      <c r="AI95" s="528"/>
      <c r="AJ95" s="529"/>
    </row>
    <row r="96" spans="1:36" ht="9.9499999999999993" customHeight="1">
      <c r="A96" s="531" t="s">
        <v>234</v>
      </c>
      <c r="B96" s="528"/>
      <c r="C96" s="528"/>
      <c r="D96" s="528"/>
      <c r="E96" s="528"/>
      <c r="F96" s="528"/>
      <c r="G96" s="528"/>
      <c r="H96" s="528"/>
      <c r="I96" s="528"/>
      <c r="J96" s="528"/>
      <c r="K96" s="528"/>
      <c r="L96" s="529"/>
      <c r="M96" s="531" t="s">
        <v>235</v>
      </c>
      <c r="N96" s="530"/>
      <c r="O96" s="530"/>
      <c r="P96" s="530"/>
      <c r="Q96" s="530"/>
      <c r="R96" s="530"/>
      <c r="S96" s="530"/>
      <c r="T96" s="530"/>
      <c r="U96" s="530"/>
      <c r="V96" s="530"/>
      <c r="W96" s="530"/>
      <c r="X96" s="529"/>
      <c r="Y96" s="531" t="s">
        <v>236</v>
      </c>
      <c r="Z96" s="528"/>
      <c r="AA96" s="528"/>
      <c r="AB96" s="528"/>
      <c r="AC96" s="528"/>
      <c r="AD96" s="528"/>
      <c r="AE96" s="528"/>
      <c r="AF96" s="528"/>
      <c r="AG96" s="528"/>
      <c r="AH96" s="528"/>
      <c r="AI96" s="528"/>
      <c r="AJ96" s="529"/>
    </row>
    <row r="97" spans="1:36" ht="9.9499999999999993" customHeight="1">
      <c r="A97" s="531" t="s">
        <v>237</v>
      </c>
      <c r="B97" s="528"/>
      <c r="C97" s="528"/>
      <c r="D97" s="528"/>
      <c r="E97" s="528"/>
      <c r="F97" s="528"/>
      <c r="G97" s="528"/>
      <c r="H97" s="528"/>
      <c r="I97" s="528"/>
      <c r="J97" s="528"/>
      <c r="K97" s="528"/>
      <c r="L97" s="529"/>
      <c r="M97" s="531" t="s">
        <v>238</v>
      </c>
      <c r="N97" s="530"/>
      <c r="O97" s="530"/>
      <c r="P97" s="530"/>
      <c r="Q97" s="530"/>
      <c r="R97" s="530"/>
      <c r="S97" s="530"/>
      <c r="T97" s="530"/>
      <c r="U97" s="530"/>
      <c r="V97" s="530"/>
      <c r="W97" s="530"/>
      <c r="X97" s="528"/>
      <c r="Y97" s="531" t="s">
        <v>239</v>
      </c>
      <c r="Z97" s="528"/>
      <c r="AA97" s="528"/>
      <c r="AB97" s="528"/>
      <c r="AC97" s="528"/>
      <c r="AD97" s="528"/>
      <c r="AE97" s="528"/>
      <c r="AF97" s="528"/>
      <c r="AG97" s="528"/>
      <c r="AH97" s="528"/>
      <c r="AI97" s="528"/>
      <c r="AJ97" s="529"/>
    </row>
    <row r="98" spans="1:36" ht="9.9499999999999993" customHeight="1">
      <c r="A98" s="531" t="s">
        <v>240</v>
      </c>
      <c r="B98" s="528"/>
      <c r="C98" s="528"/>
      <c r="D98" s="528"/>
      <c r="E98" s="528"/>
      <c r="F98" s="528"/>
      <c r="G98" s="528"/>
      <c r="H98" s="528"/>
      <c r="I98" s="528"/>
      <c r="J98" s="528"/>
      <c r="K98" s="528"/>
      <c r="L98" s="529"/>
      <c r="M98" s="531" t="s">
        <v>241</v>
      </c>
      <c r="N98" s="532"/>
      <c r="O98" s="530"/>
      <c r="P98" s="530"/>
      <c r="Q98" s="530"/>
      <c r="R98" s="530"/>
      <c r="S98" s="530"/>
      <c r="T98" s="530"/>
      <c r="U98" s="530"/>
      <c r="V98" s="530"/>
      <c r="W98" s="530"/>
      <c r="X98" s="528"/>
      <c r="Y98" s="531" t="s">
        <v>242</v>
      </c>
      <c r="Z98" s="528"/>
      <c r="AA98" s="528"/>
      <c r="AB98" s="528"/>
      <c r="AC98" s="528"/>
      <c r="AD98" s="528"/>
      <c r="AE98" s="528"/>
      <c r="AF98" s="528"/>
      <c r="AG98" s="528"/>
      <c r="AH98" s="528"/>
      <c r="AI98" s="528"/>
      <c r="AJ98" s="529"/>
    </row>
    <row r="99" spans="1:36" ht="9.9499999999999993" customHeight="1">
      <c r="A99" s="527" t="s">
        <v>243</v>
      </c>
      <c r="B99" s="528"/>
      <c r="C99" s="528"/>
      <c r="D99" s="528"/>
      <c r="E99" s="528"/>
      <c r="F99" s="528"/>
      <c r="G99" s="528"/>
      <c r="H99" s="528"/>
      <c r="I99" s="528"/>
      <c r="J99" s="528"/>
      <c r="K99" s="528"/>
      <c r="L99" s="529"/>
      <c r="M99" s="527" t="s">
        <v>244</v>
      </c>
      <c r="N99" s="528"/>
      <c r="O99" s="530"/>
      <c r="P99" s="530"/>
      <c r="Q99" s="530"/>
      <c r="R99" s="530"/>
      <c r="S99" s="530"/>
      <c r="T99" s="530"/>
      <c r="U99" s="530"/>
      <c r="V99" s="530"/>
      <c r="W99" s="530"/>
      <c r="X99" s="530"/>
      <c r="Y99" s="531" t="s">
        <v>245</v>
      </c>
      <c r="Z99" s="528"/>
      <c r="AA99" s="528"/>
      <c r="AB99" s="528"/>
      <c r="AC99" s="528"/>
      <c r="AD99" s="528"/>
      <c r="AE99" s="528"/>
      <c r="AF99" s="528"/>
      <c r="AG99" s="528"/>
      <c r="AH99" s="528"/>
      <c r="AI99" s="528"/>
      <c r="AJ99" s="529"/>
    </row>
    <row r="100" spans="1:36" ht="9.9499999999999993" customHeight="1">
      <c r="A100" s="527" t="s">
        <v>246</v>
      </c>
      <c r="B100" s="528"/>
      <c r="C100" s="528"/>
      <c r="D100" s="528"/>
      <c r="E100" s="528"/>
      <c r="F100" s="528"/>
      <c r="G100" s="528"/>
      <c r="H100" s="528"/>
      <c r="I100" s="528"/>
      <c r="J100" s="528"/>
      <c r="K100" s="528"/>
      <c r="L100" s="529"/>
      <c r="M100" s="531" t="s">
        <v>247</v>
      </c>
      <c r="N100" s="528"/>
      <c r="O100" s="530"/>
      <c r="P100" s="530"/>
      <c r="Q100" s="530"/>
      <c r="R100" s="530"/>
      <c r="S100" s="530"/>
      <c r="T100" s="530"/>
      <c r="U100" s="530"/>
      <c r="V100" s="530"/>
      <c r="W100" s="530"/>
      <c r="X100" s="530"/>
      <c r="Y100" s="527" t="s">
        <v>248</v>
      </c>
      <c r="Z100" s="528"/>
      <c r="AA100" s="528"/>
      <c r="AB100" s="528"/>
      <c r="AC100" s="528"/>
      <c r="AD100" s="528"/>
      <c r="AE100" s="528"/>
      <c r="AF100" s="528"/>
      <c r="AG100" s="528"/>
      <c r="AH100" s="528"/>
      <c r="AI100" s="528"/>
      <c r="AJ100" s="529"/>
    </row>
    <row r="101" spans="1:36" ht="9.9499999999999993" customHeight="1">
      <c r="A101" s="531" t="s">
        <v>249</v>
      </c>
      <c r="B101" s="528"/>
      <c r="C101" s="528"/>
      <c r="D101" s="528"/>
      <c r="E101" s="528"/>
      <c r="F101" s="528"/>
      <c r="G101" s="528"/>
      <c r="H101" s="528"/>
      <c r="I101" s="528"/>
      <c r="J101" s="528"/>
      <c r="K101" s="528"/>
      <c r="L101" s="529"/>
      <c r="M101" s="531" t="s">
        <v>250</v>
      </c>
      <c r="N101" s="533"/>
      <c r="O101" s="530"/>
      <c r="P101" s="530"/>
      <c r="Q101" s="530"/>
      <c r="R101" s="530"/>
      <c r="S101" s="530"/>
      <c r="T101" s="530"/>
      <c r="U101" s="530"/>
      <c r="V101" s="530"/>
      <c r="W101" s="530"/>
      <c r="X101" s="530"/>
      <c r="Y101" s="531" t="s">
        <v>251</v>
      </c>
      <c r="Z101" s="528"/>
      <c r="AA101" s="528"/>
      <c r="AB101" s="528"/>
      <c r="AC101" s="528"/>
      <c r="AD101" s="528"/>
      <c r="AE101" s="528"/>
      <c r="AF101" s="528"/>
      <c r="AG101" s="528"/>
      <c r="AH101" s="528"/>
      <c r="AI101" s="528"/>
      <c r="AJ101" s="529"/>
    </row>
    <row r="102" spans="1:36" ht="9.9499999999999993" customHeight="1">
      <c r="A102" s="531" t="s">
        <v>252</v>
      </c>
      <c r="B102" s="528"/>
      <c r="C102" s="528"/>
      <c r="D102" s="528"/>
      <c r="E102" s="528"/>
      <c r="F102" s="528"/>
      <c r="G102" s="528"/>
      <c r="H102" s="528"/>
      <c r="I102" s="528"/>
      <c r="J102" s="528"/>
      <c r="K102" s="528"/>
      <c r="L102" s="529"/>
      <c r="M102" s="527" t="s">
        <v>253</v>
      </c>
      <c r="N102" s="532"/>
      <c r="O102" s="528"/>
      <c r="P102" s="528"/>
      <c r="Q102" s="528"/>
      <c r="R102" s="528"/>
      <c r="S102" s="528"/>
      <c r="T102" s="528"/>
      <c r="U102" s="528"/>
      <c r="V102" s="528"/>
      <c r="W102" s="528"/>
      <c r="X102" s="528"/>
      <c r="Y102" s="531" t="s">
        <v>254</v>
      </c>
      <c r="Z102" s="528"/>
      <c r="AA102" s="528"/>
      <c r="AB102" s="528"/>
      <c r="AC102" s="528"/>
      <c r="AD102" s="528"/>
      <c r="AE102" s="528"/>
      <c r="AF102" s="528"/>
      <c r="AG102" s="528"/>
      <c r="AH102" s="528"/>
      <c r="AI102" s="528"/>
      <c r="AJ102" s="529"/>
    </row>
    <row r="103" spans="1:36" ht="9.9499999999999993" customHeight="1">
      <c r="A103" s="527" t="s">
        <v>255</v>
      </c>
      <c r="B103" s="528"/>
      <c r="C103" s="528"/>
      <c r="D103" s="528"/>
      <c r="E103" s="528"/>
      <c r="F103" s="528"/>
      <c r="G103" s="528"/>
      <c r="H103" s="528"/>
      <c r="I103" s="528"/>
      <c r="J103" s="528"/>
      <c r="K103" s="528"/>
      <c r="L103" s="529"/>
      <c r="M103" s="533" t="s">
        <v>256</v>
      </c>
      <c r="N103" s="528"/>
      <c r="O103" s="528"/>
      <c r="P103" s="528"/>
      <c r="Q103" s="528"/>
      <c r="R103" s="528"/>
      <c r="S103" s="528"/>
      <c r="T103" s="528"/>
      <c r="U103" s="528"/>
      <c r="V103" s="528"/>
      <c r="W103" s="528"/>
      <c r="X103" s="528"/>
      <c r="Y103" s="531" t="s">
        <v>257</v>
      </c>
      <c r="Z103" s="528"/>
      <c r="AA103" s="528"/>
      <c r="AB103" s="528"/>
      <c r="AC103" s="528"/>
      <c r="AD103" s="528"/>
      <c r="AE103" s="528"/>
      <c r="AF103" s="528"/>
      <c r="AG103" s="528"/>
      <c r="AH103" s="528"/>
      <c r="AI103" s="528"/>
      <c r="AJ103" s="529"/>
    </row>
    <row r="104" spans="1:36" ht="9.9499999999999993" customHeight="1">
      <c r="A104" s="531" t="s">
        <v>258</v>
      </c>
      <c r="B104" s="528"/>
      <c r="C104" s="528"/>
      <c r="D104" s="528"/>
      <c r="E104" s="528"/>
      <c r="F104" s="528"/>
      <c r="G104" s="528"/>
      <c r="H104" s="528"/>
      <c r="I104" s="528"/>
      <c r="J104" s="528"/>
      <c r="K104" s="528"/>
      <c r="L104" s="529"/>
      <c r="M104" s="530" t="s">
        <v>259</v>
      </c>
      <c r="N104" s="528"/>
      <c r="O104" s="528"/>
      <c r="P104" s="528"/>
      <c r="Q104" s="528"/>
      <c r="R104" s="528"/>
      <c r="S104" s="528"/>
      <c r="T104" s="528"/>
      <c r="U104" s="528"/>
      <c r="V104" s="528"/>
      <c r="W104" s="528"/>
      <c r="X104" s="529"/>
      <c r="Y104" s="530" t="s">
        <v>260</v>
      </c>
      <c r="Z104" s="528"/>
      <c r="AA104" s="528"/>
      <c r="AB104" s="528"/>
      <c r="AC104" s="528"/>
      <c r="AD104" s="528"/>
      <c r="AE104" s="528"/>
      <c r="AF104" s="528"/>
      <c r="AG104" s="528"/>
      <c r="AH104" s="528"/>
      <c r="AI104" s="528"/>
      <c r="AJ104" s="529"/>
    </row>
    <row r="105" spans="1:36" ht="9.9499999999999993" customHeight="1">
      <c r="A105" s="531" t="s">
        <v>261</v>
      </c>
      <c r="B105" s="528"/>
      <c r="C105" s="528"/>
      <c r="D105" s="528"/>
      <c r="E105" s="528"/>
      <c r="F105" s="528"/>
      <c r="G105" s="528"/>
      <c r="H105" s="528"/>
      <c r="I105" s="528"/>
      <c r="J105" s="528"/>
      <c r="K105" s="528"/>
      <c r="L105" s="529"/>
      <c r="M105" s="530" t="s">
        <v>262</v>
      </c>
      <c r="N105" s="528"/>
      <c r="O105" s="528"/>
      <c r="P105" s="528"/>
      <c r="Q105" s="528"/>
      <c r="R105" s="528"/>
      <c r="S105" s="528"/>
      <c r="T105" s="528"/>
      <c r="U105" s="528"/>
      <c r="V105" s="528"/>
      <c r="W105" s="528"/>
      <c r="X105" s="529"/>
      <c r="Y105" s="533" t="s">
        <v>263</v>
      </c>
      <c r="Z105" s="528"/>
      <c r="AA105" s="528"/>
      <c r="AB105" s="528"/>
      <c r="AC105" s="528"/>
      <c r="AD105" s="528"/>
      <c r="AE105" s="528"/>
      <c r="AF105" s="528"/>
      <c r="AG105" s="528"/>
      <c r="AH105" s="528"/>
      <c r="AI105" s="528"/>
      <c r="AJ105" s="529"/>
    </row>
    <row r="106" spans="1:36" ht="9.9499999999999993" customHeight="1">
      <c r="A106" s="527" t="s">
        <v>264</v>
      </c>
      <c r="B106" s="528"/>
      <c r="C106" s="528"/>
      <c r="D106" s="528"/>
      <c r="E106" s="528"/>
      <c r="F106" s="528"/>
      <c r="G106" s="528"/>
      <c r="H106" s="528"/>
      <c r="I106" s="528"/>
      <c r="J106" s="528"/>
      <c r="K106" s="528"/>
      <c r="L106" s="529"/>
      <c r="M106" s="530" t="s">
        <v>265</v>
      </c>
      <c r="N106" s="528"/>
      <c r="O106" s="528"/>
      <c r="P106" s="528"/>
      <c r="Q106" s="528"/>
      <c r="R106" s="528"/>
      <c r="S106" s="528"/>
      <c r="T106" s="528"/>
      <c r="U106" s="528"/>
      <c r="V106" s="528"/>
      <c r="W106" s="528"/>
      <c r="X106" s="529"/>
      <c r="Y106" s="530" t="s">
        <v>266</v>
      </c>
      <c r="Z106" s="528"/>
      <c r="AA106" s="528"/>
      <c r="AB106" s="528"/>
      <c r="AC106" s="528"/>
      <c r="AD106" s="528"/>
      <c r="AE106" s="528"/>
      <c r="AF106" s="528"/>
      <c r="AG106" s="528"/>
      <c r="AH106" s="528"/>
      <c r="AI106" s="528"/>
      <c r="AJ106" s="529"/>
    </row>
    <row r="107" spans="1:36" ht="9.9499999999999993" customHeight="1">
      <c r="A107" s="531" t="s">
        <v>267</v>
      </c>
      <c r="B107" s="528"/>
      <c r="C107" s="528"/>
      <c r="D107" s="528"/>
      <c r="E107" s="528"/>
      <c r="F107" s="528"/>
      <c r="G107" s="528"/>
      <c r="H107" s="528"/>
      <c r="I107" s="528"/>
      <c r="J107" s="528"/>
      <c r="K107" s="528"/>
      <c r="L107" s="529"/>
      <c r="M107" s="530" t="s">
        <v>268</v>
      </c>
      <c r="N107" s="528"/>
      <c r="O107" s="528"/>
      <c r="P107" s="528"/>
      <c r="Q107" s="528"/>
      <c r="R107" s="528"/>
      <c r="S107" s="528"/>
      <c r="T107" s="528"/>
      <c r="U107" s="528"/>
      <c r="V107" s="528"/>
      <c r="W107" s="528"/>
      <c r="X107" s="529"/>
      <c r="Y107" s="533" t="s">
        <v>269</v>
      </c>
      <c r="Z107" s="530"/>
      <c r="AA107" s="530"/>
      <c r="AB107" s="530"/>
      <c r="AC107" s="530"/>
      <c r="AD107" s="530"/>
      <c r="AE107" s="530"/>
      <c r="AF107" s="530"/>
      <c r="AG107" s="530"/>
      <c r="AH107" s="530"/>
      <c r="AI107" s="530"/>
      <c r="AJ107" s="529"/>
    </row>
    <row r="108" spans="1:36" ht="9.9499999999999993" customHeight="1">
      <c r="A108" s="531" t="s">
        <v>270</v>
      </c>
      <c r="B108" s="528"/>
      <c r="C108" s="528"/>
      <c r="D108" s="528"/>
      <c r="E108" s="528"/>
      <c r="F108" s="528"/>
      <c r="G108" s="528"/>
      <c r="H108" s="528"/>
      <c r="I108" s="528"/>
      <c r="J108" s="528"/>
      <c r="K108" s="528"/>
      <c r="L108" s="529"/>
      <c r="M108" s="533" t="s">
        <v>271</v>
      </c>
      <c r="N108" s="528"/>
      <c r="O108" s="528"/>
      <c r="P108" s="528"/>
      <c r="Q108" s="528"/>
      <c r="R108" s="528"/>
      <c r="S108" s="528"/>
      <c r="T108" s="528"/>
      <c r="U108" s="528"/>
      <c r="V108" s="528"/>
      <c r="W108" s="528"/>
      <c r="X108" s="529"/>
      <c r="Y108" s="528" t="s">
        <v>272</v>
      </c>
      <c r="Z108" s="530"/>
      <c r="AA108" s="530"/>
      <c r="AB108" s="530"/>
      <c r="AC108" s="530"/>
      <c r="AD108" s="530"/>
      <c r="AE108" s="530"/>
      <c r="AF108" s="530"/>
      <c r="AG108" s="530"/>
      <c r="AH108" s="530"/>
      <c r="AI108" s="530"/>
      <c r="AJ108" s="529"/>
    </row>
    <row r="109" spans="1:36" ht="9.9499999999999993" customHeight="1">
      <c r="A109" s="527" t="s">
        <v>273</v>
      </c>
      <c r="B109" s="528"/>
      <c r="C109" s="528"/>
      <c r="D109" s="528"/>
      <c r="E109" s="528"/>
      <c r="F109" s="528"/>
      <c r="G109" s="528"/>
      <c r="H109" s="528"/>
      <c r="I109" s="528"/>
      <c r="J109" s="528"/>
      <c r="K109" s="528"/>
      <c r="L109" s="529"/>
      <c r="M109" s="532" t="s">
        <v>274</v>
      </c>
      <c r="N109" s="528"/>
      <c r="O109" s="528"/>
      <c r="P109" s="528"/>
      <c r="Q109" s="528"/>
      <c r="R109" s="528"/>
      <c r="S109" s="528"/>
      <c r="T109" s="528"/>
      <c r="U109" s="528"/>
      <c r="V109" s="528"/>
      <c r="W109" s="528"/>
      <c r="X109" s="529"/>
      <c r="Y109" s="528" t="s">
        <v>275</v>
      </c>
      <c r="Z109" s="530"/>
      <c r="AA109" s="530"/>
      <c r="AB109" s="530"/>
      <c r="AC109" s="530"/>
      <c r="AD109" s="530"/>
      <c r="AE109" s="530"/>
      <c r="AF109" s="530"/>
      <c r="AG109" s="530"/>
      <c r="AH109" s="530"/>
      <c r="AI109" s="530"/>
      <c r="AJ109" s="529"/>
    </row>
    <row r="110" spans="1:36" ht="9.9499999999999993" customHeight="1">
      <c r="A110" s="527" t="s">
        <v>276</v>
      </c>
      <c r="B110" s="528"/>
      <c r="C110" s="528"/>
      <c r="D110" s="528"/>
      <c r="E110" s="528"/>
      <c r="F110" s="528"/>
      <c r="G110" s="528"/>
      <c r="H110" s="528"/>
      <c r="I110" s="528"/>
      <c r="J110" s="528"/>
      <c r="K110" s="528"/>
      <c r="L110" s="529"/>
      <c r="M110" s="532" t="s">
        <v>277</v>
      </c>
      <c r="N110" s="528"/>
      <c r="O110" s="528"/>
      <c r="P110" s="528"/>
      <c r="Q110" s="528"/>
      <c r="R110" s="528"/>
      <c r="S110" s="528"/>
      <c r="T110" s="528"/>
      <c r="U110" s="528"/>
      <c r="V110" s="528"/>
      <c r="W110" s="528"/>
      <c r="X110" s="529"/>
      <c r="Y110" s="528" t="s">
        <v>278</v>
      </c>
      <c r="Z110" s="530"/>
      <c r="AA110" s="530"/>
      <c r="AB110" s="530"/>
      <c r="AC110" s="530"/>
      <c r="AD110" s="530"/>
      <c r="AE110" s="530"/>
      <c r="AF110" s="530"/>
      <c r="AG110" s="530"/>
      <c r="AH110" s="530"/>
      <c r="AI110" s="530"/>
      <c r="AJ110" s="529"/>
    </row>
    <row r="111" spans="1:36" ht="9.9499999999999993" customHeight="1">
      <c r="A111" s="531" t="s">
        <v>279</v>
      </c>
      <c r="B111" s="528"/>
      <c r="C111" s="528"/>
      <c r="D111" s="528"/>
      <c r="E111" s="528"/>
      <c r="F111" s="528"/>
      <c r="G111" s="528"/>
      <c r="H111" s="528"/>
      <c r="I111" s="528"/>
      <c r="J111" s="528"/>
      <c r="K111" s="528"/>
      <c r="L111" s="529"/>
      <c r="M111" s="532" t="s">
        <v>280</v>
      </c>
      <c r="N111" s="528"/>
      <c r="O111" s="528"/>
      <c r="P111" s="528"/>
      <c r="Q111" s="528"/>
      <c r="R111" s="528"/>
      <c r="S111" s="528"/>
      <c r="T111" s="528"/>
      <c r="U111" s="528"/>
      <c r="V111" s="528"/>
      <c r="W111" s="528"/>
      <c r="X111" s="529"/>
      <c r="Y111" s="532" t="s">
        <v>281</v>
      </c>
      <c r="Z111" s="530"/>
      <c r="AA111" s="530"/>
      <c r="AB111" s="530"/>
      <c r="AC111" s="530"/>
      <c r="AD111" s="530"/>
      <c r="AE111" s="530"/>
      <c r="AF111" s="530"/>
      <c r="AG111" s="530"/>
      <c r="AH111" s="530"/>
      <c r="AI111" s="530"/>
      <c r="AJ111" s="529"/>
    </row>
    <row r="112" spans="1:36" ht="9.9499999999999993" customHeight="1">
      <c r="A112" s="531" t="s">
        <v>282</v>
      </c>
      <c r="B112" s="528"/>
      <c r="C112" s="528"/>
      <c r="D112" s="528"/>
      <c r="E112" s="528"/>
      <c r="F112" s="528"/>
      <c r="G112" s="528"/>
      <c r="H112" s="528"/>
      <c r="I112" s="528"/>
      <c r="J112" s="528"/>
      <c r="K112" s="528"/>
      <c r="L112" s="529"/>
      <c r="M112" s="528" t="s">
        <v>283</v>
      </c>
      <c r="N112" s="528"/>
      <c r="O112" s="528"/>
      <c r="P112" s="528"/>
      <c r="Q112" s="528"/>
      <c r="R112" s="528"/>
      <c r="S112" s="528"/>
      <c r="T112" s="528"/>
      <c r="U112" s="528"/>
      <c r="V112" s="528"/>
      <c r="W112" s="528"/>
      <c r="X112" s="529"/>
      <c r="Y112" s="528" t="s">
        <v>284</v>
      </c>
      <c r="Z112" s="530"/>
      <c r="AA112" s="530"/>
      <c r="AB112" s="530"/>
      <c r="AC112" s="530"/>
      <c r="AD112" s="530"/>
      <c r="AE112" s="530"/>
      <c r="AF112" s="530"/>
      <c r="AG112" s="530"/>
      <c r="AH112" s="530"/>
      <c r="AI112" s="530"/>
      <c r="AJ112" s="529"/>
    </row>
    <row r="113" spans="1:36" ht="9.9499999999999993" customHeight="1">
      <c r="A113" s="531" t="s">
        <v>285</v>
      </c>
      <c r="B113" s="528"/>
      <c r="C113" s="528"/>
      <c r="D113" s="528"/>
      <c r="E113" s="528"/>
      <c r="F113" s="528"/>
      <c r="G113" s="528"/>
      <c r="H113" s="528"/>
      <c r="I113" s="528"/>
      <c r="J113" s="528"/>
      <c r="K113" s="528"/>
      <c r="L113" s="529"/>
      <c r="M113" s="528" t="s">
        <v>286</v>
      </c>
      <c r="N113" s="528"/>
      <c r="O113" s="528"/>
      <c r="P113" s="528"/>
      <c r="Q113" s="528"/>
      <c r="R113" s="528"/>
      <c r="S113" s="528"/>
      <c r="T113" s="528"/>
      <c r="U113" s="528"/>
      <c r="V113" s="528"/>
      <c r="W113" s="528"/>
      <c r="X113" s="529"/>
      <c r="Y113" s="528" t="s">
        <v>287</v>
      </c>
      <c r="Z113" s="530"/>
      <c r="AA113" s="530"/>
      <c r="AB113" s="530"/>
      <c r="AC113" s="530"/>
      <c r="AD113" s="530"/>
      <c r="AE113" s="530"/>
      <c r="AF113" s="530"/>
      <c r="AG113" s="530"/>
      <c r="AH113" s="530"/>
      <c r="AI113" s="530"/>
      <c r="AJ113" s="529"/>
    </row>
    <row r="114" spans="1:36" ht="9.9499999999999993" customHeight="1">
      <c r="A114" s="527" t="s">
        <v>288</v>
      </c>
      <c r="B114" s="528"/>
      <c r="C114" s="528"/>
      <c r="D114" s="528"/>
      <c r="E114" s="528"/>
      <c r="F114" s="528"/>
      <c r="G114" s="528"/>
      <c r="H114" s="528"/>
      <c r="I114" s="528"/>
      <c r="J114" s="528"/>
      <c r="K114" s="528"/>
      <c r="L114" s="529"/>
      <c r="M114" s="528" t="s">
        <v>289</v>
      </c>
      <c r="N114" s="528"/>
      <c r="O114" s="528"/>
      <c r="P114" s="528"/>
      <c r="Q114" s="528"/>
      <c r="R114" s="528"/>
      <c r="S114" s="528"/>
      <c r="T114" s="528"/>
      <c r="U114" s="528"/>
      <c r="V114" s="528"/>
      <c r="W114" s="528"/>
      <c r="X114" s="529"/>
      <c r="Y114" s="528" t="s">
        <v>290</v>
      </c>
      <c r="Z114" s="530"/>
      <c r="AA114" s="530"/>
      <c r="AB114" s="530"/>
      <c r="AC114" s="530"/>
      <c r="AD114" s="530"/>
      <c r="AE114" s="530"/>
      <c r="AF114" s="530"/>
      <c r="AG114" s="530"/>
      <c r="AH114" s="530"/>
      <c r="AI114" s="530"/>
      <c r="AJ114" s="529"/>
    </row>
    <row r="115" spans="1:36" ht="9.9499999999999993" customHeight="1">
      <c r="A115" s="531" t="s">
        <v>291</v>
      </c>
      <c r="B115" s="528"/>
      <c r="C115" s="528"/>
      <c r="D115" s="528"/>
      <c r="E115" s="528"/>
      <c r="F115" s="528"/>
      <c r="G115" s="528"/>
      <c r="H115" s="528"/>
      <c r="I115" s="528"/>
      <c r="J115" s="528"/>
      <c r="K115" s="528"/>
      <c r="L115" s="529"/>
      <c r="M115" s="530" t="s">
        <v>292</v>
      </c>
      <c r="N115" s="528"/>
      <c r="O115" s="528"/>
      <c r="P115" s="528"/>
      <c r="Q115" s="528"/>
      <c r="R115" s="528"/>
      <c r="S115" s="528"/>
      <c r="T115" s="528"/>
      <c r="U115" s="528"/>
      <c r="V115" s="528"/>
      <c r="W115" s="528"/>
      <c r="X115" s="529"/>
      <c r="Y115" s="530" t="s">
        <v>293</v>
      </c>
      <c r="Z115" s="528"/>
      <c r="AA115" s="528"/>
      <c r="AB115" s="528"/>
      <c r="AC115" s="528"/>
      <c r="AD115" s="528"/>
      <c r="AE115" s="528"/>
      <c r="AF115" s="528"/>
      <c r="AG115" s="528"/>
      <c r="AH115" s="528"/>
      <c r="AI115" s="528"/>
      <c r="AJ115" s="529"/>
    </row>
    <row r="116" spans="1:36" ht="9.9499999999999993" customHeight="1">
      <c r="A116" s="527" t="s">
        <v>294</v>
      </c>
      <c r="B116" s="528"/>
      <c r="C116" s="528"/>
      <c r="D116" s="528"/>
      <c r="E116" s="528"/>
      <c r="F116" s="528"/>
      <c r="G116" s="528"/>
      <c r="H116" s="528"/>
      <c r="I116" s="528"/>
      <c r="J116" s="528"/>
      <c r="K116" s="528"/>
      <c r="L116" s="529"/>
      <c r="M116" s="533" t="s">
        <v>295</v>
      </c>
      <c r="N116" s="528"/>
      <c r="O116" s="528"/>
      <c r="P116" s="528"/>
      <c r="Q116" s="528"/>
      <c r="R116" s="528"/>
      <c r="S116" s="528"/>
      <c r="T116" s="528"/>
      <c r="U116" s="528"/>
      <c r="V116" s="528"/>
      <c r="W116" s="528"/>
      <c r="X116" s="529"/>
      <c r="Y116" s="530" t="s">
        <v>296</v>
      </c>
      <c r="Z116" s="528"/>
      <c r="AA116" s="528"/>
      <c r="AB116" s="528"/>
      <c r="AC116" s="528"/>
      <c r="AD116" s="528"/>
      <c r="AE116" s="528"/>
      <c r="AF116" s="528"/>
      <c r="AG116" s="528"/>
      <c r="AH116" s="528"/>
      <c r="AI116" s="528"/>
      <c r="AJ116" s="529"/>
    </row>
    <row r="117" spans="1:36" ht="9.9499999999999993" customHeight="1">
      <c r="A117" s="527" t="s">
        <v>297</v>
      </c>
      <c r="B117" s="528"/>
      <c r="C117" s="528"/>
      <c r="D117" s="528"/>
      <c r="E117" s="528"/>
      <c r="F117" s="528"/>
      <c r="G117" s="528"/>
      <c r="H117" s="528"/>
      <c r="I117" s="528"/>
      <c r="J117" s="528"/>
      <c r="K117" s="528"/>
      <c r="L117" s="529"/>
      <c r="M117" s="530" t="s">
        <v>298</v>
      </c>
      <c r="N117" s="528"/>
      <c r="O117" s="528"/>
      <c r="P117" s="528"/>
      <c r="Q117" s="528"/>
      <c r="R117" s="528"/>
      <c r="S117" s="528"/>
      <c r="T117" s="528"/>
      <c r="U117" s="528"/>
      <c r="V117" s="528"/>
      <c r="W117" s="528"/>
      <c r="X117" s="529"/>
      <c r="Y117" s="530" t="s">
        <v>299</v>
      </c>
      <c r="Z117" s="528"/>
      <c r="AA117" s="528"/>
      <c r="AB117" s="528"/>
      <c r="AC117" s="528"/>
      <c r="AD117" s="528"/>
      <c r="AE117" s="528"/>
      <c r="AF117" s="528"/>
      <c r="AG117" s="528"/>
      <c r="AH117" s="528"/>
      <c r="AI117" s="528"/>
      <c r="AJ117" s="529"/>
    </row>
    <row r="118" spans="1:36" ht="9.9499999999999993" customHeight="1">
      <c r="A118" s="531" t="s">
        <v>300</v>
      </c>
      <c r="B118" s="528"/>
      <c r="C118" s="528"/>
      <c r="D118" s="528"/>
      <c r="E118" s="528"/>
      <c r="F118" s="528"/>
      <c r="G118" s="528"/>
      <c r="H118" s="528"/>
      <c r="I118" s="528"/>
      <c r="J118" s="528"/>
      <c r="K118" s="528"/>
      <c r="L118" s="529"/>
      <c r="M118" s="530" t="s">
        <v>301</v>
      </c>
      <c r="N118" s="528"/>
      <c r="O118" s="528"/>
      <c r="P118" s="528"/>
      <c r="Q118" s="528"/>
      <c r="R118" s="528"/>
      <c r="S118" s="528"/>
      <c r="T118" s="528"/>
      <c r="U118" s="528"/>
      <c r="V118" s="528"/>
      <c r="W118" s="528"/>
      <c r="X118" s="529"/>
      <c r="Y118" s="530" t="s">
        <v>302</v>
      </c>
      <c r="Z118" s="528"/>
      <c r="AA118" s="528"/>
      <c r="AB118" s="528"/>
      <c r="AC118" s="528"/>
      <c r="AD118" s="528"/>
      <c r="AE118" s="528"/>
      <c r="AF118" s="528"/>
      <c r="AG118" s="528"/>
      <c r="AH118" s="528"/>
      <c r="AI118" s="528"/>
      <c r="AJ118" s="529"/>
    </row>
    <row r="119" spans="1:36" ht="9.9499999999999993" customHeight="1">
      <c r="A119" s="531" t="s">
        <v>303</v>
      </c>
      <c r="B119" s="528"/>
      <c r="C119" s="528"/>
      <c r="D119" s="528"/>
      <c r="E119" s="528"/>
      <c r="F119" s="528"/>
      <c r="G119" s="528"/>
      <c r="H119" s="528"/>
      <c r="I119" s="528"/>
      <c r="J119" s="528"/>
      <c r="K119" s="528"/>
      <c r="L119" s="529"/>
      <c r="M119" s="530" t="s">
        <v>200</v>
      </c>
      <c r="N119" s="528"/>
      <c r="O119" s="528"/>
      <c r="P119" s="528"/>
      <c r="Q119" s="528"/>
      <c r="R119" s="528"/>
      <c r="S119" s="528"/>
      <c r="T119" s="528"/>
      <c r="U119" s="528"/>
      <c r="V119" s="528"/>
      <c r="W119" s="528"/>
      <c r="X119" s="529"/>
      <c r="Y119" s="527" t="s">
        <v>304</v>
      </c>
      <c r="Z119" s="528"/>
      <c r="AA119" s="528"/>
      <c r="AB119" s="528"/>
      <c r="AC119" s="528"/>
      <c r="AD119" s="528"/>
      <c r="AE119" s="528"/>
      <c r="AF119" s="528"/>
      <c r="AG119" s="528"/>
      <c r="AH119" s="528"/>
      <c r="AI119" s="528"/>
      <c r="AJ119" s="529"/>
    </row>
    <row r="120" spans="1:36" ht="9.9499999999999993" customHeight="1">
      <c r="A120" s="531" t="s">
        <v>305</v>
      </c>
      <c r="B120" s="528"/>
      <c r="C120" s="528"/>
      <c r="D120" s="528"/>
      <c r="E120" s="528"/>
      <c r="F120" s="528"/>
      <c r="G120" s="528"/>
      <c r="H120" s="528"/>
      <c r="I120" s="528"/>
      <c r="J120" s="528"/>
      <c r="K120" s="528"/>
      <c r="L120" s="529"/>
      <c r="M120" s="532" t="s">
        <v>306</v>
      </c>
      <c r="N120" s="528"/>
      <c r="O120" s="528"/>
      <c r="P120" s="528"/>
      <c r="Q120" s="528"/>
      <c r="R120" s="528"/>
      <c r="S120" s="528"/>
      <c r="T120" s="528"/>
      <c r="U120" s="528"/>
      <c r="V120" s="528"/>
      <c r="W120" s="528"/>
      <c r="X120" s="529"/>
      <c r="Y120" s="533" t="s">
        <v>307</v>
      </c>
      <c r="Z120" s="528"/>
      <c r="AA120" s="528"/>
      <c r="AB120" s="528"/>
      <c r="AC120" s="528"/>
      <c r="AD120" s="528"/>
      <c r="AE120" s="528"/>
      <c r="AF120" s="528"/>
      <c r="AG120" s="528"/>
      <c r="AH120" s="528"/>
      <c r="AI120" s="528"/>
      <c r="AJ120" s="529"/>
    </row>
    <row r="121" spans="1:36" ht="9.9499999999999993" customHeight="1">
      <c r="A121" s="531" t="s">
        <v>308</v>
      </c>
      <c r="B121" s="528"/>
      <c r="C121" s="528"/>
      <c r="D121" s="528"/>
      <c r="E121" s="528"/>
      <c r="F121" s="528"/>
      <c r="G121" s="528"/>
      <c r="H121" s="528"/>
      <c r="I121" s="528"/>
      <c r="J121" s="528"/>
      <c r="K121" s="528"/>
      <c r="L121" s="529"/>
      <c r="M121" s="528" t="s">
        <v>309</v>
      </c>
      <c r="N121" s="528"/>
      <c r="O121" s="528"/>
      <c r="P121" s="528"/>
      <c r="Q121" s="528"/>
      <c r="R121" s="528"/>
      <c r="S121" s="528"/>
      <c r="T121" s="528"/>
      <c r="U121" s="528"/>
      <c r="V121" s="528"/>
      <c r="W121" s="528"/>
      <c r="X121" s="529"/>
      <c r="Y121" s="530" t="s">
        <v>310</v>
      </c>
      <c r="Z121" s="533"/>
      <c r="AA121" s="533"/>
      <c r="AB121" s="533"/>
      <c r="AC121" s="533"/>
      <c r="AD121" s="533"/>
      <c r="AE121" s="533"/>
      <c r="AF121" s="533"/>
      <c r="AG121" s="533"/>
      <c r="AH121" s="533"/>
      <c r="AI121" s="533"/>
      <c r="AJ121" s="534"/>
    </row>
    <row r="122" spans="1:36" ht="9.9499999999999993" customHeight="1">
      <c r="A122" s="531" t="s">
        <v>311</v>
      </c>
      <c r="B122" s="528"/>
      <c r="C122" s="528"/>
      <c r="D122" s="528"/>
      <c r="E122" s="528"/>
      <c r="F122" s="528"/>
      <c r="G122" s="528"/>
      <c r="H122" s="528"/>
      <c r="I122" s="528"/>
      <c r="J122" s="528"/>
      <c r="K122" s="528"/>
      <c r="L122" s="529"/>
      <c r="M122" s="528" t="s">
        <v>312</v>
      </c>
      <c r="N122" s="528"/>
      <c r="O122" s="528"/>
      <c r="P122" s="528"/>
      <c r="Q122" s="528"/>
      <c r="R122" s="528"/>
      <c r="S122" s="528"/>
      <c r="T122" s="528"/>
      <c r="U122" s="528"/>
      <c r="V122" s="528"/>
      <c r="W122" s="528"/>
      <c r="X122" s="529"/>
      <c r="Y122" s="530" t="s">
        <v>313</v>
      </c>
      <c r="Z122" s="530"/>
      <c r="AA122" s="530"/>
      <c r="AB122" s="530"/>
      <c r="AC122" s="530"/>
      <c r="AD122" s="530"/>
      <c r="AE122" s="530"/>
      <c r="AF122" s="530"/>
      <c r="AG122" s="530"/>
      <c r="AH122" s="530"/>
      <c r="AI122" s="530"/>
      <c r="AJ122" s="529"/>
    </row>
    <row r="123" spans="1:36" ht="9.9499999999999993" customHeight="1">
      <c r="A123" s="527" t="s">
        <v>314</v>
      </c>
      <c r="B123" s="528"/>
      <c r="C123" s="528"/>
      <c r="D123" s="528"/>
      <c r="E123" s="528"/>
      <c r="F123" s="528"/>
      <c r="G123" s="528"/>
      <c r="H123" s="528"/>
      <c r="I123" s="528"/>
      <c r="J123" s="528"/>
      <c r="K123" s="528"/>
      <c r="L123" s="529"/>
      <c r="M123" s="532" t="s">
        <v>315</v>
      </c>
      <c r="N123" s="528"/>
      <c r="O123" s="528"/>
      <c r="P123" s="528"/>
      <c r="Q123" s="528"/>
      <c r="R123" s="528"/>
      <c r="S123" s="528"/>
      <c r="T123" s="528"/>
      <c r="U123" s="528"/>
      <c r="V123" s="528"/>
      <c r="W123" s="528"/>
      <c r="X123" s="529"/>
      <c r="Y123" s="533" t="s">
        <v>316</v>
      </c>
      <c r="Z123" s="530"/>
      <c r="AA123" s="530"/>
      <c r="AB123" s="530"/>
      <c r="AC123" s="530"/>
      <c r="AD123" s="530"/>
      <c r="AE123" s="530"/>
      <c r="AF123" s="530"/>
      <c r="AG123" s="530"/>
      <c r="AH123" s="530"/>
      <c r="AI123" s="530"/>
      <c r="AJ123" s="529"/>
    </row>
    <row r="124" spans="1:36" ht="9.9499999999999993" customHeight="1">
      <c r="A124" s="531" t="s">
        <v>317</v>
      </c>
      <c r="B124" s="528"/>
      <c r="C124" s="528"/>
      <c r="D124" s="528"/>
      <c r="E124" s="528"/>
      <c r="F124" s="528"/>
      <c r="G124" s="528"/>
      <c r="H124" s="528"/>
      <c r="I124" s="528"/>
      <c r="J124" s="528"/>
      <c r="K124" s="528"/>
      <c r="L124" s="529"/>
      <c r="M124" s="532" t="s">
        <v>318</v>
      </c>
      <c r="N124" s="528"/>
      <c r="O124" s="528"/>
      <c r="P124" s="528"/>
      <c r="Q124" s="528"/>
      <c r="R124" s="528"/>
      <c r="S124" s="528"/>
      <c r="T124" s="528"/>
      <c r="U124" s="528"/>
      <c r="V124" s="528"/>
      <c r="W124" s="528"/>
      <c r="X124" s="529"/>
      <c r="Y124" s="530" t="s">
        <v>319</v>
      </c>
      <c r="Z124" s="530"/>
      <c r="AA124" s="530"/>
      <c r="AB124" s="530"/>
      <c r="AC124" s="530"/>
      <c r="AD124" s="530"/>
      <c r="AE124" s="530"/>
      <c r="AF124" s="530"/>
      <c r="AG124" s="530"/>
      <c r="AH124" s="530"/>
      <c r="AI124" s="530"/>
      <c r="AJ124" s="529"/>
    </row>
    <row r="125" spans="1:36" ht="9.9499999999999993" customHeight="1">
      <c r="A125" s="531" t="s">
        <v>320</v>
      </c>
      <c r="B125" s="528"/>
      <c r="C125" s="528"/>
      <c r="D125" s="528"/>
      <c r="E125" s="528"/>
      <c r="F125" s="528"/>
      <c r="G125" s="528"/>
      <c r="H125" s="528"/>
      <c r="I125" s="528"/>
      <c r="J125" s="528"/>
      <c r="K125" s="528"/>
      <c r="L125" s="529"/>
      <c r="M125" s="528" t="s">
        <v>321</v>
      </c>
      <c r="N125" s="528"/>
      <c r="O125" s="528"/>
      <c r="P125" s="528"/>
      <c r="Q125" s="528"/>
      <c r="R125" s="528"/>
      <c r="S125" s="528"/>
      <c r="T125" s="528"/>
      <c r="U125" s="528"/>
      <c r="V125" s="528"/>
      <c r="W125" s="528"/>
      <c r="X125" s="529"/>
      <c r="Y125" s="528"/>
      <c r="Z125" s="528"/>
      <c r="AA125" s="528"/>
      <c r="AB125" s="528"/>
      <c r="AC125" s="528"/>
      <c r="AD125" s="528"/>
      <c r="AE125" s="528"/>
      <c r="AF125" s="528"/>
      <c r="AG125" s="528"/>
      <c r="AH125" s="528"/>
      <c r="AI125" s="528"/>
      <c r="AJ125" s="529"/>
    </row>
    <row r="126" spans="1:36" ht="9.9499999999999993" customHeight="1">
      <c r="A126" s="531" t="s">
        <v>322</v>
      </c>
      <c r="B126" s="528"/>
      <c r="C126" s="528"/>
      <c r="D126" s="528"/>
      <c r="E126" s="528"/>
      <c r="F126" s="528"/>
      <c r="G126" s="528"/>
      <c r="H126" s="528"/>
      <c r="I126" s="528"/>
      <c r="J126" s="528"/>
      <c r="K126" s="528"/>
      <c r="L126" s="529"/>
      <c r="M126" s="528" t="s">
        <v>323</v>
      </c>
      <c r="N126" s="528"/>
      <c r="O126" s="528"/>
      <c r="P126" s="528"/>
      <c r="Q126" s="528"/>
      <c r="R126" s="528"/>
      <c r="S126" s="528"/>
      <c r="T126" s="528"/>
      <c r="U126" s="528"/>
      <c r="V126" s="528"/>
      <c r="W126" s="528"/>
      <c r="X126" s="529"/>
      <c r="Y126" s="528"/>
      <c r="Z126" s="528"/>
      <c r="AA126" s="528"/>
      <c r="AB126" s="528"/>
      <c r="AC126" s="528"/>
      <c r="AD126" s="528"/>
      <c r="AE126" s="528"/>
      <c r="AF126" s="528"/>
      <c r="AG126" s="528"/>
      <c r="AH126" s="528"/>
      <c r="AI126" s="528"/>
      <c r="AJ126" s="529"/>
    </row>
    <row r="127" spans="1:36" ht="9.9499999999999993" customHeight="1">
      <c r="A127" s="531" t="s">
        <v>324</v>
      </c>
      <c r="B127" s="528"/>
      <c r="C127" s="528"/>
      <c r="D127" s="528"/>
      <c r="E127" s="528"/>
      <c r="F127" s="528"/>
      <c r="G127" s="528"/>
      <c r="H127" s="528"/>
      <c r="I127" s="528"/>
      <c r="J127" s="528"/>
      <c r="K127" s="528"/>
      <c r="L127" s="529"/>
      <c r="M127" s="528" t="s">
        <v>325</v>
      </c>
      <c r="N127" s="528"/>
      <c r="O127" s="528"/>
      <c r="P127" s="528"/>
      <c r="Q127" s="528"/>
      <c r="R127" s="528"/>
      <c r="S127" s="528"/>
      <c r="T127" s="528"/>
      <c r="U127" s="528"/>
      <c r="V127" s="528"/>
      <c r="W127" s="528"/>
      <c r="X127" s="529"/>
      <c r="Y127" s="528"/>
      <c r="Z127" s="528"/>
      <c r="AA127" s="528"/>
      <c r="AB127" s="528"/>
      <c r="AC127" s="528"/>
      <c r="AD127" s="528"/>
      <c r="AE127" s="528"/>
      <c r="AF127" s="528"/>
      <c r="AG127" s="528"/>
      <c r="AH127" s="528"/>
      <c r="AI127" s="528"/>
      <c r="AJ127" s="529"/>
    </row>
    <row r="128" spans="1:36" ht="9.9499999999999993" customHeight="1">
      <c r="A128" s="531" t="s">
        <v>326</v>
      </c>
      <c r="B128" s="528"/>
      <c r="C128" s="528"/>
      <c r="D128" s="528"/>
      <c r="E128" s="528"/>
      <c r="F128" s="528"/>
      <c r="G128" s="528"/>
      <c r="H128" s="528"/>
      <c r="I128" s="528"/>
      <c r="J128" s="528"/>
      <c r="K128" s="528"/>
      <c r="L128" s="529"/>
      <c r="M128" s="528" t="s">
        <v>327</v>
      </c>
      <c r="N128" s="528"/>
      <c r="O128" s="528"/>
      <c r="P128" s="528"/>
      <c r="Q128" s="528"/>
      <c r="R128" s="528"/>
      <c r="S128" s="528"/>
      <c r="T128" s="528"/>
      <c r="U128" s="528"/>
      <c r="V128" s="528"/>
      <c r="W128" s="528"/>
      <c r="X128" s="529"/>
      <c r="Y128" s="528"/>
      <c r="Z128" s="528"/>
      <c r="AA128" s="528"/>
      <c r="AB128" s="528"/>
      <c r="AC128" s="528"/>
      <c r="AD128" s="528"/>
      <c r="AE128" s="528"/>
      <c r="AF128" s="528"/>
      <c r="AG128" s="528"/>
      <c r="AH128" s="528"/>
      <c r="AI128" s="528"/>
      <c r="AJ128" s="529"/>
    </row>
    <row r="129" spans="1:36" ht="9.9499999999999993" customHeight="1">
      <c r="A129" s="531"/>
      <c r="B129" s="528"/>
      <c r="C129" s="528"/>
      <c r="D129" s="528"/>
      <c r="E129" s="528"/>
      <c r="F129" s="528"/>
      <c r="G129" s="528"/>
      <c r="H129" s="528"/>
      <c r="I129" s="528"/>
      <c r="J129" s="528"/>
      <c r="K129" s="528"/>
      <c r="L129" s="529"/>
      <c r="M129" s="528"/>
      <c r="N129" s="528"/>
      <c r="O129" s="528"/>
      <c r="P129" s="528"/>
      <c r="Q129" s="528"/>
      <c r="R129" s="528"/>
      <c r="S129" s="528"/>
      <c r="T129" s="528"/>
      <c r="U129" s="528"/>
      <c r="V129" s="528"/>
      <c r="W129" s="528"/>
      <c r="X129" s="529"/>
      <c r="Y129" s="528"/>
      <c r="Z129" s="528"/>
      <c r="AA129" s="528"/>
      <c r="AB129" s="528"/>
      <c r="AC129" s="528"/>
      <c r="AD129" s="528"/>
      <c r="AE129" s="528"/>
      <c r="AF129" s="528"/>
      <c r="AG129" s="528"/>
      <c r="AH129" s="528"/>
      <c r="AI129" s="528"/>
      <c r="AJ129" s="529"/>
    </row>
    <row r="130" spans="1:36" ht="9.9499999999999993" customHeight="1">
      <c r="A130" s="531"/>
      <c r="B130" s="528"/>
      <c r="C130" s="528"/>
      <c r="D130" s="528"/>
      <c r="E130" s="528"/>
      <c r="F130" s="528"/>
      <c r="G130" s="528"/>
      <c r="H130" s="528"/>
      <c r="I130" s="528"/>
      <c r="J130" s="528"/>
      <c r="K130" s="528"/>
      <c r="L130" s="529"/>
      <c r="M130" s="528"/>
      <c r="N130" s="528"/>
      <c r="O130" s="528"/>
      <c r="P130" s="528"/>
      <c r="Q130" s="528"/>
      <c r="R130" s="528"/>
      <c r="S130" s="528"/>
      <c r="T130" s="528"/>
      <c r="U130" s="528"/>
      <c r="V130" s="528"/>
      <c r="W130" s="528"/>
      <c r="X130" s="529"/>
      <c r="Y130" s="528"/>
      <c r="Z130" s="528"/>
      <c r="AA130" s="528"/>
      <c r="AB130" s="528"/>
      <c r="AC130" s="528"/>
      <c r="AD130" s="528"/>
      <c r="AE130" s="528"/>
      <c r="AF130" s="528"/>
      <c r="AG130" s="528"/>
      <c r="AH130" s="528"/>
      <c r="AI130" s="528"/>
      <c r="AJ130" s="529"/>
    </row>
    <row r="131" spans="1:36">
      <c r="A131" s="535"/>
      <c r="B131" s="535"/>
      <c r="C131" s="535"/>
      <c r="D131" s="535"/>
      <c r="E131" s="535"/>
      <c r="F131" s="535"/>
      <c r="G131" s="535"/>
      <c r="H131" s="535"/>
      <c r="I131" s="535"/>
      <c r="J131" s="535"/>
      <c r="K131" s="535"/>
      <c r="L131" s="535"/>
      <c r="M131" s="535"/>
      <c r="N131" s="535"/>
      <c r="O131" s="535"/>
      <c r="P131" s="535"/>
      <c r="Q131" s="535"/>
      <c r="R131" s="535"/>
      <c r="S131" s="535"/>
      <c r="T131" s="535"/>
      <c r="U131" s="535"/>
      <c r="V131" s="535"/>
      <c r="W131" s="535"/>
      <c r="X131" s="535"/>
      <c r="Y131" s="535"/>
      <c r="Z131" s="535"/>
      <c r="AA131" s="535"/>
      <c r="AB131" s="535"/>
      <c r="AC131" s="535"/>
      <c r="AD131" s="535"/>
      <c r="AE131" s="535"/>
      <c r="AF131" s="535"/>
      <c r="AG131" s="535"/>
      <c r="AH131" s="535"/>
      <c r="AI131" s="535"/>
      <c r="AJ131" s="535"/>
    </row>
    <row r="139" spans="1:36" ht="8.1" customHeight="1"/>
    <row r="181" ht="5.0999999999999996" customHeight="1"/>
  </sheetData>
  <sheetProtection algorithmName="SHA-512" hashValue="XWP7dYjtEYmp8/Fm/Y6CH8rnjyy9JIiwB9kz0vPrOaubOt4zDJ0smHibcoTwTucKqfoQZ4c9MCiCLTYDGvSRhQ==" saltValue="oSbsVCozaAAwleWI0XQ9Xw==" spinCount="100000" sheet="1" objects="1" formatCells="0" selectLockedCells="1"/>
  <mergeCells count="10">
    <mergeCell ref="A57:AJ57"/>
    <mergeCell ref="A2:AJ2"/>
    <mergeCell ref="A7:AJ7"/>
    <mergeCell ref="S9:AH9"/>
    <mergeCell ref="A10:R10"/>
    <mergeCell ref="S10:AJ10"/>
    <mergeCell ref="A55:AJ55"/>
    <mergeCell ref="A34:R34"/>
    <mergeCell ref="A53:AI53"/>
    <mergeCell ref="A5:AJ5"/>
  </mergeCells>
  <printOptions horizontalCentered="1"/>
  <pageMargins left="0.19685039370078741" right="0" top="0" bottom="0" header="0.51181102362204722" footer="0.51181102362204722"/>
  <pageSetup paperSize="9" scale="90" orientation="portrait" r:id="rId1"/>
  <headerFooter alignWithMargins="0"/>
  <rowBreaks count="1" manualBreakCount="1">
    <brk id="54" max="16383"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4</vt:i4>
      </vt:variant>
    </vt:vector>
  </HeadingPairs>
  <TitlesOfParts>
    <vt:vector size="5" baseType="lpstr">
      <vt:lpstr>MENU</vt:lpstr>
      <vt:lpstr>IDENTIFICATION!Print_Area</vt:lpstr>
      <vt:lpstr>NOTE_33!Print_Area</vt:lpstr>
      <vt:lpstr>NOTE_36!Print_Area</vt:lpstr>
      <vt:lpstr>PageDeGardeBilan!Print_Area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HD</dc:creator>
  <cp:lastModifiedBy>Henri DIELE</cp:lastModifiedBy>
  <cp:lastPrinted>2020-03-24T16:26:28Z</cp:lastPrinted>
  <dcterms:created xsi:type="dcterms:W3CDTF">2013-08-20T21:34:52Z</dcterms:created>
  <dcterms:modified xsi:type="dcterms:W3CDTF">2020-03-26T12:54:14Z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287210e8-3396-4453-a3e4-a7acc40614fa</vt:lpwstr>
  </property>
</Properties>
</file>