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AB037439-4FF7-4AE0-9784-5E4FC433C21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Analyse de dérive d'une sonde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 a="1"/>
  <c r="J21" i="1" s="1"/>
  <c r="L21" i="1" a="1"/>
  <c r="L21" i="1" s="1"/>
  <c r="M21" i="1" a="1"/>
  <c r="M21" i="1" s="1"/>
  <c r="N21" i="1" a="1"/>
  <c r="N21" i="1"/>
  <c r="O21" i="1" a="1"/>
  <c r="O21" i="1"/>
  <c r="P21" i="1" a="1"/>
  <c r="P21" i="1"/>
  <c r="Q21" i="1" a="1"/>
  <c r="Q21" i="1"/>
  <c r="R21" i="1" a="1"/>
  <c r="R21" i="1" s="1"/>
  <c r="B34" i="1"/>
  <c r="C29" i="1"/>
  <c r="K21" i="1" a="1"/>
  <c r="I21" i="1" a="1"/>
  <c r="K21" i="1" l="1"/>
  <c r="I21" i="1"/>
  <c r="C20" i="1"/>
  <c r="E21" i="1"/>
  <c r="F21" i="1"/>
  <c r="G21" i="1"/>
  <c r="H21" i="1"/>
  <c r="D21" i="1"/>
  <c r="F27" i="1"/>
  <c r="U54" i="1"/>
  <c r="AI54" i="1"/>
  <c r="T54" i="1"/>
  <c r="C56" i="1"/>
  <c r="W54" i="1" s="1"/>
  <c r="C55" i="1"/>
  <c r="AA53" i="1" s="1"/>
  <c r="G49" i="1"/>
  <c r="H49" i="1"/>
  <c r="J49" i="1"/>
  <c r="L49" i="1"/>
  <c r="M49" i="1"/>
  <c r="N49" i="1"/>
  <c r="O49" i="1"/>
  <c r="P49" i="1"/>
  <c r="Q49" i="1"/>
  <c r="R49" i="1"/>
  <c r="F20" i="1"/>
  <c r="G20" i="1"/>
  <c r="H20" i="1"/>
  <c r="J20" i="1"/>
  <c r="L20" i="1"/>
  <c r="M20" i="1"/>
  <c r="N20" i="1"/>
  <c r="O20" i="1"/>
  <c r="P20" i="1"/>
  <c r="Q20" i="1"/>
  <c r="R20" i="1"/>
  <c r="C47" i="1"/>
  <c r="C18" i="1"/>
  <c r="C27" i="1"/>
  <c r="Y16" i="1" s="1"/>
  <c r="C26" i="1"/>
  <c r="U15" i="1" s="1"/>
  <c r="V54" i="1" l="1"/>
  <c r="X16" i="1"/>
  <c r="W16" i="1"/>
  <c r="V16" i="1"/>
  <c r="U16" i="1"/>
  <c r="T16" i="1"/>
  <c r="T15" i="1"/>
  <c r="Z53" i="1"/>
  <c r="Y53" i="1"/>
  <c r="X53" i="1"/>
  <c r="W53" i="1"/>
  <c r="V53" i="1"/>
  <c r="U53" i="1"/>
  <c r="AF54" i="1"/>
  <c r="AI53" i="1"/>
  <c r="AG53" i="1"/>
  <c r="AC54" i="1"/>
  <c r="AB54" i="1"/>
  <c r="Z54" i="1"/>
  <c r="AH54" i="1"/>
  <c r="AG54" i="1"/>
  <c r="T53" i="1"/>
  <c r="AE54" i="1"/>
  <c r="AH53" i="1"/>
  <c r="AD54" i="1"/>
  <c r="AF53" i="1"/>
  <c r="AE53" i="1"/>
  <c r="AA54" i="1"/>
  <c r="AD53" i="1"/>
  <c r="AC53" i="1"/>
  <c r="Y54" i="1"/>
  <c r="AB53" i="1"/>
  <c r="X54" i="1"/>
  <c r="AI15" i="1"/>
  <c r="AE15" i="1"/>
  <c r="AH16" i="1"/>
  <c r="AG16" i="1"/>
  <c r="AC15" i="1"/>
  <c r="AB15" i="1"/>
  <c r="AA15" i="1"/>
  <c r="AD16" i="1"/>
  <c r="Z15" i="1"/>
  <c r="AB16" i="1"/>
  <c r="X15" i="1"/>
  <c r="AA16" i="1"/>
  <c r="W15" i="1"/>
  <c r="AH15" i="1"/>
  <c r="AG15" i="1"/>
  <c r="AF15" i="1"/>
  <c r="AI16" i="1"/>
  <c r="AD15" i="1"/>
  <c r="AF16" i="1"/>
  <c r="AE16" i="1"/>
  <c r="AC16" i="1"/>
  <c r="Y15" i="1"/>
  <c r="Z16" i="1"/>
  <c r="V15" i="1"/>
  <c r="D18" i="1"/>
  <c r="D47" i="1"/>
  <c r="E47" i="1" l="1"/>
  <c r="F47" i="1" s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E18" i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C30" i="1"/>
  <c r="K20" i="1" s="1"/>
  <c r="E20" i="1" l="1"/>
  <c r="I20" i="1"/>
  <c r="G57" i="1"/>
  <c r="G56" i="1"/>
  <c r="A52" i="1" s="1"/>
  <c r="AG19" i="1"/>
  <c r="AH19" i="1"/>
  <c r="W19" i="1"/>
  <c r="X19" i="1"/>
  <c r="Y19" i="1"/>
  <c r="Z19" i="1"/>
  <c r="AA19" i="1"/>
  <c r="AC19" i="1"/>
  <c r="AD19" i="1"/>
  <c r="AE19" i="1"/>
  <c r="AI19" i="1"/>
  <c r="T19" i="1"/>
  <c r="U19" i="1"/>
  <c r="V19" i="1"/>
  <c r="AB19" i="1"/>
  <c r="AF19" i="1"/>
  <c r="D20" i="1"/>
  <c r="D49" i="1" l="1"/>
  <c r="K49" i="1"/>
  <c r="F49" i="1"/>
  <c r="I49" i="1"/>
  <c r="E49" i="1"/>
  <c r="J30" i="1"/>
  <c r="AC18" i="1"/>
  <c r="C58" i="1"/>
  <c r="C59" i="1"/>
  <c r="Z18" i="1" l="1"/>
  <c r="Y18" i="1"/>
  <c r="V18" i="1"/>
  <c r="T18" i="1"/>
  <c r="AI18" i="1"/>
  <c r="AH18" i="1"/>
  <c r="AF18" i="1"/>
  <c r="AE18" i="1"/>
  <c r="AB18" i="1"/>
  <c r="AA18" i="1"/>
  <c r="X18" i="1"/>
  <c r="W18" i="1"/>
  <c r="U18" i="1"/>
  <c r="AG18" i="1"/>
  <c r="AD18" i="1"/>
  <c r="C49" i="1"/>
  <c r="Y57" i="1"/>
  <c r="AA57" i="1"/>
  <c r="T57" i="1"/>
  <c r="AC57" i="1"/>
  <c r="AI57" i="1"/>
  <c r="U57" i="1"/>
  <c r="AB57" i="1"/>
  <c r="AD57" i="1"/>
  <c r="AE57" i="1"/>
  <c r="AF57" i="1"/>
  <c r="AG57" i="1"/>
  <c r="AH57" i="1"/>
  <c r="W57" i="1"/>
  <c r="X57" i="1"/>
  <c r="V57" i="1"/>
  <c r="Z57" i="1"/>
  <c r="U56" i="1"/>
  <c r="V56" i="1"/>
  <c r="AI56" i="1"/>
  <c r="T56" i="1"/>
  <c r="AF56" i="1"/>
  <c r="AG56" i="1"/>
  <c r="W56" i="1"/>
  <c r="X56" i="1"/>
  <c r="Y56" i="1"/>
  <c r="AC56" i="1"/>
  <c r="AD56" i="1"/>
  <c r="Z56" i="1"/>
  <c r="AA56" i="1"/>
  <c r="AB56" i="1"/>
  <c r="AE56" i="1"/>
  <c r="AH5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<sst xmlns="http://schemas.openxmlformats.org/spreadsheetml/2006/main" count="88" uniqueCount="60">
  <si>
    <t>Analyse de dérive d'une sonde</t>
  </si>
  <si>
    <t>Type d’unité surveillée :</t>
  </si>
  <si>
    <t>Société prestataire de l'étalonnage :</t>
  </si>
  <si>
    <r>
      <t>N° identification de l’unité surveillée:</t>
    </r>
    <r>
      <rPr>
        <sz val="10"/>
        <color indexed="8"/>
        <rFont val="Arial"/>
        <family val="2"/>
      </rPr>
      <t xml:space="preserve">  </t>
    </r>
  </si>
  <si>
    <t xml:space="preserve">N° identification de la sonde : </t>
  </si>
  <si>
    <t>Grandeur de consigne :</t>
  </si>
  <si>
    <t>Unité surveillée</t>
  </si>
  <si>
    <t>Sonde</t>
  </si>
  <si>
    <t>(index)</t>
  </si>
  <si>
    <t>Année de mise en service :</t>
  </si>
  <si>
    <t xml:space="preserve">EMT de l'unité survérillée :  </t>
  </si>
  <si>
    <t xml:space="preserve">Suivi de la dérive 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</si>
  <si>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</si>
  <si>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</si>
  <si>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</si>
  <si>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</si>
  <si>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</si>
  <si>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</si>
  <si>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</si>
  <si>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</si>
  <si>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Valeur basse</t>
  </si>
  <si>
    <t>Année</t>
  </si>
  <si>
    <t>Conclusion</t>
  </si>
  <si>
    <t>Année 9</t>
  </si>
  <si>
    <t>Année 10</t>
  </si>
  <si>
    <t>Année 11</t>
  </si>
  <si>
    <t>Année 12</t>
  </si>
  <si>
    <t>Année 13</t>
  </si>
  <si>
    <t>Année 14</t>
  </si>
  <si>
    <t>Année 15</t>
  </si>
  <si>
    <t>Année 16</t>
  </si>
  <si>
    <t>Année potentiel de la non-conformité</t>
  </si>
  <si>
    <t>Valeur haute</t>
  </si>
  <si>
    <t>Ambiant</t>
  </si>
  <si>
    <t>Autre, Précisez :</t>
  </si>
  <si>
    <t>Congélateur</t>
  </si>
  <si>
    <t xml:space="preserve">Etuve </t>
  </si>
  <si>
    <t>Réfrigérateur</t>
  </si>
  <si>
    <t>Température</t>
  </si>
  <si>
    <t>Hygrométrie</t>
  </si>
  <si>
    <r>
      <t>%CO</t>
    </r>
    <r>
      <rPr>
        <sz val="8"/>
        <color theme="1"/>
        <rFont val="Calibri"/>
        <family val="2"/>
        <scheme val="minor"/>
      </rPr>
      <t>2</t>
    </r>
  </si>
  <si>
    <t xml:space="preserve">Bornes de conformité de la sonde </t>
  </si>
  <si>
    <t xml:space="preserve">Bornes d'alerte de la sonde </t>
  </si>
  <si>
    <t>JRI</t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</si>
  <si>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</si>
  <si>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</si>
  <si>
    <t>Erreur maximale de la sonde</t>
  </si>
  <si>
    <t>Année potentielle de la non-conformité</t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</si>
  <si>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- 2 x </t>
    </r>
    <r>
      <rPr>
        <sz val="8"/>
        <color theme="1"/>
        <rFont val="Calibri"/>
        <family val="2"/>
        <scheme val="minor"/>
      </rPr>
      <t>dérive annuelle moyenne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</si>
  <si>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+ 2 x </t>
    </r>
    <r>
      <rPr>
        <sz val="8"/>
        <color theme="1"/>
        <rFont val="Calibri"/>
        <family val="2"/>
        <scheme val="minor"/>
      </rPr>
      <t>dérive annuelle moyenne</t>
    </r>
  </si>
  <si>
    <t>sdgd</t>
  </si>
  <si>
    <t>rgqg</t>
  </si>
  <si>
    <r>
      <t xml:space="preserve">Attention : Penser à remplir le tableau de dérive des valeures </t>
    </r>
    <r>
      <rPr>
        <b/>
        <u/>
        <sz val="14"/>
        <color rgb="FFFF0000"/>
        <rFont val="Calibri"/>
        <family val="2"/>
        <scheme val="minor"/>
      </rPr>
      <t>hautes</t>
    </r>
    <r>
      <rPr>
        <sz val="14"/>
        <color rgb="FFFF0000"/>
        <rFont val="Calibri"/>
        <family val="2"/>
        <scheme val="minor"/>
      </rPr>
      <t xml:space="preserve"> et</t>
    </r>
    <r>
      <rPr>
        <b/>
        <sz val="14"/>
        <color rgb="FFFF0000"/>
        <rFont val="Calibri"/>
        <family val="2"/>
        <scheme val="minor"/>
      </rPr>
      <t xml:space="preserve"> </t>
    </r>
    <r>
      <rPr>
        <sz val="14"/>
        <color rgb="FFFF0000"/>
        <rFont val="Calibri"/>
        <family val="2"/>
        <scheme val="minor"/>
      </rPr>
      <t xml:space="preserve">le tableau de dérive des valeures </t>
    </r>
    <r>
      <rPr>
        <b/>
        <u/>
        <sz val="14"/>
        <color rgb="FFFF0000"/>
        <rFont val="Calibri"/>
        <family val="2"/>
        <scheme val="minor"/>
      </rPr>
      <t>basses</t>
    </r>
  </si>
  <si>
    <t>pente</t>
  </si>
  <si>
    <t xml:space="preserve">pente ok </t>
  </si>
  <si>
    <t>pente ok</t>
  </si>
  <si>
    <t xml:space="preserve">calculer la pente entre I19 et </t>
  </si>
  <si>
    <t>la dernière case remplis ici E19</t>
  </si>
  <si>
    <t>la dernière case remplis ici I19</t>
  </si>
  <si>
    <t xml:space="preserve">calculer la pente entre K19 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</si>
</sst>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u/>
      <sz val="14"/>
      <color rgb="FF0000FF"/>
      <name val="Calibri"/>
      <family val="2"/>
      <scheme val="minor"/>
    </font>
    <font>
      <sz val="11"/>
      <color rgb="FF0033CC"/>
      <name val="Arial"/>
      <family val="2"/>
    </font>
    <font>
      <b/>
      <sz val="14"/>
      <color rgb="FF0033CC"/>
      <name val="Arial"/>
      <family val="2"/>
    </font>
    <font>
      <sz val="11"/>
      <name val="Arial"/>
      <family val="2"/>
    </font>
    <font>
      <sz val="10"/>
      <name val="Arial"/>
    </font>
    <font>
      <b/>
      <sz val="11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13"/>
      <color rgb="FF0000FF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ECFF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/>
  </cellStyleXfs>
  <cellXfs count="105">
    <xf numFmtId="0" fontId="0" fillId="0" borderId="0" xfId="0"/>
    <xf numFmtId="0" fontId="3" fillId="0" borderId="15" xfId="1" quotePrefix="1" applyFont="1" applyBorder="1" applyAlignment="1">
      <alignment horizontal="center"/>
    </xf>
    <xf numFmtId="0" fontId="10" fillId="0" borderId="0" xfId="1" applyAlignment="1">
      <alignment horizontal="center"/>
    </xf>
    <xf numFmtId="0" fontId="3" fillId="0" borderId="14" xfId="1" applyFont="1" applyBorder="1" applyAlignment="1">
      <alignment horizontal="center"/>
    </xf>
    <xf numFmtId="0" fontId="3" fillId="0" borderId="15" xfId="1" applyFont="1" applyBorder="1" applyAlignment="1">
      <alignment horizontal="center"/>
    </xf>
    <xf numFmtId="0" fontId="10" fillId="0" borderId="15" xfId="1" applyBorder="1" applyAlignment="1">
      <alignment horizontal="center"/>
    </xf>
    <xf numFmtId="0" fontId="1" fillId="0" borderId="1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5" fillId="3" borderId="0" xfId="1" applyFont="1" applyFill="1" applyProtection="1">
      <protection locked="0"/>
    </xf>
    <xf numFmtId="0" fontId="3" fillId="3" borderId="0" xfId="1" applyFont="1" applyFill="1" applyAlignment="1" applyProtection="1">
      <alignment horizontal="center"/>
      <protection locked="0"/>
    </xf>
    <xf numFmtId="0" fontId="1" fillId="0" borderId="11" xfId="1" applyFont="1" applyBorder="1" applyAlignment="1">
      <alignment horizontal="center"/>
    </xf>
    <xf numFmtId="0" fontId="1" fillId="3" borderId="0" xfId="1" applyFont="1" applyFill="1" applyAlignment="1">
      <alignment horizontal="center"/>
    </xf>
    <xf numFmtId="0" fontId="2" fillId="0" borderId="11" xfId="1" applyFont="1" applyBorder="1" applyAlignment="1">
      <alignment horizontal="center"/>
    </xf>
    <xf numFmtId="0" fontId="2" fillId="0" borderId="12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11" fillId="3" borderId="0" xfId="1" applyFont="1" applyFill="1" applyAlignment="1" applyProtection="1">
      <alignment horizontal="center"/>
      <protection locked="0"/>
    </xf>
    <xf numFmtId="0" fontId="5" fillId="0" borderId="0" xfId="1" applyFont="1"/>
    <xf numFmtId="0" fontId="5" fillId="0" borderId="0" xfId="1" applyFont="1" applyAlignment="1" applyProtection="1">
      <alignment horizontal="center"/>
      <protection locked="0"/>
    </xf>
    <xf numFmtId="0" fontId="3" fillId="0" borderId="18" xfId="1" applyFont="1" applyBorder="1" applyAlignment="1">
      <alignment horizontal="center"/>
    </xf>
    <xf numFmtId="0" fontId="1" fillId="0" borderId="17" xfId="1" applyFont="1" applyBorder="1"/>
    <xf numFmtId="0" fontId="3" fillId="0" borderId="19" xfId="1" applyFont="1" applyBorder="1" applyAlignment="1">
      <alignment horizontal="center"/>
    </xf>
    <xf numFmtId="0" fontId="0" fillId="0" borderId="2" xfId="0" quotePrefix="1" applyBorder="1" applyAlignment="1">
      <alignment horizontal="center" vertical="center"/>
    </xf>
    <xf numFmtId="0" fontId="0" fillId="0" borderId="5" xfId="0" quotePrefix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20" xfId="1" applyFont="1" applyBorder="1" applyAlignment="1">
      <alignment horizontal="centerContinuous"/>
    </xf>
    <xf numFmtId="0" fontId="1" fillId="0" borderId="9" xfId="1" applyFont="1" applyBorder="1" applyAlignment="1">
      <alignment horizontal="centerContinuous"/>
    </xf>
    <xf numFmtId="0" fontId="6" fillId="0" borderId="0" xfId="0" applyFont="1"/>
    <xf numFmtId="0" fontId="0" fillId="3" borderId="23" xfId="0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center"/>
      <protection locked="0"/>
    </xf>
    <xf numFmtId="0" fontId="9" fillId="0" borderId="14" xfId="0" applyFont="1" applyBorder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14" xfId="0" applyBorder="1"/>
    <xf numFmtId="0" fontId="11" fillId="0" borderId="20" xfId="1" applyFont="1" applyBorder="1" applyAlignment="1">
      <alignment horizontal="centerContinuous"/>
    </xf>
    <xf numFmtId="0" fontId="0" fillId="0" borderId="17" xfId="0" applyBorder="1"/>
    <xf numFmtId="0" fontId="0" fillId="0" borderId="18" xfId="0" applyBorder="1"/>
    <xf numFmtId="0" fontId="0" fillId="0" borderId="15" xfId="0" applyBorder="1"/>
    <xf numFmtId="2" fontId="0" fillId="0" borderId="3" xfId="0" applyNumberForma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0" fillId="0" borderId="25" xfId="0" applyBorder="1"/>
    <xf numFmtId="0" fontId="0" fillId="0" borderId="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8" xfId="0" applyBorder="1"/>
    <xf numFmtId="0" fontId="0" fillId="0" borderId="29" xfId="0" applyBorder="1"/>
    <xf numFmtId="0" fontId="0" fillId="3" borderId="30" xfId="0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center"/>
      <protection locked="0"/>
    </xf>
    <xf numFmtId="0" fontId="0" fillId="0" borderId="34" xfId="0" applyBorder="1" applyAlignment="1">
      <alignment horizontal="center"/>
    </xf>
    <xf numFmtId="0" fontId="0" fillId="3" borderId="26" xfId="0" applyFill="1" applyBorder="1" applyAlignment="1" applyProtection="1">
      <alignment horizontal="center"/>
      <protection locked="0"/>
    </xf>
    <xf numFmtId="0" fontId="0" fillId="0" borderId="27" xfId="0" applyBorder="1" applyAlignment="1">
      <alignment horizontal="center"/>
    </xf>
    <xf numFmtId="0" fontId="0" fillId="0" borderId="35" xfId="0" applyBorder="1"/>
    <xf numFmtId="2" fontId="0" fillId="0" borderId="36" xfId="0" applyNumberFormat="1" applyBorder="1" applyAlignment="1">
      <alignment horizontal="center" vertical="center"/>
    </xf>
    <xf numFmtId="0" fontId="0" fillId="3" borderId="33" xfId="0" applyFill="1" applyBorder="1" applyAlignment="1" applyProtection="1">
      <alignment horizontal="center"/>
      <protection locked="0"/>
    </xf>
    <xf numFmtId="2" fontId="0" fillId="0" borderId="0" xfId="0" applyNumberFormat="1"/>
    <xf numFmtId="14" fontId="0" fillId="0" borderId="0" xfId="0" applyNumberFormat="1"/>
    <xf numFmtId="0" fontId="0" fillId="0" borderId="38" xfId="0" applyBorder="1"/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/>
    <xf numFmtId="0" fontId="0" fillId="0" borderId="7" xfId="0" applyBorder="1"/>
    <xf numFmtId="0" fontId="15" fillId="0" borderId="0" xfId="0" applyFont="1"/>
    <xf numFmtId="0" fontId="16" fillId="0" borderId="0" xfId="0" applyFont="1"/>
    <xf numFmtId="0" fontId="22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0" borderId="14" xfId="1" applyFont="1" applyBorder="1" applyAlignment="1">
      <alignment horizontal="center"/>
    </xf>
    <xf numFmtId="0" fontId="1" fillId="0" borderId="0" xfId="1" applyFont="1" applyAlignment="1">
      <alignment horizontal="center"/>
    </xf>
    <xf numFmtId="0" fontId="1" fillId="0" borderId="14" xfId="1" applyFont="1" applyBorder="1" applyAlignment="1">
      <alignment horizontal="right"/>
    </xf>
    <xf numFmtId="0" fontId="1" fillId="0" borderId="0" xfId="1" applyFont="1" applyAlignment="1">
      <alignment horizontal="right"/>
    </xf>
    <xf numFmtId="0" fontId="2" fillId="0" borderId="9" xfId="1" applyFont="1" applyBorder="1" applyAlignment="1">
      <alignment horizontal="center"/>
    </xf>
    <xf numFmtId="0" fontId="2" fillId="0" borderId="20" xfId="1" applyFont="1" applyBorder="1" applyAlignment="1">
      <alignment horizontal="center"/>
    </xf>
    <xf numFmtId="0" fontId="2" fillId="0" borderId="21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0" xfId="1" applyFont="1" applyBorder="1" applyAlignment="1">
      <alignment horizontal="center"/>
    </xf>
    <xf numFmtId="0" fontId="1" fillId="0" borderId="21" xfId="1" applyFont="1" applyBorder="1" applyAlignment="1">
      <alignment horizontal="center"/>
    </xf>
    <xf numFmtId="0" fontId="7" fillId="0" borderId="8" xfId="0" applyFont="1" applyBorder="1" applyAlignment="1">
      <alignment horizontal="center" vertical="top" wrapText="1"/>
    </xf>
    <xf numFmtId="0" fontId="7" fillId="0" borderId="13" xfId="0" applyFont="1" applyBorder="1" applyAlignment="1">
      <alignment horizontal="center" vertical="top" wrapText="1"/>
    </xf>
    <xf numFmtId="0" fontId="7" fillId="0" borderId="16" xfId="0" applyFont="1" applyBorder="1" applyAlignment="1">
      <alignment horizontal="center" vertical="top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2" fillId="3" borderId="20" xfId="1" applyFont="1" applyFill="1" applyBorder="1" applyAlignment="1" applyProtection="1">
      <alignment horizontal="center"/>
      <protection locked="0"/>
    </xf>
    <xf numFmtId="0" fontId="2" fillId="3" borderId="21" xfId="1" applyFont="1" applyFill="1" applyBorder="1" applyAlignment="1" applyProtection="1">
      <alignment horizontal="center"/>
      <protection locked="0"/>
    </xf>
    <xf numFmtId="1" fontId="18" fillId="0" borderId="4" xfId="0" applyNumberFormat="1" applyFont="1" applyBorder="1" applyAlignment="1">
      <alignment horizontal="center"/>
    </xf>
    <xf numFmtId="1" fontId="18" fillId="0" borderId="6" xfId="0" applyNumberFormat="1" applyFont="1" applyBorder="1" applyAlignment="1">
      <alignment horizontal="center"/>
    </xf>
    <xf numFmtId="0" fontId="13" fillId="0" borderId="15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19" fillId="0" borderId="11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7">
    <dxf>
      <fill>
        <patternFill>
          <bgColor rgb="FFCCECFF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  <color rgb="FFCCE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896659800041814E-2"/>
          <c:y val="6.3681639550502087E-2"/>
          <c:w val="0.88142700015729014"/>
          <c:h val="0.91243783838670012"/>
        </c:manualLayout>
      </c:layout>
      <c:scatterChart>
        <c:scatterStyle val="lineMarker"/>
        <c:varyColors val="0"/>
        <c:ser>
          <c:idx val="0"/>
          <c:order val="0"/>
          <c:tx>
            <c:v>EMT bas de la sonde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sonde'!$C$19:$R$19</c:f>
              <c:numCache>
                <c:formatCode>General</c:formatCode>
                <c:ptCount val="16"/>
                <c:pt idx="0">
                  <c:v>0.09</c:v>
                </c:pt>
                <c:pt idx="1">
                  <c:v>0.11</c:v>
                </c:pt>
                <c:pt idx="2">
                  <c:v>0.17</c:v>
                </c:pt>
                <c:pt idx="6">
                  <c:v>0.18</c:v>
                </c:pt>
                <c:pt idx="8">
                  <c:v>0.47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02A-4CDA-87F8-910F62D4A28E}"/>
            </c:ext>
          </c:extLst>
        </c:ser>
        <c:ser>
          <c:idx val="1"/>
          <c:order val="1"/>
          <c:tx>
            <c:v>seuil haut de non conformité</c:v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sonde'!$T$15:$AI$15</c:f>
              <c:numCache>
                <c:formatCode>General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02A-4CDA-87F8-910F62D4A28E}"/>
            </c:ext>
          </c:extLst>
        </c:ser>
        <c:ser>
          <c:idx val="2"/>
          <c:order val="2"/>
          <c:tx>
            <c:v>Seuil bas de non conformité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38100" cap="rnd">
                <a:solidFill>
                  <a:srgbClr val="FF0000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sonde'!$T$16:$AI$16</c:f>
              <c:numCache>
                <c:formatCode>General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02A-4CDA-87F8-910F62D4A28E}"/>
            </c:ext>
          </c:extLst>
        </c:ser>
        <c:ser>
          <c:idx val="3"/>
          <c:order val="3"/>
          <c:tx>
            <c:v>Seuil haut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sonde'!$T$18:$AI$18</c:f>
              <c:numCache>
                <c:formatCode>General</c:formatCode>
                <c:ptCount val="16"/>
                <c:pt idx="0">
                  <c:v>0.45999999999999996</c:v>
                </c:pt>
                <c:pt idx="1">
                  <c:v>0.45999999999999996</c:v>
                </c:pt>
                <c:pt idx="2">
                  <c:v>0.45999999999999996</c:v>
                </c:pt>
                <c:pt idx="3">
                  <c:v>0.45999999999999996</c:v>
                </c:pt>
                <c:pt idx="4">
                  <c:v>0.45999999999999996</c:v>
                </c:pt>
                <c:pt idx="5">
                  <c:v>0.45999999999999996</c:v>
                </c:pt>
                <c:pt idx="6">
                  <c:v>0.45999999999999996</c:v>
                </c:pt>
                <c:pt idx="7">
                  <c:v>0.45999999999999996</c:v>
                </c:pt>
                <c:pt idx="8">
                  <c:v>0.45999999999999996</c:v>
                </c:pt>
                <c:pt idx="9">
                  <c:v>0.45999999999999996</c:v>
                </c:pt>
                <c:pt idx="10">
                  <c:v>0.45999999999999996</c:v>
                </c:pt>
                <c:pt idx="11">
                  <c:v>0.45999999999999996</c:v>
                </c:pt>
                <c:pt idx="12">
                  <c:v>0.45999999999999996</c:v>
                </c:pt>
                <c:pt idx="13">
                  <c:v>0.45999999999999996</c:v>
                </c:pt>
                <c:pt idx="14">
                  <c:v>0.45999999999999996</c:v>
                </c:pt>
                <c:pt idx="15">
                  <c:v>0.45999999999999996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02A-4CDA-87F8-910F62D4A28E}"/>
            </c:ext>
          </c:extLst>
        </c:ser>
        <c:ser>
          <c:idx val="4"/>
          <c:order val="4"/>
          <c:tx>
            <c:v>seuil bas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sonde'!$C$18:$R$18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sonde'!$T$19:$AI$19</c:f>
              <c:numCache>
                <c:formatCode>General</c:formatCode>
                <c:ptCount val="16"/>
                <c:pt idx="0">
                  <c:v>-0.45999999999999996</c:v>
                </c:pt>
                <c:pt idx="1">
                  <c:v>-0.45999999999999996</c:v>
                </c:pt>
                <c:pt idx="2">
                  <c:v>-0.45999999999999996</c:v>
                </c:pt>
                <c:pt idx="3">
                  <c:v>-0.45999999999999996</c:v>
                </c:pt>
                <c:pt idx="4">
                  <c:v>-0.45999999999999996</c:v>
                </c:pt>
                <c:pt idx="5">
                  <c:v>-0.45999999999999996</c:v>
                </c:pt>
                <c:pt idx="6">
                  <c:v>-0.45999999999999996</c:v>
                </c:pt>
                <c:pt idx="7">
                  <c:v>-0.45999999999999996</c:v>
                </c:pt>
                <c:pt idx="8">
                  <c:v>-0.45999999999999996</c:v>
                </c:pt>
                <c:pt idx="9">
                  <c:v>-0.45999999999999996</c:v>
                </c:pt>
                <c:pt idx="10">
                  <c:v>-0.45999999999999996</c:v>
                </c:pt>
                <c:pt idx="11">
                  <c:v>-0.45999999999999996</c:v>
                </c:pt>
                <c:pt idx="12">
                  <c:v>-0.45999999999999996</c:v>
                </c:pt>
                <c:pt idx="13">
                  <c:v>-0.45999999999999996</c:v>
                </c:pt>
                <c:pt idx="14">
                  <c:v>-0.45999999999999996</c:v>
                </c:pt>
                <c:pt idx="15">
                  <c:v>-0.45999999999999996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02A-4CDA-87F8-910F62D4A2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3958960"/>
        <c:axId val="333956664"/>
      </c:scatterChart>
      <c:valAx>
        <c:axId val="333958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6664"/>
        <c:crosses val="autoZero"/>
        <c:crossBetween val="midCat"/>
      </c:valAx>
      <c:valAx>
        <c:axId val="33395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8960"/>
        <c:crosses val="autoZero"/>
        <c:crossBetween val="midCat"/>
      </c:valAx>
      <c:spPr>
        <a:noFill/>
        <a:ln w="31750">
          <a:solidFill>
            <a:schemeClr val="bg1"/>
          </a:solidFill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635794369469062E-2"/>
          <c:y val="4.007284825011883E-2"/>
          <c:w val="0.88142700015729014"/>
          <c:h val="0.91985430349976238"/>
        </c:manualLayout>
      </c:layout>
      <c:scatterChart>
        <c:scatterStyle val="lineMarker"/>
        <c:varyColors val="0"/>
        <c:ser>
          <c:idx val="0"/>
          <c:order val="0"/>
          <c:tx>
            <c:v>Erreur haut de la sonde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sonde'!$C$48:$R$48</c:f>
              <c:numCache>
                <c:formatCode>General</c:formatCode>
                <c:ptCount val="16"/>
                <c:pt idx="0">
                  <c:v>0.09</c:v>
                </c:pt>
                <c:pt idx="1">
                  <c:v>0.13</c:v>
                </c:pt>
                <c:pt idx="2">
                  <c:v>0.16</c:v>
                </c:pt>
                <c:pt idx="3">
                  <c:v>0.12</c:v>
                </c:pt>
                <c:pt idx="6">
                  <c:v>0.18</c:v>
                </c:pt>
                <c:pt idx="8">
                  <c:v>0.47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777-4533-9FC1-AA76C1EF5C7F}"/>
            </c:ext>
          </c:extLst>
        </c:ser>
        <c:ser>
          <c:idx val="1"/>
          <c:order val="1"/>
          <c:tx>
            <c:v>seuil haut de non conformité</c:v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sonde'!$T$53:$AI$53</c:f>
              <c:numCache>
                <c:formatCode>General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777-4533-9FC1-AA76C1EF5C7F}"/>
            </c:ext>
          </c:extLst>
        </c:ser>
        <c:ser>
          <c:idx val="2"/>
          <c:order val="2"/>
          <c:tx>
            <c:v>Seuil bas de non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38100" cap="rnd">
                <a:solidFill>
                  <a:srgbClr val="FF0000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sonde'!$T$54:$AI$54</c:f>
              <c:numCache>
                <c:formatCode>General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777-4533-9FC1-AA76C1EF5C7F}"/>
            </c:ext>
          </c:extLst>
        </c:ser>
        <c:ser>
          <c:idx val="3"/>
          <c:order val="3"/>
          <c:tx>
            <c:v>Seuil haut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sonde'!$T$56:$AI$56</c:f>
              <c:numCache>
                <c:formatCode>0.00</c:formatCode>
                <c:ptCount val="16"/>
                <c:pt idx="0">
                  <c:v>0.4232394366197183</c:v>
                </c:pt>
                <c:pt idx="1">
                  <c:v>0.4232394366197183</c:v>
                </c:pt>
                <c:pt idx="2">
                  <c:v>0.4232394366197183</c:v>
                </c:pt>
                <c:pt idx="3">
                  <c:v>0.4232394366197183</c:v>
                </c:pt>
                <c:pt idx="4">
                  <c:v>0.4232394366197183</c:v>
                </c:pt>
                <c:pt idx="5">
                  <c:v>0.4232394366197183</c:v>
                </c:pt>
                <c:pt idx="6">
                  <c:v>0.4232394366197183</c:v>
                </c:pt>
                <c:pt idx="7">
                  <c:v>0.4232394366197183</c:v>
                </c:pt>
                <c:pt idx="8">
                  <c:v>0.4232394366197183</c:v>
                </c:pt>
                <c:pt idx="9">
                  <c:v>0.4232394366197183</c:v>
                </c:pt>
                <c:pt idx="10">
                  <c:v>0.4232394366197183</c:v>
                </c:pt>
                <c:pt idx="11">
                  <c:v>0.4232394366197183</c:v>
                </c:pt>
                <c:pt idx="12">
                  <c:v>0.4232394366197183</c:v>
                </c:pt>
                <c:pt idx="13">
                  <c:v>0.4232394366197183</c:v>
                </c:pt>
                <c:pt idx="14">
                  <c:v>0.4232394366197183</c:v>
                </c:pt>
                <c:pt idx="15">
                  <c:v>0.4232394366197183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0777-4533-9FC1-AA76C1EF5C7F}"/>
            </c:ext>
          </c:extLst>
        </c:ser>
        <c:ser>
          <c:idx val="4"/>
          <c:order val="4"/>
          <c:tx>
            <c:v>seuil bas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sonde'!$C$47:$R$47</c:f>
              <c:numCache>
                <c:formatCode>General</c:formatCode>
                <c:ptCount val="16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2018</c:v>
                </c:pt>
                <c:pt idx="4">
                  <c:v>2019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  <c:pt idx="9">
                  <c:v>2024</c:v>
                </c:pt>
                <c:pt idx="10">
                  <c:v>2025</c:v>
                </c:pt>
                <c:pt idx="11">
                  <c:v>2026</c:v>
                </c:pt>
                <c:pt idx="12">
                  <c:v>2027</c:v>
                </c:pt>
                <c:pt idx="13">
                  <c:v>2028</c:v>
                </c:pt>
                <c:pt idx="14">
                  <c:v>2029</c:v>
                </c:pt>
                <c:pt idx="15">
                  <c:v>2030</c:v>
                </c:pt>
              </c:numCache>
            </c:numRef>
          </c:xVal>
          <c:yVal>
            <c:numRef>
              <c:f>'Analyse de dérive d''une sonde'!$T$57:$AI$57</c:f>
              <c:numCache>
                <c:formatCode>0.00</c:formatCode>
                <c:ptCount val="16"/>
                <c:pt idx="0">
                  <c:v>-0.4232394366197183</c:v>
                </c:pt>
                <c:pt idx="1">
                  <c:v>-0.4232394366197183</c:v>
                </c:pt>
                <c:pt idx="2">
                  <c:v>-0.4232394366197183</c:v>
                </c:pt>
                <c:pt idx="3">
                  <c:v>-0.4232394366197183</c:v>
                </c:pt>
                <c:pt idx="4">
                  <c:v>-0.4232394366197183</c:v>
                </c:pt>
                <c:pt idx="5">
                  <c:v>-0.4232394366197183</c:v>
                </c:pt>
                <c:pt idx="6">
                  <c:v>-0.4232394366197183</c:v>
                </c:pt>
                <c:pt idx="7">
                  <c:v>-0.4232394366197183</c:v>
                </c:pt>
                <c:pt idx="8">
                  <c:v>-0.4232394366197183</c:v>
                </c:pt>
                <c:pt idx="9">
                  <c:v>-0.4232394366197183</c:v>
                </c:pt>
                <c:pt idx="10">
                  <c:v>-0.4232394366197183</c:v>
                </c:pt>
                <c:pt idx="11">
                  <c:v>-0.4232394366197183</c:v>
                </c:pt>
                <c:pt idx="12">
                  <c:v>-0.4232394366197183</c:v>
                </c:pt>
                <c:pt idx="13">
                  <c:v>-0.4232394366197183</c:v>
                </c:pt>
                <c:pt idx="14">
                  <c:v>-0.4232394366197183</c:v>
                </c:pt>
                <c:pt idx="15">
                  <c:v>-0.4232394366197183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0777-4533-9FC1-AA76C1EF5C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3958960"/>
        <c:axId val="333956664"/>
      </c:scatterChart>
      <c:valAx>
        <c:axId val="333958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6664"/>
        <c:crosses val="autoZero"/>
        <c:crossBetween val="midCat"/>
      </c:valAx>
      <c:valAx>
        <c:axId val="33395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8960"/>
        <c:crosses val="autoZero"/>
        <c:crossBetween val="midCat"/>
      </c:valAx>
      <c:spPr>
        <a:noFill/>
        <a:ln w="25400">
          <a:solidFill>
            <a:schemeClr val="bg1"/>
          </a:solidFill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163045</xdr:colOff>
      <xdr:row>24</xdr:row>
      <xdr:rowOff>54909</xdr:rowOff>
    </xdr:from>
    <xdr:to>
      <xdr:col>8</xdr:col>
      <xdr:colOff>958102</xdr:colOff>
      <xdr:row>40</xdr:row>
      <xdr:rowOff>180416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600076</xdr:colOff>
      <xdr:row>51</xdr:row>
      <xdr:rowOff>152400</xdr:rowOff>
    </xdr:from>
    <xdr:to>
      <xdr:col>9</xdr:col>
      <xdr:colOff>285750</xdr:colOff>
      <xdr:row>68</xdr:row>
      <xdr:rowOff>95251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78"/>
  <sheetViews>
    <sheetView showGridLines="0" tabSelected="1" topLeftCell="E1" zoomScale="85" zoomScaleNormal="85" workbookViewId="0">
      <selection activeCell="R26" sqref="R26"/>
    </sheetView>
  </sheetViews>
  <sheetFormatPr baseColWidth="10" defaultRowHeight="14.4" x14ac:dyDescent="0.3"/>
  <cols>
    <col min="1" max="1" width="18.88671875" customWidth="1"/>
    <col min="2" max="2" width="31.44140625" customWidth="1"/>
    <col min="3" max="10" width="16.6640625" customWidth="1"/>
    <col min="11" max="11" width="21.44140625" customWidth="1"/>
    <col min="12" max="18" width="16.6640625" customWidth="1"/>
    <col min="20" max="36" width="11.44140625" hidden="1" customWidth="1"/>
  </cols>
  <sheetData>
    <row r="1" spans="1:35" ht="15" customHeight="1" x14ac:dyDescent="0.3">
      <c r="A1" s="80"/>
      <c r="B1" s="83" t="s">
        <v>0</v>
      </c>
      <c r="C1" s="84"/>
      <c r="D1" s="84"/>
      <c r="E1" s="84"/>
      <c r="F1" s="84"/>
      <c r="G1" s="84"/>
      <c r="H1" s="84"/>
      <c r="I1" s="85"/>
      <c r="J1" s="64"/>
      <c r="K1" s="65"/>
      <c r="L1" s="30"/>
      <c r="M1" s="31"/>
      <c r="N1" s="31"/>
      <c r="O1" s="31"/>
      <c r="P1" s="31"/>
      <c r="Q1" s="31"/>
      <c r="R1" s="31"/>
    </row>
    <row r="2" spans="1:35" x14ac:dyDescent="0.3">
      <c r="A2" s="81"/>
      <c r="B2" s="86"/>
      <c r="C2" s="87"/>
      <c r="D2" s="87"/>
      <c r="E2" s="87"/>
      <c r="F2" s="87"/>
      <c r="G2" s="87"/>
      <c r="H2" s="87"/>
      <c r="I2" s="88"/>
      <c r="J2" s="66"/>
      <c r="K2" s="67"/>
      <c r="L2" s="30"/>
      <c r="M2" s="31"/>
      <c r="N2" s="31"/>
      <c r="O2" s="31"/>
      <c r="P2" s="31"/>
      <c r="Q2" s="31"/>
      <c r="R2" s="31"/>
    </row>
    <row r="3" spans="1:35" ht="15" thickBot="1" x14ac:dyDescent="0.35">
      <c r="A3" s="82"/>
      <c r="B3" s="89"/>
      <c r="C3" s="90"/>
      <c r="D3" s="90"/>
      <c r="E3" s="90"/>
      <c r="F3" s="90"/>
      <c r="G3" s="90"/>
      <c r="H3" s="90"/>
      <c r="I3" s="91"/>
      <c r="J3" s="68"/>
      <c r="K3" s="69"/>
      <c r="L3" s="30"/>
      <c r="M3" s="31"/>
      <c r="N3" s="31"/>
      <c r="O3" s="31"/>
      <c r="P3" s="31"/>
      <c r="Q3" s="31"/>
      <c r="R3" s="31"/>
    </row>
    <row r="4" spans="1:35" ht="15" thickBot="1" x14ac:dyDescent="0.35"/>
    <row r="5" spans="1:35" ht="15" thickBot="1" x14ac:dyDescent="0.35">
      <c r="B5" s="77" t="s">
        <v>6</v>
      </c>
      <c r="C5" s="78"/>
      <c r="D5" s="78"/>
      <c r="E5" s="79"/>
      <c r="F5" s="74" t="s">
        <v>7</v>
      </c>
      <c r="G5" s="75"/>
      <c r="H5" s="75"/>
      <c r="I5" s="76"/>
    </row>
    <row r="6" spans="1:35" x14ac:dyDescent="0.3">
      <c r="B6" s="6"/>
      <c r="C6" s="10"/>
      <c r="D6" s="10"/>
      <c r="E6" s="10"/>
      <c r="F6" s="14"/>
      <c r="G6" s="12"/>
      <c r="H6" s="12"/>
      <c r="I6" s="13"/>
    </row>
    <row r="7" spans="1:35" x14ac:dyDescent="0.3">
      <c r="B7" s="70" t="s">
        <v>1</v>
      </c>
      <c r="C7" s="71"/>
      <c r="D7" s="8" t="s">
        <v>36</v>
      </c>
      <c r="E7" s="17"/>
      <c r="F7" s="72" t="s">
        <v>2</v>
      </c>
      <c r="G7" s="73"/>
      <c r="H7" s="11" t="s">
        <v>43</v>
      </c>
      <c r="I7" s="4"/>
    </row>
    <row r="8" spans="1:35" x14ac:dyDescent="0.3">
      <c r="B8" s="3"/>
      <c r="C8" s="2"/>
      <c r="D8" s="16"/>
      <c r="E8" s="16"/>
      <c r="F8" s="32"/>
      <c r="I8" s="4"/>
    </row>
    <row r="9" spans="1:35" x14ac:dyDescent="0.3">
      <c r="B9" s="70" t="s">
        <v>3</v>
      </c>
      <c r="C9" s="71"/>
      <c r="D9" s="9" t="s">
        <v>50</v>
      </c>
      <c r="E9" s="16"/>
      <c r="F9" s="72" t="s">
        <v>4</v>
      </c>
      <c r="G9" s="73"/>
      <c r="H9" s="9" t="s">
        <v>51</v>
      </c>
      <c r="I9" s="1" t="s">
        <v>8</v>
      </c>
    </row>
    <row r="10" spans="1:35" x14ac:dyDescent="0.3">
      <c r="B10" s="32"/>
      <c r="E10" s="7"/>
      <c r="F10" s="32"/>
      <c r="I10" s="5"/>
    </row>
    <row r="11" spans="1:35" x14ac:dyDescent="0.3">
      <c r="B11" s="72" t="s">
        <v>5</v>
      </c>
      <c r="C11" s="73"/>
      <c r="D11" s="15" t="s">
        <v>38</v>
      </c>
      <c r="E11" s="7"/>
      <c r="F11" s="72" t="s">
        <v>10</v>
      </c>
      <c r="G11" s="73"/>
      <c r="H11" s="9">
        <v>2</v>
      </c>
      <c r="I11" s="36"/>
    </row>
    <row r="12" spans="1:35" ht="15" thickBot="1" x14ac:dyDescent="0.35">
      <c r="B12" s="34"/>
      <c r="C12" s="35"/>
      <c r="D12" s="35"/>
      <c r="E12" s="18"/>
      <c r="F12" s="19"/>
      <c r="G12" s="18"/>
      <c r="H12" s="18"/>
      <c r="I12" s="20"/>
    </row>
    <row r="13" spans="1:35" ht="15" thickBot="1" x14ac:dyDescent="0.35">
      <c r="B13" s="26" t="s">
        <v>9</v>
      </c>
      <c r="C13" s="25"/>
      <c r="D13" s="33"/>
      <c r="E13" s="33"/>
      <c r="F13" s="25"/>
      <c r="G13" s="96">
        <v>2015</v>
      </c>
      <c r="H13" s="96"/>
      <c r="I13" s="97"/>
    </row>
    <row r="14" spans="1:35" ht="15" customHeight="1" x14ac:dyDescent="0.3">
      <c r="B14" s="103" t="s">
        <v>52</v>
      </c>
      <c r="C14" s="103"/>
      <c r="D14" s="103"/>
      <c r="E14" s="103"/>
      <c r="F14" s="103"/>
      <c r="G14" s="103"/>
      <c r="H14" s="103"/>
      <c r="I14" s="103"/>
    </row>
    <row r="15" spans="1:35" ht="20.25" customHeight="1" x14ac:dyDescent="0.3">
      <c r="B15" s="104"/>
      <c r="C15" s="104"/>
      <c r="D15" s="104"/>
      <c r="E15" s="104"/>
      <c r="F15" s="104"/>
      <c r="G15" s="104"/>
      <c r="H15" s="104"/>
      <c r="I15" s="104"/>
      <c r="T15">
        <f t="shared" ref="T15:AI15" si="0">$C$26</f>
        <v>0.5</v>
      </c>
      <c r="U15">
        <f t="shared" si="0"/>
        <v>0.5</v>
      </c>
      <c r="V15">
        <f t="shared" si="0"/>
        <v>0.5</v>
      </c>
      <c r="W15">
        <f t="shared" si="0"/>
        <v>0.5</v>
      </c>
      <c r="X15">
        <f t="shared" si="0"/>
        <v>0.5</v>
      </c>
      <c r="Y15">
        <f t="shared" si="0"/>
        <v>0.5</v>
      </c>
      <c r="Z15">
        <f t="shared" si="0"/>
        <v>0.5</v>
      </c>
      <c r="AA15">
        <f t="shared" si="0"/>
        <v>0.5</v>
      </c>
      <c r="AB15">
        <f t="shared" si="0"/>
        <v>0.5</v>
      </c>
      <c r="AC15">
        <f t="shared" si="0"/>
        <v>0.5</v>
      </c>
      <c r="AD15">
        <f t="shared" si="0"/>
        <v>0.5</v>
      </c>
      <c r="AE15">
        <f t="shared" si="0"/>
        <v>0.5</v>
      </c>
      <c r="AF15">
        <f t="shared" si="0"/>
        <v>0.5</v>
      </c>
      <c r="AG15">
        <f t="shared" si="0"/>
        <v>0.5</v>
      </c>
      <c r="AH15">
        <f t="shared" si="0"/>
        <v>0.5</v>
      </c>
      <c r="AI15">
        <f t="shared" si="0"/>
        <v>0.5</v>
      </c>
    </row>
    <row r="16" spans="1:35" ht="21" customHeight="1" x14ac:dyDescent="0.35">
      <c r="A16" s="27" t="s">
        <v>11</v>
      </c>
      <c r="T16">
        <f t="shared" ref="T16:AI16" si="1">$C$27</f>
        <v>-0.5</v>
      </c>
      <c r="U16">
        <f t="shared" si="1"/>
        <v>-0.5</v>
      </c>
      <c r="V16">
        <f t="shared" si="1"/>
        <v>-0.5</v>
      </c>
      <c r="W16">
        <f t="shared" si="1"/>
        <v>-0.5</v>
      </c>
      <c r="X16">
        <f t="shared" si="1"/>
        <v>-0.5</v>
      </c>
      <c r="Y16">
        <f t="shared" si="1"/>
        <v>-0.5</v>
      </c>
      <c r="Z16">
        <f t="shared" si="1"/>
        <v>-0.5</v>
      </c>
      <c r="AA16">
        <f t="shared" si="1"/>
        <v>-0.5</v>
      </c>
      <c r="AB16">
        <f t="shared" si="1"/>
        <v>-0.5</v>
      </c>
      <c r="AC16">
        <f t="shared" si="1"/>
        <v>-0.5</v>
      </c>
      <c r="AD16">
        <f t="shared" si="1"/>
        <v>-0.5</v>
      </c>
      <c r="AE16">
        <f t="shared" si="1"/>
        <v>-0.5</v>
      </c>
      <c r="AF16">
        <f t="shared" si="1"/>
        <v>-0.5</v>
      </c>
      <c r="AG16">
        <f t="shared" si="1"/>
        <v>-0.5</v>
      </c>
      <c r="AH16">
        <f t="shared" si="1"/>
        <v>-0.5</v>
      </c>
      <c r="AI16">
        <f t="shared" si="1"/>
        <v>-0.5</v>
      </c>
    </row>
    <row r="17" spans="1:35" ht="15" thickBot="1" x14ac:dyDescent="0.35">
      <c r="C17" t="s">
        <v>12</v>
      </c>
      <c r="D17" t="s">
        <v>13</v>
      </c>
      <c r="E17" t="s">
        <v>14</v>
      </c>
      <c r="F17" t="s">
        <v>15</v>
      </c>
      <c r="G17" t="s">
        <v>16</v>
      </c>
      <c r="H17" t="s">
        <v>17</v>
      </c>
      <c r="I17" t="s">
        <v>18</v>
      </c>
      <c r="J17" t="s">
        <v>19</v>
      </c>
      <c r="K17" t="s">
        <v>23</v>
      </c>
      <c r="L17" t="s">
        <v>24</v>
      </c>
      <c r="M17" t="s">
        <v>25</v>
      </c>
      <c r="N17" t="s">
        <v>26</v>
      </c>
      <c r="O17" t="s">
        <v>27</v>
      </c>
      <c r="P17" t="s">
        <v>28</v>
      </c>
      <c r="Q17" t="s">
        <v>29</v>
      </c>
      <c r="R17" t="s">
        <v>30</v>
      </c>
    </row>
    <row r="18" spans="1:35" ht="20.25" customHeight="1" thickBot="1" x14ac:dyDescent="0.35">
      <c r="A18" s="38" t="s">
        <v>20</v>
      </c>
      <c r="B18" s="39" t="s">
        <v>21</v>
      </c>
      <c r="C18" s="46">
        <f>G13</f>
        <v>2015</v>
      </c>
      <c r="D18" s="40">
        <f>C18+1</f>
        <v>2016</v>
      </c>
      <c r="E18" s="40">
        <f t="shared" ref="E18:R18" si="2">D18+1</f>
        <v>2017</v>
      </c>
      <c r="F18" s="40">
        <f t="shared" si="2"/>
        <v>2018</v>
      </c>
      <c r="G18" s="40">
        <f t="shared" si="2"/>
        <v>2019</v>
      </c>
      <c r="H18" s="40">
        <f t="shared" si="2"/>
        <v>2020</v>
      </c>
      <c r="I18" s="40">
        <f t="shared" si="2"/>
        <v>2021</v>
      </c>
      <c r="J18" s="40">
        <f t="shared" si="2"/>
        <v>2022</v>
      </c>
      <c r="K18" s="40">
        <f t="shared" si="2"/>
        <v>2023</v>
      </c>
      <c r="L18" s="40">
        <f t="shared" si="2"/>
        <v>2024</v>
      </c>
      <c r="M18" s="40">
        <f t="shared" si="2"/>
        <v>2025</v>
      </c>
      <c r="N18" s="40">
        <f t="shared" si="2"/>
        <v>2026</v>
      </c>
      <c r="O18" s="40">
        <f t="shared" si="2"/>
        <v>2027</v>
      </c>
      <c r="P18" s="40">
        <f t="shared" si="2"/>
        <v>2028</v>
      </c>
      <c r="Q18" s="40">
        <f t="shared" si="2"/>
        <v>2029</v>
      </c>
      <c r="R18" s="41">
        <f t="shared" si="2"/>
        <v>2030</v>
      </c>
      <c r="T18">
        <f t="shared" ref="T18:AI18" si="3">$C$29</f>
        <v>0.45999999999999996</v>
      </c>
      <c r="U18">
        <f t="shared" si="3"/>
        <v>0.45999999999999996</v>
      </c>
      <c r="V18">
        <f t="shared" si="3"/>
        <v>0.45999999999999996</v>
      </c>
      <c r="W18">
        <f t="shared" si="3"/>
        <v>0.45999999999999996</v>
      </c>
      <c r="X18">
        <f t="shared" si="3"/>
        <v>0.45999999999999996</v>
      </c>
      <c r="Y18">
        <f t="shared" si="3"/>
        <v>0.45999999999999996</v>
      </c>
      <c r="Z18">
        <f t="shared" si="3"/>
        <v>0.45999999999999996</v>
      </c>
      <c r="AA18">
        <f t="shared" si="3"/>
        <v>0.45999999999999996</v>
      </c>
      <c r="AB18">
        <f t="shared" si="3"/>
        <v>0.45999999999999996</v>
      </c>
      <c r="AC18">
        <f t="shared" si="3"/>
        <v>0.45999999999999996</v>
      </c>
      <c r="AD18">
        <f t="shared" si="3"/>
        <v>0.45999999999999996</v>
      </c>
      <c r="AE18">
        <f t="shared" si="3"/>
        <v>0.45999999999999996</v>
      </c>
      <c r="AF18">
        <f t="shared" si="3"/>
        <v>0.45999999999999996</v>
      </c>
      <c r="AG18">
        <f t="shared" si="3"/>
        <v>0.45999999999999996</v>
      </c>
      <c r="AH18">
        <f t="shared" si="3"/>
        <v>0.45999999999999996</v>
      </c>
      <c r="AI18">
        <f t="shared" si="3"/>
        <v>0.45999999999999996</v>
      </c>
    </row>
    <row r="19" spans="1:35" ht="20.25" customHeight="1" x14ac:dyDescent="0.3">
      <c r="A19" s="38"/>
      <c r="B19" s="49" t="s">
        <v>46</v>
      </c>
      <c r="C19" s="47">
        <v>0.09</v>
      </c>
      <c r="D19" s="44">
        <v>0.11</v>
      </c>
      <c r="E19" s="44">
        <v>0.17</v>
      </c>
      <c r="F19" s="44"/>
      <c r="G19" s="44"/>
      <c r="H19" s="44"/>
      <c r="I19" s="44">
        <v>0.18</v>
      </c>
      <c r="J19" s="44"/>
      <c r="K19" s="44">
        <v>0.47</v>
      </c>
      <c r="L19" s="44"/>
      <c r="M19" s="44"/>
      <c r="N19" s="44"/>
      <c r="O19" s="44"/>
      <c r="P19" s="44"/>
      <c r="Q19" s="44"/>
      <c r="R19" s="45"/>
      <c r="T19">
        <f t="shared" ref="T19:AI19" si="4">$C$30</f>
        <v>-0.45999999999999996</v>
      </c>
      <c r="U19">
        <f t="shared" si="4"/>
        <v>-0.45999999999999996</v>
      </c>
      <c r="V19">
        <f t="shared" si="4"/>
        <v>-0.45999999999999996</v>
      </c>
      <c r="W19">
        <f t="shared" si="4"/>
        <v>-0.45999999999999996</v>
      </c>
      <c r="X19">
        <f t="shared" si="4"/>
        <v>-0.45999999999999996</v>
      </c>
      <c r="Y19">
        <f t="shared" si="4"/>
        <v>-0.45999999999999996</v>
      </c>
      <c r="Z19">
        <f t="shared" si="4"/>
        <v>-0.45999999999999996</v>
      </c>
      <c r="AA19">
        <f t="shared" si="4"/>
        <v>-0.45999999999999996</v>
      </c>
      <c r="AB19">
        <f t="shared" si="4"/>
        <v>-0.45999999999999996</v>
      </c>
      <c r="AC19">
        <f t="shared" si="4"/>
        <v>-0.45999999999999996</v>
      </c>
      <c r="AD19">
        <f t="shared" si="4"/>
        <v>-0.45999999999999996</v>
      </c>
      <c r="AE19">
        <f t="shared" si="4"/>
        <v>-0.45999999999999996</v>
      </c>
      <c r="AF19">
        <f t="shared" si="4"/>
        <v>-0.45999999999999996</v>
      </c>
      <c r="AG19">
        <f t="shared" si="4"/>
        <v>-0.45999999999999996</v>
      </c>
      <c r="AH19">
        <f t="shared" si="4"/>
        <v>-0.45999999999999996</v>
      </c>
      <c r="AI19">
        <f t="shared" si="4"/>
        <v>-0.45999999999999996</v>
      </c>
    </row>
    <row r="20" spans="1:35" ht="18" thickBot="1" x14ac:dyDescent="0.35">
      <c r="A20" s="38"/>
      <c r="B20" s="54" t="s">
        <v>22</v>
      </c>
      <c r="C20" s="55" t="str">
        <f>IF(ISBLANK(C19),"",IF(ISERR(F27)=TRUE,"",IF(ABS(C19)&gt;ABS($C$27),"Non conforme",IF(ABS(C19)&gt;ABS($C$30),"Alerte","Acceptable"))))</f>
        <v>Acceptable</v>
      </c>
      <c r="D20" s="55" t="str">
        <f t="shared" ref="D20:R20" si="5">IF(ISBLANK(D19),"",IF(ISERR(H32)=TRUE,"",IF(ABS(D19)&gt;ABS($C$27),"Non conforme",IF(ABS(D19)&gt;ABS($C$30),"Alerte","Acceptable"))))</f>
        <v>Acceptable</v>
      </c>
      <c r="E20" s="55" t="str">
        <f t="shared" si="5"/>
        <v>Acceptable</v>
      </c>
      <c r="F20" s="55" t="str">
        <f t="shared" si="5"/>
        <v/>
      </c>
      <c r="G20" s="55" t="str">
        <f t="shared" si="5"/>
        <v/>
      </c>
      <c r="H20" s="55" t="str">
        <f t="shared" si="5"/>
        <v/>
      </c>
      <c r="I20" s="55" t="str">
        <f t="shared" si="5"/>
        <v>Acceptable</v>
      </c>
      <c r="J20" s="55" t="str">
        <f t="shared" si="5"/>
        <v/>
      </c>
      <c r="K20" s="55" t="str">
        <f t="shared" si="5"/>
        <v>Alerte</v>
      </c>
      <c r="L20" s="55" t="str">
        <f t="shared" si="5"/>
        <v/>
      </c>
      <c r="M20" s="55" t="str">
        <f t="shared" si="5"/>
        <v/>
      </c>
      <c r="N20" s="55" t="str">
        <f t="shared" si="5"/>
        <v/>
      </c>
      <c r="O20" s="55" t="str">
        <f t="shared" si="5"/>
        <v/>
      </c>
      <c r="P20" s="55" t="str">
        <f t="shared" si="5"/>
        <v/>
      </c>
      <c r="Q20" s="55" t="str">
        <f t="shared" si="5"/>
        <v/>
      </c>
      <c r="R20" s="56" t="str">
        <f t="shared" si="5"/>
        <v/>
      </c>
    </row>
    <row r="21" spans="1:35" ht="15" thickBot="1" x14ac:dyDescent="0.35">
      <c r="B21" s="57" t="s">
        <v>53</v>
      </c>
      <c r="C21" s="58"/>
      <c r="D21" s="58">
        <f>IF(ISBLANK(D19),"",ABS(SLOPE(C19:D19,C18:D18)))</f>
        <v>2.0000000000000004E-2</v>
      </c>
      <c r="E21" s="58">
        <f t="shared" ref="E21:H21" si="6">IF(ISBLANK(E19),"",ABS(SLOPE(D19:E19,D18:E18)))</f>
        <v>6.0000000000000012E-2</v>
      </c>
      <c r="F21" s="58" t="str">
        <f t="shared" si="6"/>
        <v/>
      </c>
      <c r="G21" s="58" t="str">
        <f t="shared" si="6"/>
        <v/>
      </c>
      <c r="H21" s="58" t="str">
        <f t="shared" si="6"/>
        <v/>
      </c>
      <c r="I21" s="58" cm="1">
        <f t="array" aca="1" ref="I21" ca="1">IF(I19="","",I19-INDIRECT(ADDRESS(ROW(I19),MAX(IF($C19:H19="","",COLUMN($C19:H19))))))</f>
        <v>9.9999999999999811E-3</v>
      </c>
      <c r="J21" s="58" t="str" cm="1">
        <f t="array" aca="1" ref="J21" ca="1">IF(J19="","",J19-INDIRECT(ADDRESS(ROW(J19),MAX(IF($C19:I19="","",COLUMN($C19:I19))))))</f>
        <v/>
      </c>
      <c r="K21" s="58" cm="1">
        <f t="array" aca="1" ref="K21" ca="1">IF(K19="","",K19-INDIRECT(ADDRESS(ROW(K19),MAX(IF($C19:J19="","",COLUMN($C19:J19))))))</f>
        <v>0.28999999999999998</v>
      </c>
      <c r="L21" s="58" t="str" cm="1">
        <f t="array" aca="1" ref="L21" ca="1">IF(L19="","",L19-INDIRECT(ADDRESS(ROW(L19),MAX(IF($C19:K19="","",COLUMN($C19:K19))))))</f>
        <v/>
      </c>
      <c r="M21" s="58" t="str" cm="1">
        <f t="array" aca="1" ref="M21" ca="1">IF(M19="","",M19-INDIRECT(ADDRESS(ROW(M19),MAX(IF($C19:L19="","",COLUMN($C19:L19))))))</f>
        <v/>
      </c>
      <c r="N21" s="58" t="str" cm="1">
        <f t="array" aca="1" ref="N21" ca="1">IF(N19="","",N19-INDIRECT(ADDRESS(ROW(N19),MAX(IF($C19:M19="","",COLUMN($C19:M19))))))</f>
        <v/>
      </c>
      <c r="O21" s="58" t="str" cm="1">
        <f t="array" aca="1" ref="O21" ca="1">IF(O19="","",O19-INDIRECT(ADDRESS(ROW(O19),MAX(IF($C19:N19="","",COLUMN($C19:N19))))))</f>
        <v/>
      </c>
      <c r="P21" s="58" t="str" cm="1">
        <f t="array" aca="1" ref="P21" ca="1">IF(P19="","",P19-INDIRECT(ADDRESS(ROW(P19),MAX(IF($C19:O19="","",COLUMN($C19:O19))))))</f>
        <v/>
      </c>
      <c r="Q21" s="58" t="str" cm="1">
        <f t="array" aca="1" ref="Q21" ca="1">IF(Q19="","",Q19-INDIRECT(ADDRESS(ROW(Q19),MAX(IF($C19:P19="","",COLUMN($C19:P19))))))</f>
        <v/>
      </c>
      <c r="R21" s="58" t="str" cm="1">
        <f t="array" aca="1" ref="R21" ca="1">IF(R19="","",R19-INDIRECT(ADDRESS(ROW(R19),MAX(IF($C19:Q19="","",COLUMN($C19:Q19))))))</f>
        <v/>
      </c>
      <c r="U21" t="s">
        <v>34</v>
      </c>
      <c r="X21" t="s">
        <v>38</v>
      </c>
    </row>
    <row r="22" spans="1:35" ht="15" customHeight="1" x14ac:dyDescent="0.3">
      <c r="D22" s="61" t="s">
        <v>54</v>
      </c>
      <c r="E22" s="61" t="s">
        <v>55</v>
      </c>
      <c r="F22" s="59"/>
      <c r="G22" s="59"/>
      <c r="H22" s="59"/>
      <c r="I22" s="60" t="s">
        <v>56</v>
      </c>
      <c r="J22" s="60"/>
      <c r="K22" s="60" t="s">
        <v>59</v>
      </c>
      <c r="L22" s="59"/>
      <c r="U22" t="s">
        <v>33</v>
      </c>
      <c r="X22" t="s">
        <v>39</v>
      </c>
    </row>
    <row r="23" spans="1:35" ht="15.75" customHeight="1" x14ac:dyDescent="0.3">
      <c r="D23" s="59"/>
      <c r="E23" s="59"/>
      <c r="F23" s="59"/>
      <c r="G23" s="59"/>
      <c r="H23" s="59"/>
      <c r="I23" s="60" t="s">
        <v>57</v>
      </c>
      <c r="J23" s="60"/>
      <c r="K23" s="60" t="s">
        <v>58</v>
      </c>
      <c r="L23" s="59"/>
      <c r="U23" t="s">
        <v>35</v>
      </c>
      <c r="X23" t="s">
        <v>40</v>
      </c>
    </row>
    <row r="24" spans="1:35" ht="15" customHeight="1" x14ac:dyDescent="0.3">
      <c r="U24" t="s">
        <v>36</v>
      </c>
    </row>
    <row r="25" spans="1:35" ht="15.75" customHeight="1" thickBot="1" x14ac:dyDescent="0.35">
      <c r="U25" t="s">
        <v>37</v>
      </c>
    </row>
    <row r="26" spans="1:35" ht="24.75" customHeight="1" x14ac:dyDescent="0.3">
      <c r="A26" s="101" t="s">
        <v>41</v>
      </c>
      <c r="B26" s="21" t="s">
        <v>44</v>
      </c>
      <c r="C26" s="23">
        <f>H11*0.25</f>
        <v>0.5</v>
      </c>
    </row>
    <row r="27" spans="1:35" ht="23.25" customHeight="1" thickBot="1" x14ac:dyDescent="0.35">
      <c r="A27" s="102"/>
      <c r="B27" s="22" t="s">
        <v>45</v>
      </c>
      <c r="C27" s="24">
        <f>-0.25*H11</f>
        <v>-0.5</v>
      </c>
      <c r="F27">
        <f>IF(SLOPE(C19:R19,C18:R18)&gt;0,(C26-(INTERCEPT(C19:R19,C18:R18)))/(SLOPE(C19:R19,C18:R18)),(C27-(INTERCEPT(C19:R19,C18:R18)))/(SLOPE(C19:R19,C18:R18)))</f>
        <v>2026.0680570801321</v>
      </c>
    </row>
    <row r="28" spans="1:35" ht="15" thickBot="1" x14ac:dyDescent="0.35"/>
    <row r="29" spans="1:35" ht="22.5" customHeight="1" x14ac:dyDescent="0.3">
      <c r="A29" s="62" t="s">
        <v>42</v>
      </c>
      <c r="B29" s="21" t="s">
        <v>48</v>
      </c>
      <c r="C29" s="37">
        <f>IF(ISERR(F27)=TRUE,"non calculable",C26-(2*D21))</f>
        <v>0.45999999999999996</v>
      </c>
      <c r="J29" s="92" t="s">
        <v>47</v>
      </c>
      <c r="K29" s="93"/>
    </row>
    <row r="30" spans="1:35" ht="21.75" customHeight="1" thickBot="1" x14ac:dyDescent="0.45">
      <c r="A30" s="63"/>
      <c r="B30" s="22" t="s">
        <v>49</v>
      </c>
      <c r="C30" s="50">
        <f>IF(ISERR(D21)=TRUE,"non calculable",C27+(2*D21))</f>
        <v>-0.45999999999999996</v>
      </c>
      <c r="J30" s="98">
        <f>IF(ISERR(F27)=TRUE,"impossible de calculer",F27)</f>
        <v>2026.0680570801321</v>
      </c>
      <c r="K30" s="99"/>
    </row>
    <row r="32" spans="1:35" ht="18" customHeight="1" x14ac:dyDescent="0.3"/>
    <row r="33" spans="1:18" x14ac:dyDescent="0.3">
      <c r="K33" s="53"/>
    </row>
    <row r="34" spans="1:18" x14ac:dyDescent="0.3">
      <c r="B34">
        <f>20*C26/100</f>
        <v>0.1</v>
      </c>
    </row>
    <row r="45" spans="1:18" ht="18" x14ac:dyDescent="0.35">
      <c r="A45" s="27" t="s">
        <v>11</v>
      </c>
    </row>
    <row r="46" spans="1:18" ht="15" thickBot="1" x14ac:dyDescent="0.35">
      <c r="C46" t="s">
        <v>12</v>
      </c>
      <c r="D46" t="s">
        <v>13</v>
      </c>
      <c r="E46" t="s">
        <v>14</v>
      </c>
      <c r="F46" t="s">
        <v>15</v>
      </c>
      <c r="G46" t="s">
        <v>16</v>
      </c>
      <c r="H46" t="s">
        <v>17</v>
      </c>
      <c r="I46" t="s">
        <v>18</v>
      </c>
      <c r="J46" t="s">
        <v>19</v>
      </c>
      <c r="K46" t="s">
        <v>23</v>
      </c>
      <c r="L46" t="s">
        <v>24</v>
      </c>
      <c r="M46" t="s">
        <v>25</v>
      </c>
      <c r="N46" t="s">
        <v>26</v>
      </c>
      <c r="O46" t="s">
        <v>27</v>
      </c>
      <c r="P46" t="s">
        <v>28</v>
      </c>
      <c r="Q46" t="s">
        <v>29</v>
      </c>
      <c r="R46" t="s">
        <v>30</v>
      </c>
    </row>
    <row r="47" spans="1:18" ht="15" thickBot="1" x14ac:dyDescent="0.35">
      <c r="A47" s="100" t="s">
        <v>32</v>
      </c>
      <c r="B47" s="39" t="s">
        <v>21</v>
      </c>
      <c r="C47" s="46">
        <f>G13</f>
        <v>2015</v>
      </c>
      <c r="D47" s="40">
        <f>C47+1</f>
        <v>2016</v>
      </c>
      <c r="E47" s="40">
        <f t="shared" ref="E47:R47" si="7">D47+1</f>
        <v>2017</v>
      </c>
      <c r="F47" s="40">
        <f t="shared" si="7"/>
        <v>2018</v>
      </c>
      <c r="G47" s="40">
        <f t="shared" si="7"/>
        <v>2019</v>
      </c>
      <c r="H47" s="40">
        <f t="shared" si="7"/>
        <v>2020</v>
      </c>
      <c r="I47" s="40">
        <f t="shared" si="7"/>
        <v>2021</v>
      </c>
      <c r="J47" s="40">
        <f t="shared" si="7"/>
        <v>2022</v>
      </c>
      <c r="K47" s="40">
        <f t="shared" si="7"/>
        <v>2023</v>
      </c>
      <c r="L47" s="40">
        <f t="shared" si="7"/>
        <v>2024</v>
      </c>
      <c r="M47" s="40">
        <f t="shared" si="7"/>
        <v>2025</v>
      </c>
      <c r="N47" s="40">
        <f t="shared" si="7"/>
        <v>2026</v>
      </c>
      <c r="O47" s="40">
        <f t="shared" si="7"/>
        <v>2027</v>
      </c>
      <c r="P47" s="40">
        <f t="shared" si="7"/>
        <v>2028</v>
      </c>
      <c r="Q47" s="40">
        <f t="shared" si="7"/>
        <v>2029</v>
      </c>
      <c r="R47" s="41">
        <f t="shared" si="7"/>
        <v>2030</v>
      </c>
    </row>
    <row r="48" spans="1:18" x14ac:dyDescent="0.3">
      <c r="A48" s="100"/>
      <c r="B48" s="42" t="s">
        <v>46</v>
      </c>
      <c r="C48" s="51">
        <v>0.09</v>
      </c>
      <c r="D48" s="28">
        <v>0.13</v>
      </c>
      <c r="E48" s="28">
        <v>0.16</v>
      </c>
      <c r="F48" s="28">
        <v>0.12</v>
      </c>
      <c r="G48" s="28"/>
      <c r="H48" s="28"/>
      <c r="I48" s="28">
        <v>0.18</v>
      </c>
      <c r="J48" s="28"/>
      <c r="K48" s="28">
        <v>0.47</v>
      </c>
      <c r="L48" s="28"/>
      <c r="M48" s="28"/>
      <c r="N48" s="28"/>
      <c r="O48" s="28"/>
      <c r="P48" s="28"/>
      <c r="Q48" s="28"/>
      <c r="R48" s="29"/>
    </row>
    <row r="49" spans="1:35" ht="15" thickBot="1" x14ac:dyDescent="0.35">
      <c r="A49" s="100"/>
      <c r="B49" s="43" t="s">
        <v>22</v>
      </c>
      <c r="C49" s="48" t="str">
        <f>IF(ISBLANK(C48),"",IF(ISERR($G$57)=TRUE,"",IF(ABS(C48)&gt;ABS($C$56),"Non conforme",IF(ABS(C48)&gt;ABS($C$59),"Alerte","Acceptable"))))</f>
        <v>Acceptable</v>
      </c>
      <c r="D49" s="48" t="str">
        <f t="shared" ref="D49:R49" si="8">IF(ISBLANK(D48),"",IF(ISERR($F$27)=TRUE,"",IF(ABS(D48)&gt;ABS($C$27),"Non conforme",IF(ABS(D48)&gt;ABS($C$30),"Alerte","Acceptable"))))</f>
        <v>Acceptable</v>
      </c>
      <c r="E49" s="48" t="str">
        <f t="shared" si="8"/>
        <v>Acceptable</v>
      </c>
      <c r="F49" s="48" t="str">
        <f t="shared" si="8"/>
        <v>Acceptable</v>
      </c>
      <c r="G49" s="48" t="str">
        <f t="shared" si="8"/>
        <v/>
      </c>
      <c r="H49" s="48" t="str">
        <f t="shared" si="8"/>
        <v/>
      </c>
      <c r="I49" s="48" t="str">
        <f t="shared" si="8"/>
        <v>Acceptable</v>
      </c>
      <c r="J49" s="48" t="str">
        <f t="shared" si="8"/>
        <v/>
      </c>
      <c r="K49" s="48" t="str">
        <f t="shared" si="8"/>
        <v>Alerte</v>
      </c>
      <c r="L49" s="48" t="str">
        <f t="shared" si="8"/>
        <v/>
      </c>
      <c r="M49" s="48" t="str">
        <f t="shared" si="8"/>
        <v/>
      </c>
      <c r="N49" s="48" t="str">
        <f t="shared" si="8"/>
        <v/>
      </c>
      <c r="O49" s="48" t="str">
        <f t="shared" si="8"/>
        <v/>
      </c>
      <c r="P49" s="48" t="str">
        <f t="shared" si="8"/>
        <v/>
      </c>
      <c r="Q49" s="48" t="str">
        <f t="shared" si="8"/>
        <v/>
      </c>
      <c r="R49" s="48" t="str">
        <f t="shared" si="8"/>
        <v/>
      </c>
    </row>
    <row r="50" spans="1:35" ht="15" thickBot="1" x14ac:dyDescent="0.35"/>
    <row r="51" spans="1:35" x14ac:dyDescent="0.3">
      <c r="A51" s="92" t="s">
        <v>31</v>
      </c>
      <c r="B51" s="93"/>
    </row>
    <row r="52" spans="1:35" ht="15" thickBot="1" x14ac:dyDescent="0.35">
      <c r="A52" s="94">
        <f>IF(ISERR(G56)=TRUE,"impossible de calculer",G56)</f>
        <v>2026.3669724770641</v>
      </c>
      <c r="B52" s="95"/>
    </row>
    <row r="53" spans="1:35" x14ac:dyDescent="0.3">
      <c r="T53">
        <f>$C$55</f>
        <v>0.5</v>
      </c>
      <c r="U53">
        <f t="shared" ref="U53:AI53" si="9">$C$55</f>
        <v>0.5</v>
      </c>
      <c r="V53">
        <f t="shared" si="9"/>
        <v>0.5</v>
      </c>
      <c r="W53">
        <f t="shared" si="9"/>
        <v>0.5</v>
      </c>
      <c r="X53">
        <f t="shared" si="9"/>
        <v>0.5</v>
      </c>
      <c r="Y53">
        <f t="shared" si="9"/>
        <v>0.5</v>
      </c>
      <c r="Z53">
        <f t="shared" si="9"/>
        <v>0.5</v>
      </c>
      <c r="AA53">
        <f t="shared" si="9"/>
        <v>0.5</v>
      </c>
      <c r="AB53">
        <f t="shared" si="9"/>
        <v>0.5</v>
      </c>
      <c r="AC53">
        <f t="shared" si="9"/>
        <v>0.5</v>
      </c>
      <c r="AD53">
        <f t="shared" si="9"/>
        <v>0.5</v>
      </c>
      <c r="AE53">
        <f t="shared" si="9"/>
        <v>0.5</v>
      </c>
      <c r="AF53">
        <f t="shared" si="9"/>
        <v>0.5</v>
      </c>
      <c r="AG53">
        <f t="shared" si="9"/>
        <v>0.5</v>
      </c>
      <c r="AH53">
        <f t="shared" si="9"/>
        <v>0.5</v>
      </c>
      <c r="AI53">
        <f t="shared" si="9"/>
        <v>0.5</v>
      </c>
    </row>
    <row r="54" spans="1:35" ht="15" thickBot="1" x14ac:dyDescent="0.35">
      <c r="T54">
        <f>$C$56</f>
        <v>-0.5</v>
      </c>
      <c r="U54">
        <f t="shared" ref="U54:AI54" si="10">$C$56</f>
        <v>-0.5</v>
      </c>
      <c r="V54">
        <f t="shared" si="10"/>
        <v>-0.5</v>
      </c>
      <c r="W54">
        <f t="shared" si="10"/>
        <v>-0.5</v>
      </c>
      <c r="X54">
        <f t="shared" si="10"/>
        <v>-0.5</v>
      </c>
      <c r="Y54">
        <f t="shared" si="10"/>
        <v>-0.5</v>
      </c>
      <c r="Z54">
        <f t="shared" si="10"/>
        <v>-0.5</v>
      </c>
      <c r="AA54">
        <f t="shared" si="10"/>
        <v>-0.5</v>
      </c>
      <c r="AB54">
        <f t="shared" si="10"/>
        <v>-0.5</v>
      </c>
      <c r="AC54">
        <f t="shared" si="10"/>
        <v>-0.5</v>
      </c>
      <c r="AD54">
        <f t="shared" si="10"/>
        <v>-0.5</v>
      </c>
      <c r="AE54">
        <f t="shared" si="10"/>
        <v>-0.5</v>
      </c>
      <c r="AF54">
        <f t="shared" si="10"/>
        <v>-0.5</v>
      </c>
      <c r="AG54">
        <f t="shared" si="10"/>
        <v>-0.5</v>
      </c>
      <c r="AH54">
        <f t="shared" si="10"/>
        <v>-0.5</v>
      </c>
      <c r="AI54">
        <f t="shared" si="10"/>
        <v>-0.5</v>
      </c>
    </row>
    <row r="55" spans="1:35" ht="21.75" customHeight="1" x14ac:dyDescent="0.3">
      <c r="A55" s="62" t="s">
        <v>41</v>
      </c>
      <c r="B55" s="21" t="s">
        <v>44</v>
      </c>
      <c r="C55" s="23">
        <f>H11*0.25</f>
        <v>0.5</v>
      </c>
    </row>
    <row r="56" spans="1:35" ht="22.5" customHeight="1" thickBot="1" x14ac:dyDescent="0.35">
      <c r="A56" s="63"/>
      <c r="B56" s="22" t="s">
        <v>45</v>
      </c>
      <c r="C56" s="24">
        <f>-0.25*H11</f>
        <v>-0.5</v>
      </c>
      <c r="G56">
        <f>IF(SLOPE(C48:R48,C47:R47)&gt;0,(C26-(INTERCEPT(C48:R48,C47:R47)))/(SLOPE(C48:R48,C47:R47)),(C27-(INTERCEPT(C48:R48,C47:R47)))/(SLOPE(C48:R48,C47:R47)))</f>
        <v>2026.3669724770641</v>
      </c>
      <c r="T56" s="52">
        <f>$C$58</f>
        <v>0.4232394366197183</v>
      </c>
      <c r="U56" s="52">
        <f t="shared" ref="U56:AI56" si="11">$C$58</f>
        <v>0.4232394366197183</v>
      </c>
      <c r="V56" s="52">
        <f t="shared" si="11"/>
        <v>0.4232394366197183</v>
      </c>
      <c r="W56" s="52">
        <f t="shared" si="11"/>
        <v>0.4232394366197183</v>
      </c>
      <c r="X56" s="52">
        <f t="shared" si="11"/>
        <v>0.4232394366197183</v>
      </c>
      <c r="Y56" s="52">
        <f t="shared" si="11"/>
        <v>0.4232394366197183</v>
      </c>
      <c r="Z56" s="52">
        <f t="shared" si="11"/>
        <v>0.4232394366197183</v>
      </c>
      <c r="AA56" s="52">
        <f t="shared" si="11"/>
        <v>0.4232394366197183</v>
      </c>
      <c r="AB56" s="52">
        <f t="shared" si="11"/>
        <v>0.4232394366197183</v>
      </c>
      <c r="AC56" s="52">
        <f t="shared" si="11"/>
        <v>0.4232394366197183</v>
      </c>
      <c r="AD56" s="52">
        <f t="shared" si="11"/>
        <v>0.4232394366197183</v>
      </c>
      <c r="AE56" s="52">
        <f t="shared" si="11"/>
        <v>0.4232394366197183</v>
      </c>
      <c r="AF56" s="52">
        <f t="shared" si="11"/>
        <v>0.4232394366197183</v>
      </c>
      <c r="AG56" s="52">
        <f t="shared" si="11"/>
        <v>0.4232394366197183</v>
      </c>
      <c r="AH56" s="52">
        <f t="shared" si="11"/>
        <v>0.4232394366197183</v>
      </c>
      <c r="AI56" s="52">
        <f t="shared" si="11"/>
        <v>0.4232394366197183</v>
      </c>
    </row>
    <row r="57" spans="1:35" ht="15" thickBot="1" x14ac:dyDescent="0.35">
      <c r="G57">
        <f>ABS(SLOPE(C48:R48,C47:R47))</f>
        <v>3.8380281690140836E-2</v>
      </c>
      <c r="T57" s="52">
        <f>$C$59</f>
        <v>-0.4232394366197183</v>
      </c>
      <c r="U57" s="52">
        <f t="shared" ref="U57:AI57" si="12">$C$59</f>
        <v>-0.4232394366197183</v>
      </c>
      <c r="V57" s="52">
        <f t="shared" si="12"/>
        <v>-0.4232394366197183</v>
      </c>
      <c r="W57" s="52">
        <f t="shared" si="12"/>
        <v>-0.4232394366197183</v>
      </c>
      <c r="X57" s="52">
        <f t="shared" si="12"/>
        <v>-0.4232394366197183</v>
      </c>
      <c r="Y57" s="52">
        <f t="shared" si="12"/>
        <v>-0.4232394366197183</v>
      </c>
      <c r="Z57" s="52">
        <f t="shared" si="12"/>
        <v>-0.4232394366197183</v>
      </c>
      <c r="AA57" s="52">
        <f t="shared" si="12"/>
        <v>-0.4232394366197183</v>
      </c>
      <c r="AB57" s="52">
        <f t="shared" si="12"/>
        <v>-0.4232394366197183</v>
      </c>
      <c r="AC57" s="52">
        <f t="shared" si="12"/>
        <v>-0.4232394366197183</v>
      </c>
      <c r="AD57" s="52">
        <f t="shared" si="12"/>
        <v>-0.4232394366197183</v>
      </c>
      <c r="AE57" s="52">
        <f t="shared" si="12"/>
        <v>-0.4232394366197183</v>
      </c>
      <c r="AF57" s="52">
        <f t="shared" si="12"/>
        <v>-0.4232394366197183</v>
      </c>
      <c r="AG57" s="52">
        <f t="shared" si="12"/>
        <v>-0.4232394366197183</v>
      </c>
      <c r="AH57" s="52">
        <f t="shared" si="12"/>
        <v>-0.4232394366197183</v>
      </c>
      <c r="AI57" s="52">
        <f t="shared" si="12"/>
        <v>-0.4232394366197183</v>
      </c>
    </row>
    <row r="58" spans="1:35" ht="15.6" x14ac:dyDescent="0.3">
      <c r="A58" s="62" t="s">
        <v>42</v>
      </c>
      <c r="B58" s="21" t="s">
        <v>48</v>
      </c>
      <c r="C58" s="37">
        <f>IF(ISERR($G$57)=TRUE,"non calculable",C55-(2*$G$57))</f>
        <v>0.4232394366197183</v>
      </c>
    </row>
    <row r="59" spans="1:35" ht="16.2" thickBot="1" x14ac:dyDescent="0.35">
      <c r="A59" s="63"/>
      <c r="B59" s="22" t="s">
        <v>49</v>
      </c>
      <c r="C59" s="50">
        <f>IF(ISERR($G$57)=TRUE,"non calculable",C56+(2*$G$57))</f>
        <v>-0.4232394366197183</v>
      </c>
    </row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</sheetData>
  <sheetProtection selectLockedCells="1"/>
  <mergeCells count="22">
    <mergeCell ref="G13:I13"/>
    <mergeCell ref="J30:K30"/>
    <mergeCell ref="J29:K29"/>
    <mergeCell ref="A47:A49"/>
    <mergeCell ref="A26:A27"/>
    <mergeCell ref="B14:I15"/>
    <mergeCell ref="A55:A56"/>
    <mergeCell ref="A58:A59"/>
    <mergeCell ref="J1:K3"/>
    <mergeCell ref="A29:A30"/>
    <mergeCell ref="B7:C7"/>
    <mergeCell ref="B9:C9"/>
    <mergeCell ref="F11:G11"/>
    <mergeCell ref="F5:I5"/>
    <mergeCell ref="F9:G9"/>
    <mergeCell ref="F7:G7"/>
    <mergeCell ref="B5:E5"/>
    <mergeCell ref="B11:C11"/>
    <mergeCell ref="A1:A3"/>
    <mergeCell ref="B1:I3"/>
    <mergeCell ref="A51:B51"/>
    <mergeCell ref="A52:B52"/>
  </mergeCells>
  <phoneticPr fontId="21" type="noConversion"/>
  <conditionalFormatting sqref="C20:R20">
    <cfRule type="cellIs" dxfId="6" priority="4" operator="equal">
      <formula>"Non conforme"</formula>
    </cfRule>
    <cfRule type="cellIs" dxfId="5" priority="5" operator="equal">
      <formula>"Alerte"</formula>
    </cfRule>
    <cfRule type="cellIs" dxfId="4" priority="6" operator="equal">
      <formula>"Acceptable"</formula>
    </cfRule>
  </conditionalFormatting>
  <conditionalFormatting sqref="C49:R49">
    <cfRule type="cellIs" dxfId="3" priority="1" operator="equal">
      <formula>"Non conforme"</formula>
    </cfRule>
    <cfRule type="cellIs" dxfId="2" priority="2" operator="equal">
      <formula>"Alerte"</formula>
    </cfRule>
    <cfRule type="cellIs" dxfId="1" priority="3" operator="equal">
      <formula>"Acceptable"</formula>
    </cfRule>
  </conditionalFormatting>
  <conditionalFormatting sqref="E7">
    <cfRule type="expression" dxfId="0" priority="7">
      <formula>$D$7="Autre, Précisez :"</formula>
    </cfRule>
  </conditionalFormatting>
  <dataValidations count="2">
    <dataValidation type="list" allowBlank="1" showInputMessage="1" showErrorMessage="1" sqref="D11" xr:uid="{00000000-0002-0000-0000-000000000000}">
      <formula1>$X$21:$X$23</formula1>
    </dataValidation>
    <dataValidation type="list" allowBlank="1" showInputMessage="1" showErrorMessage="1" sqref="D7" xr:uid="{00000000-0002-0000-0000-000001000000}">
      <formula1>$U$21:$U$25</formula1>
    </dataValidation>
  </dataValidations>
  <pageMargins left="0.7" right="0.7" top="0.75" bottom="0.75" header="0.3" footer="0.3"/>
  <pageSetup paperSize="9" orientation="portrait" horizontalDpi="4294967294" verticalDpi="4294967294" r:id="rId1"/>
  <headerFooter>
    <oddFooter>&amp;L_x000D_&amp;1#&amp;"Calibri"&amp;8&amp;K000000 LIMITED SHARING</oddFooter>
  </headerFooter>
  <drawing r:id="rId2"/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de dérive d'une sonde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G-BJN-5322714</dc:creator>
  <cp:lastModifiedBy>DUVERNOIS Arnaud</cp:lastModifiedBy>
  <dcterms:created xsi:type="dcterms:W3CDTF">2023-06-12T11:00:45Z</dcterms:created>
  <dcterms:modified xsi:type="dcterms:W3CDTF">2025-05-06T15:49:06Z</dcterms:modified>
</cp:coreProperties>
</file>