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6AABD4D1-A8B0-41E5-9194-61B919CD72A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UIVI DOSSIERS" sheetId="1" r:id="rId1"/>
    <sheet name="Facturation 2024" sheetId="6" r:id="rId2"/>
    <sheet name="Calendrier 2024" sheetId="9" r:id="rId3"/>
    <sheet name="BASE DE DONNÉES POUR FILTRES" sheetId="8" r:id="rId4"/>
  </sheets>
  <definedNames>
    <definedName name="_xlnm._FilterDatabase" localSheetId="1" hidden="1">'Facturation 2024'!$F$6:$F$81</definedName>
    <definedName name="Liste">"SUIVI DOSSIERS'!$M$22:$M$400"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U33" i="9" l="1" a="1"/>
  <c r="AU33" i="9" s="1"/>
  <c r="AU32" i="9" a="1"/>
  <c r="AU32" i="9" s="1"/>
  <c r="AU31" i="9" a="1"/>
  <c r="AU31" i="9" s="1"/>
  <c r="AU30" i="9" a="1"/>
  <c r="AU30" i="9" s="1"/>
  <c r="AU29" i="9" a="1"/>
  <c r="AU29" i="9" s="1"/>
  <c r="AU28" i="9" a="1"/>
  <c r="AU28" i="9" s="1"/>
  <c r="AU27" i="9" a="1"/>
  <c r="AU27" i="9" s="1"/>
  <c r="AU26" i="9" a="1"/>
  <c r="AU26" i="9" s="1"/>
  <c r="AU25" i="9" a="1"/>
  <c r="AU25" i="9" s="1"/>
  <c r="AU24" i="9" a="1"/>
  <c r="AU24" i="9" s="1"/>
  <c r="AU23" i="9" a="1"/>
  <c r="AU23" i="9" s="1"/>
  <c r="AU22" i="9" a="1"/>
  <c r="AU22" i="9" s="1"/>
  <c r="AU21" i="9" a="1"/>
  <c r="AU21" i="9" s="1"/>
  <c r="AU20" i="9" a="1"/>
  <c r="AU20" i="9" s="1"/>
  <c r="AU19" i="9" a="1"/>
  <c r="AU19" i="9" s="1"/>
  <c r="AU18" i="9" a="1"/>
  <c r="AU18" i="9" s="1"/>
  <c r="AU17" i="9" a="1"/>
  <c r="AU17" i="9" s="1"/>
  <c r="AU16" i="9" a="1"/>
  <c r="AU16" i="9" s="1"/>
  <c r="AU15" i="9" a="1"/>
  <c r="AU15" i="9" s="1"/>
  <c r="AU14" i="9" a="1"/>
  <c r="AU14" i="9" s="1"/>
  <c r="AU13" i="9" a="1"/>
  <c r="AU13" i="9" s="1"/>
  <c r="AU12" i="9" a="1"/>
  <c r="AU12" i="9" s="1"/>
  <c r="AU11" i="9" a="1"/>
  <c r="AU11" i="9" s="1"/>
  <c r="AU10" i="9" a="1"/>
  <c r="AU10" i="9" s="1"/>
  <c r="AU9" i="9" a="1"/>
  <c r="AU9" i="9" s="1"/>
  <c r="AU8" i="9" a="1"/>
  <c r="AU8" i="9" s="1"/>
  <c r="AU7" i="9" a="1"/>
  <c r="AU7" i="9" s="1"/>
  <c r="AU6" i="9" a="1"/>
  <c r="AU6" i="9" s="1"/>
  <c r="AU5" i="9" a="1"/>
  <c r="AU5" i="9" s="1"/>
  <c r="AU4" i="9" a="1"/>
  <c r="AU4" i="9" s="1"/>
  <c r="AU3" i="9" a="1"/>
  <c r="AU3" i="9" s="1"/>
  <c r="AQ32" i="9" a="1"/>
  <c r="AQ32" i="9" s="1"/>
  <c r="AQ31" i="9" a="1"/>
  <c r="AQ31" i="9" s="1"/>
  <c r="AQ30" i="9" a="1"/>
  <c r="AQ30" i="9" s="1"/>
  <c r="AQ29" i="9" a="1"/>
  <c r="AQ29" i="9" s="1"/>
  <c r="AQ28" i="9" a="1"/>
  <c r="AQ28" i="9" s="1"/>
  <c r="AQ27" i="9" a="1"/>
  <c r="AQ27" i="9" s="1"/>
  <c r="AQ26" i="9" a="1"/>
  <c r="AQ26" i="9" s="1"/>
  <c r="AQ25" i="9" a="1"/>
  <c r="AQ25" i="9" s="1"/>
  <c r="AQ24" i="9" a="1"/>
  <c r="AQ24" i="9" s="1"/>
  <c r="AQ23" i="9" a="1"/>
  <c r="AQ23" i="9" s="1"/>
  <c r="AQ22" i="9" a="1"/>
  <c r="AQ22" i="9" s="1"/>
  <c r="AQ21" i="9" a="1"/>
  <c r="AQ21" i="9" s="1"/>
  <c r="AQ20" i="9" a="1"/>
  <c r="AQ20" i="9" s="1"/>
  <c r="AQ19" i="9" a="1"/>
  <c r="AQ19" i="9" s="1"/>
  <c r="AQ18" i="9" a="1"/>
  <c r="AQ18" i="9" s="1"/>
  <c r="AQ17" i="9" a="1"/>
  <c r="AQ17" i="9" s="1"/>
  <c r="AQ16" i="9" a="1"/>
  <c r="AQ16" i="9" s="1"/>
  <c r="AQ15" i="9" a="1"/>
  <c r="AQ15" i="9" s="1"/>
  <c r="AQ14" i="9" a="1"/>
  <c r="AQ14" i="9" s="1"/>
  <c r="AQ13" i="9" a="1"/>
  <c r="AQ13" i="9" s="1"/>
  <c r="AQ12" i="9" a="1"/>
  <c r="AQ12" i="9" s="1"/>
  <c r="AQ11" i="9" a="1"/>
  <c r="AQ11" i="9" s="1"/>
  <c r="AQ10" i="9" a="1"/>
  <c r="AQ10" i="9" s="1"/>
  <c r="AQ9" i="9" a="1"/>
  <c r="AQ9" i="9" s="1"/>
  <c r="AQ8" i="9" a="1"/>
  <c r="AQ8" i="9" s="1"/>
  <c r="AQ7" i="9" a="1"/>
  <c r="AQ7" i="9" s="1"/>
  <c r="AQ6" i="9" a="1"/>
  <c r="AQ6" i="9" s="1"/>
  <c r="AQ5" i="9" a="1"/>
  <c r="AQ5" i="9" s="1"/>
  <c r="AQ4" i="9" a="1"/>
  <c r="AQ4" i="9" s="1"/>
  <c r="AQ3" i="9" a="1"/>
  <c r="AQ3" i="9" s="1"/>
  <c r="AM33" i="9" a="1"/>
  <c r="AM33" i="9" s="1"/>
  <c r="AM32" i="9" a="1"/>
  <c r="AM32" i="9" s="1"/>
  <c r="AM31" i="9" a="1"/>
  <c r="AM31" i="9" s="1"/>
  <c r="AM30" i="9" a="1"/>
  <c r="AM30" i="9" s="1"/>
  <c r="AM29" i="9" a="1"/>
  <c r="AM29" i="9" s="1"/>
  <c r="AM28" i="9" a="1"/>
  <c r="AM28" i="9" s="1"/>
  <c r="AM27" i="9" a="1"/>
  <c r="AM27" i="9" s="1"/>
  <c r="AM26" i="9" a="1"/>
  <c r="AM26" i="9" s="1"/>
  <c r="AM25" i="9" a="1"/>
  <c r="AM25" i="9" s="1"/>
  <c r="AM24" i="9" a="1"/>
  <c r="AM24" i="9" s="1"/>
  <c r="AM23" i="9" a="1"/>
  <c r="AM23" i="9" s="1"/>
  <c r="AM22" i="9" a="1"/>
  <c r="AM22" i="9" s="1"/>
  <c r="AM21" i="9" a="1"/>
  <c r="AM21" i="9" s="1"/>
  <c r="AM20" i="9" a="1"/>
  <c r="AM20" i="9" s="1"/>
  <c r="AM19" i="9" a="1"/>
  <c r="AM19" i="9" s="1"/>
  <c r="AM18" i="9" a="1"/>
  <c r="AM18" i="9" s="1"/>
  <c r="AM17" i="9" a="1"/>
  <c r="AM17" i="9" s="1"/>
  <c r="AM16" i="9" a="1"/>
  <c r="AM16" i="9" s="1"/>
  <c r="AM15" i="9" a="1"/>
  <c r="AM15" i="9" s="1"/>
  <c r="AM14" i="9" a="1"/>
  <c r="AM14" i="9" s="1"/>
  <c r="AM13" i="9" a="1"/>
  <c r="AM13" i="9" s="1"/>
  <c r="AM12" i="9" a="1"/>
  <c r="AM12" i="9" s="1"/>
  <c r="AM11" i="9" a="1"/>
  <c r="AM11" i="9" s="1"/>
  <c r="AM10" i="9" a="1"/>
  <c r="AM10" i="9" s="1"/>
  <c r="AM9" i="9" a="1"/>
  <c r="AM9" i="9" s="1"/>
  <c r="AM8" i="9" a="1"/>
  <c r="AM8" i="9" s="1"/>
  <c r="AM7" i="9" a="1"/>
  <c r="AM7" i="9" s="1"/>
  <c r="AM6" i="9" a="1"/>
  <c r="AM6" i="9" s="1"/>
  <c r="AM5" i="9" a="1"/>
  <c r="AM5" i="9" s="1"/>
  <c r="AM4" i="9" a="1"/>
  <c r="AM4" i="9" s="1"/>
  <c r="AM3" i="9" a="1"/>
  <c r="AM3" i="9" s="1"/>
  <c r="AI32" i="9" a="1"/>
  <c r="AI32" i="9" s="1"/>
  <c r="AI31" i="9" a="1"/>
  <c r="AI31" i="9" s="1"/>
  <c r="AI30" i="9" a="1"/>
  <c r="AI30" i="9" s="1"/>
  <c r="AI29" i="9" a="1"/>
  <c r="AI29" i="9" s="1"/>
  <c r="AI28" i="9" a="1"/>
  <c r="AI28" i="9" s="1"/>
  <c r="AI27" i="9" a="1"/>
  <c r="AI27" i="9" s="1"/>
  <c r="AI26" i="9" a="1"/>
  <c r="AI26" i="9" s="1"/>
  <c r="AI25" i="9" a="1"/>
  <c r="AI25" i="9" s="1"/>
  <c r="AI24" i="9" a="1"/>
  <c r="AI24" i="9" s="1"/>
  <c r="AI23" i="9" a="1"/>
  <c r="AI23" i="9" s="1"/>
  <c r="AI22" i="9" a="1"/>
  <c r="AI22" i="9" s="1"/>
  <c r="AI21" i="9" a="1"/>
  <c r="AI21" i="9" s="1"/>
  <c r="AI20" i="9" a="1"/>
  <c r="AI20" i="9" s="1"/>
  <c r="AI19" i="9" a="1"/>
  <c r="AI19" i="9" s="1"/>
  <c r="AI18" i="9" a="1"/>
  <c r="AI18" i="9" s="1"/>
  <c r="AI17" i="9" a="1"/>
  <c r="AI17" i="9" s="1"/>
  <c r="AI16" i="9" a="1"/>
  <c r="AI16" i="9" s="1"/>
  <c r="AI15" i="9" a="1"/>
  <c r="AI15" i="9" s="1"/>
  <c r="AI14" i="9" a="1"/>
  <c r="AI14" i="9" s="1"/>
  <c r="AI13" i="9" a="1"/>
  <c r="AI13" i="9" s="1"/>
  <c r="AI12" i="9" a="1"/>
  <c r="AI12" i="9" s="1"/>
  <c r="AI11" i="9" a="1"/>
  <c r="AI11" i="9" s="1"/>
  <c r="AI10" i="9" a="1"/>
  <c r="AI10" i="9" s="1"/>
  <c r="AI9" i="9" a="1"/>
  <c r="AI9" i="9" s="1"/>
  <c r="AI8" i="9" a="1"/>
  <c r="AI8" i="9" s="1"/>
  <c r="AI7" i="9" a="1"/>
  <c r="AI7" i="9" s="1"/>
  <c r="AI6" i="9" a="1"/>
  <c r="AI6" i="9" s="1"/>
  <c r="AI5" i="9" a="1"/>
  <c r="AI5" i="9" s="1"/>
  <c r="AI4" i="9" a="1"/>
  <c r="AI4" i="9" s="1"/>
  <c r="AI3" i="9" a="1"/>
  <c r="AI3" i="9" s="1"/>
  <c r="AE33" i="9" a="1"/>
  <c r="AE33" i="9" s="1"/>
  <c r="AE32" i="9" a="1"/>
  <c r="AE32" i="9" s="1"/>
  <c r="AE31" i="9" a="1"/>
  <c r="AE31" i="9" s="1"/>
  <c r="AE30" i="9" a="1"/>
  <c r="AE30" i="9" s="1"/>
  <c r="AE29" i="9" a="1"/>
  <c r="AE29" i="9" s="1"/>
  <c r="AE28" i="9" a="1"/>
  <c r="AE28" i="9" s="1"/>
  <c r="AE27" i="9" a="1"/>
  <c r="AE27" i="9" s="1"/>
  <c r="AE26" i="9" a="1"/>
  <c r="AE26" i="9" s="1"/>
  <c r="AE25" i="9" a="1"/>
  <c r="AE25" i="9" s="1"/>
  <c r="AE24" i="9" a="1"/>
  <c r="AE24" i="9" s="1"/>
  <c r="AE23" i="9" a="1"/>
  <c r="AE23" i="9" s="1"/>
  <c r="AE22" i="9" a="1"/>
  <c r="AE22" i="9" s="1"/>
  <c r="AE21" i="9" a="1"/>
  <c r="AE21" i="9" s="1"/>
  <c r="AE20" i="9" a="1"/>
  <c r="AE20" i="9" s="1"/>
  <c r="AE19" i="9" a="1"/>
  <c r="AE19" i="9" s="1"/>
  <c r="AE18" i="9" a="1"/>
  <c r="AE18" i="9" s="1"/>
  <c r="AE17" i="9" a="1"/>
  <c r="AE17" i="9" s="1"/>
  <c r="AE16" i="9" a="1"/>
  <c r="AE16" i="9" s="1"/>
  <c r="AE15" i="9" a="1"/>
  <c r="AE15" i="9" s="1"/>
  <c r="AE14" i="9" a="1"/>
  <c r="AE14" i="9" s="1"/>
  <c r="AE13" i="9" a="1"/>
  <c r="AE13" i="9" s="1"/>
  <c r="AE12" i="9" a="1"/>
  <c r="AE12" i="9" s="1"/>
  <c r="AE11" i="9" a="1"/>
  <c r="AE11" i="9" s="1"/>
  <c r="AE10" i="9" a="1"/>
  <c r="AE10" i="9" s="1"/>
  <c r="AE9" i="9" a="1"/>
  <c r="AE9" i="9" s="1"/>
  <c r="AE8" i="9" a="1"/>
  <c r="AE8" i="9" s="1"/>
  <c r="AE7" i="9" a="1"/>
  <c r="AE7" i="9" s="1"/>
  <c r="AE6" i="9" a="1"/>
  <c r="AE6" i="9" s="1"/>
  <c r="AE5" i="9" a="1"/>
  <c r="AE5" i="9" s="1"/>
  <c r="AE4" i="9" a="1"/>
  <c r="AE4" i="9" s="1"/>
  <c r="AE3" i="9" a="1"/>
  <c r="AE3" i="9" s="1"/>
  <c r="AA33" i="9" a="1"/>
  <c r="AA33" i="9" s="1"/>
  <c r="AA32" i="9" a="1"/>
  <c r="AA32" i="9" s="1"/>
  <c r="AA31" i="9" a="1"/>
  <c r="AA31" i="9" s="1"/>
  <c r="AA30" i="9" a="1"/>
  <c r="AA30" i="9" s="1"/>
  <c r="AA29" i="9" a="1"/>
  <c r="AA29" i="9" s="1"/>
  <c r="AA28" i="9" a="1"/>
  <c r="AA28" i="9" s="1"/>
  <c r="AA27" i="9" a="1"/>
  <c r="AA27" i="9" s="1"/>
  <c r="AA26" i="9" a="1"/>
  <c r="AA26" i="9" s="1"/>
  <c r="AA25" i="9" a="1"/>
  <c r="AA25" i="9" s="1"/>
  <c r="AA24" i="9" a="1"/>
  <c r="AA24" i="9" s="1"/>
  <c r="AA23" i="9" a="1"/>
  <c r="AA23" i="9" s="1"/>
  <c r="AA22" i="9" a="1"/>
  <c r="AA22" i="9" s="1"/>
  <c r="AA21" i="9" a="1"/>
  <c r="AA21" i="9" s="1"/>
  <c r="AA20" i="9" a="1"/>
  <c r="AA20" i="9" s="1"/>
  <c r="AA19" i="9" a="1"/>
  <c r="AA19" i="9" s="1"/>
  <c r="AA18" i="9" a="1"/>
  <c r="AA18" i="9" s="1"/>
  <c r="AA17" i="9" a="1"/>
  <c r="AA17" i="9" s="1"/>
  <c r="AA16" i="9" a="1"/>
  <c r="AA16" i="9" s="1"/>
  <c r="AA15" i="9" a="1"/>
  <c r="AA15" i="9" s="1"/>
  <c r="AA14" i="9" a="1"/>
  <c r="AA14" i="9" s="1"/>
  <c r="AA13" i="9" a="1"/>
  <c r="AA13" i="9" s="1"/>
  <c r="AA12" i="9" a="1"/>
  <c r="AA12" i="9" s="1"/>
  <c r="AA11" i="9" a="1"/>
  <c r="AA11" i="9" s="1"/>
  <c r="AA10" i="9" a="1"/>
  <c r="AA10" i="9" s="1"/>
  <c r="AA9" i="9" a="1"/>
  <c r="AA9" i="9" s="1"/>
  <c r="AA8" i="9" a="1"/>
  <c r="AA8" i="9" s="1"/>
  <c r="AA7" i="9" a="1"/>
  <c r="AA7" i="9" s="1"/>
  <c r="AA6" i="9" a="1"/>
  <c r="AA6" i="9" s="1"/>
  <c r="AA5" i="9" a="1"/>
  <c r="AA5" i="9" s="1"/>
  <c r="AA4" i="9" a="1"/>
  <c r="AA4" i="9" s="1"/>
  <c r="AA3" i="9" a="1"/>
  <c r="AA3" i="9" s="1"/>
  <c r="S2" i="1"/>
  <c r="J14" i="8"/>
  <c r="J13" i="8"/>
  <c r="J12" i="8"/>
  <c r="J11" i="8"/>
  <c r="J10" i="8"/>
  <c r="J6" i="8"/>
  <c r="J5" i="8"/>
  <c r="J3" i="8"/>
  <c r="J8" i="8" s="1"/>
  <c r="J2" i="8"/>
  <c r="N6" i="6" a="1"/>
  <c r="N6" i="6" s="1"/>
  <c r="M6" i="6" a="1"/>
  <c r="M6" i="6" s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R2" i="1"/>
  <c r="R3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E27" i="6" a="1"/>
  <c r="E27" i="6" s="1"/>
  <c r="E86" i="6" a="1"/>
  <c r="E86" i="6" s="1"/>
  <c r="C87" i="6" a="1"/>
  <c r="C87" i="6" s="1"/>
  <c r="B14" i="6" a="1"/>
  <c r="B14" i="6" s="1"/>
  <c r="E14" i="6" s="1" a="1"/>
  <c r="E14" i="6" s="1"/>
  <c r="B15" i="6" a="1"/>
  <c r="B15" i="6" s="1"/>
  <c r="B16" i="6" a="1"/>
  <c r="B16" i="6"/>
  <c r="E16" i="6" s="1" a="1"/>
  <c r="E16" i="6" s="1"/>
  <c r="B17" i="6" a="1"/>
  <c r="B17" i="6" s="1"/>
  <c r="B18" i="6" a="1"/>
  <c r="B18" i="6" s="1"/>
  <c r="C18" i="6" s="1" a="1"/>
  <c r="C18" i="6" s="1"/>
  <c r="B19" i="6" a="1"/>
  <c r="B19" i="6" s="1"/>
  <c r="B20" i="6" a="1"/>
  <c r="B20" i="6"/>
  <c r="C20" i="6" s="1" a="1"/>
  <c r="C20" i="6" s="1"/>
  <c r="B21" i="6" a="1"/>
  <c r="B21" i="6"/>
  <c r="C21" i="6" s="1" a="1"/>
  <c r="C21" i="6" s="1"/>
  <c r="B22" i="6" a="1"/>
  <c r="B22" i="6" s="1"/>
  <c r="E22" i="6" s="1" a="1"/>
  <c r="E22" i="6" s="1"/>
  <c r="B23" i="6" a="1"/>
  <c r="B23" i="6" s="1"/>
  <c r="B24" i="6" a="1"/>
  <c r="B24" i="6" s="1"/>
  <c r="C24" i="6" s="1" a="1"/>
  <c r="C24" i="6" s="1"/>
  <c r="B25" i="6" a="1"/>
  <c r="B25" i="6"/>
  <c r="E25" i="6" s="1" a="1"/>
  <c r="E25" i="6" s="1"/>
  <c r="B26" i="6" a="1"/>
  <c r="B26" i="6" s="1"/>
  <c r="C26" i="6" s="1" a="1"/>
  <c r="C26" i="6" s="1"/>
  <c r="B27" i="6" a="1"/>
  <c r="B27" i="6"/>
  <c r="C27" i="6" s="1" a="1"/>
  <c r="C27" i="6" s="1"/>
  <c r="B28" i="6" a="1"/>
  <c r="B28" i="6"/>
  <c r="C28" i="6" s="1" a="1"/>
  <c r="C28" i="6" s="1"/>
  <c r="B29" i="6" a="1"/>
  <c r="B29" i="6" s="1"/>
  <c r="C29" i="6" s="1" a="1"/>
  <c r="C29" i="6" s="1"/>
  <c r="B30" i="6" a="1"/>
  <c r="B30" i="6" s="1"/>
  <c r="C30" i="6" s="1" a="1"/>
  <c r="C30" i="6" s="1"/>
  <c r="B31" i="6" a="1"/>
  <c r="B31" i="6" s="1"/>
  <c r="B32" i="6" a="1"/>
  <c r="B32" i="6" s="1"/>
  <c r="C32" i="6" s="1" a="1"/>
  <c r="C32" i="6" s="1"/>
  <c r="B33" i="6" a="1"/>
  <c r="B33" i="6"/>
  <c r="C33" i="6" s="1" a="1"/>
  <c r="C33" i="6" s="1"/>
  <c r="B34" i="6" a="1"/>
  <c r="B34" i="6" s="1"/>
  <c r="E34" i="6" s="1" a="1"/>
  <c r="E34" i="6" s="1"/>
  <c r="B35" i="6" a="1"/>
  <c r="B35" i="6"/>
  <c r="E35" i="6" s="1" a="1"/>
  <c r="E35" i="6" s="1"/>
  <c r="B36" i="6" a="1"/>
  <c r="B36" i="6" s="1"/>
  <c r="B37" i="6" a="1"/>
  <c r="B37" i="6" s="1"/>
  <c r="B38" i="6" a="1"/>
  <c r="B38" i="6" s="1"/>
  <c r="C38" i="6" s="1" a="1"/>
  <c r="C38" i="6" s="1"/>
  <c r="B39" i="6" a="1"/>
  <c r="B39" i="6"/>
  <c r="E39" i="6" s="1" a="1"/>
  <c r="E39" i="6" s="1"/>
  <c r="B40" i="6" a="1"/>
  <c r="B40" i="6" s="1"/>
  <c r="B41" i="6" a="1"/>
  <c r="B41" i="6" s="1"/>
  <c r="B42" i="6" a="1"/>
  <c r="B42" i="6" s="1"/>
  <c r="C42" i="6" s="1" a="1"/>
  <c r="C42" i="6" s="1"/>
  <c r="B43" i="6" a="1"/>
  <c r="B43" i="6"/>
  <c r="E43" i="6" s="1" a="1"/>
  <c r="E43" i="6" s="1"/>
  <c r="B44" i="6" a="1"/>
  <c r="B44" i="6"/>
  <c r="C44" i="6" s="1" a="1"/>
  <c r="C44" i="6" s="1"/>
  <c r="B45" i="6" a="1"/>
  <c r="B45" i="6" s="1"/>
  <c r="E45" i="6" s="1" a="1"/>
  <c r="E45" i="6" s="1"/>
  <c r="B46" i="6" a="1"/>
  <c r="B46" i="6" s="1"/>
  <c r="E46" i="6" s="1" a="1"/>
  <c r="E46" i="6" s="1"/>
  <c r="B47" i="6" a="1"/>
  <c r="B47" i="6" s="1"/>
  <c r="B48" i="6" a="1"/>
  <c r="B48" i="6"/>
  <c r="E48" i="6" s="1" a="1"/>
  <c r="E48" i="6" s="1"/>
  <c r="B49" i="6" a="1"/>
  <c r="B49" i="6" s="1"/>
  <c r="B50" i="6" a="1"/>
  <c r="B50" i="6" s="1"/>
  <c r="C50" i="6" s="1" a="1"/>
  <c r="C50" i="6" s="1"/>
  <c r="B51" i="6" a="1"/>
  <c r="B51" i="6" s="1"/>
  <c r="B52" i="6" a="1"/>
  <c r="B52" i="6" s="1"/>
  <c r="B53" i="6" a="1"/>
  <c r="B53" i="6"/>
  <c r="C53" i="6" s="1" a="1"/>
  <c r="C53" i="6" s="1"/>
  <c r="B54" i="6" a="1"/>
  <c r="B54" i="6" s="1"/>
  <c r="E54" i="6" s="1" a="1"/>
  <c r="E54" i="6" s="1"/>
  <c r="B55" i="6" a="1"/>
  <c r="B55" i="6"/>
  <c r="C55" i="6" s="1" a="1"/>
  <c r="C55" i="6" s="1"/>
  <c r="B56" i="6" a="1"/>
  <c r="B56" i="6"/>
  <c r="E56" i="6" s="1" a="1"/>
  <c r="E56" i="6" s="1"/>
  <c r="B57" i="6" a="1"/>
  <c r="B57" i="6" s="1"/>
  <c r="E57" i="6" s="1" a="1"/>
  <c r="E57" i="6" s="1"/>
  <c r="B58" i="6" a="1"/>
  <c r="B58" i="6" s="1"/>
  <c r="C58" i="6" s="1" a="1"/>
  <c r="C58" i="6" s="1"/>
  <c r="B59" i="6" a="1"/>
  <c r="B59" i="6"/>
  <c r="C59" i="6" s="1" a="1"/>
  <c r="C59" i="6" s="1"/>
  <c r="B60" i="6" a="1"/>
  <c r="B60" i="6" s="1"/>
  <c r="B61" i="6" a="1"/>
  <c r="B61" i="6" s="1"/>
  <c r="B62" i="6" a="1"/>
  <c r="B62" i="6" s="1"/>
  <c r="C62" i="6" s="1" a="1"/>
  <c r="C62" i="6" s="1"/>
  <c r="B63" i="6" a="1"/>
  <c r="B63" i="6" s="1"/>
  <c r="B64" i="6" a="1"/>
  <c r="B64" i="6"/>
  <c r="C64" i="6" s="1" a="1"/>
  <c r="C64" i="6" s="1"/>
  <c r="B65" i="6" a="1"/>
  <c r="B65" i="6" s="1"/>
  <c r="B66" i="6" a="1"/>
  <c r="B66" i="6" s="1"/>
  <c r="E66" i="6" s="1" a="1"/>
  <c r="E66" i="6" s="1"/>
  <c r="B67" i="6" a="1"/>
  <c r="B67" i="6"/>
  <c r="C67" i="6" s="1" a="1"/>
  <c r="C67" i="6" s="1"/>
  <c r="B68" i="6" a="1"/>
  <c r="B68" i="6" s="1"/>
  <c r="E68" i="6" s="1" a="1"/>
  <c r="E68" i="6" s="1"/>
  <c r="B69" i="6" a="1"/>
  <c r="B69" i="6"/>
  <c r="C69" i="6" s="1" a="1"/>
  <c r="C69" i="6" s="1"/>
  <c r="B70" i="6" a="1"/>
  <c r="B70" i="6" s="1"/>
  <c r="C70" i="6" s="1" a="1"/>
  <c r="C70" i="6" s="1"/>
  <c r="B71" i="6" a="1"/>
  <c r="B71" i="6" s="1"/>
  <c r="C71" i="6" s="1" a="1"/>
  <c r="C71" i="6" s="1"/>
  <c r="B72" i="6" a="1"/>
  <c r="B72" i="6" s="1"/>
  <c r="B73" i="6" a="1"/>
  <c r="B73" i="6"/>
  <c r="E73" i="6" s="1" a="1"/>
  <c r="E73" i="6" s="1"/>
  <c r="B74" i="6" a="1"/>
  <c r="B74" i="6" s="1"/>
  <c r="E74" i="6" s="1" a="1"/>
  <c r="E74" i="6" s="1"/>
  <c r="B75" i="6" a="1"/>
  <c r="B75" i="6" s="1"/>
  <c r="E75" i="6" s="1" a="1"/>
  <c r="E75" i="6" s="1"/>
  <c r="B76" i="6" a="1"/>
  <c r="B76" i="6" s="1"/>
  <c r="C76" i="6" s="1" a="1"/>
  <c r="C76" i="6" s="1"/>
  <c r="B77" i="6" a="1"/>
  <c r="B77" i="6"/>
  <c r="E77" i="6" s="1" a="1"/>
  <c r="E77" i="6" s="1"/>
  <c r="B78" i="6" a="1"/>
  <c r="B78" i="6" s="1"/>
  <c r="C78" i="6" s="1" a="1"/>
  <c r="C78" i="6" s="1"/>
  <c r="B79" i="6" a="1"/>
  <c r="B79" i="6"/>
  <c r="E79" i="6" s="1" a="1"/>
  <c r="E79" i="6" s="1"/>
  <c r="B80" i="6" a="1"/>
  <c r="B80" i="6" s="1"/>
  <c r="E80" i="6" s="1" a="1"/>
  <c r="E80" i="6" s="1"/>
  <c r="B81" i="6" a="1"/>
  <c r="B81" i="6" s="1"/>
  <c r="B82" i="6" a="1"/>
  <c r="B82" i="6" s="1"/>
  <c r="E82" i="6" s="1" a="1"/>
  <c r="E82" i="6" s="1"/>
  <c r="B83" i="6" a="1"/>
  <c r="B83" i="6"/>
  <c r="E83" i="6" s="1" a="1"/>
  <c r="E83" i="6" s="1"/>
  <c r="B84" i="6" a="1"/>
  <c r="B84" i="6"/>
  <c r="E84" i="6" s="1" a="1"/>
  <c r="E84" i="6" s="1"/>
  <c r="B85" i="6" a="1"/>
  <c r="B85" i="6" s="1"/>
  <c r="C85" i="6" s="1" a="1"/>
  <c r="C85" i="6" s="1"/>
  <c r="B86" i="6" a="1"/>
  <c r="B86" i="6" s="1"/>
  <c r="C86" i="6" s="1" a="1"/>
  <c r="C86" i="6" s="1"/>
  <c r="B87" i="6" a="1"/>
  <c r="B87" i="6"/>
  <c r="E87" i="6" s="1" a="1"/>
  <c r="E87" i="6" s="1"/>
  <c r="B88" i="6" a="1"/>
  <c r="B88" i="6"/>
  <c r="E88" i="6" s="1" a="1"/>
  <c r="E88" i="6" s="1"/>
  <c r="B89" i="6" a="1"/>
  <c r="B89" i="6" s="1"/>
  <c r="E89" i="6" s="1" a="1"/>
  <c r="E89" i="6" s="1"/>
  <c r="B90" i="6" a="1"/>
  <c r="B90" i="6" s="1"/>
  <c r="C90" i="6" s="1" a="1"/>
  <c r="C90" i="6" s="1"/>
  <c r="B91" i="6" a="1"/>
  <c r="B91" i="6" s="1"/>
  <c r="C91" i="6" s="1" a="1"/>
  <c r="C91" i="6" s="1"/>
  <c r="B92" i="6" a="1"/>
  <c r="B92" i="6"/>
  <c r="C92" i="6" s="1" a="1"/>
  <c r="C92" i="6" s="1"/>
  <c r="B93" i="6" a="1"/>
  <c r="B93" i="6"/>
  <c r="C93" i="6" s="1" a="1"/>
  <c r="C93" i="6" s="1"/>
  <c r="B94" i="6" a="1"/>
  <c r="B94" i="6" s="1"/>
  <c r="E94" i="6" s="1" a="1"/>
  <c r="E94" i="6" s="1"/>
  <c r="B95" i="6" a="1"/>
  <c r="B95" i="6" s="1"/>
  <c r="B96" i="6" a="1"/>
  <c r="B96" i="6" s="1"/>
  <c r="C96" i="6" s="1" a="1"/>
  <c r="C96" i="6" s="1"/>
  <c r="B97" i="6" a="1"/>
  <c r="B97" i="6"/>
  <c r="C97" i="6" s="1" a="1"/>
  <c r="C97" i="6" s="1"/>
  <c r="B98" i="6" a="1"/>
  <c r="B98" i="6" s="1"/>
  <c r="E98" i="6" s="1" a="1"/>
  <c r="E98" i="6" s="1"/>
  <c r="B99" i="6" a="1"/>
  <c r="B99" i="6" s="1"/>
  <c r="E99" i="6" s="1" a="1"/>
  <c r="E99" i="6" s="1"/>
  <c r="B7" i="6" a="1"/>
  <c r="B7" i="6" s="1"/>
  <c r="C7" i="6" s="1" a="1"/>
  <c r="C7" i="6" s="1"/>
  <c r="B8" i="6" a="1"/>
  <c r="B8" i="6" s="1"/>
  <c r="E8" i="6" s="1" a="1"/>
  <c r="E8" i="6" s="1"/>
  <c r="B9" i="6" a="1"/>
  <c r="B9" i="6" s="1"/>
  <c r="E9" i="6" s="1" a="1"/>
  <c r="E9" i="6" s="1"/>
  <c r="B10" i="6" a="1"/>
  <c r="B10" i="6" s="1"/>
  <c r="E10" i="6" s="1" a="1"/>
  <c r="E10" i="6" s="1"/>
  <c r="B11" i="6" a="1"/>
  <c r="B11" i="6" s="1"/>
  <c r="E11" i="6" s="1" a="1"/>
  <c r="E11" i="6" s="1"/>
  <c r="B12" i="6" a="1"/>
  <c r="B12" i="6"/>
  <c r="E12" i="6" s="1" a="1"/>
  <c r="E12" i="6" s="1"/>
  <c r="B13" i="6" a="1"/>
  <c r="B13" i="6" s="1"/>
  <c r="E13" i="6" s="1" a="1"/>
  <c r="E13" i="6" s="1"/>
  <c r="B6" i="6" a="1"/>
  <c r="B6" i="6" s="1"/>
  <c r="G6" i="6" s="1" a="1"/>
  <c r="G6" i="6" s="1"/>
  <c r="F7" i="6" a="1"/>
  <c r="J4" i="8" l="1"/>
  <c r="J7" i="8"/>
  <c r="J9" i="8"/>
  <c r="E15" i="6" a="1"/>
  <c r="E15" i="6" s="1"/>
  <c r="C15" i="6" a="1"/>
  <c r="C15" i="6" s="1"/>
  <c r="E78" i="6" a="1"/>
  <c r="E78" i="6" s="1"/>
  <c r="C10" i="6" a="1"/>
  <c r="C10" i="6" s="1"/>
  <c r="C77" i="6" a="1"/>
  <c r="C77" i="6" s="1"/>
  <c r="E20" i="6" a="1"/>
  <c r="E20" i="6" s="1"/>
  <c r="C14" i="6" a="1"/>
  <c r="C14" i="6" s="1"/>
  <c r="C19" i="6" a="1"/>
  <c r="C19" i="6" s="1"/>
  <c r="E19" i="6" a="1"/>
  <c r="E19" i="6" s="1"/>
  <c r="E28" i="6" a="1"/>
  <c r="E28" i="6" s="1"/>
  <c r="C22" i="6" a="1"/>
  <c r="C22" i="6" s="1"/>
  <c r="C54" i="6" a="1"/>
  <c r="C54" i="6" s="1"/>
  <c r="E18" i="6" a="1"/>
  <c r="E18" i="6" s="1"/>
  <c r="C46" i="6" a="1"/>
  <c r="C46" i="6" s="1"/>
  <c r="E96" i="6" a="1"/>
  <c r="E96" i="6" s="1"/>
  <c r="E42" i="6" a="1"/>
  <c r="E42" i="6" s="1"/>
  <c r="E41" i="6" a="1"/>
  <c r="E41" i="6" s="1"/>
  <c r="C41" i="6" a="1"/>
  <c r="C41" i="6" s="1"/>
  <c r="E52" i="6" a="1"/>
  <c r="E52" i="6" s="1"/>
  <c r="C52" i="6" a="1"/>
  <c r="C52" i="6" s="1"/>
  <c r="E51" i="6" a="1"/>
  <c r="E51" i="6" s="1"/>
  <c r="C51" i="6" a="1"/>
  <c r="C51" i="6" s="1"/>
  <c r="C60" i="6" a="1"/>
  <c r="C60" i="6" s="1"/>
  <c r="E60" i="6" a="1"/>
  <c r="E60" i="6" s="1"/>
  <c r="C61" i="6" a="1"/>
  <c r="C61" i="6" s="1"/>
  <c r="E61" i="6" a="1"/>
  <c r="E61" i="6" s="1"/>
  <c r="C23" i="6" a="1"/>
  <c r="C23" i="6" s="1"/>
  <c r="E23" i="6" a="1"/>
  <c r="E23" i="6" s="1"/>
  <c r="C37" i="6" a="1"/>
  <c r="C37" i="6" s="1"/>
  <c r="E37" i="6" a="1"/>
  <c r="E37" i="6" s="1"/>
  <c r="C47" i="6" a="1"/>
  <c r="C47" i="6" s="1"/>
  <c r="E47" i="6" a="1"/>
  <c r="E47" i="6" s="1"/>
  <c r="C65" i="6" a="1"/>
  <c r="C65" i="6" s="1"/>
  <c r="E65" i="6" a="1"/>
  <c r="E65" i="6" s="1"/>
  <c r="E36" i="6" a="1"/>
  <c r="E36" i="6" s="1"/>
  <c r="C36" i="6" a="1"/>
  <c r="C36" i="6" s="1"/>
  <c r="C84" i="6" a="1"/>
  <c r="C84" i="6" s="1"/>
  <c r="C74" i="6" a="1"/>
  <c r="C74" i="6" s="1"/>
  <c r="C45" i="6" a="1"/>
  <c r="C45" i="6" s="1"/>
  <c r="C83" i="6" a="1"/>
  <c r="C83" i="6" s="1"/>
  <c r="C73" i="6" a="1"/>
  <c r="C73" i="6" s="1"/>
  <c r="E59" i="6" a="1"/>
  <c r="E59" i="6" s="1"/>
  <c r="C68" i="6" a="1"/>
  <c r="C68" i="6" s="1"/>
  <c r="C9" i="6" a="1"/>
  <c r="C9" i="6" s="1"/>
  <c r="E91" i="6" a="1"/>
  <c r="E91" i="6" s="1"/>
  <c r="E50" i="6" a="1"/>
  <c r="E50" i="6" s="1"/>
  <c r="E33" i="6" a="1"/>
  <c r="E33" i="6" s="1"/>
  <c r="E24" i="6" a="1"/>
  <c r="E24" i="6" s="1"/>
  <c r="C6" i="6" a="1"/>
  <c r="C6" i="6" s="1"/>
  <c r="C82" i="6" a="1"/>
  <c r="C82" i="6" s="1"/>
  <c r="C56" i="6" a="1"/>
  <c r="C56" i="6" s="1"/>
  <c r="E93" i="6" a="1"/>
  <c r="E93" i="6" s="1"/>
  <c r="E92" i="6" a="1"/>
  <c r="E92" i="6" s="1"/>
  <c r="C88" i="6" a="1"/>
  <c r="C88" i="6" s="1"/>
  <c r="C79" i="6" a="1"/>
  <c r="C79" i="6" s="1"/>
  <c r="E97" i="6" a="1"/>
  <c r="E97" i="6" s="1"/>
  <c r="E55" i="6" a="1"/>
  <c r="E55" i="6" s="1"/>
  <c r="E38" i="6" a="1"/>
  <c r="E38" i="6" s="1"/>
  <c r="E32" i="6" a="1"/>
  <c r="E32" i="6" s="1"/>
  <c r="E69" i="6" a="1"/>
  <c r="E69" i="6" s="1"/>
  <c r="E70" i="6" a="1"/>
  <c r="E70" i="6" s="1"/>
  <c r="E64" i="6" a="1"/>
  <c r="E64" i="6" s="1"/>
  <c r="E29" i="6" a="1"/>
  <c r="E29" i="6" s="1"/>
  <c r="C40" i="6" a="1"/>
  <c r="C40" i="6" s="1"/>
  <c r="E40" i="6" a="1"/>
  <c r="E40" i="6" s="1"/>
  <c r="E49" i="6" a="1"/>
  <c r="E49" i="6" s="1"/>
  <c r="C49" i="6" a="1"/>
  <c r="C49" i="6" s="1"/>
  <c r="E31" i="6" a="1"/>
  <c r="E31" i="6" s="1"/>
  <c r="C31" i="6" a="1"/>
  <c r="C31" i="6" s="1"/>
  <c r="E63" i="6" a="1"/>
  <c r="E63" i="6" s="1"/>
  <c r="C63" i="6" a="1"/>
  <c r="C63" i="6" s="1"/>
  <c r="C72" i="6" a="1"/>
  <c r="C72" i="6" s="1"/>
  <c r="E72" i="6" a="1"/>
  <c r="E72" i="6" s="1"/>
  <c r="E81" i="6" a="1"/>
  <c r="E81" i="6" s="1"/>
  <c r="C81" i="6" a="1"/>
  <c r="C81" i="6" s="1"/>
  <c r="C95" i="6" a="1"/>
  <c r="C95" i="6" s="1"/>
  <c r="E95" i="6" a="1"/>
  <c r="E95" i="6" s="1"/>
  <c r="E17" i="6" a="1"/>
  <c r="E17" i="6" s="1"/>
  <c r="C17" i="6" a="1"/>
  <c r="C17" i="6" s="1"/>
  <c r="C57" i="6" a="1"/>
  <c r="C57" i="6" s="1"/>
  <c r="C25" i="6" a="1"/>
  <c r="C25" i="6" s="1"/>
  <c r="C99" i="6" a="1"/>
  <c r="C99" i="6" s="1"/>
  <c r="C35" i="6" a="1"/>
  <c r="C35" i="6" s="1"/>
  <c r="C39" i="6" a="1"/>
  <c r="C39" i="6" s="1"/>
  <c r="C12" i="6" a="1"/>
  <c r="C12" i="6" s="1"/>
  <c r="E6" i="6" a="1"/>
  <c r="E6" i="6" s="1"/>
  <c r="E90" i="6" a="1"/>
  <c r="E90" i="6" s="1"/>
  <c r="E67" i="6" a="1"/>
  <c r="E67" i="6" s="1"/>
  <c r="E58" i="6" a="1"/>
  <c r="E58" i="6" s="1"/>
  <c r="E26" i="6" a="1"/>
  <c r="E26" i="6" s="1"/>
  <c r="E7" i="6" a="1"/>
  <c r="E7" i="6" s="1"/>
  <c r="C94" i="6" a="1"/>
  <c r="C94" i="6" s="1"/>
  <c r="C8" i="6" a="1"/>
  <c r="C8" i="6" s="1"/>
  <c r="C13" i="6" a="1"/>
  <c r="C13" i="6" s="1"/>
  <c r="C80" i="6" a="1"/>
  <c r="C80" i="6" s="1"/>
  <c r="C75" i="6" a="1"/>
  <c r="C75" i="6" s="1"/>
  <c r="C48" i="6" a="1"/>
  <c r="C48" i="6" s="1"/>
  <c r="C43" i="6" a="1"/>
  <c r="C43" i="6" s="1"/>
  <c r="C16" i="6" a="1"/>
  <c r="C16" i="6" s="1"/>
  <c r="C11" i="6" a="1"/>
  <c r="C11" i="6" s="1"/>
  <c r="E85" i="6" a="1"/>
  <c r="E85" i="6" s="1"/>
  <c r="E76" i="6" a="1"/>
  <c r="E76" i="6" s="1"/>
  <c r="E71" i="6" a="1"/>
  <c r="E71" i="6" s="1"/>
  <c r="E62" i="6" a="1"/>
  <c r="E62" i="6" s="1"/>
  <c r="E53" i="6" a="1"/>
  <c r="E53" i="6" s="1"/>
  <c r="E44" i="6" a="1"/>
  <c r="E44" i="6" s="1"/>
  <c r="E30" i="6" a="1"/>
  <c r="E30" i="6" s="1"/>
  <c r="E21" i="6" a="1"/>
  <c r="E21" i="6" s="1"/>
  <c r="F6" i="6" a="1"/>
  <c r="F6" i="6" s="1"/>
  <c r="C89" i="6" a="1"/>
  <c r="C89" i="6" s="1"/>
  <c r="D6" i="6" a="1"/>
  <c r="D6" i="6" s="1"/>
  <c r="C98" i="6" a="1"/>
  <c r="C98" i="6" s="1"/>
  <c r="C66" i="6" a="1"/>
  <c r="C66" i="6" s="1"/>
  <c r="C34" i="6" a="1"/>
  <c r="C34" i="6" s="1"/>
  <c r="F7" i="6"/>
  <c r="H100" i="6"/>
  <c r="Q1" i="6" s="1"/>
  <c r="D89" i="6" a="1"/>
  <c r="D21" i="6" a="1"/>
  <c r="G33" i="6" a="1"/>
  <c r="D95" i="6" a="1"/>
  <c r="D43" i="6" a="1"/>
  <c r="G38" i="6" a="1"/>
  <c r="G39" i="6" a="1"/>
  <c r="D29" i="6" a="1"/>
  <c r="F27" i="6" a="1"/>
  <c r="D93" i="6" a="1"/>
  <c r="D28" i="6" a="1"/>
  <c r="F38" i="6" a="1"/>
  <c r="D54" i="6" a="1"/>
  <c r="D30" i="6" a="1"/>
  <c r="D77" i="6" a="1"/>
  <c r="G15" i="6" a="1"/>
  <c r="D25" i="6" a="1"/>
  <c r="G26" i="6" a="1"/>
  <c r="G32" i="6" a="1"/>
  <c r="F37" i="6" a="1"/>
  <c r="D79" i="6" a="1"/>
  <c r="G19" i="6" a="1"/>
  <c r="F34" i="6" a="1"/>
  <c r="F28" i="6" a="1"/>
  <c r="F40" i="6" a="1"/>
  <c r="D94" i="6" a="1"/>
  <c r="D58" i="6" a="1"/>
  <c r="D51" i="6" a="1"/>
  <c r="F20" i="6" a="1"/>
  <c r="D62" i="6" a="1"/>
  <c r="F39" i="6" a="1"/>
  <c r="D61" i="6" a="1"/>
  <c r="D50" i="6" a="1"/>
  <c r="F15" i="6" a="1"/>
  <c r="D59" i="6" a="1"/>
  <c r="D36" i="6" a="1"/>
  <c r="D92" i="6" a="1"/>
  <c r="F26" i="6" a="1"/>
  <c r="D9" i="6" a="1"/>
  <c r="D31" i="6" a="1"/>
  <c r="D23" i="6" a="1"/>
  <c r="F23" i="6" a="1"/>
  <c r="D75" i="6" a="1"/>
  <c r="G16" i="6" a="1"/>
  <c r="D69" i="6" a="1"/>
  <c r="G29" i="6" a="1"/>
  <c r="D49" i="6" a="1"/>
  <c r="D18" i="6" a="1"/>
  <c r="D46" i="6" a="1"/>
  <c r="D71" i="6" a="1"/>
  <c r="D98" i="6" a="1"/>
  <c r="F17" i="6" a="1"/>
  <c r="G21" i="6" a="1"/>
  <c r="F14" i="6" a="1"/>
  <c r="D47" i="6" a="1"/>
  <c r="D22" i="6" a="1"/>
  <c r="D60" i="6" a="1"/>
  <c r="F16" i="6" a="1"/>
  <c r="D17" i="6" a="1"/>
  <c r="D97" i="6" a="1"/>
  <c r="G25" i="6" a="1"/>
  <c r="G13" i="6" a="1"/>
  <c r="G23" i="6" a="1"/>
  <c r="G22" i="6" a="1"/>
  <c r="G30" i="6" a="1"/>
  <c r="D37" i="6" a="1"/>
  <c r="D12" i="6" a="1"/>
  <c r="D14" i="6" a="1"/>
  <c r="D38" i="6" a="1"/>
  <c r="D63" i="6" a="1"/>
  <c r="D39" i="6" a="1"/>
  <c r="F30" i="6" a="1"/>
  <c r="D42" i="6" a="1"/>
  <c r="D35" i="6" a="1"/>
  <c r="D15" i="6" a="1"/>
  <c r="D65" i="6" a="1"/>
  <c r="D99" i="6" a="1"/>
  <c r="G37" i="6" a="1"/>
  <c r="D44" i="6" a="1"/>
  <c r="F29" i="6" a="1"/>
  <c r="D13" i="6" a="1"/>
  <c r="D11" i="6" a="1"/>
  <c r="D52" i="6" a="1"/>
  <c r="D8" i="6" a="1"/>
  <c r="G35" i="6" a="1"/>
  <c r="D26" i="6" a="1"/>
  <c r="G18" i="6" a="1"/>
  <c r="D57" i="6" a="1"/>
  <c r="D66" i="6" a="1"/>
  <c r="D84" i="6" a="1"/>
  <c r="D90" i="6" a="1"/>
  <c r="D27" i="6" a="1"/>
  <c r="D70" i="6" a="1"/>
  <c r="D78" i="6" a="1"/>
  <c r="D86" i="6" a="1"/>
  <c r="D81" i="6" a="1"/>
  <c r="F18" i="6" a="1"/>
  <c r="D91" i="6" a="1"/>
  <c r="F31" i="6" a="1"/>
  <c r="D48" i="6" a="1"/>
  <c r="D10" i="6" a="1"/>
  <c r="F21" i="6" a="1"/>
  <c r="G41" i="6" a="1"/>
  <c r="F25" i="6" a="1"/>
  <c r="F22" i="6" a="1"/>
  <c r="F41" i="6" a="1"/>
  <c r="G34" i="6" a="1"/>
  <c r="D82" i="6" a="1"/>
  <c r="D96" i="6" a="1"/>
  <c r="D67" i="6" a="1"/>
  <c r="D24" i="6" a="1"/>
  <c r="D32" i="6" a="1"/>
  <c r="D56" i="6" a="1"/>
  <c r="D68" i="6" a="1"/>
  <c r="D85" i="6" a="1"/>
  <c r="D80" i="6" a="1"/>
  <c r="D40" i="6" a="1"/>
  <c r="F36" i="6" a="1"/>
  <c r="G27" i="6" a="1"/>
  <c r="D83" i="6" a="1"/>
  <c r="D34" i="6" a="1"/>
  <c r="F19" i="6" a="1"/>
  <c r="D41" i="6" a="1"/>
  <c r="G17" i="6" a="1"/>
  <c r="D45" i="6" a="1"/>
  <c r="F13" i="6" a="1"/>
  <c r="D19" i="6" a="1"/>
  <c r="G40" i="6" a="1"/>
  <c r="D33" i="6" a="1"/>
  <c r="D88" i="6" a="1"/>
  <c r="D20" i="6" a="1"/>
  <c r="D72" i="6" a="1"/>
  <c r="G28" i="6" a="1"/>
  <c r="D53" i="6" a="1"/>
  <c r="D74" i="6" a="1"/>
  <c r="D16" i="6" a="1"/>
  <c r="F33" i="6" a="1"/>
  <c r="F24" i="6" a="1"/>
  <c r="D76" i="6" a="1"/>
  <c r="D64" i="6" a="1"/>
  <c r="G14" i="6" a="1"/>
  <c r="D73" i="6" a="1"/>
  <c r="G31" i="6" a="1"/>
  <c r="F8" i="6" a="1"/>
  <c r="G36" i="6" a="1"/>
  <c r="D87" i="6" a="1"/>
  <c r="F32" i="6" a="1"/>
  <c r="G8" i="6" a="1"/>
  <c r="F35" i="6" a="1"/>
  <c r="D55" i="6" a="1"/>
  <c r="G20" i="6" a="1"/>
  <c r="D35" i="6" l="1"/>
  <c r="D53" i="6"/>
  <c r="D65" i="6"/>
  <c r="D77" i="6"/>
  <c r="D89" i="6"/>
  <c r="D16" i="6"/>
  <c r="D29" i="6"/>
  <c r="G8" i="6"/>
  <c r="G41" i="6"/>
  <c r="D41" i="6"/>
  <c r="D64" i="6"/>
  <c r="D31" i="6"/>
  <c r="F23" i="6"/>
  <c r="G23" i="6"/>
  <c r="G34" i="6"/>
  <c r="F38" i="6"/>
  <c r="F32" i="6"/>
  <c r="D30" i="6"/>
  <c r="D58" i="6"/>
  <c r="D54" i="6"/>
  <c r="D60" i="6"/>
  <c r="D66" i="6"/>
  <c r="D72" i="6"/>
  <c r="D78" i="6"/>
  <c r="D84" i="6"/>
  <c r="D90" i="6"/>
  <c r="D96" i="6"/>
  <c r="D17" i="6"/>
  <c r="D24" i="6"/>
  <c r="F17" i="6"/>
  <c r="G17" i="6"/>
  <c r="F8" i="6"/>
  <c r="G40" i="6"/>
  <c r="D40" i="6"/>
  <c r="D10" i="6"/>
  <c r="G14" i="6"/>
  <c r="D67" i="6"/>
  <c r="D97" i="6"/>
  <c r="F18" i="6"/>
  <c r="F24" i="6"/>
  <c r="G18" i="6"/>
  <c r="G25" i="6"/>
  <c r="G33" i="6"/>
  <c r="F37" i="6"/>
  <c r="F31" i="6"/>
  <c r="G39" i="6"/>
  <c r="D39" i="6"/>
  <c r="D12" i="6"/>
  <c r="F13" i="6"/>
  <c r="D37" i="6"/>
  <c r="D73" i="6"/>
  <c r="D18" i="6"/>
  <c r="G38" i="6"/>
  <c r="D50" i="6"/>
  <c r="D62" i="6"/>
  <c r="D74" i="6"/>
  <c r="D86" i="6"/>
  <c r="D98" i="6"/>
  <c r="D26" i="6"/>
  <c r="F19" i="6"/>
  <c r="G19" i="6"/>
  <c r="G26" i="6"/>
  <c r="G32" i="6"/>
  <c r="F36" i="6"/>
  <c r="F29" i="6"/>
  <c r="D36" i="6"/>
  <c r="D49" i="6"/>
  <c r="D79" i="6"/>
  <c r="D25" i="6"/>
  <c r="D14" i="6"/>
  <c r="D56" i="6"/>
  <c r="D68" i="6"/>
  <c r="D80" i="6"/>
  <c r="D92" i="6"/>
  <c r="D19" i="6"/>
  <c r="D33" i="6"/>
  <c r="F25" i="6"/>
  <c r="D8" i="6"/>
  <c r="G37" i="6"/>
  <c r="D44" i="6"/>
  <c r="F41" i="6"/>
  <c r="D52" i="6"/>
  <c r="D9" i="6"/>
  <c r="D61" i="6"/>
  <c r="D91" i="6"/>
  <c r="D38" i="6"/>
  <c r="D45" i="6"/>
  <c r="D57" i="6"/>
  <c r="D69" i="6"/>
  <c r="D81" i="6"/>
  <c r="D87" i="6"/>
  <c r="D21" i="6"/>
  <c r="D34" i="6"/>
  <c r="F14" i="6"/>
  <c r="F26" i="6"/>
  <c r="G27" i="6"/>
  <c r="G31" i="6"/>
  <c r="F35" i="6"/>
  <c r="G30" i="6"/>
  <c r="D48" i="6"/>
  <c r="D55" i="6"/>
  <c r="D85" i="6"/>
  <c r="D32" i="6"/>
  <c r="G13" i="6"/>
  <c r="D13" i="6"/>
  <c r="D51" i="6"/>
  <c r="D63" i="6"/>
  <c r="D75" i="6"/>
  <c r="D93" i="6"/>
  <c r="D99" i="6"/>
  <c r="D27" i="6"/>
  <c r="F20" i="6"/>
  <c r="G20" i="6"/>
  <c r="F27" i="6"/>
  <c r="G36" i="6"/>
  <c r="D43" i="6"/>
  <c r="F40" i="6"/>
  <c r="D46" i="6"/>
  <c r="D70" i="6"/>
  <c r="D76" i="6"/>
  <c r="D82" i="6"/>
  <c r="D88" i="6"/>
  <c r="D94" i="6"/>
  <c r="D15" i="6"/>
  <c r="D22" i="6"/>
  <c r="D28" i="6"/>
  <c r="F15" i="6"/>
  <c r="F21" i="6"/>
  <c r="G15" i="6"/>
  <c r="G21" i="6"/>
  <c r="D20" i="6"/>
  <c r="G29" i="6"/>
  <c r="F34" i="6"/>
  <c r="F30" i="6"/>
  <c r="D42" i="6"/>
  <c r="F39" i="6"/>
  <c r="G35" i="6"/>
  <c r="D11" i="6"/>
  <c r="D47" i="6"/>
  <c r="D59" i="6"/>
  <c r="D71" i="6"/>
  <c r="D83" i="6"/>
  <c r="D95" i="6"/>
  <c r="D23" i="6"/>
  <c r="F16" i="6"/>
  <c r="F22" i="6"/>
  <c r="G16" i="6"/>
  <c r="G22" i="6"/>
  <c r="F28" i="6"/>
  <c r="G28" i="6"/>
  <c r="F33" i="6"/>
  <c r="G54" i="6" a="1"/>
  <c r="G71" i="6" a="1"/>
  <c r="G47" i="6" a="1"/>
  <c r="G76" i="6" a="1"/>
  <c r="G84" i="6" a="1"/>
  <c r="G51" i="6" a="1"/>
  <c r="G42" i="6" a="1"/>
  <c r="G79" i="6" a="1"/>
  <c r="G95" i="6" a="1"/>
  <c r="G68" i="6" a="1"/>
  <c r="G93" i="6" a="1"/>
  <c r="G88" i="6" a="1"/>
  <c r="G69" i="6" a="1"/>
  <c r="G81" i="6" a="1"/>
  <c r="G44" i="6" a="1"/>
  <c r="G65" i="6" a="1"/>
  <c r="G66" i="6" a="1"/>
  <c r="G64" i="6" a="1"/>
  <c r="G90" i="6" a="1"/>
  <c r="G70" i="6" a="1"/>
  <c r="G86" i="6" a="1"/>
  <c r="G57" i="6" a="1"/>
  <c r="G56" i="6" a="1"/>
  <c r="G50" i="6" a="1"/>
  <c r="G61" i="6" a="1"/>
  <c r="G87" i="6" a="1"/>
  <c r="G53" i="6" a="1"/>
  <c r="G45" i="6" a="1"/>
  <c r="G67" i="6" a="1"/>
  <c r="G96" i="6" a="1"/>
  <c r="G94" i="6" a="1"/>
  <c r="G85" i="6" a="1"/>
  <c r="G49" i="6" a="1"/>
  <c r="G73" i="6" a="1"/>
  <c r="G99" i="6" a="1"/>
  <c r="G72" i="6" a="1"/>
  <c r="G52" i="6" a="1"/>
  <c r="G97" i="6" a="1"/>
  <c r="G60" i="6" a="1"/>
  <c r="G55" i="6" a="1"/>
  <c r="G89" i="6" a="1"/>
  <c r="G75" i="6" a="1"/>
  <c r="G58" i="6" a="1"/>
  <c r="G46" i="6" a="1"/>
  <c r="G83" i="6" a="1"/>
  <c r="G80" i="6" a="1"/>
  <c r="G62" i="6" a="1"/>
  <c r="G59" i="6" a="1"/>
  <c r="G77" i="6" a="1"/>
  <c r="G98" i="6" a="1"/>
  <c r="G74" i="6" a="1"/>
  <c r="G91" i="6" a="1"/>
  <c r="G63" i="6" a="1"/>
  <c r="G43" i="6" a="1"/>
  <c r="G78" i="6" a="1"/>
  <c r="G82" i="6" a="1"/>
  <c r="G48" i="6" a="1"/>
  <c r="G92" i="6" a="1"/>
  <c r="J100" i="6" l="1"/>
  <c r="Q2" i="6" s="1"/>
  <c r="F2" i="6" s="1"/>
  <c r="G68" i="6"/>
  <c r="G85" i="6"/>
  <c r="G90" i="6"/>
  <c r="G53" i="6"/>
  <c r="G87" i="6"/>
  <c r="G57" i="6"/>
  <c r="G48" i="6"/>
  <c r="G73" i="6"/>
  <c r="G78" i="6"/>
  <c r="G47" i="6"/>
  <c r="G88" i="6"/>
  <c r="G75" i="6"/>
  <c r="G45" i="6"/>
  <c r="G55" i="6"/>
  <c r="G51" i="6"/>
  <c r="G86" i="6"/>
  <c r="G96" i="6"/>
  <c r="G43" i="6"/>
  <c r="G84" i="6"/>
  <c r="G42" i="6"/>
  <c r="G52" i="6"/>
  <c r="G74" i="6"/>
  <c r="G64" i="6"/>
  <c r="G54" i="6"/>
  <c r="G58" i="6"/>
  <c r="G72" i="6"/>
  <c r="G98" i="6"/>
  <c r="G46" i="6"/>
  <c r="G50" i="6"/>
  <c r="G61" i="6"/>
  <c r="G63" i="6"/>
  <c r="G60" i="6"/>
  <c r="G62" i="6"/>
  <c r="G44" i="6"/>
  <c r="G82" i="6"/>
  <c r="G91" i="6"/>
  <c r="G95" i="6"/>
  <c r="G77" i="6"/>
  <c r="G70" i="6"/>
  <c r="G79" i="6"/>
  <c r="G83" i="6"/>
  <c r="G65" i="6"/>
  <c r="G93" i="6"/>
  <c r="G66" i="6"/>
  <c r="G89" i="6"/>
  <c r="G92" i="6"/>
  <c r="G67" i="6"/>
  <c r="G94" i="6"/>
  <c r="G71" i="6"/>
  <c r="G76" i="6"/>
  <c r="G81" i="6"/>
  <c r="G80" i="6"/>
  <c r="G97" i="6"/>
  <c r="G49" i="6"/>
  <c r="G56" i="6"/>
  <c r="G59" i="6"/>
  <c r="G99" i="6"/>
  <c r="G69" i="6"/>
  <c r="G2" i="6" l="1"/>
  <c r="H2" i="6" s="1"/>
  <c r="I2" i="6" l="1"/>
  <c r="F72" i="6" a="1"/>
  <c r="F93" i="6" a="1"/>
  <c r="F94" i="6" a="1"/>
  <c r="F46" i="6" a="1"/>
  <c r="F88" i="6" a="1"/>
  <c r="F92" i="6" a="1"/>
  <c r="F49" i="6" a="1"/>
  <c r="F67" i="6" a="1"/>
  <c r="F64" i="6" a="1"/>
  <c r="F80" i="6" a="1"/>
  <c r="F56" i="6" a="1"/>
  <c r="G12" i="6" a="1"/>
  <c r="F65" i="6" a="1"/>
  <c r="F98" i="6" a="1"/>
  <c r="G7" i="6" a="1"/>
  <c r="F73" i="6" a="1"/>
  <c r="F84" i="6" a="1"/>
  <c r="F68" i="6" a="1"/>
  <c r="F83" i="6" a="1"/>
  <c r="F12" i="6" a="1"/>
  <c r="F87" i="6" a="1"/>
  <c r="F97" i="6" a="1"/>
  <c r="F53" i="6" a="1"/>
  <c r="F10" i="6" a="1"/>
  <c r="F42" i="6" a="1"/>
  <c r="F89" i="6" a="1"/>
  <c r="F81" i="6" a="1"/>
  <c r="F90" i="6" a="1"/>
  <c r="F99" i="6" a="1"/>
  <c r="F60" i="6" a="1"/>
  <c r="F77" i="6" a="1"/>
  <c r="F96" i="6" a="1"/>
  <c r="F63" i="6" a="1"/>
  <c r="F91" i="6" a="1"/>
  <c r="F47" i="6" a="1"/>
  <c r="F44" i="6" a="1"/>
  <c r="F86" i="6" a="1"/>
  <c r="F76" i="6" a="1"/>
  <c r="F70" i="6" a="1"/>
  <c r="F95" i="6" a="1"/>
  <c r="G11" i="6" a="1"/>
  <c r="F9" i="6" a="1"/>
  <c r="F71" i="6" a="1"/>
  <c r="F66" i="6" a="1"/>
  <c r="F78" i="6" a="1"/>
  <c r="F43" i="6" a="1"/>
  <c r="F75" i="6" a="1"/>
  <c r="F54" i="6" a="1"/>
  <c r="F74" i="6" a="1"/>
  <c r="F48" i="6" a="1"/>
  <c r="F85" i="6" a="1"/>
  <c r="F79" i="6" a="1"/>
  <c r="F62" i="6" a="1"/>
  <c r="F51" i="6" a="1"/>
  <c r="F50" i="6" a="1"/>
  <c r="F57" i="6" a="1"/>
  <c r="F52" i="6" a="1"/>
  <c r="F11" i="6" a="1"/>
  <c r="F82" i="6" a="1"/>
  <c r="F61" i="6" a="1"/>
  <c r="G10" i="6" a="1"/>
  <c r="F58" i="6" a="1"/>
  <c r="F45" i="6" a="1"/>
  <c r="G9" i="6" a="1"/>
  <c r="F69" i="6" a="1"/>
  <c r="F59" i="6" a="1"/>
  <c r="F55" i="6" a="1"/>
  <c r="F54" i="6" l="1"/>
  <c r="F47" i="6"/>
  <c r="F49" i="6"/>
  <c r="F51" i="6"/>
  <c r="F76" i="6"/>
  <c r="F86" i="6"/>
  <c r="F75" i="6"/>
  <c r="F82" i="6"/>
  <c r="F97" i="6"/>
  <c r="F99" i="6"/>
  <c r="F84" i="6"/>
  <c r="F87" i="6"/>
  <c r="F46" i="6"/>
  <c r="F60" i="6"/>
  <c r="F62" i="6"/>
  <c r="F91" i="6"/>
  <c r="F83" i="6"/>
  <c r="F88" i="6"/>
  <c r="F50" i="6"/>
  <c r="F85" i="6"/>
  <c r="F79" i="6"/>
  <c r="F70" i="6"/>
  <c r="F64" i="6"/>
  <c r="F11" i="6"/>
  <c r="F56" i="6"/>
  <c r="F68" i="6"/>
  <c r="F92" i="6"/>
  <c r="F81" i="6"/>
  <c r="F9" i="6"/>
  <c r="F10" i="6"/>
  <c r="F94" i="6"/>
  <c r="F57" i="6"/>
  <c r="F90" i="6"/>
  <c r="F55" i="6"/>
  <c r="F71" i="6"/>
  <c r="F52" i="6"/>
  <c r="F80" i="6"/>
  <c r="F44" i="6"/>
  <c r="F93" i="6"/>
  <c r="F78" i="6"/>
  <c r="F53" i="6"/>
  <c r="F95" i="6"/>
  <c r="F45" i="6"/>
  <c r="F67" i="6"/>
  <c r="F42" i="6"/>
  <c r="F59" i="6"/>
  <c r="F61" i="6"/>
  <c r="F77" i="6"/>
  <c r="F74" i="6"/>
  <c r="F96" i="6"/>
  <c r="F43" i="6"/>
  <c r="F73" i="6"/>
  <c r="F98" i="6"/>
  <c r="F65" i="6"/>
  <c r="F72" i="6"/>
  <c r="G7" i="6"/>
  <c r="G9" i="6"/>
  <c r="G12" i="6"/>
  <c r="G11" i="6"/>
  <c r="G10" i="6"/>
  <c r="F66" i="6"/>
  <c r="F12" i="6"/>
  <c r="F48" i="6"/>
  <c r="F69" i="6"/>
  <c r="F63" i="6"/>
  <c r="F58" i="6"/>
  <c r="F89" i="6"/>
  <c r="G100" i="6" l="1"/>
  <c r="I100" i="6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<sst xmlns="http://schemas.openxmlformats.org/spreadsheetml/2006/main" count="999" uniqueCount="117">
  <si>
    <t>ETAT DU DOSSIER</t>
  </si>
  <si>
    <t>VISITE SUR SITE OU DATE DE DEMANDE</t>
  </si>
  <si>
    <t>DATE DE RETOUR SOUHAITÉ (au + tard)</t>
  </si>
  <si>
    <t>DATE D'ENVOI AU CLIENT</t>
  </si>
  <si>
    <t>DPTS</t>
  </si>
  <si>
    <t>CIVILITÉ</t>
  </si>
  <si>
    <t>NOM DU CLIENT/PROSPECT</t>
  </si>
  <si>
    <t>DESCRIPTION PROJET</t>
  </si>
  <si>
    <t>INTERLOCUTEUR (client)</t>
  </si>
  <si>
    <t>N° DEVIS</t>
  </si>
  <si>
    <t>MONTANT H.T</t>
  </si>
  <si>
    <t>ASSISTANTE</t>
  </si>
  <si>
    <t>COMMANDE REÇUE ?</t>
  </si>
  <si>
    <t>COMMENTAIRES</t>
  </si>
  <si>
    <t>DOSSIER ENVOYÉ AU CLIENT</t>
  </si>
  <si>
    <t>-</t>
  </si>
  <si>
    <t>ENTREPRISE</t>
  </si>
  <si>
    <t>COMMANDE REÇUE</t>
  </si>
  <si>
    <t>ECOLE PRIVEE</t>
  </si>
  <si>
    <t>OUI</t>
  </si>
  <si>
    <t>ECOLE PUBLIQUE</t>
  </si>
  <si>
    <t>AUTRE</t>
  </si>
  <si>
    <t>NON</t>
  </si>
  <si>
    <t>MAIRIE</t>
  </si>
  <si>
    <t>PAYSAGISTE</t>
  </si>
  <si>
    <t>COM COM</t>
  </si>
  <si>
    <t>PROJET A TRAVAILLER</t>
  </si>
  <si>
    <t>ATT RETOUR PRIX FOURNISSEURS</t>
  </si>
  <si>
    <t>IME</t>
  </si>
  <si>
    <t xml:space="preserve">ANNEE 2024 </t>
  </si>
  <si>
    <t>COM ANNUEL</t>
  </si>
  <si>
    <t>COM OBJ</t>
  </si>
  <si>
    <t>COM MARGE</t>
  </si>
  <si>
    <t>TOTAL COM</t>
  </si>
  <si>
    <t>MARGE MOYENNE</t>
  </si>
  <si>
    <t>0% com sur obj si CA &lt; 90%</t>
  </si>
  <si>
    <t>20% com si marge &gt;29%</t>
  </si>
  <si>
    <t>FACTURE</t>
  </si>
  <si>
    <t>20% com sur obj si CA 90&lt;100%</t>
  </si>
  <si>
    <t>10% marge si marge entre 28 et 29%</t>
  </si>
  <si>
    <t>DEVIS</t>
  </si>
  <si>
    <t>35% com sur obj si CA 100&lt;105%</t>
  </si>
  <si>
    <t>0 si marge &lt;28%</t>
  </si>
  <si>
    <t>OBJECTIF</t>
  </si>
  <si>
    <t>45% com sur obj si CA 105&lt;110%</t>
  </si>
  <si>
    <t>LIEU</t>
  </si>
  <si>
    <t xml:space="preserve"> CLIENT</t>
  </si>
  <si>
    <t>DPT</t>
  </si>
  <si>
    <t>PROJETS</t>
  </si>
  <si>
    <t>MONTANT HT</t>
  </si>
  <si>
    <t>MARGE EN %</t>
  </si>
  <si>
    <t>MARGE EN €</t>
  </si>
  <si>
    <t xml:space="preserve"> FACTURES</t>
  </si>
  <si>
    <t>MOIS FACTURATION</t>
  </si>
  <si>
    <t>N° FACTURE</t>
  </si>
  <si>
    <t>55% com sur obj si CA &gt;110%</t>
  </si>
  <si>
    <t>ARCHITECTE</t>
  </si>
  <si>
    <t>CRECHE</t>
  </si>
  <si>
    <t>COMMANDE</t>
  </si>
  <si>
    <t>DEPARTEMENTS</t>
  </si>
  <si>
    <t>ATT RETOUR PRIX POSEURS</t>
  </si>
  <si>
    <t>ATT RETOUR PRIX VIOLAINE</t>
  </si>
  <si>
    <t>COMMERCIAL</t>
  </si>
  <si>
    <t>Anthony</t>
  </si>
  <si>
    <t xml:space="preserve">Nicolas </t>
  </si>
  <si>
    <t>Thomas</t>
  </si>
  <si>
    <t>OFFRE DE PRIX REÇUE &gt; DOSSIER ENVOYÉ ASSCO</t>
  </si>
  <si>
    <t>Céline</t>
  </si>
  <si>
    <t>Mylène</t>
  </si>
  <si>
    <t>Karine</t>
  </si>
  <si>
    <t/>
  </si>
  <si>
    <t>M</t>
  </si>
  <si>
    <t>J</t>
  </si>
  <si>
    <t>S</t>
  </si>
  <si>
    <t>V</t>
  </si>
  <si>
    <t>Pâques</t>
  </si>
  <si>
    <t>D</t>
  </si>
  <si>
    <t>L</t>
  </si>
  <si>
    <t>Noël</t>
  </si>
  <si>
    <t>Lundi de Pentecôte</t>
  </si>
  <si>
    <t>Pentecôte</t>
  </si>
  <si>
    <t>Assomption</t>
  </si>
  <si>
    <t>Ascension</t>
  </si>
  <si>
    <t>Victoire de 1945</t>
  </si>
  <si>
    <t>Toussaint</t>
  </si>
  <si>
    <t>Fête du travail</t>
  </si>
  <si>
    <t>Lundi de Pâques</t>
  </si>
  <si>
    <t>Jour de l'An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</si>
  <si>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</si>
  <si>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</si>
  <si>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</si>
  <si>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</si>
  <si>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</si>
  <si>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</si>
  <si>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</si>
  <si>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</si>
  <si>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</si>
  <si>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</si>
  <si>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</si>
  <si>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</si>
  <si>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Calendrier 2024</t>
  </si>
  <si>
    <t>TEST</t>
  </si>
  <si>
    <t>AAAA</t>
  </si>
  <si>
    <t>XXX</t>
  </si>
  <si>
    <t>DATE DE CHANTIER</t>
  </si>
  <si>
    <t>Nbre de jour de chantier</t>
  </si>
  <si>
    <t>Début</t>
  </si>
  <si>
    <t>Fin</t>
  </si>
  <si>
    <t>Début chantier</t>
  </si>
  <si>
    <t>Fin chantier</t>
  </si>
  <si>
    <t>Jours fériés</t>
  </si>
  <si>
    <t>Jour de l'an</t>
  </si>
  <si>
    <t>Pâques (cellule D7)</t>
  </si>
  <si>
    <t>Armistice 39/45</t>
  </si>
  <si>
    <t>Fête Nationale</t>
  </si>
  <si>
    <t>Armistice 14/18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</si>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</sst>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&quot;€&quot;"/>
    <numFmt numFmtId="165" formatCode="0.0%"/>
    <numFmt numFmtId="166" formatCode="dd/mm/yy;@"/>
    <numFmt numFmtId="167" formatCode="ddd"/>
    <numFmt numFmtId="168" formatCode="d"/>
    <numFmt numFmtId="169" formatCode="mmmm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0"/>
      <color rgb="FF000000"/>
      <name val="Arial"/>
      <family val="2"/>
      <charset val="1"/>
    </font>
    <font>
      <b/>
      <sz val="11"/>
      <color rgb="FFC0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F70285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sz val="7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indexed="9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28"/>
      <name val="Calibri"/>
      <family val="2"/>
      <scheme val="minor"/>
    </font>
    <font>
      <b/>
      <sz val="36"/>
      <name val="Calibri"/>
      <family val="2"/>
      <scheme val="minor"/>
    </font>
    <font>
      <sz val="11"/>
      <color rgb="FF171717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CB6E0"/>
        <bgColor indexed="64"/>
      </patternFill>
    </fill>
    <fill>
      <patternFill patternType="solid">
        <fgColor rgb="FFC58F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8"/>
      </patternFill>
    </fill>
    <fill>
      <patternFill patternType="solid">
        <fgColor rgb="FFFFFFFF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 tint="-0.14996795556505021"/>
      </bottom>
      <diagonal/>
    </border>
    <border>
      <left style="thin">
        <color rgb="FF92D050"/>
      </left>
      <right style="thin">
        <color theme="0"/>
      </right>
      <top/>
      <bottom style="thin">
        <color theme="0" tint="-0.1499679555650502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204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1" xfId="0" applyFont="1" applyBorder="1" applyAlignment="1">
      <alignment horizontal="left"/>
    </xf>
    <xf numFmtId="0" fontId="3" fillId="0" borderId="4" xfId="0" applyFont="1" applyBorder="1" applyAlignment="1">
      <alignment horizontal="left"/>
    </xf>
    <xf numFmtId="0" fontId="0" fillId="0" borderId="1" xfId="0" applyBorder="1" applyAlignment="1">
      <alignment horizontal="left"/>
    </xf>
    <xf numFmtId="164" fontId="0" fillId="0" borderId="1" xfId="0" applyNumberFormat="1" applyBorder="1" applyAlignment="1">
      <alignment horizontal="center" vertical="center"/>
    </xf>
    <xf numFmtId="0" fontId="0" fillId="0" borderId="4" xfId="0" applyBorder="1" applyAlignment="1">
      <alignment horizontal="left"/>
    </xf>
    <xf numFmtId="14" fontId="0" fillId="0" borderId="2" xfId="0" applyNumberForma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6" borderId="7" xfId="0" applyFill="1" applyBorder="1"/>
    <xf numFmtId="0" fontId="0" fillId="0" borderId="9" xfId="0" applyBorder="1"/>
    <xf numFmtId="0" fontId="6" fillId="0" borderId="0" xfId="0" applyFont="1"/>
    <xf numFmtId="0" fontId="3" fillId="8" borderId="7" xfId="0" applyFont="1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0" fillId="0" borderId="7" xfId="0" applyNumberFormat="1" applyBorder="1" applyAlignment="1">
      <alignment horizontal="center"/>
    </xf>
    <xf numFmtId="0" fontId="3" fillId="7" borderId="7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11" borderId="0" xfId="0" applyFont="1" applyFill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/>
    <xf numFmtId="164" fontId="0" fillId="5" borderId="1" xfId="0" applyNumberFormat="1" applyFill="1" applyBorder="1" applyAlignment="1">
      <alignment horizontal="center"/>
    </xf>
    <xf numFmtId="10" fontId="0" fillId="5" borderId="1" xfId="0" applyNumberFormat="1" applyFill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3" fillId="0" borderId="1" xfId="0" applyFont="1" applyBorder="1"/>
    <xf numFmtId="164" fontId="0" fillId="0" borderId="4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/>
    <xf numFmtId="0" fontId="0" fillId="6" borderId="10" xfId="0" applyFill="1" applyBorder="1"/>
    <xf numFmtId="0" fontId="3" fillId="9" borderId="15" xfId="0" applyFont="1" applyFill="1" applyBorder="1" applyAlignment="1">
      <alignment horizontal="center" vertical="center"/>
    </xf>
    <xf numFmtId="0" fontId="0" fillId="6" borderId="1" xfId="0" applyFill="1" applyBorder="1"/>
    <xf numFmtId="164" fontId="0" fillId="6" borderId="1" xfId="0" applyNumberFormat="1" applyFill="1" applyBorder="1"/>
    <xf numFmtId="164" fontId="3" fillId="5" borderId="1" xfId="0" applyNumberFormat="1" applyFont="1" applyFill="1" applyBorder="1" applyAlignment="1">
      <alignment horizontal="right"/>
    </xf>
    <xf numFmtId="164" fontId="3" fillId="0" borderId="1" xfId="0" applyNumberFormat="1" applyFont="1" applyBorder="1" applyAlignment="1">
      <alignment horizontal="right"/>
    </xf>
    <xf numFmtId="0" fontId="3" fillId="0" borderId="0" xfId="0" applyFont="1"/>
    <xf numFmtId="0" fontId="3" fillId="14" borderId="0" xfId="0" applyFont="1" applyFill="1"/>
    <xf numFmtId="0" fontId="3" fillId="4" borderId="0" xfId="0" applyFont="1" applyFill="1"/>
    <xf numFmtId="0" fontId="3" fillId="15" borderId="0" xfId="0" applyFont="1" applyFill="1"/>
    <xf numFmtId="0" fontId="7" fillId="16" borderId="0" xfId="0" applyFont="1" applyFill="1"/>
    <xf numFmtId="0" fontId="3" fillId="12" borderId="7" xfId="0" applyFont="1" applyFill="1" applyBorder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164" fontId="3" fillId="0" borderId="1" xfId="0" applyNumberFormat="1" applyFont="1" applyBorder="1" applyAlignment="1">
      <alignment horizontal="right" vertical="center"/>
    </xf>
    <xf numFmtId="164" fontId="3" fillId="6" borderId="1" xfId="0" applyNumberFormat="1" applyFont="1" applyFill="1" applyBorder="1"/>
    <xf numFmtId="10" fontId="0" fillId="6" borderId="1" xfId="0" applyNumberFormat="1" applyFill="1" applyBorder="1"/>
    <xf numFmtId="0" fontId="0" fillId="0" borderId="1" xfId="0" applyBorder="1" applyAlignment="1">
      <alignment horizontal="center" vertical="center" wrapText="1"/>
    </xf>
    <xf numFmtId="166" fontId="0" fillId="0" borderId="1" xfId="0" applyNumberFormat="1" applyBorder="1" applyAlignment="1">
      <alignment horizontal="center"/>
    </xf>
    <xf numFmtId="166" fontId="0" fillId="0" borderId="2" xfId="0" applyNumberFormat="1" applyBorder="1" applyAlignment="1">
      <alignment horizontal="center"/>
    </xf>
    <xf numFmtId="166" fontId="0" fillId="0" borderId="3" xfId="0" applyNumberFormat="1" applyBorder="1" applyAlignment="1">
      <alignment horizontal="center"/>
    </xf>
    <xf numFmtId="166" fontId="0" fillId="0" borderId="6" xfId="0" applyNumberFormat="1" applyBorder="1" applyAlignment="1">
      <alignment horizontal="center"/>
    </xf>
    <xf numFmtId="166" fontId="0" fillId="0" borderId="4" xfId="0" applyNumberFormat="1" applyBorder="1" applyAlignment="1">
      <alignment horizontal="center"/>
    </xf>
    <xf numFmtId="166" fontId="0" fillId="0" borderId="5" xfId="0" applyNumberFormat="1" applyBorder="1" applyAlignment="1">
      <alignment horizontal="center"/>
    </xf>
    <xf numFmtId="164" fontId="3" fillId="18" borderId="16" xfId="0" applyNumberFormat="1" applyFont="1" applyFill="1" applyBorder="1" applyAlignment="1">
      <alignment horizontal="center" vertical="center"/>
    </xf>
    <xf numFmtId="10" fontId="3" fillId="15" borderId="16" xfId="0" applyNumberFormat="1" applyFont="1" applyFill="1" applyBorder="1" applyAlignment="1">
      <alignment horizontal="center" vertical="center"/>
    </xf>
    <xf numFmtId="0" fontId="3" fillId="11" borderId="16" xfId="0" applyFont="1" applyFill="1" applyBorder="1" applyAlignment="1">
      <alignment horizontal="center"/>
    </xf>
    <xf numFmtId="164" fontId="3" fillId="17" borderId="16" xfId="0" applyNumberFormat="1" applyFont="1" applyFill="1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3" fillId="9" borderId="16" xfId="0" applyFont="1" applyFill="1" applyBorder="1" applyAlignment="1">
      <alignment horizontal="center" vertical="center"/>
    </xf>
    <xf numFmtId="0" fontId="3" fillId="9" borderId="16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2" fontId="0" fillId="6" borderId="3" xfId="0" applyNumberFormat="1" applyFill="1" applyBorder="1"/>
    <xf numFmtId="0" fontId="3" fillId="0" borderId="0" xfId="0" applyFont="1" applyAlignment="1">
      <alignment horizontal="center"/>
    </xf>
    <xf numFmtId="0" fontId="3" fillId="15" borderId="16" xfId="0" applyFont="1" applyFill="1" applyBorder="1" applyAlignment="1">
      <alignment horizontal="center"/>
    </xf>
    <xf numFmtId="0" fontId="3" fillId="17" borderId="16" xfId="0" applyFont="1" applyFill="1" applyBorder="1" applyAlignment="1">
      <alignment horizontal="center"/>
    </xf>
    <xf numFmtId="0" fontId="3" fillId="18" borderId="16" xfId="0" applyFont="1" applyFill="1" applyBorder="1" applyAlignment="1">
      <alignment horizontal="center" vertical="center"/>
    </xf>
    <xf numFmtId="164" fontId="3" fillId="11" borderId="16" xfId="0" applyNumberFormat="1" applyFont="1" applyFill="1" applyBorder="1" applyAlignment="1">
      <alignment horizontal="center" vertical="center"/>
    </xf>
    <xf numFmtId="0" fontId="3" fillId="9" borderId="24" xfId="0" applyFont="1" applyFill="1" applyBorder="1" applyAlignment="1">
      <alignment horizontal="center" vertical="center" wrapText="1"/>
    </xf>
    <xf numFmtId="164" fontId="0" fillId="0" borderId="7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164" fontId="3" fillId="6" borderId="1" xfId="0" applyNumberFormat="1" applyFont="1" applyFill="1" applyBorder="1" applyAlignment="1">
      <alignment vertical="center"/>
    </xf>
    <xf numFmtId="164" fontId="0" fillId="10" borderId="1" xfId="0" applyNumberFormat="1" applyFill="1" applyBorder="1" applyAlignment="1">
      <alignment horizontal="center" vertical="center"/>
    </xf>
    <xf numFmtId="10" fontId="0" fillId="10" borderId="1" xfId="0" applyNumberFormat="1" applyFill="1" applyBorder="1" applyAlignment="1">
      <alignment horizontal="center" vertical="center"/>
    </xf>
    <xf numFmtId="164" fontId="3" fillId="10" borderId="1" xfId="0" applyNumberFormat="1" applyFont="1" applyFill="1" applyBorder="1" applyAlignment="1">
      <alignment horizontal="right" vertical="center"/>
    </xf>
    <xf numFmtId="164" fontId="0" fillId="10" borderId="20" xfId="0" applyNumberFormat="1" applyFill="1" applyBorder="1" applyAlignment="1">
      <alignment horizontal="center" vertical="center"/>
    </xf>
    <xf numFmtId="10" fontId="0" fillId="10" borderId="20" xfId="0" applyNumberFormat="1" applyFill="1" applyBorder="1" applyAlignment="1">
      <alignment horizontal="center" vertical="center"/>
    </xf>
    <xf numFmtId="164" fontId="3" fillId="10" borderId="20" xfId="0" applyNumberFormat="1" applyFont="1" applyFill="1" applyBorder="1" applyAlignment="1">
      <alignment horizontal="right" vertical="center"/>
    </xf>
    <xf numFmtId="164" fontId="0" fillId="19" borderId="1" xfId="0" applyNumberFormat="1" applyFill="1" applyBorder="1" applyAlignment="1">
      <alignment horizontal="center" vertical="center"/>
    </xf>
    <xf numFmtId="10" fontId="0" fillId="19" borderId="1" xfId="0" applyNumberFormat="1" applyFill="1" applyBorder="1" applyAlignment="1">
      <alignment horizontal="center" vertical="center"/>
    </xf>
    <xf numFmtId="164" fontId="3" fillId="19" borderId="1" xfId="0" applyNumberFormat="1" applyFont="1" applyFill="1" applyBorder="1" applyAlignment="1">
      <alignment horizontal="right" vertical="center"/>
    </xf>
    <xf numFmtId="164" fontId="0" fillId="9" borderId="1" xfId="0" applyNumberFormat="1" applyFill="1" applyBorder="1" applyAlignment="1">
      <alignment horizontal="center" vertical="center"/>
    </xf>
    <xf numFmtId="10" fontId="0" fillId="9" borderId="1" xfId="0" applyNumberFormat="1" applyFill="1" applyBorder="1" applyAlignment="1">
      <alignment horizontal="center" vertical="center"/>
    </xf>
    <xf numFmtId="164" fontId="3" fillId="9" borderId="1" xfId="0" applyNumberFormat="1" applyFont="1" applyFill="1" applyBorder="1" applyAlignment="1">
      <alignment horizontal="right" vertical="center"/>
    </xf>
    <xf numFmtId="0" fontId="5" fillId="19" borderId="3" xfId="0" applyFont="1" applyFill="1" applyBorder="1" applyAlignment="1">
      <alignment horizontal="center" vertical="center"/>
    </xf>
    <xf numFmtId="164" fontId="0" fillId="19" borderId="1" xfId="0" applyNumberFormat="1" applyFill="1" applyBorder="1" applyAlignment="1">
      <alignment horizontal="center"/>
    </xf>
    <xf numFmtId="164" fontId="3" fillId="19" borderId="1" xfId="0" applyNumberFormat="1" applyFont="1" applyFill="1" applyBorder="1" applyAlignment="1">
      <alignment horizontal="right"/>
    </xf>
    <xf numFmtId="0" fontId="12" fillId="10" borderId="3" xfId="0" applyFont="1" applyFill="1" applyBorder="1" applyAlignment="1">
      <alignment horizontal="center" vertical="center"/>
    </xf>
    <xf numFmtId="0" fontId="12" fillId="10" borderId="21" xfId="0" applyFont="1" applyFill="1" applyBorder="1" applyAlignment="1">
      <alignment horizontal="center" vertical="center"/>
    </xf>
    <xf numFmtId="0" fontId="13" fillId="9" borderId="3" xfId="0" applyFont="1" applyFill="1" applyBorder="1" applyAlignment="1">
      <alignment horizontal="center" vertical="center"/>
    </xf>
    <xf numFmtId="10" fontId="0" fillId="19" borderId="1" xfId="0" applyNumberFormat="1" applyFill="1" applyBorder="1" applyAlignment="1">
      <alignment horizontal="center"/>
    </xf>
    <xf numFmtId="164" fontId="0" fillId="20" borderId="1" xfId="0" applyNumberFormat="1" applyFill="1" applyBorder="1" applyAlignment="1">
      <alignment horizontal="center" vertical="center"/>
    </xf>
    <xf numFmtId="10" fontId="0" fillId="20" borderId="1" xfId="0" applyNumberFormat="1" applyFill="1" applyBorder="1" applyAlignment="1">
      <alignment horizontal="center" vertical="center"/>
    </xf>
    <xf numFmtId="164" fontId="3" fillId="20" borderId="3" xfId="0" applyNumberFormat="1" applyFont="1" applyFill="1" applyBorder="1" applyAlignment="1">
      <alignment horizontal="right" vertical="center"/>
    </xf>
    <xf numFmtId="0" fontId="14" fillId="20" borderId="22" xfId="0" applyFont="1" applyFill="1" applyBorder="1" applyAlignment="1">
      <alignment horizontal="center" vertical="center"/>
    </xf>
    <xf numFmtId="164" fontId="3" fillId="20" borderId="1" xfId="0" applyNumberFormat="1" applyFont="1" applyFill="1" applyBorder="1" applyAlignment="1">
      <alignment horizontal="right" vertical="center"/>
    </xf>
    <xf numFmtId="0" fontId="3" fillId="0" borderId="4" xfId="0" applyFont="1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164" fontId="0" fillId="20" borderId="1" xfId="0" applyNumberFormat="1" applyFill="1" applyBorder="1" applyAlignment="1">
      <alignment horizontal="center"/>
    </xf>
    <xf numFmtId="164" fontId="3" fillId="20" borderId="1" xfId="0" applyNumberFormat="1" applyFont="1" applyFill="1" applyBorder="1" applyAlignment="1">
      <alignment horizontal="right"/>
    </xf>
    <xf numFmtId="10" fontId="0" fillId="20" borderId="1" xfId="0" applyNumberFormat="1" applyFill="1" applyBorder="1" applyAlignment="1">
      <alignment horizontal="center"/>
    </xf>
    <xf numFmtId="164" fontId="0" fillId="21" borderId="1" xfId="0" applyNumberFormat="1" applyFill="1" applyBorder="1" applyAlignment="1">
      <alignment horizontal="center" vertical="center"/>
    </xf>
    <xf numFmtId="10" fontId="0" fillId="21" borderId="1" xfId="0" applyNumberFormat="1" applyFill="1" applyBorder="1" applyAlignment="1">
      <alignment horizontal="center" vertical="center"/>
    </xf>
    <xf numFmtId="164" fontId="0" fillId="21" borderId="1" xfId="0" applyNumberFormat="1" applyFill="1" applyBorder="1" applyAlignment="1">
      <alignment horizontal="center"/>
    </xf>
    <xf numFmtId="164" fontId="3" fillId="21" borderId="1" xfId="0" applyNumberFormat="1" applyFont="1" applyFill="1" applyBorder="1" applyAlignment="1">
      <alignment horizontal="right"/>
    </xf>
    <xf numFmtId="0" fontId="15" fillId="21" borderId="3" xfId="0" applyFont="1" applyFill="1" applyBorder="1" applyAlignment="1">
      <alignment horizontal="center" vertical="center"/>
    </xf>
    <xf numFmtId="0" fontId="3" fillId="13" borderId="0" xfId="0" applyFont="1" applyFill="1"/>
    <xf numFmtId="10" fontId="0" fillId="21" borderId="1" xfId="0" applyNumberFormat="1" applyFill="1" applyBorder="1" applyAlignment="1">
      <alignment horizontal="center"/>
    </xf>
    <xf numFmtId="164" fontId="3" fillId="21" borderId="1" xfId="0" applyNumberFormat="1" applyFont="1" applyFill="1" applyBorder="1" applyAlignment="1">
      <alignment horizontal="right" vertical="center"/>
    </xf>
    <xf numFmtId="0" fontId="16" fillId="21" borderId="3" xfId="0" applyFont="1" applyFill="1" applyBorder="1" applyAlignment="1">
      <alignment horizontal="center" vertical="center"/>
    </xf>
    <xf numFmtId="0" fontId="0" fillId="15" borderId="0" xfId="0" applyFill="1" applyAlignment="1">
      <alignment horizontal="center"/>
    </xf>
    <xf numFmtId="0" fontId="0" fillId="22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23" borderId="0" xfId="0" applyFill="1" applyAlignment="1">
      <alignment horizontal="center"/>
    </xf>
    <xf numFmtId="0" fontId="0" fillId="17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8" fillId="0" borderId="0" xfId="0" applyFont="1"/>
    <xf numFmtId="0" fontId="17" fillId="0" borderId="25" xfId="0" applyFont="1" applyBorder="1" applyAlignment="1">
      <alignment horizontal="center" vertical="center"/>
    </xf>
    <xf numFmtId="0" fontId="17" fillId="0" borderId="26" xfId="0" applyFont="1" applyBorder="1" applyAlignment="1">
      <alignment vertical="center" wrapText="1"/>
    </xf>
    <xf numFmtId="167" fontId="18" fillId="0" borderId="26" xfId="0" applyNumberFormat="1" applyFont="1" applyBorder="1" applyAlignment="1">
      <alignment horizontal="center" vertical="center"/>
    </xf>
    <xf numFmtId="168" fontId="18" fillId="24" borderId="27" xfId="0" applyNumberFormat="1" applyFont="1" applyFill="1" applyBorder="1" applyAlignment="1">
      <alignment horizontal="center" vertical="center"/>
    </xf>
    <xf numFmtId="0" fontId="17" fillId="24" borderId="25" xfId="0" applyFont="1" applyFill="1" applyBorder="1" applyAlignment="1">
      <alignment horizontal="center" vertical="center"/>
    </xf>
    <xf numFmtId="0" fontId="17" fillId="24" borderId="26" xfId="0" applyFont="1" applyFill="1" applyBorder="1" applyAlignment="1">
      <alignment vertical="center" wrapText="1"/>
    </xf>
    <xf numFmtId="167" fontId="18" fillId="24" borderId="26" xfId="0" applyNumberFormat="1" applyFont="1" applyFill="1" applyBorder="1" applyAlignment="1">
      <alignment horizontal="center" vertical="center"/>
    </xf>
    <xf numFmtId="0" fontId="17" fillId="25" borderId="25" xfId="0" applyFont="1" applyFill="1" applyBorder="1" applyAlignment="1">
      <alignment horizontal="center" vertical="center"/>
    </xf>
    <xf numFmtId="0" fontId="17" fillId="25" borderId="26" xfId="0" applyFont="1" applyFill="1" applyBorder="1" applyAlignment="1">
      <alignment vertical="center" wrapText="1"/>
    </xf>
    <xf numFmtId="167" fontId="18" fillId="25" borderId="26" xfId="0" applyNumberFormat="1" applyFont="1" applyFill="1" applyBorder="1" applyAlignment="1">
      <alignment horizontal="center" vertical="center"/>
    </xf>
    <xf numFmtId="0" fontId="17" fillId="24" borderId="28" xfId="0" applyFont="1" applyFill="1" applyBorder="1" applyAlignment="1">
      <alignment horizontal="center" vertical="center"/>
    </xf>
    <xf numFmtId="0" fontId="17" fillId="24" borderId="29" xfId="0" applyFont="1" applyFill="1" applyBorder="1" applyAlignment="1">
      <alignment vertical="center" wrapText="1"/>
    </xf>
    <xf numFmtId="167" fontId="18" fillId="24" borderId="29" xfId="0" applyNumberFormat="1" applyFont="1" applyFill="1" applyBorder="1" applyAlignment="1">
      <alignment horizontal="center" vertical="center"/>
    </xf>
    <xf numFmtId="168" fontId="18" fillId="24" borderId="30" xfId="0" applyNumberFormat="1" applyFont="1" applyFill="1" applyBorder="1" applyAlignment="1">
      <alignment horizontal="center" vertical="center"/>
    </xf>
    <xf numFmtId="0" fontId="17" fillId="24" borderId="31" xfId="0" applyFont="1" applyFill="1" applyBorder="1" applyAlignment="1">
      <alignment horizontal="center" vertical="center"/>
    </xf>
    <xf numFmtId="0" fontId="17" fillId="24" borderId="32" xfId="0" applyFont="1" applyFill="1" applyBorder="1" applyAlignment="1">
      <alignment vertical="center" wrapText="1"/>
    </xf>
    <xf numFmtId="167" fontId="18" fillId="24" borderId="32" xfId="0" applyNumberFormat="1" applyFont="1" applyFill="1" applyBorder="1" applyAlignment="1">
      <alignment horizontal="center" vertical="center"/>
    </xf>
    <xf numFmtId="168" fontId="18" fillId="24" borderId="33" xfId="0" applyNumberFormat="1" applyFont="1" applyFill="1" applyBorder="1" applyAlignment="1">
      <alignment horizontal="center" vertical="center"/>
    </xf>
    <xf numFmtId="0" fontId="19" fillId="0" borderId="0" xfId="0" applyFont="1"/>
    <xf numFmtId="0" fontId="21" fillId="0" borderId="0" xfId="0" applyFont="1"/>
    <xf numFmtId="0" fontId="22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165" fontId="3" fillId="0" borderId="16" xfId="1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9" fillId="0" borderId="17" xfId="0" applyNumberFormat="1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164" fontId="9" fillId="0" borderId="18" xfId="0" applyNumberFormat="1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164" fontId="9" fillId="0" borderId="19" xfId="0" applyNumberFormat="1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164" fontId="10" fillId="0" borderId="19" xfId="0" applyNumberFormat="1" applyFont="1" applyBorder="1" applyAlignment="1">
      <alignment vertical="center"/>
    </xf>
    <xf numFmtId="169" fontId="20" fillId="26" borderId="35" xfId="0" applyNumberFormat="1" applyFont="1" applyFill="1" applyBorder="1" applyAlignment="1">
      <alignment horizontal="center" vertical="center"/>
    </xf>
    <xf numFmtId="169" fontId="20" fillId="26" borderId="34" xfId="0" applyNumberFormat="1" applyFont="1" applyFill="1" applyBorder="1" applyAlignment="1">
      <alignment horizontal="center" vertical="center"/>
    </xf>
    <xf numFmtId="169" fontId="20" fillId="26" borderId="37" xfId="0" applyNumberFormat="1" applyFont="1" applyFill="1" applyBorder="1" applyAlignment="1">
      <alignment horizontal="center" vertical="center"/>
    </xf>
    <xf numFmtId="169" fontId="20" fillId="26" borderId="36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20" xfId="0" applyNumberFormat="1" applyBorder="1"/>
    <xf numFmtId="14" fontId="0" fillId="0" borderId="0" xfId="0" applyNumberFormat="1"/>
    <xf numFmtId="0" fontId="3" fillId="10" borderId="38" xfId="0" applyFont="1" applyFill="1" applyBorder="1" applyAlignment="1">
      <alignment horizontal="center"/>
    </xf>
    <xf numFmtId="0" fontId="3" fillId="20" borderId="38" xfId="0" applyFont="1" applyFill="1" applyBorder="1" applyAlignment="1">
      <alignment horizontal="center" vertical="center"/>
    </xf>
    <xf numFmtId="0" fontId="3" fillId="19" borderId="38" xfId="0" applyFont="1" applyFill="1" applyBorder="1" applyAlignment="1">
      <alignment horizontal="center"/>
    </xf>
    <xf numFmtId="0" fontId="3" fillId="21" borderId="38" xfId="0" applyFont="1" applyFill="1" applyBorder="1" applyAlignment="1">
      <alignment horizontal="center"/>
    </xf>
    <xf numFmtId="0" fontId="3" fillId="9" borderId="38" xfId="0" applyFont="1" applyFill="1" applyBorder="1" applyAlignment="1">
      <alignment horizontal="center"/>
    </xf>
    <xf numFmtId="0" fontId="3" fillId="0" borderId="38" xfId="0" applyFont="1" applyBorder="1" applyAlignment="1">
      <alignment horizontal="center"/>
    </xf>
    <xf numFmtId="0" fontId="3" fillId="20" borderId="38" xfId="0" applyFont="1" applyFill="1" applyBorder="1" applyAlignment="1">
      <alignment horizontal="center"/>
    </xf>
    <xf numFmtId="0" fontId="3" fillId="20" borderId="24" xfId="0" applyFont="1" applyFill="1" applyBorder="1" applyAlignment="1">
      <alignment horizontal="center"/>
    </xf>
    <xf numFmtId="0" fontId="3" fillId="21" borderId="22" xfId="0" applyFont="1" applyFill="1" applyBorder="1" applyAlignment="1">
      <alignment horizontal="center"/>
    </xf>
    <xf numFmtId="164" fontId="3" fillId="0" borderId="19" xfId="0" applyNumberFormat="1" applyFont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/>
    </xf>
    <xf numFmtId="0" fontId="3" fillId="20" borderId="1" xfId="0" applyFont="1" applyFill="1" applyBorder="1" applyAlignment="1">
      <alignment horizontal="center" vertical="center"/>
    </xf>
    <xf numFmtId="0" fontId="3" fillId="19" borderId="1" xfId="0" applyFont="1" applyFill="1" applyBorder="1" applyAlignment="1">
      <alignment horizontal="center"/>
    </xf>
    <xf numFmtId="0" fontId="3" fillId="21" borderId="1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3" fillId="20" borderId="1" xfId="0" applyFont="1" applyFill="1" applyBorder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9" borderId="1" xfId="0" applyNumberFormat="1" applyFont="1" applyFill="1" applyBorder="1" applyAlignment="1">
      <alignment horizontal="center" vertical="center" wrapText="1"/>
    </xf>
    <xf numFmtId="14" fontId="0" fillId="10" borderId="20" xfId="0" applyNumberFormat="1" applyFill="1" applyBorder="1" applyAlignment="1">
      <alignment horizontal="center" vertical="center"/>
    </xf>
    <xf numFmtId="14" fontId="3" fillId="10" borderId="1" xfId="0" applyNumberFormat="1" applyFont="1" applyFill="1" applyBorder="1" applyAlignment="1">
      <alignment horizontal="center"/>
    </xf>
    <xf numFmtId="14" fontId="3" fillId="20" borderId="1" xfId="0" applyNumberFormat="1" applyFont="1" applyFill="1" applyBorder="1" applyAlignment="1">
      <alignment horizontal="center" vertical="center"/>
    </xf>
    <xf numFmtId="14" fontId="3" fillId="19" borderId="1" xfId="0" applyNumberFormat="1" applyFont="1" applyFill="1" applyBorder="1" applyAlignment="1">
      <alignment horizontal="center"/>
    </xf>
    <xf numFmtId="14" fontId="3" fillId="21" borderId="1" xfId="0" applyNumberFormat="1" applyFont="1" applyFill="1" applyBorder="1" applyAlignment="1">
      <alignment horizontal="center"/>
    </xf>
    <xf numFmtId="14" fontId="3" fillId="9" borderId="1" xfId="0" applyNumberFormat="1" applyFont="1" applyFill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14" fontId="3" fillId="20" borderId="1" xfId="0" applyNumberFormat="1" applyFont="1" applyFill="1" applyBorder="1" applyAlignment="1">
      <alignment horizontal="center"/>
    </xf>
    <xf numFmtId="0" fontId="24" fillId="27" borderId="0" xfId="0" applyFont="1" applyFill="1" applyAlignment="1">
      <alignment horizontal="left" vertical="top" wrapText="1"/>
    </xf>
    <xf numFmtId="14" fontId="24" fillId="27" borderId="0" xfId="0" applyNumberFormat="1" applyFont="1" applyFill="1" applyAlignment="1">
      <alignment horizontal="left" vertical="top" wrapText="1"/>
    </xf>
    <xf numFmtId="0" fontId="8" fillId="11" borderId="0" xfId="0" applyNumberFormat="1" applyFont="1" applyFill="1"/>
    <xf numFmtId="0" fontId="25" fillId="0" borderId="0" xfId="0" applyFont="1"/>
    <xf numFmtId="0" fontId="26" fillId="25" borderId="26" xfId="0" applyFont="1" applyFill="1" applyBorder="1" applyAlignment="1">
      <alignment vertical="center" wrapText="1"/>
    </xf>
    <xf numFmtId="0" fontId="26" fillId="0" borderId="26" xfId="0" applyFont="1" applyBorder="1" applyAlignment="1">
      <alignment vertical="center" wrapText="1"/>
    </xf>
  </cellXfs>
  <cellStyles count="3">
    <cellStyle name="Hyperlink" xfId="2" xr:uid="{00000000-0005-0000-0000-000000000000}"/>
    <cellStyle name="Normal" xfId="0" builtinId="0"/>
    <cellStyle name="Pourcentage" xfId="1" builtinId="5"/>
  </cellStyles>
  <dxfs count="65"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ont>
        <b/>
        <i/>
        <color rgb="FF00B050"/>
      </font>
    </dxf>
    <dxf>
      <fill>
        <patternFill>
          <bgColor theme="4" tint="0.59996337778862885"/>
        </patternFill>
      </fill>
    </dxf>
    <dxf>
      <font>
        <color auto="1"/>
      </font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0.39997558519241921"/>
      </font>
      <fill>
        <patternFill patternType="solid">
          <bgColor rgb="FF00B0F0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71717"/>
        <name val="Arial"/>
        <family val="2"/>
        <scheme val="none"/>
      </font>
      <numFmt numFmtId="19" formatCode="dd/mm/yyyy"/>
      <fill>
        <patternFill patternType="solid">
          <fgColor indexed="64"/>
          <bgColor rgb="FFFFFFFF"/>
        </patternFill>
      </fill>
      <alignment horizontal="left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71717"/>
        <name val="Arial"/>
        <family val="2"/>
        <scheme val="none"/>
      </font>
      <fill>
        <patternFill patternType="solid">
          <fgColor indexed="64"/>
          <bgColor rgb="FFFFFFFF"/>
        </patternFill>
      </fill>
      <alignment horizontal="left" vertical="top" textRotation="0" wrapText="1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58FFF"/>
      <color rgb="FFFCB6E0"/>
      <color rgb="FFFFCCCC"/>
      <color rgb="FFF70285"/>
      <color rgb="FFF7EDF3"/>
      <color rgb="FFFFA6A6"/>
      <color rgb="FF21C7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A1:S55" headerRowDxfId="64" dataDxfId="62" headerRowBorderDxfId="63" tableBorderDxfId="61" totalsRowBorderDxfId="60">
  <autoFilter ref="A1:S55" xr:uid="{00000000-0009-0000-0100-000004000000}"/>
  <tableColumns count="19">
    <tableColumn id="5" xr3:uid="{00000000-0010-0000-0000-000005000000}" name="ETAT DU DOSSIER" totalsRowLabel="Total" dataDxfId="59" totalsRowDxfId="58"/>
    <tableColumn id="15" xr3:uid="{00000000-0010-0000-0000-00000F000000}" name="VISITE SUR SITE OU DATE DE DEMANDE" dataDxfId="57" totalsRowDxfId="56"/>
    <tableColumn id="13" xr3:uid="{00000000-0010-0000-0000-00000D000000}" name="DATE DE RETOUR SOUHAITÉ (au + tard)" dataDxfId="55" totalsRowDxfId="54"/>
    <tableColumn id="8" xr3:uid="{00000000-0010-0000-0000-000008000000}" name="DATE D'ENVOI AU CLIENT" dataDxfId="53" totalsRowDxfId="52"/>
    <tableColumn id="1" xr3:uid="{00000000-0010-0000-0000-000001000000}" name="DPTS" dataDxfId="51" totalsRowDxfId="50"/>
    <tableColumn id="2" xr3:uid="{00000000-0010-0000-0000-000002000000}" name="CIVILITÉ" dataDxfId="49" totalsRowDxfId="48"/>
    <tableColumn id="12" xr3:uid="{00000000-0010-0000-0000-00000C000000}" name="NOM DU CLIENT/PROSPECT" dataDxfId="47" totalsRowDxfId="46"/>
    <tableColumn id="3" xr3:uid="{00000000-0010-0000-0000-000003000000}" name="DESCRIPTION PROJET" dataDxfId="45" totalsRowDxfId="44"/>
    <tableColumn id="4" xr3:uid="{00000000-0010-0000-0000-000004000000}" name="INTERLOCUTEUR (client)" dataDxfId="43" totalsRowDxfId="42"/>
    <tableColumn id="6" xr3:uid="{00000000-0010-0000-0000-000006000000}" name="N° DEVIS" dataDxfId="41" totalsRowDxfId="40"/>
    <tableColumn id="9" xr3:uid="{00000000-0010-0000-0000-000009000000}" name="MONTANT H.T" dataDxfId="39" totalsRowDxfId="38"/>
    <tableColumn id="7" xr3:uid="{00000000-0010-0000-0000-000007000000}" name="ASSISTANTE" dataDxfId="37" totalsRowDxfId="36"/>
    <tableColumn id="14" xr3:uid="{00000000-0010-0000-0000-00000E000000}" name="COMMANDE REÇUE ?" dataDxfId="35" totalsRowDxfId="34"/>
    <tableColumn id="16" xr3:uid="{00000000-0010-0000-0000-000010000000}" name="COMMERCIAL" dataDxfId="33" totalsRowDxfId="32"/>
    <tableColumn id="10" xr3:uid="{00000000-0010-0000-0000-00000A000000}" name="DATE DE CHANTIER" dataDxfId="31" totalsRowDxfId="30"/>
    <tableColumn id="17" xr3:uid="{00000000-0010-0000-0000-000011000000}" name="Nbre de jour de chantier" dataDxfId="29" totalsRowDxfId="28"/>
    <tableColumn id="11" xr3:uid="{00000000-0010-0000-0000-00000B000000}" name="COMMENTAIRES" totalsRowFunction="count" dataDxfId="27" totalsRowDxfId="26"/>
    <tableColumn id="18" xr3:uid="{328853AD-649E-472D-AE02-8C490E9EEC17}" name="Début chantier" dataDxfId="23" totalsRowDxfId="25">
      <calculatedColumnFormula>IF(Tableau4[[#This Row],[DATE DE CHANTIER]]="","",Tableau4[[#This Row],[DATE DE CHANTIER]])</calculatedColumnFormula>
    </tableColumn>
    <tableColumn id="19" xr3:uid="{B5ABD986-E137-418B-954A-1A13AF4857C3}" name="Fin chantier" dataDxfId="22" totalsRowDxfId="24">
      <calculatedColumnFormula>IF(Tableau4[[#This Row],[DATE DE CHANTIER]]="","",WORKDAY.INTL(Tableau4[[#This Row],[Début chantier]],Tableau4[[#This Row],[Nbre de jour de chantier]],1,))</calculatedColumnFormula>
    </tableColumn>
  </tableColumns>
  <tableStyleInfo name="TableStyleLight15" showFirstColumn="1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9349DA4-BF6C-48A2-B682-95F987E5785E}" name="tJourFerie" displayName="tJourFerie" ref="I1:J14" totalsRowShown="0">
  <autoFilter ref="I1:J14" xr:uid="{F9349DA4-BF6C-48A2-B682-95F987E5785E}"/>
  <tableColumns count="2">
    <tableColumn id="1" xr3:uid="{303EA875-F6AF-48E2-B10F-EF52ADF28C9E}" name="Jours fériés" dataDxfId="21"/>
    <tableColumn id="2" xr3:uid="{6EF8185A-2427-45E8-B074-BC1490D5FE31}" name="Jour" dataDxfId="2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398"/>
  <sheetViews>
    <sheetView tabSelected="1" topLeftCell="H1" zoomScale="84" zoomScaleNormal="84" workbookViewId="0">
      <selection activeCell="Q12" sqref="Q12"/>
    </sheetView>
  </sheetViews>
  <sheetFormatPr baseColWidth="10" defaultColWidth="11.42578125" defaultRowHeight="15" customHeight="1" x14ac:dyDescent="0.25"/>
  <cols>
    <col min="1" max="1" width="48.7109375" customWidth="1"/>
    <col min="2" max="2" width="16.42578125" customWidth="1"/>
    <col min="3" max="3" width="19.5703125" customWidth="1"/>
    <col min="4" max="4" width="16.7109375" customWidth="1"/>
    <col min="5" max="5" width="10.42578125" customWidth="1"/>
    <col min="6" max="6" width="17.28515625" customWidth="1"/>
    <col min="7" max="7" width="44.7109375" bestFit="1" customWidth="1"/>
    <col min="8" max="8" width="58" customWidth="1"/>
    <col min="9" max="9" width="27.5703125" bestFit="1" customWidth="1"/>
    <col min="10" max="10" width="13.42578125" style="2" customWidth="1"/>
    <col min="11" max="11" width="13.28515625" style="42" customWidth="1"/>
    <col min="12" max="14" width="15.28515625" customWidth="1"/>
    <col min="15" max="16" width="15.42578125" customWidth="1"/>
    <col min="17" max="17" width="36.42578125" bestFit="1" customWidth="1"/>
    <col min="18" max="18" width="20.7109375" style="170" customWidth="1"/>
    <col min="19" max="19" width="25.5703125" style="170" customWidth="1"/>
    <col min="20" max="20" width="46" customWidth="1"/>
  </cols>
  <sheetData>
    <row r="1" spans="1:19" ht="45" x14ac:dyDescent="0.25">
      <c r="A1" s="1" t="s">
        <v>0</v>
      </c>
      <c r="B1" s="8" t="s">
        <v>1</v>
      </c>
      <c r="C1" s="8" t="s">
        <v>2</v>
      </c>
      <c r="D1" s="8" t="s">
        <v>3</v>
      </c>
      <c r="E1" s="1" t="s">
        <v>4</v>
      </c>
      <c r="F1" s="1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1" t="s">
        <v>11</v>
      </c>
      <c r="M1" s="1" t="s">
        <v>12</v>
      </c>
      <c r="N1" s="1" t="s">
        <v>62</v>
      </c>
      <c r="O1" s="8" t="s">
        <v>104</v>
      </c>
      <c r="P1" s="8" t="s">
        <v>105</v>
      </c>
      <c r="Q1" s="1" t="s">
        <v>13</v>
      </c>
      <c r="R1" s="169" t="s">
        <v>108</v>
      </c>
      <c r="S1" s="169" t="s">
        <v>109</v>
      </c>
    </row>
    <row r="2" spans="1:19" x14ac:dyDescent="0.25">
      <c r="A2" s="7" t="s">
        <v>17</v>
      </c>
      <c r="B2" s="62">
        <v>45474</v>
      </c>
      <c r="C2" s="61"/>
      <c r="D2" s="63"/>
      <c r="E2" s="9">
        <v>72</v>
      </c>
      <c r="F2" s="3" t="s">
        <v>56</v>
      </c>
      <c r="G2" s="12" t="s">
        <v>101</v>
      </c>
      <c r="H2" s="14" t="s">
        <v>102</v>
      </c>
      <c r="I2" s="3" t="s">
        <v>103</v>
      </c>
      <c r="J2" s="3">
        <v>12</v>
      </c>
      <c r="K2" s="15">
        <v>12000</v>
      </c>
      <c r="L2" s="3" t="s">
        <v>68</v>
      </c>
      <c r="M2" s="3" t="s">
        <v>19</v>
      </c>
      <c r="N2" s="3" t="s">
        <v>64</v>
      </c>
      <c r="O2" s="167">
        <v>45475</v>
      </c>
      <c r="P2" s="4">
        <v>15</v>
      </c>
      <c r="Q2" s="4"/>
      <c r="R2" s="168">
        <f>IF(Tableau4[[#This Row],[DATE DE CHANTIER]]="","",Tableau4[[#This Row],[DATE DE CHANTIER]])</f>
        <v>45475</v>
      </c>
      <c r="S2" s="168">
        <f>IF(Tableau4[[#This Row],[DATE DE CHANTIER]]="","",WORKDAY.INTL(Tableau4[[#This Row],[Début chantier]],Tableau4[[#This Row],[Nbre de jour de chantier]],11,tJourFerie[Jour])-1)</f>
        <v>45491</v>
      </c>
    </row>
    <row r="3" spans="1:19" x14ac:dyDescent="0.25">
      <c r="A3" s="7"/>
      <c r="B3" s="62"/>
      <c r="C3" s="61"/>
      <c r="D3" s="63"/>
      <c r="E3" s="9"/>
      <c r="F3" s="3"/>
      <c r="G3" s="12"/>
      <c r="H3" s="14"/>
      <c r="I3" s="3"/>
      <c r="J3" s="3"/>
      <c r="K3" s="15"/>
      <c r="L3" s="3"/>
      <c r="M3" s="3"/>
      <c r="N3" s="3"/>
      <c r="O3" s="3"/>
      <c r="P3" s="4"/>
      <c r="Q3" s="4"/>
      <c r="R3" s="168" t="str">
        <f>IF(Tableau4[[#This Row],[DATE DE CHANTIER]]="","",Tableau4[[#This Row],[DATE DE CHANTIER]])</f>
        <v/>
      </c>
      <c r="S3" s="168"/>
    </row>
    <row r="4" spans="1:19" x14ac:dyDescent="0.25">
      <c r="A4" s="7"/>
      <c r="B4" s="62"/>
      <c r="C4" s="61"/>
      <c r="D4" s="63"/>
      <c r="E4" s="9"/>
      <c r="F4" s="3"/>
      <c r="G4" s="12"/>
      <c r="H4" s="14"/>
      <c r="I4" s="3"/>
      <c r="J4" s="3"/>
      <c r="K4" s="15"/>
      <c r="L4" s="3"/>
      <c r="M4" s="3"/>
      <c r="N4" s="3"/>
      <c r="O4" s="3"/>
      <c r="P4" s="4"/>
      <c r="Q4" s="4"/>
      <c r="R4" s="168" t="str">
        <f>IF(Tableau4[[#This Row],[DATE DE CHANTIER]]="","",Tableau4[[#This Row],[DATE DE CHANTIER]])</f>
        <v/>
      </c>
      <c r="S4" s="168" t="str">
        <f>IF(Tableau4[[#This Row],[DATE DE CHANTIER]]="","",WORKDAY.INTL(Tableau4[[#This Row],[Début chantier]],Tableau4[[#This Row],[Nbre de jour de chantier]],1,))</f>
        <v/>
      </c>
    </row>
    <row r="5" spans="1:19" x14ac:dyDescent="0.25">
      <c r="A5" s="7"/>
      <c r="B5" s="62"/>
      <c r="C5" s="61"/>
      <c r="D5" s="63"/>
      <c r="E5" s="9"/>
      <c r="F5" s="3"/>
      <c r="G5" s="12"/>
      <c r="H5" s="14"/>
      <c r="I5" s="3"/>
      <c r="J5" s="3"/>
      <c r="K5" s="15"/>
      <c r="L5" s="3"/>
      <c r="M5" s="3"/>
      <c r="N5" s="3"/>
      <c r="O5" s="3"/>
      <c r="P5" s="4"/>
      <c r="Q5" s="4"/>
      <c r="R5" s="168" t="str">
        <f>IF(Tableau4[[#This Row],[DATE DE CHANTIER]]="","",Tableau4[[#This Row],[DATE DE CHANTIER]])</f>
        <v/>
      </c>
      <c r="S5" s="168" t="str">
        <f>IF(Tableau4[[#This Row],[DATE DE CHANTIER]]="","",WORKDAY.INTL(Tableau4[[#This Row],[Début chantier]],Tableau4[[#This Row],[Nbre de jour de chantier]],1,))</f>
        <v/>
      </c>
    </row>
    <row r="6" spans="1:19" x14ac:dyDescent="0.25">
      <c r="A6" s="7"/>
      <c r="B6" s="62"/>
      <c r="C6" s="61"/>
      <c r="D6" s="63"/>
      <c r="E6" s="9"/>
      <c r="F6" s="3"/>
      <c r="G6" s="12"/>
      <c r="H6" s="14"/>
      <c r="I6" s="3"/>
      <c r="J6" s="3"/>
      <c r="K6" s="15"/>
      <c r="L6" s="3"/>
      <c r="M6" s="3"/>
      <c r="N6" s="3"/>
      <c r="O6" s="3"/>
      <c r="P6" s="4"/>
      <c r="Q6" s="4"/>
      <c r="R6" s="168" t="str">
        <f>IF(Tableau4[[#This Row],[DATE DE CHANTIER]]="","",Tableau4[[#This Row],[DATE DE CHANTIER]])</f>
        <v/>
      </c>
      <c r="S6" s="168" t="str">
        <f>IF(Tableau4[[#This Row],[DATE DE CHANTIER]]="","",WORKDAY.INTL(Tableau4[[#This Row],[Début chantier]],Tableau4[[#This Row],[Nbre de jour de chantier]],1,))</f>
        <v/>
      </c>
    </row>
    <row r="7" spans="1:19" x14ac:dyDescent="0.25">
      <c r="A7" s="7"/>
      <c r="B7" s="62"/>
      <c r="C7" s="61"/>
      <c r="D7" s="63"/>
      <c r="E7" s="9"/>
      <c r="F7" s="3"/>
      <c r="G7" s="12"/>
      <c r="H7" s="14"/>
      <c r="I7" s="3"/>
      <c r="J7" s="3"/>
      <c r="K7" s="15"/>
      <c r="L7" s="3"/>
      <c r="M7" s="3"/>
      <c r="N7" s="3"/>
      <c r="O7" s="3"/>
      <c r="P7" s="4"/>
      <c r="Q7" s="4"/>
      <c r="R7" s="168" t="str">
        <f>IF(Tableau4[[#This Row],[DATE DE CHANTIER]]="","",Tableau4[[#This Row],[DATE DE CHANTIER]])</f>
        <v/>
      </c>
      <c r="S7" s="168" t="str">
        <f>IF(Tableau4[[#This Row],[DATE DE CHANTIER]]="","",WORKDAY.INTL(Tableau4[[#This Row],[Début chantier]],Tableau4[[#This Row],[Nbre de jour de chantier]],1,))</f>
        <v/>
      </c>
    </row>
    <row r="8" spans="1:19" x14ac:dyDescent="0.25">
      <c r="A8" s="7"/>
      <c r="B8" s="62"/>
      <c r="C8" s="61"/>
      <c r="D8" s="63"/>
      <c r="E8" s="9"/>
      <c r="F8" s="3"/>
      <c r="G8" s="12"/>
      <c r="H8" s="14"/>
      <c r="I8" s="3"/>
      <c r="J8" s="3"/>
      <c r="K8" s="15"/>
      <c r="L8" s="3"/>
      <c r="M8" s="3"/>
      <c r="N8" s="3"/>
      <c r="O8" s="3"/>
      <c r="P8" s="4"/>
      <c r="Q8" s="4"/>
      <c r="R8" s="168" t="str">
        <f>IF(Tableau4[[#This Row],[DATE DE CHANTIER]]="","",Tableau4[[#This Row],[DATE DE CHANTIER]])</f>
        <v/>
      </c>
      <c r="S8" s="168" t="str">
        <f>IF(Tableau4[[#This Row],[DATE DE CHANTIER]]="","",WORKDAY.INTL(Tableau4[[#This Row],[Début chantier]],Tableau4[[#This Row],[Nbre de jour de chantier]],1,))</f>
        <v/>
      </c>
    </row>
    <row r="9" spans="1:19" x14ac:dyDescent="0.25">
      <c r="A9" s="7"/>
      <c r="B9" s="62"/>
      <c r="C9" s="61"/>
      <c r="D9" s="63"/>
      <c r="E9" s="9"/>
      <c r="F9" s="3"/>
      <c r="G9" s="12"/>
      <c r="H9" s="14"/>
      <c r="I9" s="3"/>
      <c r="J9" s="3"/>
      <c r="K9" s="15"/>
      <c r="L9" s="3"/>
      <c r="M9" s="3"/>
      <c r="N9" s="3"/>
      <c r="O9" s="3"/>
      <c r="P9" s="4"/>
      <c r="Q9" s="4"/>
      <c r="R9" s="168" t="str">
        <f>IF(Tableau4[[#This Row],[DATE DE CHANTIER]]="","",Tableau4[[#This Row],[DATE DE CHANTIER]])</f>
        <v/>
      </c>
      <c r="S9" s="168" t="str">
        <f>IF(Tableau4[[#This Row],[DATE DE CHANTIER]]="","",WORKDAY.INTL(Tableau4[[#This Row],[Début chantier]],Tableau4[[#This Row],[Nbre de jour de chantier]],1,))</f>
        <v/>
      </c>
    </row>
    <row r="10" spans="1:19" x14ac:dyDescent="0.25">
      <c r="A10" s="7"/>
      <c r="B10" s="64"/>
      <c r="C10" s="65"/>
      <c r="D10" s="66"/>
      <c r="E10" s="18"/>
      <c r="F10" s="3"/>
      <c r="G10" s="13"/>
      <c r="H10" s="16"/>
      <c r="I10" s="5"/>
      <c r="J10" s="5"/>
      <c r="K10" s="40"/>
      <c r="L10" s="3"/>
      <c r="M10" s="5"/>
      <c r="N10" s="3"/>
      <c r="O10" s="5"/>
      <c r="P10" s="6"/>
      <c r="Q10" s="6"/>
      <c r="R10" s="168" t="str">
        <f>IF(Tableau4[[#This Row],[DATE DE CHANTIER]]="","",Tableau4[[#This Row],[DATE DE CHANTIER]])</f>
        <v/>
      </c>
      <c r="S10" s="168" t="str">
        <f>IF(Tableau4[[#This Row],[DATE DE CHANTIER]]="","",WORKDAY.INTL(Tableau4[[#This Row],[Début chantier]],Tableau4[[#This Row],[Nbre de jour de chantier]],1,))</f>
        <v/>
      </c>
    </row>
    <row r="11" spans="1:19" x14ac:dyDescent="0.25">
      <c r="A11" s="7"/>
      <c r="B11" s="64"/>
      <c r="C11" s="65"/>
      <c r="D11" s="66"/>
      <c r="E11" s="18"/>
      <c r="F11" s="3"/>
      <c r="G11" s="13"/>
      <c r="H11" s="16"/>
      <c r="I11" s="5"/>
      <c r="J11" s="5"/>
      <c r="K11" s="40"/>
      <c r="L11" s="3"/>
      <c r="M11" s="5"/>
      <c r="N11" s="3"/>
      <c r="O11" s="5"/>
      <c r="P11" s="6"/>
      <c r="Q11" s="6"/>
      <c r="R11" s="168" t="str">
        <f>IF(Tableau4[[#This Row],[DATE DE CHANTIER]]="","",Tableau4[[#This Row],[DATE DE CHANTIER]])</f>
        <v/>
      </c>
      <c r="S11" s="168" t="str">
        <f>IF(Tableau4[[#This Row],[DATE DE CHANTIER]]="","",WORKDAY.INTL(Tableau4[[#This Row],[Début chantier]],Tableau4[[#This Row],[Nbre de jour de chantier]],1,))</f>
        <v/>
      </c>
    </row>
    <row r="12" spans="1:19" x14ac:dyDescent="0.25">
      <c r="A12" s="7"/>
      <c r="B12" s="62"/>
      <c r="C12" s="61"/>
      <c r="D12" s="63"/>
      <c r="E12" s="9"/>
      <c r="F12" s="3"/>
      <c r="G12" s="13"/>
      <c r="H12" s="16"/>
      <c r="I12" s="3"/>
      <c r="J12" s="3"/>
      <c r="K12" s="15"/>
      <c r="L12" s="3"/>
      <c r="M12" s="3"/>
      <c r="N12" s="3"/>
      <c r="O12" s="3"/>
      <c r="P12" s="4"/>
      <c r="Q12" s="4"/>
      <c r="R12" s="168" t="str">
        <f>IF(Tableau4[[#This Row],[DATE DE CHANTIER]]="","",Tableau4[[#This Row],[DATE DE CHANTIER]])</f>
        <v/>
      </c>
      <c r="S12" s="168" t="str">
        <f>IF(Tableau4[[#This Row],[DATE DE CHANTIER]]="","",WORKDAY.INTL(Tableau4[[#This Row],[Début chantier]],Tableau4[[#This Row],[Nbre de jour de chantier]],1,))</f>
        <v/>
      </c>
    </row>
    <row r="13" spans="1:19" x14ac:dyDescent="0.25">
      <c r="A13" s="7"/>
      <c r="B13" s="64"/>
      <c r="C13" s="65"/>
      <c r="D13" s="66"/>
      <c r="E13" s="18"/>
      <c r="F13" s="3"/>
      <c r="G13" s="13"/>
      <c r="H13" s="16"/>
      <c r="I13" s="5"/>
      <c r="J13" s="5"/>
      <c r="K13" s="40"/>
      <c r="L13" s="3"/>
      <c r="M13" s="5"/>
      <c r="N13" s="3"/>
      <c r="O13" s="5"/>
      <c r="P13" s="6"/>
      <c r="Q13" s="6"/>
      <c r="R13" s="168" t="str">
        <f>IF(Tableau4[[#This Row],[DATE DE CHANTIER]]="","",Tableau4[[#This Row],[DATE DE CHANTIER]])</f>
        <v/>
      </c>
      <c r="S13" s="168" t="str">
        <f>IF(Tableau4[[#This Row],[DATE DE CHANTIER]]="","",WORKDAY.INTL(Tableau4[[#This Row],[Début chantier]],Tableau4[[#This Row],[Nbre de jour de chantier]],1,))</f>
        <v/>
      </c>
    </row>
    <row r="14" spans="1:19" x14ac:dyDescent="0.25">
      <c r="A14" s="7"/>
      <c r="B14" s="64"/>
      <c r="C14" s="65"/>
      <c r="D14" s="66"/>
      <c r="E14" s="18"/>
      <c r="F14" s="3"/>
      <c r="G14" s="13"/>
      <c r="H14" s="16"/>
      <c r="I14" s="5"/>
      <c r="J14" s="5"/>
      <c r="K14" s="40"/>
      <c r="L14" s="3"/>
      <c r="M14" s="5"/>
      <c r="N14" s="3"/>
      <c r="O14" s="5"/>
      <c r="P14" s="6"/>
      <c r="Q14" s="6"/>
      <c r="R14" s="168" t="str">
        <f>IF(Tableau4[[#This Row],[DATE DE CHANTIER]]="","",Tableau4[[#This Row],[DATE DE CHANTIER]])</f>
        <v/>
      </c>
      <c r="S14" s="168" t="str">
        <f>IF(Tableau4[[#This Row],[DATE DE CHANTIER]]="","",WORKDAY.INTL(Tableau4[[#This Row],[Début chantier]],Tableau4[[#This Row],[Nbre de jour de chantier]],1,))</f>
        <v/>
      </c>
    </row>
    <row r="15" spans="1:19" x14ac:dyDescent="0.25">
      <c r="A15" s="7"/>
      <c r="B15" s="64"/>
      <c r="C15" s="65"/>
      <c r="D15" s="66"/>
      <c r="E15" s="18"/>
      <c r="F15" s="3"/>
      <c r="G15" s="13"/>
      <c r="H15" s="16"/>
      <c r="I15" s="5"/>
      <c r="J15" s="5"/>
      <c r="K15" s="40"/>
      <c r="L15" s="3"/>
      <c r="M15" s="3"/>
      <c r="N15" s="3"/>
      <c r="O15" s="3"/>
      <c r="P15" s="4"/>
      <c r="Q15" s="4"/>
      <c r="R15" s="168" t="str">
        <f>IF(Tableau4[[#This Row],[DATE DE CHANTIER]]="","",Tableau4[[#This Row],[DATE DE CHANTIER]])</f>
        <v/>
      </c>
      <c r="S15" s="168" t="str">
        <f>IF(Tableau4[[#This Row],[DATE DE CHANTIER]]="","",WORKDAY.INTL(Tableau4[[#This Row],[Début chantier]],Tableau4[[#This Row],[Nbre de jour de chantier]],1,))</f>
        <v/>
      </c>
    </row>
    <row r="16" spans="1:19" x14ac:dyDescent="0.25">
      <c r="A16" s="7"/>
      <c r="B16" s="64"/>
      <c r="C16" s="65"/>
      <c r="D16" s="66"/>
      <c r="E16" s="18"/>
      <c r="F16" s="3"/>
      <c r="G16" s="13"/>
      <c r="H16" s="16"/>
      <c r="I16" s="5"/>
      <c r="J16" s="5"/>
      <c r="K16" s="40"/>
      <c r="L16" s="3"/>
      <c r="M16" s="5"/>
      <c r="N16" s="3"/>
      <c r="O16" s="5"/>
      <c r="P16" s="6"/>
      <c r="Q16" s="6"/>
      <c r="R16" s="168" t="str">
        <f>IF(Tableau4[[#This Row],[DATE DE CHANTIER]]="","",Tableau4[[#This Row],[DATE DE CHANTIER]])</f>
        <v/>
      </c>
      <c r="S16" s="168" t="str">
        <f>IF(Tableau4[[#This Row],[DATE DE CHANTIER]]="","",WORKDAY.INTL(Tableau4[[#This Row],[Début chantier]],Tableau4[[#This Row],[Nbre de jour de chantier]],1,))</f>
        <v/>
      </c>
    </row>
    <row r="17" spans="1:19" x14ac:dyDescent="0.25">
      <c r="A17" s="7"/>
      <c r="B17" s="62"/>
      <c r="C17" s="61"/>
      <c r="D17" s="63"/>
      <c r="E17" s="9"/>
      <c r="F17" s="3"/>
      <c r="G17" s="12"/>
      <c r="H17" s="3"/>
      <c r="I17" s="3"/>
      <c r="J17" s="3"/>
      <c r="K17" s="15"/>
      <c r="L17" s="3"/>
      <c r="M17" s="3"/>
      <c r="N17" s="3"/>
      <c r="O17" s="3"/>
      <c r="P17" s="4"/>
      <c r="Q17" s="4"/>
      <c r="R17" s="168" t="str">
        <f>IF(Tableau4[[#This Row],[DATE DE CHANTIER]]="","",Tableau4[[#This Row],[DATE DE CHANTIER]])</f>
        <v/>
      </c>
      <c r="S17" s="168" t="str">
        <f>IF(Tableau4[[#This Row],[DATE DE CHANTIER]]="","",WORKDAY.INTL(Tableau4[[#This Row],[Début chantier]],Tableau4[[#This Row],[Nbre de jour de chantier]],1,))</f>
        <v/>
      </c>
    </row>
    <row r="18" spans="1:19" x14ac:dyDescent="0.25">
      <c r="A18" s="7"/>
      <c r="B18" s="17"/>
      <c r="C18" s="3"/>
      <c r="D18" s="10"/>
      <c r="E18" s="9"/>
      <c r="F18" s="11"/>
      <c r="G18" s="12"/>
      <c r="H18" s="3"/>
      <c r="I18" s="3"/>
      <c r="J18" s="3"/>
      <c r="K18" s="15"/>
      <c r="L18" s="3"/>
      <c r="M18" s="3"/>
      <c r="N18" s="3"/>
      <c r="O18" s="3"/>
      <c r="P18" s="4"/>
      <c r="Q18" s="4"/>
      <c r="R18" s="168" t="str">
        <f>IF(Tableau4[[#This Row],[DATE DE CHANTIER]]="","",Tableau4[[#This Row],[DATE DE CHANTIER]])</f>
        <v/>
      </c>
      <c r="S18" s="168" t="str">
        <f>IF(Tableau4[[#This Row],[DATE DE CHANTIER]]="","",WORKDAY.INTL(Tableau4[[#This Row],[Début chantier]],Tableau4[[#This Row],[Nbre de jour de chantier]],1,))</f>
        <v/>
      </c>
    </row>
    <row r="19" spans="1:19" x14ac:dyDescent="0.25">
      <c r="A19" s="7"/>
      <c r="B19" s="17"/>
      <c r="C19" s="3"/>
      <c r="D19" s="10"/>
      <c r="E19" s="9"/>
      <c r="F19" s="11"/>
      <c r="G19" s="12"/>
      <c r="H19" s="3"/>
      <c r="I19" s="3"/>
      <c r="J19" s="3"/>
      <c r="K19" s="15"/>
      <c r="L19" s="3"/>
      <c r="M19" s="3"/>
      <c r="N19" s="3"/>
      <c r="O19" s="3"/>
      <c r="P19" s="4"/>
      <c r="Q19" s="4"/>
      <c r="R19" s="168" t="str">
        <f>IF(Tableau4[[#This Row],[DATE DE CHANTIER]]="","",Tableau4[[#This Row],[DATE DE CHANTIER]])</f>
        <v/>
      </c>
      <c r="S19" s="168" t="str">
        <f>IF(Tableau4[[#This Row],[DATE DE CHANTIER]]="","",WORKDAY.INTL(Tableau4[[#This Row],[Début chantier]],Tableau4[[#This Row],[Nbre de jour de chantier]],1,))</f>
        <v/>
      </c>
    </row>
    <row r="20" spans="1:19" x14ac:dyDescent="0.25">
      <c r="A20" s="7"/>
      <c r="B20" s="17"/>
      <c r="C20" s="3"/>
      <c r="D20" s="10"/>
      <c r="E20" s="9"/>
      <c r="F20" s="11"/>
      <c r="G20" s="12"/>
      <c r="H20" s="3"/>
      <c r="I20" s="3"/>
      <c r="J20" s="3"/>
      <c r="K20" s="15"/>
      <c r="L20" s="3"/>
      <c r="M20" s="3"/>
      <c r="N20" s="3"/>
      <c r="O20" s="3"/>
      <c r="P20" s="4"/>
      <c r="Q20" s="4"/>
      <c r="R20" s="168" t="str">
        <f>IF(Tableau4[[#This Row],[DATE DE CHANTIER]]="","",Tableau4[[#This Row],[DATE DE CHANTIER]])</f>
        <v/>
      </c>
      <c r="S20" s="168" t="str">
        <f>IF(Tableau4[[#This Row],[DATE DE CHANTIER]]="","",WORKDAY.INTL(Tableau4[[#This Row],[Début chantier]],Tableau4[[#This Row],[Nbre de jour de chantier]],1,))</f>
        <v/>
      </c>
    </row>
    <row r="21" spans="1:19" x14ac:dyDescent="0.25">
      <c r="A21" s="7"/>
      <c r="B21" s="17"/>
      <c r="C21" s="3"/>
      <c r="D21" s="10"/>
      <c r="E21" s="9"/>
      <c r="F21" s="11"/>
      <c r="G21" s="12"/>
      <c r="H21" s="3"/>
      <c r="I21" s="3"/>
      <c r="J21" s="3"/>
      <c r="K21" s="15"/>
      <c r="L21" s="3"/>
      <c r="M21" s="3"/>
      <c r="N21" s="3"/>
      <c r="O21" s="3"/>
      <c r="P21" s="4"/>
      <c r="Q21" s="4"/>
      <c r="R21" s="168" t="str">
        <f>IF(Tableau4[[#This Row],[DATE DE CHANTIER]]="","",Tableau4[[#This Row],[DATE DE CHANTIER]])</f>
        <v/>
      </c>
      <c r="S21" s="168" t="str">
        <f>IF(Tableau4[[#This Row],[DATE DE CHANTIER]]="","",WORKDAY.INTL(Tableau4[[#This Row],[Début chantier]],Tableau4[[#This Row],[Nbre de jour de chantier]],1,))</f>
        <v/>
      </c>
    </row>
    <row r="22" spans="1:19" x14ac:dyDescent="0.25">
      <c r="A22" s="7"/>
      <c r="B22" s="17"/>
      <c r="C22" s="3"/>
      <c r="D22" s="10"/>
      <c r="E22" s="9"/>
      <c r="F22" s="11"/>
      <c r="G22" s="12"/>
      <c r="H22" s="3"/>
      <c r="I22" s="3"/>
      <c r="J22" s="3"/>
      <c r="K22" s="15"/>
      <c r="L22" s="3"/>
      <c r="M22" s="3"/>
      <c r="N22" s="3"/>
      <c r="O22" s="3"/>
      <c r="P22" s="4"/>
      <c r="Q22" s="4"/>
      <c r="R22" s="168" t="str">
        <f>IF(Tableau4[[#This Row],[DATE DE CHANTIER]]="","",Tableau4[[#This Row],[DATE DE CHANTIER]])</f>
        <v/>
      </c>
      <c r="S22" s="168" t="str">
        <f>IF(Tableau4[[#This Row],[DATE DE CHANTIER]]="","",WORKDAY.INTL(Tableau4[[#This Row],[Début chantier]],Tableau4[[#This Row],[Nbre de jour de chantier]],1,))</f>
        <v/>
      </c>
    </row>
    <row r="23" spans="1:19" x14ac:dyDescent="0.25">
      <c r="A23" s="7"/>
      <c r="B23" s="17"/>
      <c r="C23" s="3"/>
      <c r="D23" s="10"/>
      <c r="E23" s="9"/>
      <c r="F23" s="11"/>
      <c r="G23" s="12"/>
      <c r="H23" s="3"/>
      <c r="I23" s="3"/>
      <c r="J23" s="3"/>
      <c r="K23" s="15"/>
      <c r="L23" s="3"/>
      <c r="M23" s="3"/>
      <c r="N23" s="3"/>
      <c r="O23" s="3"/>
      <c r="P23" s="4"/>
      <c r="Q23" s="4"/>
      <c r="R23" s="168" t="str">
        <f>IF(Tableau4[[#This Row],[DATE DE CHANTIER]]="","",Tableau4[[#This Row],[DATE DE CHANTIER]])</f>
        <v/>
      </c>
      <c r="S23" s="168" t="str">
        <f>IF(Tableau4[[#This Row],[DATE DE CHANTIER]]="","",WORKDAY.INTL(Tableau4[[#This Row],[Début chantier]],Tableau4[[#This Row],[Nbre de jour de chantier]],1,))</f>
        <v/>
      </c>
    </row>
    <row r="24" spans="1:19" x14ac:dyDescent="0.25">
      <c r="A24" s="7"/>
      <c r="B24" s="17"/>
      <c r="C24" s="3"/>
      <c r="D24" s="10"/>
      <c r="E24" s="9"/>
      <c r="F24" s="11"/>
      <c r="G24" s="12"/>
      <c r="H24" s="3"/>
      <c r="I24" s="3"/>
      <c r="J24" s="3"/>
      <c r="K24" s="15"/>
      <c r="L24" s="3"/>
      <c r="M24" s="3"/>
      <c r="N24" s="3"/>
      <c r="O24" s="3"/>
      <c r="P24" s="4"/>
      <c r="Q24" s="4"/>
      <c r="R24" s="168" t="str">
        <f>IF(Tableau4[[#This Row],[DATE DE CHANTIER]]="","",Tableau4[[#This Row],[DATE DE CHANTIER]])</f>
        <v/>
      </c>
      <c r="S24" s="168" t="str">
        <f>IF(Tableau4[[#This Row],[DATE DE CHANTIER]]="","",WORKDAY.INTL(Tableau4[[#This Row],[Début chantier]],Tableau4[[#This Row],[Nbre de jour de chantier]],1,))</f>
        <v/>
      </c>
    </row>
    <row r="25" spans="1:19" x14ac:dyDescent="0.25">
      <c r="A25" s="7"/>
      <c r="B25" s="17"/>
      <c r="C25" s="3"/>
      <c r="D25" s="10"/>
      <c r="E25" s="9"/>
      <c r="F25" s="11"/>
      <c r="G25" s="12"/>
      <c r="H25" s="3"/>
      <c r="I25" s="3"/>
      <c r="J25" s="3"/>
      <c r="K25" s="15"/>
      <c r="L25" s="3"/>
      <c r="M25" s="3"/>
      <c r="N25" s="3"/>
      <c r="O25" s="3"/>
      <c r="P25" s="4"/>
      <c r="Q25" s="4"/>
      <c r="R25" s="168" t="str">
        <f>IF(Tableau4[[#This Row],[DATE DE CHANTIER]]="","",Tableau4[[#This Row],[DATE DE CHANTIER]])</f>
        <v/>
      </c>
      <c r="S25" s="168" t="str">
        <f>IF(Tableau4[[#This Row],[DATE DE CHANTIER]]="","",WORKDAY.INTL(Tableau4[[#This Row],[Début chantier]],Tableau4[[#This Row],[Nbre de jour de chantier]],1,))</f>
        <v/>
      </c>
    </row>
    <row r="26" spans="1:19" x14ac:dyDescent="0.25">
      <c r="A26" s="7"/>
      <c r="B26" s="17"/>
      <c r="C26" s="3"/>
      <c r="D26" s="10"/>
      <c r="E26" s="9"/>
      <c r="F26" s="11"/>
      <c r="G26" s="12"/>
      <c r="H26" s="3"/>
      <c r="I26" s="3"/>
      <c r="J26" s="3"/>
      <c r="K26" s="15"/>
      <c r="L26" s="3"/>
      <c r="M26" s="3"/>
      <c r="N26" s="3"/>
      <c r="O26" s="3"/>
      <c r="P26" s="4"/>
      <c r="Q26" s="4"/>
      <c r="R26" s="168" t="str">
        <f>IF(Tableau4[[#This Row],[DATE DE CHANTIER]]="","",Tableau4[[#This Row],[DATE DE CHANTIER]])</f>
        <v/>
      </c>
      <c r="S26" s="168" t="str">
        <f>IF(Tableau4[[#This Row],[DATE DE CHANTIER]]="","",WORKDAY.INTL(Tableau4[[#This Row],[Début chantier]],Tableau4[[#This Row],[Nbre de jour de chantier]],1,))</f>
        <v/>
      </c>
    </row>
    <row r="27" spans="1:19" x14ac:dyDescent="0.25">
      <c r="A27" s="7"/>
      <c r="B27" s="17"/>
      <c r="C27" s="3"/>
      <c r="D27" s="10"/>
      <c r="E27" s="9"/>
      <c r="F27" s="11"/>
      <c r="G27" s="12"/>
      <c r="H27" s="3"/>
      <c r="I27" s="3"/>
      <c r="J27" s="3"/>
      <c r="K27" s="15"/>
      <c r="L27" s="3"/>
      <c r="M27" s="3"/>
      <c r="N27" s="3"/>
      <c r="O27" s="3"/>
      <c r="P27" s="4"/>
      <c r="Q27" s="4"/>
      <c r="R27" s="168" t="str">
        <f>IF(Tableau4[[#This Row],[DATE DE CHANTIER]]="","",Tableau4[[#This Row],[DATE DE CHANTIER]])</f>
        <v/>
      </c>
      <c r="S27" s="168" t="str">
        <f>IF(Tableau4[[#This Row],[DATE DE CHANTIER]]="","",WORKDAY.INTL(Tableau4[[#This Row],[Début chantier]],Tableau4[[#This Row],[Nbre de jour de chantier]],1,))</f>
        <v/>
      </c>
    </row>
    <row r="28" spans="1:19" x14ac:dyDescent="0.25">
      <c r="A28" s="7"/>
      <c r="B28" s="17"/>
      <c r="C28" s="3"/>
      <c r="D28" s="10"/>
      <c r="E28" s="9"/>
      <c r="F28" s="11"/>
      <c r="G28" s="12"/>
      <c r="H28" s="3"/>
      <c r="I28" s="3"/>
      <c r="J28" s="3"/>
      <c r="K28" s="15"/>
      <c r="L28" s="3"/>
      <c r="M28" s="3"/>
      <c r="N28" s="3"/>
      <c r="O28" s="3"/>
      <c r="P28" s="4"/>
      <c r="Q28" s="4"/>
      <c r="R28" s="168" t="str">
        <f>IF(Tableau4[[#This Row],[DATE DE CHANTIER]]="","",Tableau4[[#This Row],[DATE DE CHANTIER]])</f>
        <v/>
      </c>
      <c r="S28" s="168" t="str">
        <f>IF(Tableau4[[#This Row],[DATE DE CHANTIER]]="","",WORKDAY.INTL(Tableau4[[#This Row],[Début chantier]],Tableau4[[#This Row],[Nbre de jour de chantier]],1,))</f>
        <v/>
      </c>
    </row>
    <row r="29" spans="1:19" x14ac:dyDescent="0.25">
      <c r="A29" s="7"/>
      <c r="B29" s="17"/>
      <c r="C29" s="3"/>
      <c r="D29" s="10"/>
      <c r="E29" s="9"/>
      <c r="F29" s="11"/>
      <c r="G29" s="12"/>
      <c r="H29" s="3"/>
      <c r="I29" s="3"/>
      <c r="J29" s="3"/>
      <c r="K29" s="15"/>
      <c r="L29" s="3"/>
      <c r="M29" s="3"/>
      <c r="N29" s="3"/>
      <c r="O29" s="3"/>
      <c r="P29" s="4"/>
      <c r="Q29" s="4"/>
      <c r="R29" s="168" t="str">
        <f>IF(Tableau4[[#This Row],[DATE DE CHANTIER]]="","",Tableau4[[#This Row],[DATE DE CHANTIER]])</f>
        <v/>
      </c>
      <c r="S29" s="168" t="str">
        <f>IF(Tableau4[[#This Row],[DATE DE CHANTIER]]="","",WORKDAY.INTL(Tableau4[[#This Row],[Début chantier]],Tableau4[[#This Row],[Nbre de jour de chantier]],1,))</f>
        <v/>
      </c>
    </row>
    <row r="30" spans="1:19" x14ac:dyDescent="0.25">
      <c r="A30" s="7"/>
      <c r="B30" s="17"/>
      <c r="C30" s="3"/>
      <c r="D30" s="10"/>
      <c r="E30" s="9"/>
      <c r="F30" s="11"/>
      <c r="G30" s="12"/>
      <c r="H30" s="3"/>
      <c r="I30" s="3"/>
      <c r="J30" s="3"/>
      <c r="K30" s="15"/>
      <c r="L30" s="3"/>
      <c r="M30" s="3"/>
      <c r="N30" s="3"/>
      <c r="O30" s="3"/>
      <c r="P30" s="4"/>
      <c r="Q30" s="4"/>
      <c r="R30" s="168" t="str">
        <f>IF(Tableau4[[#This Row],[DATE DE CHANTIER]]="","",Tableau4[[#This Row],[DATE DE CHANTIER]])</f>
        <v/>
      </c>
      <c r="S30" s="168" t="str">
        <f>IF(Tableau4[[#This Row],[DATE DE CHANTIER]]="","",WORKDAY.INTL(Tableau4[[#This Row],[Début chantier]],Tableau4[[#This Row],[Nbre de jour de chantier]],1,))</f>
        <v/>
      </c>
    </row>
    <row r="31" spans="1:19" x14ac:dyDescent="0.25">
      <c r="A31" s="7"/>
      <c r="B31" s="17"/>
      <c r="C31" s="3"/>
      <c r="D31" s="10"/>
      <c r="E31" s="9"/>
      <c r="F31" s="11"/>
      <c r="G31" s="12"/>
      <c r="H31" s="3"/>
      <c r="I31" s="3"/>
      <c r="J31" s="3"/>
      <c r="K31" s="15"/>
      <c r="L31" s="3"/>
      <c r="M31" s="3"/>
      <c r="N31" s="3"/>
      <c r="O31" s="3"/>
      <c r="P31" s="4"/>
      <c r="Q31" s="4"/>
      <c r="R31" s="168" t="str">
        <f>IF(Tableau4[[#This Row],[DATE DE CHANTIER]]="","",Tableau4[[#This Row],[DATE DE CHANTIER]])</f>
        <v/>
      </c>
      <c r="S31" s="168" t="str">
        <f>IF(Tableau4[[#This Row],[DATE DE CHANTIER]]="","",WORKDAY.INTL(Tableau4[[#This Row],[Début chantier]],Tableau4[[#This Row],[Nbre de jour de chantier]],1,))</f>
        <v/>
      </c>
    </row>
    <row r="32" spans="1:19" x14ac:dyDescent="0.25">
      <c r="A32" s="7"/>
      <c r="B32" s="17"/>
      <c r="C32" s="3"/>
      <c r="D32" s="10"/>
      <c r="E32" s="9"/>
      <c r="F32" s="11"/>
      <c r="G32" s="12"/>
      <c r="H32" s="3"/>
      <c r="I32" s="3"/>
      <c r="J32" s="3"/>
      <c r="K32" s="15"/>
      <c r="L32" s="3"/>
      <c r="M32" s="3"/>
      <c r="N32" s="3"/>
      <c r="O32" s="3"/>
      <c r="P32" s="4"/>
      <c r="Q32" s="4"/>
      <c r="R32" s="168" t="str">
        <f>IF(Tableau4[[#This Row],[DATE DE CHANTIER]]="","",Tableau4[[#This Row],[DATE DE CHANTIER]])</f>
        <v/>
      </c>
      <c r="S32" s="168" t="str">
        <f>IF(Tableau4[[#This Row],[DATE DE CHANTIER]]="","",WORKDAY.INTL(Tableau4[[#This Row],[Début chantier]],Tableau4[[#This Row],[Nbre de jour de chantier]],1,))</f>
        <v/>
      </c>
    </row>
    <row r="33" spans="1:19" x14ac:dyDescent="0.25">
      <c r="A33" s="7"/>
      <c r="B33" s="17"/>
      <c r="C33" s="3"/>
      <c r="D33" s="10"/>
      <c r="E33" s="9"/>
      <c r="F33" s="11"/>
      <c r="G33" s="12"/>
      <c r="H33" s="3"/>
      <c r="I33" s="3"/>
      <c r="J33" s="3"/>
      <c r="K33" s="15"/>
      <c r="L33" s="3"/>
      <c r="M33" s="3"/>
      <c r="N33" s="3"/>
      <c r="O33" s="3"/>
      <c r="P33" s="4"/>
      <c r="Q33" s="4"/>
      <c r="R33" s="168" t="str">
        <f>IF(Tableau4[[#This Row],[DATE DE CHANTIER]]="","",Tableau4[[#This Row],[DATE DE CHANTIER]])</f>
        <v/>
      </c>
      <c r="S33" s="168" t="str">
        <f>IF(Tableau4[[#This Row],[DATE DE CHANTIER]]="","",WORKDAY.INTL(Tableau4[[#This Row],[Début chantier]],Tableau4[[#This Row],[Nbre de jour de chantier]],1,))</f>
        <v/>
      </c>
    </row>
    <row r="34" spans="1:19" x14ac:dyDescent="0.25">
      <c r="A34" s="7"/>
      <c r="B34" s="17"/>
      <c r="C34" s="3"/>
      <c r="D34" s="10"/>
      <c r="E34" s="9"/>
      <c r="F34" s="11"/>
      <c r="G34" s="12"/>
      <c r="H34" s="3"/>
      <c r="I34" s="3"/>
      <c r="J34" s="3"/>
      <c r="K34" s="15"/>
      <c r="L34" s="3"/>
      <c r="M34" s="3"/>
      <c r="N34" s="3"/>
      <c r="O34" s="3"/>
      <c r="P34" s="4"/>
      <c r="Q34" s="4"/>
      <c r="R34" s="168" t="str">
        <f>IF(Tableau4[[#This Row],[DATE DE CHANTIER]]="","",Tableau4[[#This Row],[DATE DE CHANTIER]])</f>
        <v/>
      </c>
      <c r="S34" s="168" t="str">
        <f>IF(Tableau4[[#This Row],[DATE DE CHANTIER]]="","",WORKDAY.INTL(Tableau4[[#This Row],[Début chantier]],Tableau4[[#This Row],[Nbre de jour de chantier]],1,))</f>
        <v/>
      </c>
    </row>
    <row r="35" spans="1:19" x14ac:dyDescent="0.25">
      <c r="A35" s="7"/>
      <c r="B35" s="17"/>
      <c r="C35" s="3"/>
      <c r="D35" s="10"/>
      <c r="E35" s="9"/>
      <c r="F35" s="11"/>
      <c r="G35" s="12"/>
      <c r="H35" s="3"/>
      <c r="I35" s="3"/>
      <c r="J35" s="3"/>
      <c r="K35" s="15"/>
      <c r="L35" s="3"/>
      <c r="M35" s="3"/>
      <c r="N35" s="3"/>
      <c r="O35" s="3"/>
      <c r="P35" s="4"/>
      <c r="Q35" s="4"/>
      <c r="R35" s="168" t="str">
        <f>IF(Tableau4[[#This Row],[DATE DE CHANTIER]]="","",Tableau4[[#This Row],[DATE DE CHANTIER]])</f>
        <v/>
      </c>
      <c r="S35" s="168" t="str">
        <f>IF(Tableau4[[#This Row],[DATE DE CHANTIER]]="","",WORKDAY.INTL(Tableau4[[#This Row],[Début chantier]],Tableau4[[#This Row],[Nbre de jour de chantier]],1,))</f>
        <v/>
      </c>
    </row>
    <row r="36" spans="1:19" x14ac:dyDescent="0.25">
      <c r="A36" s="7"/>
      <c r="B36" s="17"/>
      <c r="C36" s="3"/>
      <c r="D36" s="10"/>
      <c r="E36" s="9"/>
      <c r="F36" s="11"/>
      <c r="G36" s="12"/>
      <c r="H36" s="3"/>
      <c r="I36" s="3"/>
      <c r="J36" s="3"/>
      <c r="K36" s="15"/>
      <c r="L36" s="3"/>
      <c r="M36" s="3"/>
      <c r="N36" s="3"/>
      <c r="O36" s="3"/>
      <c r="P36" s="4"/>
      <c r="Q36" s="4"/>
      <c r="R36" s="168" t="str">
        <f>IF(Tableau4[[#This Row],[DATE DE CHANTIER]]="","",Tableau4[[#This Row],[DATE DE CHANTIER]])</f>
        <v/>
      </c>
      <c r="S36" s="168" t="str">
        <f>IF(Tableau4[[#This Row],[DATE DE CHANTIER]]="","",WORKDAY.INTL(Tableau4[[#This Row],[Début chantier]],Tableau4[[#This Row],[Nbre de jour de chantier]],1,))</f>
        <v/>
      </c>
    </row>
    <row r="37" spans="1:19" x14ac:dyDescent="0.25">
      <c r="A37" s="7"/>
      <c r="B37" s="17"/>
      <c r="C37" s="3"/>
      <c r="D37" s="10"/>
      <c r="E37" s="9"/>
      <c r="F37" s="11"/>
      <c r="G37" s="12"/>
      <c r="H37" s="3"/>
      <c r="I37" s="3"/>
      <c r="J37" s="3"/>
      <c r="K37" s="15"/>
      <c r="L37" s="3"/>
      <c r="M37" s="3"/>
      <c r="N37" s="3"/>
      <c r="O37" s="3"/>
      <c r="P37" s="4"/>
      <c r="Q37" s="4"/>
      <c r="R37" s="168" t="str">
        <f>IF(Tableau4[[#This Row],[DATE DE CHANTIER]]="","",Tableau4[[#This Row],[DATE DE CHANTIER]])</f>
        <v/>
      </c>
      <c r="S37" s="168" t="str">
        <f>IF(Tableau4[[#This Row],[DATE DE CHANTIER]]="","",WORKDAY.INTL(Tableau4[[#This Row],[Début chantier]],Tableau4[[#This Row],[Nbre de jour de chantier]],1,))</f>
        <v/>
      </c>
    </row>
    <row r="38" spans="1:19" x14ac:dyDescent="0.25">
      <c r="A38" s="7"/>
      <c r="B38" s="17"/>
      <c r="C38" s="3"/>
      <c r="D38" s="10"/>
      <c r="E38" s="9"/>
      <c r="F38" s="11"/>
      <c r="G38" s="12"/>
      <c r="H38" s="3"/>
      <c r="I38" s="3"/>
      <c r="J38" s="3"/>
      <c r="K38" s="15"/>
      <c r="L38" s="3"/>
      <c r="M38" s="3"/>
      <c r="N38" s="3"/>
      <c r="O38" s="3"/>
      <c r="P38" s="4"/>
      <c r="Q38" s="4"/>
      <c r="R38" s="168" t="str">
        <f>IF(Tableau4[[#This Row],[DATE DE CHANTIER]]="","",Tableau4[[#This Row],[DATE DE CHANTIER]])</f>
        <v/>
      </c>
      <c r="S38" s="168" t="str">
        <f>IF(Tableau4[[#This Row],[DATE DE CHANTIER]]="","",WORKDAY.INTL(Tableau4[[#This Row],[Début chantier]],Tableau4[[#This Row],[Nbre de jour de chantier]],1,))</f>
        <v/>
      </c>
    </row>
    <row r="39" spans="1:19" x14ac:dyDescent="0.25">
      <c r="A39" s="7"/>
      <c r="B39" s="17"/>
      <c r="C39" s="3"/>
      <c r="D39" s="10"/>
      <c r="E39" s="9"/>
      <c r="F39" s="11"/>
      <c r="G39" s="12"/>
      <c r="H39" s="3"/>
      <c r="I39" s="3"/>
      <c r="J39" s="3"/>
      <c r="K39" s="15"/>
      <c r="L39" s="3"/>
      <c r="M39" s="3"/>
      <c r="N39" s="3"/>
      <c r="O39" s="3"/>
      <c r="P39" s="4"/>
      <c r="Q39" s="4"/>
      <c r="R39" s="168" t="str">
        <f>IF(Tableau4[[#This Row],[DATE DE CHANTIER]]="","",Tableau4[[#This Row],[DATE DE CHANTIER]])</f>
        <v/>
      </c>
      <c r="S39" s="168" t="str">
        <f>IF(Tableau4[[#This Row],[DATE DE CHANTIER]]="","",WORKDAY.INTL(Tableau4[[#This Row],[Début chantier]],Tableau4[[#This Row],[Nbre de jour de chantier]],1,))</f>
        <v/>
      </c>
    </row>
    <row r="40" spans="1:19" x14ac:dyDescent="0.25">
      <c r="A40" s="7"/>
      <c r="B40" s="17"/>
      <c r="C40" s="3"/>
      <c r="D40" s="10"/>
      <c r="E40" s="9"/>
      <c r="F40" s="11"/>
      <c r="G40" s="12"/>
      <c r="H40" s="3"/>
      <c r="I40" s="3"/>
      <c r="J40" s="3"/>
      <c r="K40" s="15"/>
      <c r="L40" s="3"/>
      <c r="M40" s="3"/>
      <c r="N40" s="3"/>
      <c r="O40" s="3"/>
      <c r="P40" s="4"/>
      <c r="Q40" s="4"/>
      <c r="R40" s="168" t="str">
        <f>IF(Tableau4[[#This Row],[DATE DE CHANTIER]]="","",Tableau4[[#This Row],[DATE DE CHANTIER]])</f>
        <v/>
      </c>
      <c r="S40" s="168" t="str">
        <f>IF(Tableau4[[#This Row],[DATE DE CHANTIER]]="","",WORKDAY.INTL(Tableau4[[#This Row],[Début chantier]],Tableau4[[#This Row],[Nbre de jour de chantier]],1,))</f>
        <v/>
      </c>
    </row>
    <row r="41" spans="1:19" x14ac:dyDescent="0.25">
      <c r="A41" s="7"/>
      <c r="B41" s="17"/>
      <c r="C41" s="3"/>
      <c r="D41" s="10"/>
      <c r="E41" s="9"/>
      <c r="F41" s="11"/>
      <c r="G41" s="12"/>
      <c r="H41" s="3"/>
      <c r="I41" s="3"/>
      <c r="J41" s="3"/>
      <c r="K41" s="15"/>
      <c r="L41" s="3"/>
      <c r="M41" s="3"/>
      <c r="N41" s="3"/>
      <c r="O41" s="3"/>
      <c r="P41" s="4"/>
      <c r="Q41" s="4"/>
      <c r="R41" s="168" t="str">
        <f>IF(Tableau4[[#This Row],[DATE DE CHANTIER]]="","",Tableau4[[#This Row],[DATE DE CHANTIER]])</f>
        <v/>
      </c>
      <c r="S41" s="168" t="str">
        <f>IF(Tableau4[[#This Row],[DATE DE CHANTIER]]="","",WORKDAY.INTL(Tableau4[[#This Row],[Début chantier]],Tableau4[[#This Row],[Nbre de jour de chantier]],1,))</f>
        <v/>
      </c>
    </row>
    <row r="42" spans="1:19" x14ac:dyDescent="0.25">
      <c r="A42" s="7"/>
      <c r="B42" s="17"/>
      <c r="C42" s="3"/>
      <c r="D42" s="10"/>
      <c r="E42" s="9"/>
      <c r="F42" s="11"/>
      <c r="G42" s="12"/>
      <c r="H42" s="3"/>
      <c r="I42" s="3"/>
      <c r="J42" s="3"/>
      <c r="K42" s="15"/>
      <c r="L42" s="3"/>
      <c r="M42" s="3"/>
      <c r="N42" s="3"/>
      <c r="O42" s="3"/>
      <c r="P42" s="4"/>
      <c r="Q42" s="4"/>
      <c r="R42" s="168" t="str">
        <f>IF(Tableau4[[#This Row],[DATE DE CHANTIER]]="","",Tableau4[[#This Row],[DATE DE CHANTIER]])</f>
        <v/>
      </c>
      <c r="S42" s="168" t="str">
        <f>IF(Tableau4[[#This Row],[DATE DE CHANTIER]]="","",WORKDAY.INTL(Tableau4[[#This Row],[Début chantier]],Tableau4[[#This Row],[Nbre de jour de chantier]],1,))</f>
        <v/>
      </c>
    </row>
    <row r="43" spans="1:19" x14ac:dyDescent="0.25">
      <c r="A43" s="7"/>
      <c r="B43" s="17"/>
      <c r="C43" s="3"/>
      <c r="D43" s="10"/>
      <c r="E43" s="9"/>
      <c r="F43" s="11"/>
      <c r="G43" s="12"/>
      <c r="H43" s="3"/>
      <c r="I43" s="3"/>
      <c r="J43" s="3"/>
      <c r="K43" s="15"/>
      <c r="L43" s="3"/>
      <c r="M43" s="3"/>
      <c r="N43" s="3"/>
      <c r="O43" s="3"/>
      <c r="P43" s="4"/>
      <c r="Q43" s="4"/>
      <c r="R43" s="168" t="str">
        <f>IF(Tableau4[[#This Row],[DATE DE CHANTIER]]="","",Tableau4[[#This Row],[DATE DE CHANTIER]])</f>
        <v/>
      </c>
      <c r="S43" s="168" t="str">
        <f>IF(Tableau4[[#This Row],[DATE DE CHANTIER]]="","",WORKDAY.INTL(Tableau4[[#This Row],[Début chantier]],Tableau4[[#This Row],[Nbre de jour de chantier]],1,))</f>
        <v/>
      </c>
    </row>
    <row r="44" spans="1:19" x14ac:dyDescent="0.25">
      <c r="A44" s="7"/>
      <c r="B44" s="17"/>
      <c r="C44" s="3"/>
      <c r="D44" s="10"/>
      <c r="E44" s="9"/>
      <c r="F44" s="11"/>
      <c r="G44" s="12"/>
      <c r="H44" s="3"/>
      <c r="I44" s="3"/>
      <c r="J44" s="3"/>
      <c r="K44" s="15"/>
      <c r="L44" s="3"/>
      <c r="M44" s="3"/>
      <c r="N44" s="3"/>
      <c r="O44" s="3"/>
      <c r="P44" s="4"/>
      <c r="Q44" s="4"/>
      <c r="R44" s="168" t="str">
        <f>IF(Tableau4[[#This Row],[DATE DE CHANTIER]]="","",Tableau4[[#This Row],[DATE DE CHANTIER]])</f>
        <v/>
      </c>
      <c r="S44" s="168" t="str">
        <f>IF(Tableau4[[#This Row],[DATE DE CHANTIER]]="","",WORKDAY.INTL(Tableau4[[#This Row],[Début chantier]],Tableau4[[#This Row],[Nbre de jour de chantier]],1,))</f>
        <v/>
      </c>
    </row>
    <row r="45" spans="1:19" x14ac:dyDescent="0.25">
      <c r="A45" s="7"/>
      <c r="B45" s="17"/>
      <c r="C45" s="3"/>
      <c r="D45" s="10"/>
      <c r="E45" s="9"/>
      <c r="F45" s="11"/>
      <c r="G45" s="12"/>
      <c r="H45" s="3"/>
      <c r="I45" s="3"/>
      <c r="J45" s="3"/>
      <c r="K45" s="15"/>
      <c r="L45" s="3"/>
      <c r="M45" s="3"/>
      <c r="N45" s="3"/>
      <c r="O45" s="3"/>
      <c r="P45" s="4"/>
      <c r="Q45" s="4"/>
      <c r="R45" s="168" t="str">
        <f>IF(Tableau4[[#This Row],[DATE DE CHANTIER]]="","",Tableau4[[#This Row],[DATE DE CHANTIER]])</f>
        <v/>
      </c>
      <c r="S45" s="168" t="str">
        <f>IF(Tableau4[[#This Row],[DATE DE CHANTIER]]="","",WORKDAY.INTL(Tableau4[[#This Row],[Début chantier]],Tableau4[[#This Row],[Nbre de jour de chantier]],1,))</f>
        <v/>
      </c>
    </row>
    <row r="46" spans="1:19" x14ac:dyDescent="0.25">
      <c r="A46" s="7"/>
      <c r="B46" s="17"/>
      <c r="C46" s="3"/>
      <c r="D46" s="10"/>
      <c r="E46" s="9"/>
      <c r="F46" s="11"/>
      <c r="G46" s="12"/>
      <c r="H46" s="3"/>
      <c r="I46" s="3"/>
      <c r="J46" s="3"/>
      <c r="K46" s="15"/>
      <c r="L46" s="3"/>
      <c r="M46" s="3"/>
      <c r="N46" s="3"/>
      <c r="O46" s="3"/>
      <c r="P46" s="4"/>
      <c r="Q46" s="4"/>
      <c r="R46" s="168" t="str">
        <f>IF(Tableau4[[#This Row],[DATE DE CHANTIER]]="","",Tableau4[[#This Row],[DATE DE CHANTIER]])</f>
        <v/>
      </c>
      <c r="S46" s="168" t="str">
        <f>IF(Tableau4[[#This Row],[DATE DE CHANTIER]]="","",WORKDAY.INTL(Tableau4[[#This Row],[Début chantier]],Tableau4[[#This Row],[Nbre de jour de chantier]],1,))</f>
        <v/>
      </c>
    </row>
    <row r="47" spans="1:19" x14ac:dyDescent="0.25">
      <c r="A47" s="7"/>
      <c r="B47" s="17"/>
      <c r="C47" s="3"/>
      <c r="D47" s="10"/>
      <c r="E47" s="9"/>
      <c r="F47" s="11"/>
      <c r="G47" s="12"/>
      <c r="H47" s="3"/>
      <c r="I47" s="3"/>
      <c r="J47" s="3"/>
      <c r="K47" s="15"/>
      <c r="L47" s="3"/>
      <c r="M47" s="3"/>
      <c r="N47" s="3"/>
      <c r="O47" s="3"/>
      <c r="P47" s="4"/>
      <c r="Q47" s="4"/>
      <c r="R47" s="168" t="str">
        <f>IF(Tableau4[[#This Row],[DATE DE CHANTIER]]="","",Tableau4[[#This Row],[DATE DE CHANTIER]])</f>
        <v/>
      </c>
      <c r="S47" s="168" t="str">
        <f>IF(Tableau4[[#This Row],[DATE DE CHANTIER]]="","",WORKDAY.INTL(Tableau4[[#This Row],[Début chantier]],Tableau4[[#This Row],[Nbre de jour de chantier]],1,))</f>
        <v/>
      </c>
    </row>
    <row r="48" spans="1:19" x14ac:dyDescent="0.25">
      <c r="A48" s="7"/>
      <c r="B48" s="17"/>
      <c r="C48" s="3"/>
      <c r="D48" s="10"/>
      <c r="E48" s="9"/>
      <c r="F48" s="11"/>
      <c r="G48" s="12"/>
      <c r="H48" s="3"/>
      <c r="I48" s="3"/>
      <c r="J48" s="3"/>
      <c r="K48" s="15"/>
      <c r="L48" s="3"/>
      <c r="M48" s="3"/>
      <c r="N48" s="3"/>
      <c r="O48" s="3"/>
      <c r="P48" s="4"/>
      <c r="Q48" s="4"/>
      <c r="R48" s="168" t="str">
        <f>IF(Tableau4[[#This Row],[DATE DE CHANTIER]]="","",Tableau4[[#This Row],[DATE DE CHANTIER]])</f>
        <v/>
      </c>
      <c r="S48" s="168" t="str">
        <f>IF(Tableau4[[#This Row],[DATE DE CHANTIER]]="","",WORKDAY.INTL(Tableau4[[#This Row],[Début chantier]],Tableau4[[#This Row],[Nbre de jour de chantier]],1,))</f>
        <v/>
      </c>
    </row>
    <row r="49" spans="1:19" x14ac:dyDescent="0.25">
      <c r="A49" s="7"/>
      <c r="B49" s="17"/>
      <c r="C49" s="3"/>
      <c r="D49" s="10"/>
      <c r="E49" s="9"/>
      <c r="F49" s="11"/>
      <c r="G49" s="12"/>
      <c r="H49" s="3"/>
      <c r="I49" s="3"/>
      <c r="J49" s="3"/>
      <c r="K49" s="15"/>
      <c r="L49" s="3"/>
      <c r="M49" s="3"/>
      <c r="N49" s="3"/>
      <c r="O49" s="3"/>
      <c r="P49" s="4"/>
      <c r="Q49" s="4"/>
      <c r="R49" s="168" t="str">
        <f>IF(Tableau4[[#This Row],[DATE DE CHANTIER]]="","",Tableau4[[#This Row],[DATE DE CHANTIER]])</f>
        <v/>
      </c>
      <c r="S49" s="168" t="str">
        <f>IF(Tableau4[[#This Row],[DATE DE CHANTIER]]="","",WORKDAY.INTL(Tableau4[[#This Row],[Début chantier]],Tableau4[[#This Row],[Nbre de jour de chantier]],1,))</f>
        <v/>
      </c>
    </row>
    <row r="50" spans="1:19" x14ac:dyDescent="0.25">
      <c r="A50" s="7"/>
      <c r="B50" s="17"/>
      <c r="C50" s="3"/>
      <c r="D50" s="10"/>
      <c r="E50" s="9"/>
      <c r="F50" s="11"/>
      <c r="G50" s="12"/>
      <c r="H50" s="3"/>
      <c r="I50" s="3"/>
      <c r="J50" s="3"/>
      <c r="K50" s="15"/>
      <c r="L50" s="3"/>
      <c r="M50" s="3"/>
      <c r="N50" s="3"/>
      <c r="O50" s="3"/>
      <c r="P50" s="4"/>
      <c r="Q50" s="4"/>
      <c r="R50" s="168" t="str">
        <f>IF(Tableau4[[#This Row],[DATE DE CHANTIER]]="","",Tableau4[[#This Row],[DATE DE CHANTIER]])</f>
        <v/>
      </c>
      <c r="S50" s="168" t="str">
        <f>IF(Tableau4[[#This Row],[DATE DE CHANTIER]]="","",WORKDAY.INTL(Tableau4[[#This Row],[Début chantier]],Tableau4[[#This Row],[Nbre de jour de chantier]],1,))</f>
        <v/>
      </c>
    </row>
    <row r="51" spans="1:19" x14ac:dyDescent="0.25">
      <c r="A51" s="7"/>
      <c r="B51" s="17"/>
      <c r="C51" s="3"/>
      <c r="D51" s="10"/>
      <c r="E51" s="9"/>
      <c r="F51" s="11"/>
      <c r="G51" s="12"/>
      <c r="H51" s="3"/>
      <c r="I51" s="3"/>
      <c r="J51" s="3"/>
      <c r="K51" s="15"/>
      <c r="L51" s="3"/>
      <c r="M51" s="3"/>
      <c r="N51" s="3"/>
      <c r="O51" s="3"/>
      <c r="P51" s="4"/>
      <c r="Q51" s="4"/>
      <c r="R51" s="168" t="str">
        <f>IF(Tableau4[[#This Row],[DATE DE CHANTIER]]="","",Tableau4[[#This Row],[DATE DE CHANTIER]])</f>
        <v/>
      </c>
      <c r="S51" s="168" t="str">
        <f>IF(Tableau4[[#This Row],[DATE DE CHANTIER]]="","",WORKDAY.INTL(Tableau4[[#This Row],[Début chantier]],Tableau4[[#This Row],[Nbre de jour de chantier]],1,))</f>
        <v/>
      </c>
    </row>
    <row r="52" spans="1:19" x14ac:dyDescent="0.25">
      <c r="A52" s="7"/>
      <c r="B52" s="17"/>
      <c r="C52" s="3"/>
      <c r="D52" s="10"/>
      <c r="E52" s="9"/>
      <c r="F52" s="11"/>
      <c r="G52" s="12"/>
      <c r="H52" s="3"/>
      <c r="I52" s="3"/>
      <c r="J52" s="3"/>
      <c r="K52" s="15"/>
      <c r="L52" s="3"/>
      <c r="M52" s="3"/>
      <c r="N52" s="3"/>
      <c r="O52" s="3"/>
      <c r="P52" s="4"/>
      <c r="Q52" s="4"/>
      <c r="R52" s="168" t="str">
        <f>IF(Tableau4[[#This Row],[DATE DE CHANTIER]]="","",Tableau4[[#This Row],[DATE DE CHANTIER]])</f>
        <v/>
      </c>
      <c r="S52" s="168" t="str">
        <f>IF(Tableau4[[#This Row],[DATE DE CHANTIER]]="","",WORKDAY.INTL(Tableau4[[#This Row],[Début chantier]],Tableau4[[#This Row],[Nbre de jour de chantier]],1,))</f>
        <v/>
      </c>
    </row>
    <row r="53" spans="1:19" x14ac:dyDescent="0.25">
      <c r="A53" s="110"/>
      <c r="B53" s="111"/>
      <c r="C53" s="5"/>
      <c r="D53" s="112"/>
      <c r="E53" s="18"/>
      <c r="F53" s="111"/>
      <c r="G53" s="13"/>
      <c r="H53" s="5"/>
      <c r="I53" s="5"/>
      <c r="J53" s="5"/>
      <c r="K53" s="40"/>
      <c r="L53" s="5"/>
      <c r="M53" s="5"/>
      <c r="N53" s="5"/>
      <c r="O53" s="5"/>
      <c r="P53" s="6"/>
      <c r="Q53" s="6"/>
      <c r="R53" s="168" t="str">
        <f>IF(Tableau4[[#This Row],[DATE DE CHANTIER]]="","",Tableau4[[#This Row],[DATE DE CHANTIER]])</f>
        <v/>
      </c>
      <c r="S53" s="168" t="str">
        <f>IF(Tableau4[[#This Row],[DATE DE CHANTIER]]="","",WORKDAY.INTL(Tableau4[[#This Row],[Début chantier]],Tableau4[[#This Row],[Nbre de jour de chantier]],1,))</f>
        <v/>
      </c>
    </row>
    <row r="54" spans="1:19" x14ac:dyDescent="0.25">
      <c r="A54" s="110"/>
      <c r="B54" s="111"/>
      <c r="C54" s="5"/>
      <c r="D54" s="112"/>
      <c r="E54" s="18"/>
      <c r="F54" s="111"/>
      <c r="G54" s="13"/>
      <c r="H54" s="5"/>
      <c r="I54" s="5"/>
      <c r="J54" s="5"/>
      <c r="K54" s="40"/>
      <c r="L54" s="5"/>
      <c r="M54" s="5"/>
      <c r="N54" s="5"/>
      <c r="O54" s="5"/>
      <c r="P54" s="6"/>
      <c r="Q54" s="6"/>
      <c r="R54" s="168" t="str">
        <f>IF(Tableau4[[#This Row],[DATE DE CHANTIER]]="","",Tableau4[[#This Row],[DATE DE CHANTIER]])</f>
        <v/>
      </c>
      <c r="S54" s="168" t="str">
        <f>IF(Tableau4[[#This Row],[DATE DE CHANTIER]]="","",WORKDAY.INTL(Tableau4[[#This Row],[Début chantier]],Tableau4[[#This Row],[Nbre de jour de chantier]],1,))</f>
        <v/>
      </c>
    </row>
    <row r="55" spans="1:19" x14ac:dyDescent="0.25">
      <c r="A55" s="110"/>
      <c r="B55" s="111"/>
      <c r="C55" s="5"/>
      <c r="D55" s="112"/>
      <c r="E55" s="18"/>
      <c r="F55" s="111"/>
      <c r="G55" s="13"/>
      <c r="H55" s="5"/>
      <c r="I55" s="5"/>
      <c r="J55" s="5"/>
      <c r="K55" s="40"/>
      <c r="L55" s="5"/>
      <c r="M55" s="5"/>
      <c r="N55" s="5"/>
      <c r="O55" s="5"/>
      <c r="P55" s="6"/>
      <c r="Q55" s="6"/>
      <c r="R55" s="168" t="str">
        <f>IF(Tableau4[[#This Row],[DATE DE CHANTIER]]="","",Tableau4[[#This Row],[DATE DE CHANTIER]])</f>
        <v/>
      </c>
      <c r="S55" s="168" t="str">
        <f>IF(Tableau4[[#This Row],[DATE DE CHANTIER]]="","",WORKDAY.INTL(Tableau4[[#This Row],[Début chantier]],Tableau4[[#This Row],[Nbre de jour de chantier]],1,))</f>
        <v/>
      </c>
    </row>
    <row r="56" spans="1:19" x14ac:dyDescent="0.25">
      <c r="A56" s="7"/>
      <c r="B56" s="3"/>
      <c r="C56" s="3"/>
      <c r="D56" s="3"/>
      <c r="E56" s="7"/>
      <c r="F56" s="3"/>
      <c r="G56" s="39"/>
      <c r="H56" s="31"/>
      <c r="I56" s="3"/>
      <c r="J56" s="3"/>
      <c r="K56" s="15"/>
      <c r="L56" s="3"/>
      <c r="M56" s="3"/>
      <c r="N56" s="3"/>
      <c r="O56" s="31"/>
      <c r="P56" s="31"/>
      <c r="Q56" s="31"/>
    </row>
    <row r="57" spans="1:19" x14ac:dyDescent="0.25">
      <c r="A57" s="7"/>
      <c r="B57" s="3"/>
      <c r="C57" s="3"/>
      <c r="D57" s="3"/>
      <c r="E57" s="7"/>
      <c r="F57" s="3"/>
      <c r="G57" s="39"/>
      <c r="H57" s="31"/>
      <c r="I57" s="3"/>
      <c r="J57" s="3"/>
      <c r="K57" s="15"/>
      <c r="L57" s="3"/>
      <c r="M57" s="3"/>
      <c r="N57" s="3"/>
      <c r="O57" s="31"/>
      <c r="P57" s="31"/>
      <c r="Q57" s="31"/>
    </row>
    <row r="58" spans="1:19" x14ac:dyDescent="0.25">
      <c r="A58" s="7"/>
      <c r="B58" s="3"/>
      <c r="C58" s="3"/>
      <c r="D58" s="3"/>
      <c r="E58" s="7"/>
      <c r="F58" s="3"/>
      <c r="G58" s="39"/>
      <c r="H58" s="31"/>
      <c r="I58" s="3"/>
      <c r="J58" s="3"/>
      <c r="K58" s="15"/>
      <c r="L58" s="3"/>
      <c r="M58" s="3"/>
      <c r="N58" s="3"/>
      <c r="O58" s="31"/>
      <c r="P58" s="31"/>
      <c r="Q58" s="31"/>
    </row>
    <row r="59" spans="1:19" x14ac:dyDescent="0.25">
      <c r="A59" s="7"/>
      <c r="B59" s="3"/>
      <c r="C59" s="3"/>
      <c r="D59" s="3"/>
      <c r="E59" s="7"/>
      <c r="F59" s="3"/>
      <c r="G59" s="39"/>
      <c r="H59" s="31"/>
      <c r="I59" s="3"/>
      <c r="J59" s="3"/>
      <c r="K59" s="15"/>
      <c r="L59" s="3"/>
      <c r="M59" s="3"/>
      <c r="N59" s="3"/>
      <c r="O59" s="31"/>
      <c r="P59" s="31"/>
      <c r="Q59" s="31"/>
    </row>
    <row r="60" spans="1:19" x14ac:dyDescent="0.25">
      <c r="A60" s="7"/>
      <c r="B60" s="3"/>
      <c r="C60" s="3"/>
      <c r="D60" s="3"/>
      <c r="E60" s="7"/>
      <c r="F60" s="3"/>
      <c r="G60" s="39"/>
      <c r="H60" s="31"/>
      <c r="I60" s="3"/>
      <c r="J60" s="3"/>
      <c r="K60" s="15"/>
      <c r="L60" s="3"/>
      <c r="M60" s="3"/>
      <c r="N60" s="3"/>
      <c r="O60" s="31"/>
      <c r="P60" s="31"/>
      <c r="Q60" s="31"/>
    </row>
    <row r="61" spans="1:19" x14ac:dyDescent="0.25">
      <c r="A61" s="7"/>
      <c r="B61" s="3"/>
      <c r="C61" s="3"/>
      <c r="D61" s="3"/>
      <c r="E61" s="7"/>
      <c r="F61" s="3"/>
      <c r="G61" s="39"/>
      <c r="H61" s="31"/>
      <c r="I61" s="3"/>
      <c r="J61" s="3"/>
      <c r="K61" s="15"/>
      <c r="L61" s="3"/>
      <c r="M61" s="3"/>
      <c r="N61" s="3"/>
      <c r="O61" s="31"/>
      <c r="P61" s="31"/>
      <c r="Q61" s="31"/>
    </row>
    <row r="62" spans="1:19" x14ac:dyDescent="0.25">
      <c r="A62" s="7"/>
      <c r="B62" s="3"/>
      <c r="C62" s="3"/>
      <c r="D62" s="3"/>
      <c r="E62" s="7"/>
      <c r="F62" s="3"/>
      <c r="G62" s="39"/>
      <c r="H62" s="31"/>
      <c r="I62" s="3"/>
      <c r="J62" s="3"/>
      <c r="K62" s="15"/>
      <c r="L62" s="3"/>
      <c r="M62" s="3"/>
      <c r="N62" s="3"/>
      <c r="O62" s="31"/>
      <c r="P62" s="31"/>
      <c r="Q62" s="31"/>
    </row>
    <row r="63" spans="1:19" x14ac:dyDescent="0.25">
      <c r="A63" s="7"/>
      <c r="B63" s="3"/>
      <c r="C63" s="3"/>
      <c r="D63" s="3"/>
      <c r="E63" s="7"/>
      <c r="F63" s="3"/>
      <c r="G63" s="39"/>
      <c r="H63" s="31"/>
      <c r="I63" s="3"/>
      <c r="J63" s="3"/>
      <c r="K63" s="15"/>
      <c r="L63" s="3"/>
      <c r="M63" s="3"/>
      <c r="N63" s="3"/>
      <c r="O63" s="31"/>
      <c r="P63" s="31"/>
      <c r="Q63" s="31"/>
    </row>
    <row r="64" spans="1:19" x14ac:dyDescent="0.25">
      <c r="A64" s="7"/>
      <c r="B64" s="3"/>
      <c r="C64" s="3"/>
      <c r="D64" s="3"/>
      <c r="E64" s="7"/>
      <c r="F64" s="3"/>
      <c r="G64" s="39"/>
      <c r="H64" s="31"/>
      <c r="I64" s="3"/>
      <c r="J64" s="3"/>
      <c r="K64" s="15"/>
      <c r="L64" s="3"/>
      <c r="M64" s="3"/>
      <c r="N64" s="3"/>
      <c r="O64" s="31"/>
      <c r="P64" s="31"/>
      <c r="Q64" s="31"/>
    </row>
    <row r="65" spans="1:17" x14ac:dyDescent="0.25">
      <c r="A65" s="7"/>
      <c r="B65" s="3"/>
      <c r="C65" s="3"/>
      <c r="D65" s="3"/>
      <c r="E65" s="7"/>
      <c r="F65" s="3"/>
      <c r="G65" s="39"/>
      <c r="H65" s="31"/>
      <c r="I65" s="3"/>
      <c r="J65" s="3"/>
      <c r="K65" s="15"/>
      <c r="L65" s="3"/>
      <c r="M65" s="3"/>
      <c r="N65" s="3"/>
      <c r="O65" s="31"/>
      <c r="P65" s="31"/>
      <c r="Q65" s="31"/>
    </row>
    <row r="66" spans="1:17" x14ac:dyDescent="0.25">
      <c r="A66" s="7"/>
      <c r="B66" s="3"/>
      <c r="C66" s="3"/>
      <c r="D66" s="3"/>
      <c r="E66" s="7"/>
      <c r="F66" s="3"/>
      <c r="G66" s="39"/>
      <c r="H66" s="31"/>
      <c r="I66" s="3"/>
      <c r="J66" s="3"/>
      <c r="K66" s="15"/>
      <c r="L66" s="3"/>
      <c r="M66" s="3"/>
      <c r="N66" s="3"/>
      <c r="O66" s="31"/>
      <c r="P66" s="31"/>
      <c r="Q66" s="31"/>
    </row>
    <row r="67" spans="1:17" x14ac:dyDescent="0.25">
      <c r="A67" s="7"/>
      <c r="B67" s="3"/>
      <c r="C67" s="3"/>
      <c r="D67" s="3"/>
      <c r="E67" s="7"/>
      <c r="F67" s="3"/>
      <c r="G67" s="39"/>
      <c r="H67" s="31"/>
      <c r="I67" s="3"/>
      <c r="J67" s="3"/>
      <c r="K67" s="15"/>
      <c r="L67" s="3"/>
      <c r="M67" s="3"/>
      <c r="N67" s="3"/>
      <c r="O67" s="31"/>
      <c r="P67" s="31"/>
      <c r="Q67" s="31"/>
    </row>
    <row r="68" spans="1:17" x14ac:dyDescent="0.25">
      <c r="A68" s="7"/>
      <c r="B68" s="3"/>
      <c r="C68" s="3"/>
      <c r="D68" s="3"/>
      <c r="E68" s="7"/>
      <c r="F68" s="3"/>
      <c r="G68" s="39"/>
      <c r="H68" s="31"/>
      <c r="I68" s="3"/>
      <c r="J68" s="3"/>
      <c r="K68" s="15"/>
      <c r="L68" s="3"/>
      <c r="M68" s="3"/>
      <c r="N68" s="3"/>
      <c r="O68" s="31"/>
      <c r="P68" s="31"/>
      <c r="Q68" s="31"/>
    </row>
    <row r="69" spans="1:17" x14ac:dyDescent="0.25">
      <c r="A69" s="7"/>
      <c r="B69" s="3"/>
      <c r="C69" s="3"/>
      <c r="D69" s="3"/>
      <c r="E69" s="7"/>
      <c r="F69" s="3"/>
      <c r="G69" s="39"/>
      <c r="H69" s="31"/>
      <c r="I69" s="3"/>
      <c r="J69" s="3"/>
      <c r="K69" s="15"/>
      <c r="L69" s="3"/>
      <c r="M69" s="3"/>
      <c r="N69" s="3"/>
      <c r="O69" s="31"/>
      <c r="P69" s="31"/>
      <c r="Q69" s="31"/>
    </row>
    <row r="70" spans="1:17" x14ac:dyDescent="0.25">
      <c r="A70" s="7"/>
      <c r="B70" s="3"/>
      <c r="C70" s="3"/>
      <c r="D70" s="3"/>
      <c r="E70" s="7"/>
      <c r="F70" s="3"/>
      <c r="G70" s="39"/>
      <c r="H70" s="31"/>
      <c r="I70" s="3"/>
      <c r="J70" s="3"/>
      <c r="K70" s="15"/>
      <c r="L70" s="3"/>
      <c r="M70" s="3"/>
      <c r="N70" s="3"/>
      <c r="O70" s="31"/>
      <c r="P70" s="31"/>
      <c r="Q70" s="31"/>
    </row>
    <row r="71" spans="1:17" x14ac:dyDescent="0.25">
      <c r="A71" s="7"/>
      <c r="B71" s="3"/>
      <c r="C71" s="3"/>
      <c r="D71" s="3"/>
      <c r="E71" s="7"/>
      <c r="F71" s="3"/>
      <c r="G71" s="39"/>
      <c r="H71" s="31"/>
      <c r="I71" s="3"/>
      <c r="J71" s="3"/>
      <c r="K71" s="15"/>
      <c r="L71" s="3"/>
      <c r="M71" s="3"/>
      <c r="N71" s="3"/>
      <c r="O71" s="31"/>
      <c r="P71" s="31"/>
      <c r="Q71" s="31"/>
    </row>
    <row r="72" spans="1:17" x14ac:dyDescent="0.25">
      <c r="A72" s="7"/>
      <c r="B72" s="3"/>
      <c r="C72" s="3"/>
      <c r="D72" s="3"/>
      <c r="E72" s="7"/>
      <c r="F72" s="3"/>
      <c r="G72" s="39"/>
      <c r="H72" s="31"/>
      <c r="I72" s="3"/>
      <c r="J72" s="3"/>
      <c r="K72" s="15"/>
      <c r="L72" s="3"/>
      <c r="M72" s="3"/>
      <c r="N72" s="3"/>
      <c r="O72" s="31"/>
      <c r="P72" s="31"/>
      <c r="Q72" s="31"/>
    </row>
    <row r="73" spans="1:17" x14ac:dyDescent="0.25">
      <c r="A73" s="7"/>
      <c r="B73" s="3"/>
      <c r="C73" s="3"/>
      <c r="D73" s="3"/>
      <c r="E73" s="7"/>
      <c r="F73" s="3"/>
      <c r="G73" s="39"/>
      <c r="H73" s="31"/>
      <c r="I73" s="3"/>
      <c r="J73" s="3"/>
      <c r="K73" s="15"/>
      <c r="L73" s="3"/>
      <c r="M73" s="3"/>
      <c r="N73" s="3"/>
      <c r="O73" s="31"/>
      <c r="P73" s="31"/>
      <c r="Q73" s="31"/>
    </row>
    <row r="74" spans="1:17" x14ac:dyDescent="0.25">
      <c r="A74" s="7"/>
      <c r="B74" s="3"/>
      <c r="C74" s="3"/>
      <c r="D74" s="3"/>
      <c r="E74" s="7"/>
      <c r="F74" s="3"/>
      <c r="G74" s="39"/>
      <c r="H74" s="31"/>
      <c r="I74" s="3"/>
      <c r="J74" s="3"/>
      <c r="K74" s="15"/>
      <c r="L74" s="3"/>
      <c r="M74" s="3"/>
      <c r="N74" s="3"/>
      <c r="O74" s="31"/>
      <c r="P74" s="31"/>
      <c r="Q74" s="31"/>
    </row>
    <row r="75" spans="1:17" x14ac:dyDescent="0.25">
      <c r="A75" s="7"/>
      <c r="B75" s="3"/>
      <c r="C75" s="3"/>
      <c r="D75" s="3"/>
      <c r="E75" s="7"/>
      <c r="F75" s="3"/>
      <c r="G75" s="39"/>
      <c r="H75" s="31"/>
      <c r="I75" s="3"/>
      <c r="J75" s="3"/>
      <c r="K75" s="15"/>
      <c r="L75" s="3"/>
      <c r="M75" s="3"/>
      <c r="N75" s="3"/>
      <c r="O75" s="31"/>
      <c r="P75" s="31"/>
      <c r="Q75" s="31"/>
    </row>
    <row r="76" spans="1:17" x14ac:dyDescent="0.25">
      <c r="A76" s="7"/>
      <c r="B76" s="3"/>
      <c r="C76" s="3"/>
      <c r="D76" s="3"/>
      <c r="E76" s="7"/>
      <c r="F76" s="3"/>
      <c r="G76" s="39"/>
      <c r="H76" s="31"/>
      <c r="I76" s="3"/>
      <c r="J76" s="3"/>
      <c r="K76" s="15"/>
      <c r="L76" s="3"/>
      <c r="M76" s="3"/>
      <c r="N76" s="3"/>
      <c r="O76" s="31"/>
      <c r="P76" s="31"/>
      <c r="Q76" s="31"/>
    </row>
    <row r="77" spans="1:17" x14ac:dyDescent="0.25">
      <c r="A77" s="7"/>
      <c r="B77" s="3"/>
      <c r="C77" s="3"/>
      <c r="D77" s="3"/>
      <c r="E77" s="7"/>
      <c r="F77" s="3"/>
      <c r="G77" s="39"/>
      <c r="H77" s="31"/>
      <c r="I77" s="3"/>
      <c r="J77" s="3"/>
      <c r="K77" s="15"/>
      <c r="L77" s="3"/>
      <c r="M77" s="3"/>
      <c r="N77" s="3"/>
      <c r="O77" s="31"/>
      <c r="P77" s="31"/>
      <c r="Q77" s="31"/>
    </row>
    <row r="78" spans="1:17" x14ac:dyDescent="0.25">
      <c r="A78" s="7"/>
      <c r="B78" s="3"/>
      <c r="C78" s="3"/>
      <c r="D78" s="3"/>
      <c r="E78" s="7"/>
      <c r="F78" s="3"/>
      <c r="G78" s="39"/>
      <c r="H78" s="31"/>
      <c r="I78" s="3"/>
      <c r="J78" s="3"/>
      <c r="K78" s="15"/>
      <c r="L78" s="3"/>
      <c r="M78" s="3"/>
      <c r="N78" s="3"/>
      <c r="O78" s="31"/>
      <c r="P78" s="31"/>
      <c r="Q78" s="31"/>
    </row>
    <row r="79" spans="1:17" x14ac:dyDescent="0.25">
      <c r="A79" s="7"/>
      <c r="B79" s="3"/>
      <c r="C79" s="3"/>
      <c r="D79" s="3"/>
      <c r="E79" s="7"/>
      <c r="F79" s="3"/>
      <c r="G79" s="39"/>
      <c r="H79" s="31"/>
      <c r="I79" s="3"/>
      <c r="J79" s="3"/>
      <c r="K79" s="15"/>
      <c r="L79" s="3"/>
      <c r="M79" s="3"/>
      <c r="N79" s="3"/>
      <c r="O79" s="31"/>
      <c r="P79" s="31"/>
      <c r="Q79" s="31"/>
    </row>
    <row r="80" spans="1:17" x14ac:dyDescent="0.25">
      <c r="A80" s="7"/>
      <c r="B80" s="3"/>
      <c r="C80" s="3"/>
      <c r="D80" s="3"/>
      <c r="E80" s="7"/>
      <c r="F80" s="3"/>
      <c r="G80" s="39"/>
      <c r="H80" s="31"/>
      <c r="I80" s="3"/>
      <c r="J80" s="3"/>
      <c r="K80" s="15"/>
      <c r="L80" s="3"/>
      <c r="M80" s="3"/>
      <c r="N80" s="3"/>
      <c r="O80" s="31"/>
      <c r="P80" s="31"/>
      <c r="Q80" s="31"/>
    </row>
    <row r="81" spans="1:17" x14ac:dyDescent="0.25">
      <c r="A81" s="7"/>
      <c r="B81" s="3"/>
      <c r="C81" s="3"/>
      <c r="D81" s="3"/>
      <c r="E81" s="7"/>
      <c r="F81" s="3"/>
      <c r="G81" s="39"/>
      <c r="H81" s="31"/>
      <c r="I81" s="3"/>
      <c r="J81" s="3"/>
      <c r="K81" s="15"/>
      <c r="L81" s="3"/>
      <c r="M81" s="3"/>
      <c r="N81" s="3"/>
      <c r="O81" s="31"/>
      <c r="P81" s="31"/>
      <c r="Q81" s="31"/>
    </row>
    <row r="82" spans="1:17" x14ac:dyDescent="0.25">
      <c r="A82" s="7"/>
      <c r="B82" s="3"/>
      <c r="C82" s="3"/>
      <c r="D82" s="3"/>
      <c r="E82" s="7"/>
      <c r="F82" s="3"/>
      <c r="G82" s="39"/>
      <c r="H82" s="31"/>
      <c r="I82" s="3"/>
      <c r="J82" s="3"/>
      <c r="K82" s="15"/>
      <c r="L82" s="3"/>
      <c r="M82" s="3"/>
      <c r="N82" s="3"/>
      <c r="O82" s="31"/>
      <c r="P82" s="31"/>
      <c r="Q82" s="31"/>
    </row>
    <row r="83" spans="1:17" x14ac:dyDescent="0.25">
      <c r="A83" s="7"/>
      <c r="B83" s="3"/>
      <c r="C83" s="3"/>
      <c r="D83" s="3"/>
      <c r="E83" s="7"/>
      <c r="F83" s="3"/>
      <c r="G83" s="39"/>
      <c r="H83" s="31"/>
      <c r="I83" s="3"/>
      <c r="J83" s="3"/>
      <c r="K83" s="15"/>
      <c r="L83" s="3"/>
      <c r="M83" s="3"/>
      <c r="N83" s="3"/>
      <c r="O83" s="31"/>
      <c r="P83" s="31"/>
      <c r="Q83" s="31"/>
    </row>
    <row r="84" spans="1:17" x14ac:dyDescent="0.25">
      <c r="A84" s="7"/>
      <c r="B84" s="3"/>
      <c r="C84" s="3"/>
      <c r="D84" s="3"/>
      <c r="E84" s="7"/>
      <c r="F84" s="3"/>
      <c r="G84" s="39"/>
      <c r="H84" s="31"/>
      <c r="I84" s="3"/>
      <c r="J84" s="3"/>
      <c r="K84" s="15"/>
      <c r="L84" s="3"/>
      <c r="M84" s="3"/>
      <c r="N84" s="3"/>
      <c r="O84" s="31"/>
      <c r="P84" s="31"/>
      <c r="Q84" s="31"/>
    </row>
    <row r="85" spans="1:17" x14ac:dyDescent="0.25">
      <c r="A85" s="7"/>
      <c r="B85" s="3"/>
      <c r="C85" s="3"/>
      <c r="D85" s="3"/>
      <c r="E85" s="7"/>
      <c r="F85" s="3"/>
      <c r="G85" s="39"/>
      <c r="H85" s="31"/>
      <c r="I85" s="3"/>
      <c r="J85" s="3"/>
      <c r="K85" s="15"/>
      <c r="L85" s="3"/>
      <c r="M85" s="3"/>
      <c r="N85" s="3"/>
      <c r="O85" s="31"/>
      <c r="P85" s="31"/>
      <c r="Q85" s="31"/>
    </row>
    <row r="86" spans="1:17" x14ac:dyDescent="0.25">
      <c r="A86" s="7"/>
      <c r="B86" s="3"/>
      <c r="C86" s="3"/>
      <c r="D86" s="3"/>
      <c r="E86" s="7"/>
      <c r="F86" s="3"/>
      <c r="G86" s="39"/>
      <c r="H86" s="31"/>
      <c r="I86" s="3"/>
      <c r="J86" s="3"/>
      <c r="K86" s="15"/>
      <c r="L86" s="3"/>
      <c r="M86" s="3"/>
      <c r="N86" s="3"/>
      <c r="O86" s="31"/>
      <c r="P86" s="31"/>
      <c r="Q86" s="31"/>
    </row>
    <row r="87" spans="1:17" x14ac:dyDescent="0.25">
      <c r="A87" s="7"/>
      <c r="B87" s="3"/>
      <c r="C87" s="3"/>
      <c r="D87" s="3"/>
      <c r="E87" s="7"/>
      <c r="F87" s="3"/>
      <c r="G87" s="39"/>
      <c r="H87" s="31"/>
      <c r="I87" s="3"/>
      <c r="J87" s="3"/>
      <c r="K87" s="15"/>
      <c r="L87" s="3"/>
      <c r="M87" s="3"/>
      <c r="N87" s="3"/>
      <c r="O87" s="31"/>
      <c r="P87" s="31"/>
      <c r="Q87" s="31"/>
    </row>
    <row r="88" spans="1:17" x14ac:dyDescent="0.25">
      <c r="A88" s="7"/>
      <c r="B88" s="3"/>
      <c r="C88" s="3"/>
      <c r="D88" s="3"/>
      <c r="E88" s="7"/>
      <c r="F88" s="3"/>
      <c r="G88" s="39"/>
      <c r="H88" s="31"/>
      <c r="I88" s="3"/>
      <c r="J88" s="3"/>
      <c r="K88" s="15"/>
      <c r="L88" s="3"/>
      <c r="M88" s="3"/>
      <c r="N88" s="3"/>
      <c r="O88" s="31"/>
      <c r="P88" s="31"/>
      <c r="Q88" s="31"/>
    </row>
    <row r="89" spans="1:17" x14ac:dyDescent="0.25">
      <c r="A89" s="7"/>
      <c r="B89" s="3"/>
      <c r="C89" s="3"/>
      <c r="D89" s="3"/>
      <c r="E89" s="7"/>
      <c r="F89" s="3"/>
      <c r="G89" s="39"/>
      <c r="H89" s="31"/>
      <c r="I89" s="3"/>
      <c r="J89" s="3"/>
      <c r="K89" s="15"/>
      <c r="L89" s="3"/>
      <c r="M89" s="3"/>
      <c r="N89" s="3"/>
      <c r="O89" s="31"/>
      <c r="P89" s="31"/>
      <c r="Q89" s="31"/>
    </row>
    <row r="90" spans="1:17" x14ac:dyDescent="0.25">
      <c r="A90" s="7"/>
      <c r="B90" s="3"/>
      <c r="C90" s="3"/>
      <c r="D90" s="3"/>
      <c r="E90" s="7"/>
      <c r="F90" s="3"/>
      <c r="G90" s="39"/>
      <c r="H90" s="31"/>
      <c r="I90" s="3"/>
      <c r="J90" s="3"/>
      <c r="K90" s="15"/>
      <c r="L90" s="3"/>
      <c r="M90" s="3"/>
      <c r="N90" s="3"/>
      <c r="O90" s="31"/>
      <c r="P90" s="31"/>
      <c r="Q90" s="31"/>
    </row>
    <row r="91" spans="1:17" x14ac:dyDescent="0.25">
      <c r="A91" s="7"/>
      <c r="B91" s="3"/>
      <c r="C91" s="3"/>
      <c r="D91" s="3"/>
      <c r="E91" s="7"/>
      <c r="F91" s="3"/>
      <c r="G91" s="39"/>
      <c r="H91" s="31"/>
      <c r="I91" s="3"/>
      <c r="J91" s="3"/>
      <c r="K91" s="15"/>
      <c r="L91" s="3"/>
      <c r="M91" s="3"/>
      <c r="N91" s="3"/>
      <c r="O91" s="31"/>
      <c r="P91" s="31"/>
      <c r="Q91" s="31"/>
    </row>
    <row r="92" spans="1:17" x14ac:dyDescent="0.25">
      <c r="A92" s="7"/>
      <c r="B92" s="3"/>
      <c r="C92" s="3"/>
      <c r="D92" s="3"/>
      <c r="E92" s="7"/>
      <c r="F92" s="3"/>
      <c r="G92" s="39"/>
      <c r="H92" s="31"/>
      <c r="I92" s="3"/>
      <c r="J92" s="3"/>
      <c r="K92" s="15"/>
      <c r="L92" s="3"/>
      <c r="M92" s="3"/>
      <c r="N92" s="3"/>
      <c r="O92" s="31"/>
      <c r="P92" s="31"/>
      <c r="Q92" s="31"/>
    </row>
    <row r="93" spans="1:17" x14ac:dyDescent="0.25">
      <c r="A93" s="7"/>
      <c r="B93" s="3"/>
      <c r="C93" s="3"/>
      <c r="D93" s="3"/>
      <c r="E93" s="7"/>
      <c r="F93" s="3"/>
      <c r="G93" s="39"/>
      <c r="H93" s="31"/>
      <c r="I93" s="3"/>
      <c r="J93" s="3"/>
      <c r="K93" s="15"/>
      <c r="L93" s="3"/>
      <c r="M93" s="3"/>
      <c r="N93" s="3"/>
      <c r="O93" s="31"/>
      <c r="P93" s="31"/>
      <c r="Q93" s="31"/>
    </row>
    <row r="94" spans="1:17" x14ac:dyDescent="0.25">
      <c r="A94" s="7"/>
      <c r="B94" s="3"/>
      <c r="C94" s="3"/>
      <c r="D94" s="3"/>
      <c r="E94" s="7"/>
      <c r="F94" s="3"/>
      <c r="G94" s="39"/>
      <c r="H94" s="31"/>
      <c r="I94" s="3"/>
      <c r="J94" s="3"/>
      <c r="K94" s="15"/>
      <c r="L94" s="3"/>
      <c r="M94" s="3"/>
      <c r="N94" s="3"/>
      <c r="O94" s="31"/>
      <c r="P94" s="31"/>
      <c r="Q94" s="31"/>
    </row>
    <row r="95" spans="1:17" x14ac:dyDescent="0.25">
      <c r="A95" s="7"/>
      <c r="B95" s="3"/>
      <c r="C95" s="3"/>
      <c r="D95" s="3"/>
      <c r="E95" s="7"/>
      <c r="F95" s="3"/>
      <c r="G95" s="39"/>
      <c r="H95" s="31"/>
      <c r="I95" s="3"/>
      <c r="J95" s="3"/>
      <c r="K95" s="15"/>
      <c r="L95" s="3"/>
      <c r="M95" s="3"/>
      <c r="N95" s="3"/>
      <c r="O95" s="31"/>
      <c r="P95" s="31"/>
      <c r="Q95" s="31"/>
    </row>
    <row r="96" spans="1:17" x14ac:dyDescent="0.25">
      <c r="A96" s="7"/>
      <c r="B96" s="3"/>
      <c r="C96" s="3"/>
      <c r="D96" s="3"/>
      <c r="E96" s="7"/>
      <c r="F96" s="3"/>
      <c r="G96" s="39"/>
      <c r="H96" s="31"/>
      <c r="I96" s="3"/>
      <c r="J96" s="3"/>
      <c r="K96" s="15"/>
      <c r="L96" s="3"/>
      <c r="M96" s="3"/>
      <c r="N96" s="3"/>
      <c r="O96" s="31"/>
      <c r="P96" s="31"/>
      <c r="Q96" s="31"/>
    </row>
    <row r="97" spans="1:17" x14ac:dyDescent="0.25">
      <c r="A97" s="7"/>
      <c r="B97" s="3"/>
      <c r="C97" s="3"/>
      <c r="D97" s="3"/>
      <c r="E97" s="7"/>
      <c r="F97" s="3"/>
      <c r="G97" s="39"/>
      <c r="H97" s="31"/>
      <c r="I97" s="3"/>
      <c r="J97" s="3"/>
      <c r="K97" s="15"/>
      <c r="L97" s="3"/>
      <c r="M97" s="3"/>
      <c r="N97" s="3"/>
      <c r="O97" s="31"/>
      <c r="P97" s="31"/>
      <c r="Q97" s="31"/>
    </row>
    <row r="98" spans="1:17" x14ac:dyDescent="0.25">
      <c r="A98" s="7"/>
      <c r="B98" s="3"/>
      <c r="C98" s="3"/>
      <c r="D98" s="3"/>
      <c r="E98" s="7"/>
      <c r="F98" s="3"/>
      <c r="G98" s="39"/>
      <c r="H98" s="31"/>
      <c r="I98" s="3"/>
      <c r="J98" s="3"/>
      <c r="K98" s="15"/>
      <c r="L98" s="3"/>
      <c r="M98" s="3"/>
      <c r="N98" s="3"/>
      <c r="O98" s="31"/>
      <c r="P98" s="31"/>
      <c r="Q98" s="31"/>
    </row>
    <row r="99" spans="1:17" x14ac:dyDescent="0.25">
      <c r="A99" s="7"/>
      <c r="B99" s="3"/>
      <c r="C99" s="3"/>
      <c r="D99" s="3"/>
      <c r="E99" s="7"/>
      <c r="F99" s="3"/>
      <c r="G99" s="39"/>
      <c r="H99" s="31"/>
      <c r="I99" s="3"/>
      <c r="J99" s="3"/>
      <c r="K99" s="15"/>
      <c r="L99" s="3"/>
      <c r="M99" s="3"/>
      <c r="N99" s="3"/>
      <c r="O99" s="31"/>
      <c r="P99" s="31"/>
      <c r="Q99" s="31"/>
    </row>
    <row r="100" spans="1:17" x14ac:dyDescent="0.25">
      <c r="A100" s="7"/>
      <c r="B100" s="3"/>
      <c r="C100" s="3"/>
      <c r="D100" s="3"/>
      <c r="E100" s="7"/>
      <c r="F100" s="3"/>
      <c r="G100" s="39"/>
      <c r="H100" s="31"/>
      <c r="I100" s="3"/>
      <c r="J100" s="3"/>
      <c r="K100" s="15"/>
      <c r="L100" s="3"/>
      <c r="M100" s="3"/>
      <c r="N100" s="3"/>
      <c r="O100" s="31"/>
      <c r="P100" s="31"/>
      <c r="Q100" s="31"/>
    </row>
    <row r="101" spans="1:17" x14ac:dyDescent="0.25">
      <c r="A101" s="7"/>
      <c r="B101" s="3"/>
      <c r="C101" s="3"/>
      <c r="D101" s="3"/>
      <c r="E101" s="7"/>
      <c r="F101" s="3"/>
      <c r="G101" s="39"/>
      <c r="H101" s="31"/>
      <c r="I101" s="3"/>
      <c r="J101" s="3"/>
      <c r="K101" s="15"/>
      <c r="L101" s="3"/>
      <c r="M101" s="3"/>
      <c r="N101" s="3"/>
      <c r="O101" s="31"/>
      <c r="P101" s="31"/>
      <c r="Q101" s="31"/>
    </row>
    <row r="102" spans="1:17" x14ac:dyDescent="0.25">
      <c r="A102" s="7"/>
      <c r="B102" s="3"/>
      <c r="C102" s="3"/>
      <c r="D102" s="3"/>
      <c r="E102" s="7"/>
      <c r="F102" s="3"/>
      <c r="G102" s="39"/>
      <c r="H102" s="31"/>
      <c r="I102" s="3"/>
      <c r="J102" s="3"/>
      <c r="K102" s="15"/>
      <c r="L102" s="3"/>
      <c r="M102" s="3"/>
      <c r="N102" s="3"/>
      <c r="O102" s="31"/>
      <c r="P102" s="31"/>
      <c r="Q102" s="31"/>
    </row>
    <row r="103" spans="1:17" x14ac:dyDescent="0.25">
      <c r="A103" s="7"/>
      <c r="B103" s="3"/>
      <c r="C103" s="3"/>
      <c r="D103" s="3"/>
      <c r="E103" s="7"/>
      <c r="F103" s="3"/>
      <c r="G103" s="39"/>
      <c r="H103" s="31"/>
      <c r="I103" s="3"/>
      <c r="J103" s="3"/>
      <c r="K103" s="15"/>
      <c r="L103" s="3"/>
      <c r="M103" s="3"/>
      <c r="N103" s="3"/>
      <c r="O103" s="31"/>
      <c r="P103" s="31"/>
      <c r="Q103" s="31"/>
    </row>
    <row r="104" spans="1:17" x14ac:dyDescent="0.25">
      <c r="A104" s="7"/>
      <c r="B104" s="3"/>
      <c r="C104" s="3"/>
      <c r="D104" s="3"/>
      <c r="E104" s="7"/>
      <c r="F104" s="3"/>
      <c r="G104" s="39"/>
      <c r="H104" s="31"/>
      <c r="I104" s="3"/>
      <c r="J104" s="3"/>
      <c r="K104" s="15"/>
      <c r="L104" s="3"/>
      <c r="M104" s="3"/>
      <c r="N104" s="3"/>
      <c r="O104" s="31"/>
      <c r="P104" s="31"/>
      <c r="Q104" s="31"/>
    </row>
    <row r="105" spans="1:17" x14ac:dyDescent="0.25">
      <c r="A105" s="7"/>
      <c r="B105" s="3"/>
      <c r="C105" s="3"/>
      <c r="D105" s="3"/>
      <c r="E105" s="7"/>
      <c r="F105" s="3"/>
      <c r="G105" s="39"/>
      <c r="H105" s="31"/>
      <c r="I105" s="3"/>
      <c r="J105" s="3"/>
      <c r="K105" s="15"/>
      <c r="L105" s="3"/>
      <c r="M105" s="3"/>
      <c r="N105" s="3"/>
      <c r="O105" s="31"/>
      <c r="P105" s="31"/>
      <c r="Q105" s="31"/>
    </row>
    <row r="106" spans="1:17" x14ac:dyDescent="0.25">
      <c r="A106" s="7"/>
      <c r="B106" s="3"/>
      <c r="C106" s="3"/>
      <c r="D106" s="3"/>
      <c r="E106" s="7"/>
      <c r="F106" s="3"/>
      <c r="G106" s="39"/>
      <c r="H106" s="31"/>
      <c r="I106" s="3"/>
      <c r="J106" s="3"/>
      <c r="K106" s="15"/>
      <c r="L106" s="3"/>
      <c r="M106" s="3"/>
      <c r="N106" s="3"/>
      <c r="O106" s="31"/>
      <c r="P106" s="31"/>
      <c r="Q106" s="31"/>
    </row>
    <row r="107" spans="1:17" x14ac:dyDescent="0.25">
      <c r="A107" s="7"/>
      <c r="B107" s="3"/>
      <c r="C107" s="3"/>
      <c r="D107" s="3"/>
      <c r="E107" s="7"/>
      <c r="F107" s="3"/>
      <c r="G107" s="39"/>
      <c r="H107" s="31"/>
      <c r="I107" s="3"/>
      <c r="J107" s="3"/>
      <c r="K107" s="15"/>
      <c r="L107" s="3"/>
      <c r="M107" s="3"/>
      <c r="N107" s="3"/>
      <c r="O107" s="31"/>
      <c r="P107" s="31"/>
      <c r="Q107" s="31"/>
    </row>
    <row r="108" spans="1:17" x14ac:dyDescent="0.25">
      <c r="A108" s="7"/>
      <c r="B108" s="3"/>
      <c r="C108" s="3"/>
      <c r="D108" s="3"/>
      <c r="E108" s="7"/>
      <c r="F108" s="3"/>
      <c r="G108" s="39"/>
      <c r="H108" s="31"/>
      <c r="I108" s="3"/>
      <c r="J108" s="3"/>
      <c r="K108" s="15"/>
      <c r="L108" s="3"/>
      <c r="M108" s="3"/>
      <c r="N108" s="3"/>
      <c r="O108" s="31"/>
      <c r="P108" s="31"/>
      <c r="Q108" s="31"/>
    </row>
    <row r="109" spans="1:17" x14ac:dyDescent="0.25">
      <c r="A109" s="7"/>
      <c r="B109" s="3"/>
      <c r="C109" s="3"/>
      <c r="D109" s="3"/>
      <c r="E109" s="7"/>
      <c r="F109" s="3"/>
      <c r="G109" s="39"/>
      <c r="H109" s="31"/>
      <c r="I109" s="3"/>
      <c r="J109" s="3"/>
      <c r="K109" s="15"/>
      <c r="L109" s="3"/>
      <c r="M109" s="3"/>
      <c r="N109" s="3"/>
      <c r="O109" s="31"/>
      <c r="P109" s="31"/>
      <c r="Q109" s="31"/>
    </row>
    <row r="110" spans="1:17" x14ac:dyDescent="0.25">
      <c r="A110" s="7"/>
      <c r="B110" s="3"/>
      <c r="C110" s="3"/>
      <c r="D110" s="3"/>
      <c r="E110" s="7"/>
      <c r="F110" s="3"/>
      <c r="G110" s="39"/>
      <c r="H110" s="31"/>
      <c r="I110" s="3"/>
      <c r="J110" s="3"/>
      <c r="K110" s="15"/>
      <c r="L110" s="3"/>
      <c r="M110" s="3"/>
      <c r="N110" s="3"/>
      <c r="O110" s="31"/>
      <c r="P110" s="31"/>
      <c r="Q110" s="31"/>
    </row>
    <row r="111" spans="1:17" x14ac:dyDescent="0.25">
      <c r="A111" s="7"/>
      <c r="B111" s="3"/>
      <c r="C111" s="3"/>
      <c r="D111" s="3"/>
      <c r="E111" s="7"/>
      <c r="F111" s="3"/>
      <c r="G111" s="39"/>
      <c r="H111" s="31"/>
      <c r="I111" s="3"/>
      <c r="J111" s="3"/>
      <c r="K111" s="15"/>
      <c r="L111" s="3"/>
      <c r="M111" s="3"/>
      <c r="N111" s="3"/>
      <c r="O111" s="31"/>
      <c r="P111" s="31"/>
      <c r="Q111" s="31"/>
    </row>
    <row r="112" spans="1:17" x14ac:dyDescent="0.25">
      <c r="A112" s="7"/>
      <c r="B112" s="3"/>
      <c r="C112" s="3"/>
      <c r="D112" s="3"/>
      <c r="E112" s="7"/>
      <c r="F112" s="3"/>
      <c r="G112" s="39"/>
      <c r="H112" s="31"/>
      <c r="I112" s="3"/>
      <c r="J112" s="3"/>
      <c r="K112" s="15"/>
      <c r="L112" s="3"/>
      <c r="M112" s="3"/>
      <c r="N112" s="3"/>
      <c r="O112" s="31"/>
      <c r="P112" s="31"/>
      <c r="Q112" s="31"/>
    </row>
    <row r="113" spans="1:17" x14ac:dyDescent="0.25">
      <c r="A113" s="7"/>
      <c r="B113" s="3"/>
      <c r="C113" s="3"/>
      <c r="D113" s="3"/>
      <c r="E113" s="7"/>
      <c r="F113" s="3"/>
      <c r="G113" s="39"/>
      <c r="H113" s="31"/>
      <c r="I113" s="3"/>
      <c r="J113" s="3"/>
      <c r="K113" s="15"/>
      <c r="L113" s="3"/>
      <c r="M113" s="3"/>
      <c r="N113" s="3"/>
      <c r="O113" s="31"/>
      <c r="P113" s="31"/>
      <c r="Q113" s="31"/>
    </row>
    <row r="114" spans="1:17" x14ac:dyDescent="0.25">
      <c r="A114" s="7"/>
      <c r="B114" s="3"/>
      <c r="C114" s="3"/>
      <c r="D114" s="3"/>
      <c r="E114" s="7"/>
      <c r="F114" s="3"/>
      <c r="G114" s="39"/>
      <c r="H114" s="31"/>
      <c r="I114" s="3"/>
      <c r="J114" s="3"/>
      <c r="K114" s="15"/>
      <c r="L114" s="3"/>
      <c r="M114" s="3"/>
      <c r="N114" s="3"/>
      <c r="O114" s="31"/>
      <c r="P114" s="31"/>
      <c r="Q114" s="31"/>
    </row>
    <row r="115" spans="1:17" x14ac:dyDescent="0.25">
      <c r="A115" s="7"/>
      <c r="B115" s="3"/>
      <c r="C115" s="3"/>
      <c r="D115" s="3"/>
      <c r="E115" s="7"/>
      <c r="F115" s="3"/>
      <c r="G115" s="39"/>
      <c r="H115" s="31"/>
      <c r="I115" s="3"/>
      <c r="J115" s="3"/>
      <c r="K115" s="15"/>
      <c r="L115" s="3"/>
      <c r="M115" s="3"/>
      <c r="N115" s="3"/>
      <c r="O115" s="31"/>
      <c r="P115" s="31"/>
      <c r="Q115" s="31"/>
    </row>
    <row r="116" spans="1:17" x14ac:dyDescent="0.25">
      <c r="A116" s="7"/>
      <c r="B116" s="3"/>
      <c r="C116" s="3"/>
      <c r="D116" s="3"/>
      <c r="E116" s="7"/>
      <c r="F116" s="3"/>
      <c r="G116" s="39"/>
      <c r="H116" s="31"/>
      <c r="I116" s="3"/>
      <c r="J116" s="3"/>
      <c r="K116" s="15"/>
      <c r="L116" s="3"/>
      <c r="M116" s="3"/>
      <c r="N116" s="3"/>
      <c r="O116" s="31"/>
      <c r="P116" s="31"/>
      <c r="Q116" s="31"/>
    </row>
    <row r="117" spans="1:17" x14ac:dyDescent="0.25">
      <c r="A117" s="7"/>
      <c r="B117" s="3"/>
      <c r="C117" s="3"/>
      <c r="D117" s="3"/>
      <c r="E117" s="7"/>
      <c r="F117" s="3"/>
      <c r="G117" s="39"/>
      <c r="H117" s="31"/>
      <c r="I117" s="3"/>
      <c r="J117" s="3"/>
      <c r="K117" s="15"/>
      <c r="L117" s="3"/>
      <c r="M117" s="3"/>
      <c r="N117" s="3"/>
      <c r="O117" s="31"/>
      <c r="P117" s="31"/>
      <c r="Q117" s="31"/>
    </row>
    <row r="118" spans="1:17" x14ac:dyDescent="0.25">
      <c r="A118" s="7"/>
      <c r="B118" s="3"/>
      <c r="C118" s="3"/>
      <c r="D118" s="3"/>
      <c r="E118" s="7"/>
      <c r="F118" s="3"/>
      <c r="G118" s="39"/>
      <c r="H118" s="31"/>
      <c r="I118" s="3"/>
      <c r="J118" s="3"/>
      <c r="K118" s="15"/>
      <c r="L118" s="3"/>
      <c r="M118" s="3"/>
      <c r="N118" s="3"/>
      <c r="O118" s="31"/>
      <c r="P118" s="31"/>
      <c r="Q118" s="31"/>
    </row>
    <row r="119" spans="1:17" x14ac:dyDescent="0.25">
      <c r="A119" s="7"/>
      <c r="B119" s="3"/>
      <c r="C119" s="3"/>
      <c r="D119" s="3"/>
      <c r="E119" s="7"/>
      <c r="F119" s="3"/>
      <c r="G119" s="39"/>
      <c r="H119" s="31"/>
      <c r="I119" s="3"/>
      <c r="J119" s="3"/>
      <c r="K119" s="15"/>
      <c r="L119" s="3"/>
      <c r="M119" s="3"/>
      <c r="N119" s="3"/>
      <c r="O119" s="31"/>
      <c r="P119" s="31"/>
      <c r="Q119" s="31"/>
    </row>
    <row r="120" spans="1:17" x14ac:dyDescent="0.25">
      <c r="A120" s="7"/>
      <c r="B120" s="3"/>
      <c r="C120" s="3"/>
      <c r="D120" s="3"/>
      <c r="E120" s="7"/>
      <c r="F120" s="3"/>
      <c r="G120" s="39"/>
      <c r="H120" s="31"/>
      <c r="I120" s="3"/>
      <c r="J120" s="3"/>
      <c r="K120" s="15"/>
      <c r="L120" s="3"/>
      <c r="M120" s="3"/>
      <c r="N120" s="3"/>
      <c r="O120" s="31"/>
      <c r="P120" s="31"/>
      <c r="Q120" s="31"/>
    </row>
    <row r="121" spans="1:17" x14ac:dyDescent="0.25">
      <c r="A121" s="7"/>
      <c r="B121" s="3"/>
      <c r="C121" s="3"/>
      <c r="D121" s="3"/>
      <c r="E121" s="7"/>
      <c r="F121" s="3"/>
      <c r="G121" s="39"/>
      <c r="H121" s="31"/>
      <c r="I121" s="3"/>
      <c r="J121" s="3"/>
      <c r="K121" s="15"/>
      <c r="L121" s="3"/>
      <c r="M121" s="3"/>
      <c r="N121" s="3"/>
      <c r="O121" s="31"/>
      <c r="P121" s="31"/>
      <c r="Q121" s="31"/>
    </row>
    <row r="122" spans="1:17" x14ac:dyDescent="0.25">
      <c r="A122" s="7"/>
      <c r="B122" s="3"/>
      <c r="C122" s="3"/>
      <c r="D122" s="3"/>
      <c r="E122" s="7"/>
      <c r="F122" s="3"/>
      <c r="G122" s="39"/>
      <c r="H122" s="31"/>
      <c r="I122" s="3"/>
      <c r="J122" s="3"/>
      <c r="K122" s="15"/>
      <c r="L122" s="3"/>
      <c r="M122" s="3"/>
      <c r="N122" s="3"/>
      <c r="O122" s="31"/>
      <c r="P122" s="31"/>
      <c r="Q122" s="31"/>
    </row>
    <row r="123" spans="1:17" x14ac:dyDescent="0.25">
      <c r="A123" s="7"/>
      <c r="B123" s="3"/>
      <c r="C123" s="3"/>
      <c r="D123" s="3"/>
      <c r="E123" s="7"/>
      <c r="F123" s="3"/>
      <c r="G123" s="39"/>
      <c r="H123" s="31"/>
      <c r="I123" s="3"/>
      <c r="J123" s="3"/>
      <c r="K123" s="15"/>
      <c r="L123" s="3"/>
      <c r="M123" s="3"/>
      <c r="N123" s="3"/>
      <c r="O123" s="31"/>
      <c r="P123" s="31"/>
      <c r="Q123" s="31"/>
    </row>
    <row r="124" spans="1:17" x14ac:dyDescent="0.25">
      <c r="A124" s="7"/>
      <c r="B124" s="3"/>
      <c r="C124" s="3"/>
      <c r="D124" s="3"/>
      <c r="E124" s="7"/>
      <c r="F124" s="3"/>
      <c r="G124" s="39"/>
      <c r="H124" s="31"/>
      <c r="I124" s="3"/>
      <c r="J124" s="3"/>
      <c r="K124" s="15"/>
      <c r="L124" s="3"/>
      <c r="M124" s="3"/>
      <c r="N124" s="3"/>
      <c r="O124" s="31"/>
      <c r="P124" s="31"/>
      <c r="Q124" s="31"/>
    </row>
    <row r="125" spans="1:17" x14ac:dyDescent="0.25">
      <c r="A125" s="7"/>
      <c r="B125" s="3"/>
      <c r="C125" s="3"/>
      <c r="D125" s="3"/>
      <c r="E125" s="7"/>
      <c r="F125" s="3"/>
      <c r="G125" s="39"/>
      <c r="H125" s="31"/>
      <c r="I125" s="3"/>
      <c r="J125" s="3"/>
      <c r="K125" s="41"/>
      <c r="L125" s="3"/>
      <c r="M125" s="3"/>
      <c r="N125" s="3"/>
      <c r="O125" s="31"/>
      <c r="P125" s="31"/>
      <c r="Q125" s="31"/>
    </row>
    <row r="126" spans="1:17" x14ac:dyDescent="0.25">
      <c r="A126" s="7"/>
      <c r="B126" s="3"/>
      <c r="C126" s="3"/>
      <c r="D126" s="3"/>
      <c r="E126" s="7"/>
      <c r="F126" s="3"/>
      <c r="G126" s="39"/>
      <c r="H126" s="31"/>
      <c r="I126" s="3"/>
      <c r="J126" s="3"/>
      <c r="K126" s="41"/>
      <c r="L126" s="3"/>
      <c r="M126" s="3"/>
      <c r="N126" s="3"/>
      <c r="O126" s="31"/>
      <c r="P126" s="31"/>
      <c r="Q126" s="31"/>
    </row>
    <row r="127" spans="1:17" x14ac:dyDescent="0.25">
      <c r="A127" s="7"/>
      <c r="B127" s="3"/>
      <c r="C127" s="3"/>
      <c r="D127" s="3"/>
      <c r="E127" s="7"/>
      <c r="F127" s="3"/>
      <c r="G127" s="39"/>
      <c r="H127" s="31"/>
      <c r="I127" s="3"/>
      <c r="J127" s="3"/>
      <c r="K127" s="41"/>
      <c r="L127" s="3"/>
      <c r="M127" s="3"/>
      <c r="N127" s="3"/>
      <c r="O127" s="31"/>
      <c r="P127" s="31"/>
      <c r="Q127" s="31"/>
    </row>
    <row r="128" spans="1:17" x14ac:dyDescent="0.25">
      <c r="A128" s="7"/>
      <c r="B128" s="3"/>
      <c r="C128" s="3"/>
      <c r="D128" s="3"/>
      <c r="E128" s="7"/>
      <c r="F128" s="3"/>
      <c r="G128" s="39"/>
      <c r="H128" s="31"/>
      <c r="I128" s="3"/>
      <c r="J128" s="3"/>
      <c r="K128" s="41"/>
      <c r="L128" s="3"/>
      <c r="M128" s="3"/>
      <c r="N128" s="3"/>
      <c r="O128" s="31"/>
      <c r="P128" s="31"/>
      <c r="Q128" s="31"/>
    </row>
    <row r="129" spans="1:17" x14ac:dyDescent="0.25">
      <c r="A129" s="7"/>
      <c r="B129" s="3"/>
      <c r="C129" s="3"/>
      <c r="D129" s="3"/>
      <c r="E129" s="7"/>
      <c r="F129" s="3"/>
      <c r="G129" s="39"/>
      <c r="H129" s="31"/>
      <c r="I129" s="3"/>
      <c r="J129" s="3"/>
      <c r="K129" s="41"/>
      <c r="L129" s="3"/>
      <c r="M129" s="3"/>
      <c r="N129" s="3"/>
      <c r="O129" s="31"/>
      <c r="P129" s="31"/>
      <c r="Q129" s="31"/>
    </row>
    <row r="130" spans="1:17" x14ac:dyDescent="0.25">
      <c r="A130" s="7"/>
      <c r="B130" s="3"/>
      <c r="C130" s="3"/>
      <c r="D130" s="3"/>
      <c r="E130" s="7"/>
      <c r="F130" s="3"/>
      <c r="G130" s="39"/>
      <c r="H130" s="31"/>
      <c r="I130" s="3"/>
      <c r="J130" s="3"/>
      <c r="K130" s="41"/>
      <c r="L130" s="3"/>
      <c r="M130" s="3"/>
      <c r="N130" s="3"/>
      <c r="O130" s="31"/>
      <c r="P130" s="31"/>
      <c r="Q130" s="31"/>
    </row>
    <row r="131" spans="1:17" x14ac:dyDescent="0.25">
      <c r="A131" s="7"/>
      <c r="B131" s="3"/>
      <c r="C131" s="3"/>
      <c r="D131" s="3"/>
      <c r="E131" s="7"/>
      <c r="F131" s="3"/>
      <c r="G131" s="39"/>
      <c r="H131" s="31"/>
      <c r="I131" s="3"/>
      <c r="J131" s="3"/>
      <c r="K131" s="41"/>
      <c r="L131" s="3"/>
      <c r="M131" s="3"/>
      <c r="N131" s="3"/>
      <c r="O131" s="31"/>
      <c r="P131" s="31"/>
      <c r="Q131" s="31"/>
    </row>
    <row r="132" spans="1:17" x14ac:dyDescent="0.25">
      <c r="A132" s="7"/>
      <c r="B132" s="3"/>
      <c r="C132" s="3"/>
      <c r="D132" s="3"/>
      <c r="E132" s="7"/>
      <c r="F132" s="3"/>
      <c r="G132" s="39"/>
      <c r="H132" s="31"/>
      <c r="I132" s="3"/>
      <c r="J132" s="3"/>
      <c r="K132" s="41"/>
      <c r="L132" s="3"/>
      <c r="M132" s="3"/>
      <c r="N132" s="3"/>
      <c r="O132" s="31"/>
      <c r="P132" s="31"/>
      <c r="Q132" s="31"/>
    </row>
    <row r="133" spans="1:17" x14ac:dyDescent="0.25">
      <c r="A133" s="7"/>
      <c r="B133" s="3"/>
      <c r="C133" s="3"/>
      <c r="D133" s="3"/>
      <c r="E133" s="7"/>
      <c r="F133" s="3"/>
      <c r="G133" s="39"/>
      <c r="H133" s="31"/>
      <c r="I133" s="3"/>
      <c r="J133" s="3"/>
      <c r="K133" s="41"/>
      <c r="L133" s="3"/>
      <c r="M133" s="3"/>
      <c r="N133" s="3"/>
      <c r="O133" s="31"/>
      <c r="P133" s="31"/>
      <c r="Q133" s="31"/>
    </row>
    <row r="134" spans="1:17" x14ac:dyDescent="0.25">
      <c r="A134" s="7"/>
      <c r="B134" s="3"/>
      <c r="C134" s="3"/>
      <c r="D134" s="3"/>
      <c r="E134" s="7"/>
      <c r="F134" s="3"/>
      <c r="G134" s="39"/>
      <c r="H134" s="31"/>
      <c r="I134" s="3"/>
      <c r="J134" s="3"/>
      <c r="K134" s="41"/>
      <c r="L134" s="3"/>
      <c r="M134" s="3"/>
      <c r="N134" s="3"/>
      <c r="O134" s="31"/>
      <c r="P134" s="31"/>
      <c r="Q134" s="31"/>
    </row>
    <row r="135" spans="1:17" x14ac:dyDescent="0.25">
      <c r="A135" s="7"/>
      <c r="B135" s="3"/>
      <c r="C135" s="3"/>
      <c r="D135" s="3"/>
      <c r="E135" s="7"/>
      <c r="F135" s="3"/>
      <c r="G135" s="39"/>
      <c r="H135" s="31"/>
      <c r="I135" s="3"/>
      <c r="J135" s="3"/>
      <c r="K135" s="41"/>
      <c r="L135" s="3"/>
      <c r="M135" s="3"/>
      <c r="N135" s="3"/>
      <c r="O135" s="31"/>
      <c r="P135" s="31"/>
      <c r="Q135" s="31"/>
    </row>
    <row r="136" spans="1:17" x14ac:dyDescent="0.25">
      <c r="A136" s="7"/>
      <c r="B136" s="3"/>
      <c r="C136" s="3"/>
      <c r="D136" s="3"/>
      <c r="E136" s="7"/>
      <c r="F136" s="3"/>
      <c r="G136" s="39"/>
      <c r="H136" s="31"/>
      <c r="I136" s="3"/>
      <c r="J136" s="3"/>
      <c r="K136" s="41"/>
      <c r="L136" s="3"/>
      <c r="M136" s="3"/>
      <c r="N136" s="3"/>
      <c r="O136" s="31"/>
      <c r="P136" s="31"/>
      <c r="Q136" s="31"/>
    </row>
    <row r="137" spans="1:17" x14ac:dyDescent="0.25">
      <c r="A137" s="7"/>
      <c r="B137" s="3"/>
      <c r="C137" s="3"/>
      <c r="D137" s="3"/>
      <c r="E137" s="7"/>
      <c r="F137" s="3"/>
      <c r="G137" s="39"/>
      <c r="H137" s="31"/>
      <c r="I137" s="3"/>
      <c r="J137" s="3"/>
      <c r="K137" s="41"/>
      <c r="L137" s="3"/>
      <c r="M137" s="3"/>
      <c r="N137" s="3"/>
      <c r="O137" s="31"/>
      <c r="P137" s="31"/>
      <c r="Q137" s="31"/>
    </row>
    <row r="138" spans="1:17" x14ac:dyDescent="0.25">
      <c r="A138" s="7"/>
      <c r="B138" s="3"/>
      <c r="C138" s="3"/>
      <c r="D138" s="3"/>
      <c r="E138" s="7"/>
      <c r="F138" s="3"/>
      <c r="G138" s="39"/>
      <c r="H138" s="31"/>
      <c r="I138" s="3"/>
      <c r="J138" s="3"/>
      <c r="K138" s="41"/>
      <c r="L138" s="3"/>
      <c r="M138" s="3"/>
      <c r="N138" s="3"/>
      <c r="O138" s="31"/>
      <c r="P138" s="31"/>
      <c r="Q138" s="31"/>
    </row>
    <row r="139" spans="1:17" x14ac:dyDescent="0.25">
      <c r="A139" s="7"/>
      <c r="B139" s="3"/>
      <c r="C139" s="3"/>
      <c r="D139" s="3"/>
      <c r="E139" s="7"/>
      <c r="F139" s="3"/>
      <c r="G139" s="39"/>
      <c r="H139" s="31"/>
      <c r="I139" s="3"/>
      <c r="J139" s="3"/>
      <c r="K139" s="41"/>
      <c r="L139" s="3"/>
      <c r="M139" s="3"/>
      <c r="N139" s="3"/>
      <c r="O139" s="31"/>
      <c r="P139" s="31"/>
      <c r="Q139" s="31"/>
    </row>
    <row r="140" spans="1:17" x14ac:dyDescent="0.25">
      <c r="A140" s="7"/>
      <c r="B140" s="3"/>
      <c r="C140" s="3"/>
      <c r="D140" s="3"/>
      <c r="E140" s="7"/>
      <c r="F140" s="3"/>
      <c r="G140" s="39"/>
      <c r="H140" s="31"/>
      <c r="I140" s="3"/>
      <c r="J140" s="3"/>
      <c r="K140" s="41"/>
      <c r="L140" s="3"/>
      <c r="M140" s="3"/>
      <c r="N140" s="3"/>
      <c r="O140" s="31"/>
      <c r="P140" s="31"/>
      <c r="Q140" s="31"/>
    </row>
    <row r="141" spans="1:17" x14ac:dyDescent="0.25">
      <c r="A141" s="7"/>
      <c r="B141" s="3"/>
      <c r="C141" s="3"/>
      <c r="D141" s="3"/>
      <c r="E141" s="7"/>
      <c r="F141" s="3"/>
      <c r="G141" s="39"/>
      <c r="H141" s="31"/>
      <c r="I141" s="3"/>
      <c r="J141" s="3"/>
      <c r="K141" s="41"/>
      <c r="L141" s="3"/>
      <c r="M141" s="3"/>
      <c r="N141" s="3"/>
      <c r="O141" s="31"/>
      <c r="P141" s="31"/>
      <c r="Q141" s="31"/>
    </row>
    <row r="142" spans="1:17" x14ac:dyDescent="0.25">
      <c r="A142" s="7"/>
      <c r="B142" s="3"/>
      <c r="C142" s="3"/>
      <c r="D142" s="3"/>
      <c r="E142" s="7"/>
      <c r="F142" s="3"/>
      <c r="G142" s="39"/>
      <c r="H142" s="31"/>
      <c r="I142" s="3"/>
      <c r="J142" s="3"/>
      <c r="K142" s="41"/>
      <c r="L142" s="3"/>
      <c r="M142" s="3"/>
      <c r="N142" s="3"/>
      <c r="O142" s="31"/>
      <c r="P142" s="31"/>
      <c r="Q142" s="31"/>
    </row>
    <row r="143" spans="1:17" x14ac:dyDescent="0.25">
      <c r="A143" s="7"/>
      <c r="B143" s="3"/>
      <c r="C143" s="3"/>
      <c r="D143" s="3"/>
      <c r="E143" s="7"/>
      <c r="F143" s="3"/>
      <c r="G143" s="39"/>
      <c r="H143" s="31"/>
      <c r="I143" s="3"/>
      <c r="J143" s="3"/>
      <c r="K143" s="41"/>
      <c r="L143" s="3"/>
      <c r="M143" s="3"/>
      <c r="N143" s="3"/>
      <c r="O143" s="31"/>
      <c r="P143" s="31"/>
      <c r="Q143" s="31"/>
    </row>
    <row r="144" spans="1:17" x14ac:dyDescent="0.25">
      <c r="A144" s="7"/>
      <c r="B144" s="3"/>
      <c r="C144" s="3"/>
      <c r="D144" s="3"/>
      <c r="E144" s="7"/>
      <c r="F144" s="3"/>
      <c r="G144" s="39"/>
      <c r="H144" s="31"/>
      <c r="I144" s="3"/>
      <c r="J144" s="3"/>
      <c r="K144" s="41"/>
      <c r="L144" s="3"/>
      <c r="M144" s="3"/>
      <c r="N144" s="3"/>
      <c r="O144" s="31"/>
      <c r="P144" s="31"/>
      <c r="Q144" s="31"/>
    </row>
    <row r="145" spans="1:17" x14ac:dyDescent="0.25">
      <c r="A145" s="7"/>
      <c r="B145" s="3"/>
      <c r="C145" s="3"/>
      <c r="D145" s="3"/>
      <c r="E145" s="7"/>
      <c r="F145" s="3"/>
      <c r="G145" s="39"/>
      <c r="H145" s="31"/>
      <c r="I145" s="3"/>
      <c r="J145" s="3"/>
      <c r="K145" s="41"/>
      <c r="L145" s="3"/>
      <c r="M145" s="3"/>
      <c r="N145" s="3"/>
      <c r="O145" s="31"/>
      <c r="P145" s="31"/>
      <c r="Q145" s="31"/>
    </row>
    <row r="146" spans="1:17" x14ac:dyDescent="0.25">
      <c r="A146" s="7"/>
      <c r="B146" s="3"/>
      <c r="C146" s="3"/>
      <c r="D146" s="3"/>
      <c r="E146" s="7"/>
      <c r="F146" s="3"/>
      <c r="G146" s="39"/>
      <c r="H146" s="31"/>
      <c r="I146" s="3"/>
      <c r="J146" s="3"/>
      <c r="K146" s="41"/>
      <c r="L146" s="3"/>
      <c r="M146" s="3"/>
      <c r="N146" s="3"/>
      <c r="O146" s="31"/>
      <c r="P146" s="31"/>
      <c r="Q146" s="31"/>
    </row>
    <row r="147" spans="1:17" x14ac:dyDescent="0.25">
      <c r="A147" s="7"/>
      <c r="B147" s="3"/>
      <c r="C147" s="3"/>
      <c r="D147" s="3"/>
      <c r="E147" s="7"/>
      <c r="F147" s="3"/>
      <c r="G147" s="39"/>
      <c r="H147" s="31"/>
      <c r="I147" s="3"/>
      <c r="J147" s="3"/>
      <c r="K147" s="41"/>
      <c r="L147" s="3"/>
      <c r="M147" s="3"/>
      <c r="N147" s="3"/>
      <c r="O147" s="31"/>
      <c r="P147" s="31"/>
      <c r="Q147" s="31"/>
    </row>
    <row r="148" spans="1:17" x14ac:dyDescent="0.25">
      <c r="A148" s="7"/>
      <c r="B148" s="3"/>
      <c r="C148" s="3"/>
      <c r="D148" s="3"/>
      <c r="E148" s="7"/>
      <c r="F148" s="3"/>
      <c r="G148" s="39"/>
      <c r="H148" s="31"/>
      <c r="I148" s="3"/>
      <c r="J148" s="3"/>
      <c r="K148" s="41"/>
      <c r="L148" s="3"/>
      <c r="M148" s="3"/>
      <c r="N148" s="3"/>
      <c r="O148" s="31"/>
      <c r="P148" s="31"/>
      <c r="Q148" s="31"/>
    </row>
    <row r="149" spans="1:17" x14ac:dyDescent="0.25">
      <c r="A149" s="7"/>
      <c r="B149" s="3"/>
      <c r="C149" s="3"/>
      <c r="D149" s="3"/>
      <c r="E149" s="7"/>
      <c r="F149" s="3"/>
      <c r="G149" s="39"/>
      <c r="H149" s="31"/>
      <c r="I149" s="3"/>
      <c r="J149" s="3"/>
      <c r="K149" s="41"/>
      <c r="L149" s="3"/>
      <c r="M149" s="3"/>
      <c r="N149" s="3"/>
      <c r="O149" s="31"/>
      <c r="P149" s="31"/>
      <c r="Q149" s="31"/>
    </row>
    <row r="150" spans="1:17" x14ac:dyDescent="0.25">
      <c r="A150" s="7"/>
      <c r="B150" s="3"/>
      <c r="C150" s="3"/>
      <c r="D150" s="3"/>
      <c r="E150" s="7"/>
      <c r="F150" s="3"/>
      <c r="G150" s="39"/>
      <c r="H150" s="31"/>
      <c r="I150" s="3"/>
      <c r="J150" s="3"/>
      <c r="K150" s="41"/>
      <c r="L150" s="3"/>
      <c r="M150" s="3"/>
      <c r="N150" s="3"/>
      <c r="O150" s="31"/>
      <c r="P150" s="31"/>
      <c r="Q150" s="31"/>
    </row>
    <row r="151" spans="1:17" x14ac:dyDescent="0.25">
      <c r="A151" s="7"/>
      <c r="B151" s="3"/>
      <c r="C151" s="3"/>
      <c r="D151" s="3"/>
      <c r="E151" s="7"/>
      <c r="F151" s="3"/>
      <c r="G151" s="39"/>
      <c r="H151" s="31"/>
      <c r="I151" s="3"/>
      <c r="J151" s="3"/>
      <c r="K151" s="41"/>
      <c r="L151" s="3"/>
      <c r="M151" s="3"/>
      <c r="N151" s="3"/>
      <c r="O151" s="31"/>
      <c r="P151" s="31"/>
      <c r="Q151" s="31"/>
    </row>
    <row r="152" spans="1:17" x14ac:dyDescent="0.25">
      <c r="A152" s="7"/>
      <c r="B152" s="3"/>
      <c r="C152" s="3"/>
      <c r="D152" s="3"/>
      <c r="E152" s="7"/>
      <c r="F152" s="3"/>
      <c r="G152" s="39"/>
      <c r="H152" s="31"/>
      <c r="I152" s="3"/>
      <c r="J152" s="3"/>
      <c r="K152" s="41"/>
      <c r="L152" s="3"/>
      <c r="M152" s="3"/>
      <c r="N152" s="3"/>
      <c r="O152" s="31"/>
      <c r="P152" s="31"/>
      <c r="Q152" s="31"/>
    </row>
    <row r="153" spans="1:17" x14ac:dyDescent="0.25">
      <c r="A153" s="7"/>
      <c r="B153" s="3"/>
      <c r="C153" s="3"/>
      <c r="D153" s="3"/>
      <c r="E153" s="7"/>
      <c r="F153" s="3"/>
      <c r="G153" s="39"/>
      <c r="H153" s="31"/>
      <c r="I153" s="3"/>
      <c r="J153" s="3"/>
      <c r="K153" s="41"/>
      <c r="L153" s="3"/>
      <c r="M153" s="3"/>
      <c r="N153" s="3"/>
      <c r="O153" s="31"/>
      <c r="P153" s="31"/>
      <c r="Q153" s="31"/>
    </row>
    <row r="154" spans="1:17" x14ac:dyDescent="0.25">
      <c r="A154" s="7"/>
      <c r="B154" s="3"/>
      <c r="C154" s="3"/>
      <c r="D154" s="3"/>
      <c r="E154" s="7"/>
      <c r="F154" s="3"/>
      <c r="G154" s="39"/>
      <c r="H154" s="31"/>
      <c r="I154" s="3"/>
      <c r="J154" s="3"/>
      <c r="K154" s="41"/>
      <c r="L154" s="3"/>
      <c r="M154" s="3"/>
      <c r="N154" s="3"/>
      <c r="O154" s="31"/>
      <c r="P154" s="31"/>
      <c r="Q154" s="31"/>
    </row>
    <row r="155" spans="1:17" x14ac:dyDescent="0.25">
      <c r="A155" s="7"/>
      <c r="B155" s="3"/>
      <c r="C155" s="3"/>
      <c r="D155" s="3"/>
      <c r="E155" s="7"/>
      <c r="F155" s="3"/>
      <c r="G155" s="39"/>
      <c r="H155" s="31"/>
      <c r="I155" s="3"/>
      <c r="J155" s="3"/>
      <c r="K155" s="41"/>
      <c r="L155" s="3"/>
      <c r="M155" s="3"/>
      <c r="N155" s="3"/>
      <c r="O155" s="31"/>
      <c r="P155" s="31"/>
      <c r="Q155" s="31"/>
    </row>
    <row r="156" spans="1:17" x14ac:dyDescent="0.25">
      <c r="A156" s="7"/>
      <c r="B156" s="3"/>
      <c r="C156" s="3"/>
      <c r="D156" s="3"/>
      <c r="E156" s="7"/>
      <c r="F156" s="3"/>
      <c r="G156" s="39"/>
      <c r="H156" s="31"/>
      <c r="I156" s="3"/>
      <c r="J156" s="3"/>
      <c r="K156" s="41"/>
      <c r="L156" s="3"/>
      <c r="M156" s="3"/>
      <c r="N156" s="3"/>
      <c r="O156" s="31"/>
      <c r="P156" s="31"/>
      <c r="Q156" s="31"/>
    </row>
    <row r="157" spans="1:17" x14ac:dyDescent="0.25">
      <c r="A157" s="7"/>
      <c r="B157" s="3"/>
      <c r="C157" s="3"/>
      <c r="D157" s="3"/>
      <c r="E157" s="7"/>
      <c r="F157" s="3"/>
      <c r="G157" s="39"/>
      <c r="H157" s="31"/>
      <c r="I157" s="3"/>
      <c r="J157" s="3"/>
      <c r="K157" s="41"/>
      <c r="L157" s="3"/>
      <c r="M157" s="3"/>
      <c r="N157" s="3"/>
      <c r="O157" s="31"/>
      <c r="P157" s="31"/>
      <c r="Q157" s="31"/>
    </row>
    <row r="158" spans="1:17" x14ac:dyDescent="0.25">
      <c r="A158" s="7"/>
      <c r="B158" s="3"/>
      <c r="C158" s="3"/>
      <c r="D158" s="3"/>
      <c r="E158" s="7"/>
      <c r="F158" s="3"/>
      <c r="G158" s="39"/>
      <c r="H158" s="31"/>
      <c r="I158" s="3"/>
      <c r="J158" s="3"/>
      <c r="K158" s="41"/>
      <c r="L158" s="3"/>
      <c r="M158" s="3"/>
      <c r="N158" s="3"/>
      <c r="O158" s="31"/>
      <c r="P158" s="31"/>
      <c r="Q158" s="31"/>
    </row>
    <row r="159" spans="1:17" x14ac:dyDescent="0.25">
      <c r="A159" s="7"/>
      <c r="B159" s="3"/>
      <c r="C159" s="3"/>
      <c r="D159" s="3"/>
      <c r="E159" s="7"/>
      <c r="F159" s="3"/>
      <c r="G159" s="39"/>
      <c r="H159" s="31"/>
      <c r="I159" s="3"/>
      <c r="J159" s="3"/>
      <c r="K159" s="41"/>
      <c r="L159" s="3"/>
      <c r="M159" s="3"/>
      <c r="N159" s="3"/>
      <c r="O159" s="31"/>
      <c r="P159" s="31"/>
      <c r="Q159" s="31"/>
    </row>
    <row r="160" spans="1:17" x14ac:dyDescent="0.25">
      <c r="A160" s="7"/>
      <c r="B160" s="3"/>
      <c r="C160" s="3"/>
      <c r="D160" s="3"/>
      <c r="E160" s="7"/>
      <c r="F160" s="3"/>
      <c r="G160" s="39"/>
      <c r="H160" s="31"/>
      <c r="I160" s="3"/>
      <c r="J160" s="3"/>
      <c r="K160" s="41"/>
      <c r="L160" s="3"/>
      <c r="M160" s="3"/>
      <c r="N160" s="3"/>
      <c r="O160" s="31"/>
      <c r="P160" s="31"/>
      <c r="Q160" s="31"/>
    </row>
    <row r="161" spans="1:17" x14ac:dyDescent="0.25">
      <c r="A161" s="7"/>
      <c r="B161" s="3"/>
      <c r="C161" s="3"/>
      <c r="D161" s="3"/>
      <c r="E161" s="7"/>
      <c r="F161" s="3"/>
      <c r="G161" s="39"/>
      <c r="H161" s="31"/>
      <c r="I161" s="3"/>
      <c r="J161" s="3"/>
      <c r="K161" s="41"/>
      <c r="L161" s="3"/>
      <c r="M161" s="3"/>
      <c r="N161" s="3"/>
      <c r="O161" s="31"/>
      <c r="P161" s="31"/>
      <c r="Q161" s="31"/>
    </row>
    <row r="162" spans="1:17" x14ac:dyDescent="0.25">
      <c r="A162" s="7"/>
      <c r="B162" s="3"/>
      <c r="C162" s="3"/>
      <c r="D162" s="3"/>
      <c r="E162" s="7"/>
      <c r="F162" s="3"/>
      <c r="G162" s="39"/>
      <c r="H162" s="31"/>
      <c r="I162" s="3"/>
      <c r="J162" s="3"/>
      <c r="K162" s="41"/>
      <c r="L162" s="3"/>
      <c r="M162" s="3"/>
      <c r="N162" s="3"/>
      <c r="O162" s="31"/>
      <c r="P162" s="31"/>
      <c r="Q162" s="31"/>
    </row>
    <row r="163" spans="1:17" x14ac:dyDescent="0.25">
      <c r="A163" s="7"/>
      <c r="B163" s="3"/>
      <c r="C163" s="3"/>
      <c r="D163" s="3"/>
      <c r="E163" s="7"/>
      <c r="F163" s="3"/>
      <c r="G163" s="39"/>
      <c r="H163" s="31"/>
      <c r="I163" s="3"/>
      <c r="J163" s="3"/>
      <c r="K163" s="41"/>
      <c r="L163" s="3"/>
      <c r="M163" s="3"/>
      <c r="N163" s="3"/>
      <c r="O163" s="31"/>
      <c r="P163" s="31"/>
      <c r="Q163" s="31"/>
    </row>
    <row r="164" spans="1:17" x14ac:dyDescent="0.25">
      <c r="A164" s="7"/>
      <c r="B164" s="3"/>
      <c r="C164" s="3"/>
      <c r="D164" s="3"/>
      <c r="E164" s="7"/>
      <c r="F164" s="3"/>
      <c r="G164" s="39"/>
      <c r="H164" s="31"/>
      <c r="I164" s="3"/>
      <c r="J164" s="3"/>
      <c r="K164" s="41"/>
      <c r="L164" s="3"/>
      <c r="M164" s="3"/>
      <c r="N164" s="3"/>
      <c r="O164" s="31"/>
      <c r="P164" s="31"/>
      <c r="Q164" s="31"/>
    </row>
    <row r="165" spans="1:17" x14ac:dyDescent="0.25">
      <c r="A165" s="7"/>
      <c r="B165" s="3"/>
      <c r="C165" s="3"/>
      <c r="D165" s="3"/>
      <c r="E165" s="7"/>
      <c r="F165" s="3"/>
      <c r="G165" s="39"/>
      <c r="H165" s="31"/>
      <c r="I165" s="3"/>
      <c r="J165" s="3"/>
      <c r="K165" s="41"/>
      <c r="L165" s="3"/>
      <c r="M165" s="3"/>
      <c r="N165" s="3"/>
      <c r="O165" s="31"/>
      <c r="P165" s="31"/>
      <c r="Q165" s="31"/>
    </row>
    <row r="166" spans="1:17" x14ac:dyDescent="0.25">
      <c r="A166" s="7"/>
      <c r="B166" s="3"/>
      <c r="C166" s="3"/>
      <c r="D166" s="3"/>
      <c r="E166" s="7"/>
      <c r="F166" s="3"/>
      <c r="G166" s="39"/>
      <c r="H166" s="31"/>
      <c r="I166" s="3"/>
      <c r="J166" s="3"/>
      <c r="K166" s="41"/>
      <c r="L166" s="3"/>
      <c r="M166" s="3"/>
      <c r="N166" s="3"/>
      <c r="O166" s="31"/>
      <c r="P166" s="31"/>
      <c r="Q166" s="31"/>
    </row>
    <row r="167" spans="1:17" x14ac:dyDescent="0.25">
      <c r="A167" s="7"/>
      <c r="B167" s="3"/>
      <c r="C167" s="3"/>
      <c r="D167" s="3"/>
      <c r="E167" s="7"/>
      <c r="F167" s="3"/>
      <c r="G167" s="39"/>
      <c r="H167" s="31"/>
      <c r="I167" s="3"/>
      <c r="J167" s="3"/>
      <c r="K167" s="41"/>
      <c r="L167" s="3"/>
      <c r="M167" s="3"/>
      <c r="N167" s="3"/>
      <c r="O167" s="31"/>
      <c r="P167" s="31"/>
      <c r="Q167" s="31"/>
    </row>
    <row r="168" spans="1:17" x14ac:dyDescent="0.25">
      <c r="A168" s="7"/>
      <c r="B168" s="3"/>
      <c r="C168" s="3"/>
      <c r="D168" s="3"/>
      <c r="E168" s="7"/>
      <c r="F168" s="3"/>
      <c r="G168" s="39"/>
      <c r="H168" s="31"/>
      <c r="I168" s="3"/>
      <c r="J168" s="3"/>
      <c r="K168" s="41"/>
      <c r="L168" s="3"/>
      <c r="M168" s="3"/>
      <c r="N168" s="3"/>
      <c r="O168" s="31"/>
      <c r="P168" s="31"/>
      <c r="Q168" s="31"/>
    </row>
    <row r="169" spans="1:17" x14ac:dyDescent="0.25">
      <c r="A169" s="7"/>
      <c r="B169" s="3"/>
      <c r="C169" s="3"/>
      <c r="D169" s="3"/>
      <c r="E169" s="7"/>
      <c r="F169" s="3"/>
      <c r="G169" s="39"/>
      <c r="H169" s="31"/>
      <c r="I169" s="3"/>
      <c r="J169" s="3"/>
      <c r="K169" s="41"/>
      <c r="L169" s="3"/>
      <c r="M169" s="3"/>
      <c r="N169" s="3"/>
      <c r="O169" s="31"/>
      <c r="P169" s="31"/>
      <c r="Q169" s="31"/>
    </row>
    <row r="170" spans="1:17" x14ac:dyDescent="0.25">
      <c r="A170" s="7"/>
      <c r="B170" s="3"/>
      <c r="C170" s="3"/>
      <c r="D170" s="3"/>
      <c r="E170" s="7"/>
      <c r="F170" s="3"/>
      <c r="G170" s="39"/>
      <c r="H170" s="31"/>
      <c r="I170" s="3"/>
      <c r="J170" s="3"/>
      <c r="K170" s="41"/>
      <c r="L170" s="3"/>
      <c r="M170" s="3"/>
      <c r="N170" s="3"/>
      <c r="O170" s="31"/>
      <c r="P170" s="31"/>
      <c r="Q170" s="31"/>
    </row>
    <row r="171" spans="1:17" x14ac:dyDescent="0.25">
      <c r="A171" s="7"/>
      <c r="B171" s="3"/>
      <c r="C171" s="3"/>
      <c r="D171" s="3"/>
      <c r="E171" s="7"/>
      <c r="F171" s="3"/>
      <c r="G171" s="39"/>
      <c r="H171" s="31"/>
      <c r="I171" s="3"/>
      <c r="J171" s="3"/>
      <c r="K171" s="41"/>
      <c r="L171" s="3"/>
      <c r="M171" s="3"/>
      <c r="N171" s="3"/>
      <c r="O171" s="31"/>
      <c r="P171" s="31"/>
      <c r="Q171" s="31"/>
    </row>
    <row r="172" spans="1:17" x14ac:dyDescent="0.25">
      <c r="A172" s="7"/>
      <c r="B172" s="3"/>
      <c r="C172" s="3"/>
      <c r="D172" s="3"/>
      <c r="E172" s="7"/>
      <c r="F172" s="3"/>
      <c r="G172" s="39"/>
      <c r="H172" s="31"/>
      <c r="I172" s="3"/>
      <c r="J172" s="3"/>
      <c r="K172" s="41"/>
      <c r="L172" s="3"/>
      <c r="M172" s="3"/>
      <c r="N172" s="3"/>
      <c r="O172" s="31"/>
      <c r="P172" s="31"/>
      <c r="Q172" s="31"/>
    </row>
    <row r="173" spans="1:17" x14ac:dyDescent="0.25">
      <c r="A173" s="7"/>
      <c r="B173" s="3"/>
      <c r="C173" s="3"/>
      <c r="D173" s="3"/>
      <c r="E173" s="7"/>
      <c r="F173" s="3"/>
      <c r="G173" s="39"/>
      <c r="H173" s="31"/>
      <c r="I173" s="3"/>
      <c r="J173" s="3"/>
      <c r="K173" s="41"/>
      <c r="L173" s="3"/>
      <c r="M173" s="3"/>
      <c r="N173" s="3"/>
      <c r="O173" s="31"/>
      <c r="P173" s="31"/>
      <c r="Q173" s="31"/>
    </row>
    <row r="174" spans="1:17" x14ac:dyDescent="0.25">
      <c r="A174" s="7"/>
      <c r="B174" s="3"/>
      <c r="C174" s="3"/>
      <c r="D174" s="3"/>
      <c r="E174" s="7"/>
      <c r="F174" s="3"/>
      <c r="G174" s="39"/>
      <c r="H174" s="31"/>
      <c r="I174" s="3"/>
      <c r="J174" s="3"/>
      <c r="K174" s="41"/>
      <c r="L174" s="3"/>
      <c r="M174" s="3"/>
      <c r="N174" s="3"/>
      <c r="O174" s="31"/>
      <c r="P174" s="31"/>
      <c r="Q174" s="31"/>
    </row>
    <row r="175" spans="1:17" x14ac:dyDescent="0.25">
      <c r="A175" s="7"/>
      <c r="B175" s="3"/>
      <c r="C175" s="3"/>
      <c r="D175" s="3"/>
      <c r="E175" s="7"/>
      <c r="F175" s="3"/>
      <c r="G175" s="39"/>
      <c r="H175" s="31"/>
      <c r="I175" s="3"/>
      <c r="J175" s="3"/>
      <c r="K175" s="41"/>
      <c r="L175" s="3"/>
      <c r="M175" s="3"/>
      <c r="N175" s="3"/>
      <c r="O175" s="31"/>
      <c r="P175" s="31"/>
      <c r="Q175" s="31"/>
    </row>
    <row r="176" spans="1:17" x14ac:dyDescent="0.25">
      <c r="A176" s="7"/>
      <c r="B176" s="3"/>
      <c r="C176" s="3"/>
      <c r="D176" s="3"/>
      <c r="E176" s="7"/>
      <c r="F176" s="3"/>
      <c r="G176" s="39"/>
      <c r="H176" s="31"/>
      <c r="I176" s="3"/>
      <c r="J176" s="3"/>
      <c r="K176" s="41"/>
      <c r="L176" s="3"/>
      <c r="M176" s="3"/>
      <c r="N176" s="3"/>
      <c r="O176" s="31"/>
      <c r="P176" s="31"/>
      <c r="Q176" s="31"/>
    </row>
    <row r="177" spans="1:17" x14ac:dyDescent="0.25">
      <c r="A177" s="7"/>
      <c r="B177" s="3"/>
      <c r="C177" s="3"/>
      <c r="D177" s="3"/>
      <c r="E177" s="7"/>
      <c r="F177" s="3"/>
      <c r="G177" s="39"/>
      <c r="H177" s="31"/>
      <c r="I177" s="3"/>
      <c r="J177" s="3"/>
      <c r="K177" s="41"/>
      <c r="L177" s="3"/>
      <c r="M177" s="3"/>
      <c r="N177" s="3"/>
      <c r="O177" s="31"/>
      <c r="P177" s="31"/>
      <c r="Q177" s="31"/>
    </row>
    <row r="178" spans="1:17" x14ac:dyDescent="0.25">
      <c r="A178" s="7"/>
      <c r="B178" s="3"/>
      <c r="C178" s="3"/>
      <c r="D178" s="3"/>
      <c r="E178" s="7"/>
      <c r="F178" s="3"/>
      <c r="G178" s="39"/>
      <c r="H178" s="31"/>
      <c r="I178" s="3"/>
      <c r="J178" s="3"/>
      <c r="K178" s="41"/>
      <c r="L178" s="3"/>
      <c r="M178" s="3"/>
      <c r="N178" s="3"/>
      <c r="O178" s="31"/>
      <c r="P178" s="31"/>
      <c r="Q178" s="31"/>
    </row>
    <row r="179" spans="1:17" x14ac:dyDescent="0.25">
      <c r="A179" s="7"/>
      <c r="B179" s="3"/>
      <c r="C179" s="3"/>
      <c r="D179" s="3"/>
      <c r="E179" s="7"/>
      <c r="F179" s="3"/>
      <c r="G179" s="39"/>
      <c r="H179" s="31"/>
      <c r="I179" s="3"/>
      <c r="J179" s="3"/>
      <c r="K179" s="41"/>
      <c r="L179" s="3"/>
      <c r="M179" s="3"/>
      <c r="N179" s="3"/>
      <c r="O179" s="31"/>
      <c r="P179" s="31"/>
      <c r="Q179" s="31"/>
    </row>
    <row r="180" spans="1:17" x14ac:dyDescent="0.25">
      <c r="A180" s="7"/>
      <c r="B180" s="3"/>
      <c r="C180" s="3"/>
      <c r="D180" s="3"/>
      <c r="E180" s="7"/>
      <c r="F180" s="3"/>
      <c r="G180" s="39"/>
      <c r="H180" s="31"/>
      <c r="I180" s="3"/>
      <c r="J180" s="3"/>
      <c r="K180" s="41"/>
      <c r="L180" s="3"/>
      <c r="M180" s="3"/>
      <c r="N180" s="3"/>
      <c r="O180" s="31"/>
      <c r="P180" s="31"/>
      <c r="Q180" s="31"/>
    </row>
    <row r="181" spans="1:17" x14ac:dyDescent="0.25">
      <c r="A181" s="7"/>
      <c r="B181" s="3"/>
      <c r="C181" s="3"/>
      <c r="D181" s="3"/>
      <c r="E181" s="7"/>
      <c r="F181" s="3"/>
      <c r="G181" s="39"/>
      <c r="H181" s="31"/>
      <c r="I181" s="3"/>
      <c r="J181" s="3"/>
      <c r="K181" s="41"/>
      <c r="L181" s="3"/>
      <c r="M181" s="3"/>
      <c r="N181" s="3"/>
      <c r="O181" s="31"/>
      <c r="P181" s="31"/>
      <c r="Q181" s="31"/>
    </row>
    <row r="182" spans="1:17" x14ac:dyDescent="0.25">
      <c r="A182" s="7"/>
      <c r="B182" s="3"/>
      <c r="C182" s="3"/>
      <c r="D182" s="3"/>
      <c r="E182" s="7"/>
      <c r="F182" s="3"/>
      <c r="G182" s="39"/>
      <c r="H182" s="31"/>
      <c r="I182" s="3"/>
      <c r="J182" s="3"/>
      <c r="K182" s="41"/>
      <c r="L182" s="3"/>
      <c r="M182" s="3"/>
      <c r="N182" s="3"/>
      <c r="O182" s="31"/>
      <c r="P182" s="31"/>
      <c r="Q182" s="31"/>
    </row>
    <row r="183" spans="1:17" x14ac:dyDescent="0.25">
      <c r="A183" s="7"/>
      <c r="B183" s="3"/>
      <c r="C183" s="3"/>
      <c r="D183" s="3"/>
      <c r="E183" s="7"/>
      <c r="F183" s="3"/>
      <c r="G183" s="39"/>
      <c r="H183" s="31"/>
      <c r="I183" s="3"/>
      <c r="J183" s="3"/>
      <c r="K183" s="41"/>
      <c r="L183" s="3"/>
      <c r="M183" s="3"/>
      <c r="N183" s="3"/>
      <c r="O183" s="31"/>
      <c r="P183" s="31"/>
      <c r="Q183" s="31"/>
    </row>
    <row r="184" spans="1:17" x14ac:dyDescent="0.25">
      <c r="A184" s="7"/>
      <c r="B184" s="3"/>
      <c r="C184" s="3"/>
      <c r="D184" s="3"/>
      <c r="E184" s="7"/>
      <c r="F184" s="3"/>
      <c r="G184" s="39"/>
      <c r="H184" s="31"/>
      <c r="I184" s="3"/>
      <c r="J184" s="3"/>
      <c r="K184" s="41"/>
      <c r="L184" s="3"/>
      <c r="M184" s="3"/>
      <c r="N184" s="3"/>
      <c r="O184" s="31"/>
      <c r="P184" s="31"/>
      <c r="Q184" s="31"/>
    </row>
    <row r="185" spans="1:17" x14ac:dyDescent="0.25">
      <c r="A185" s="7"/>
      <c r="B185" s="3"/>
      <c r="C185" s="3"/>
      <c r="D185" s="3"/>
      <c r="E185" s="7"/>
      <c r="F185" s="3"/>
      <c r="G185" s="39"/>
      <c r="H185" s="31"/>
      <c r="I185" s="3"/>
      <c r="J185" s="3"/>
      <c r="K185" s="41"/>
      <c r="L185" s="3"/>
      <c r="M185" s="3"/>
      <c r="N185" s="3"/>
      <c r="O185" s="31"/>
      <c r="P185" s="31"/>
      <c r="Q185" s="31"/>
    </row>
    <row r="186" spans="1:17" x14ac:dyDescent="0.25">
      <c r="A186" s="7"/>
      <c r="B186" s="3"/>
      <c r="C186" s="3"/>
      <c r="D186" s="3"/>
      <c r="E186" s="7"/>
      <c r="F186" s="3"/>
      <c r="G186" s="39"/>
      <c r="H186" s="31"/>
      <c r="I186" s="3"/>
      <c r="J186" s="3"/>
      <c r="K186" s="41"/>
      <c r="L186" s="3"/>
      <c r="M186" s="3"/>
      <c r="N186" s="3"/>
      <c r="O186" s="31"/>
      <c r="P186" s="31"/>
      <c r="Q186" s="31"/>
    </row>
    <row r="187" spans="1:17" x14ac:dyDescent="0.25">
      <c r="A187" s="7"/>
      <c r="B187" s="3"/>
      <c r="C187" s="3"/>
      <c r="D187" s="3"/>
      <c r="E187" s="7"/>
      <c r="F187" s="3"/>
      <c r="G187" s="39"/>
      <c r="H187" s="31"/>
      <c r="I187" s="3"/>
      <c r="J187" s="3"/>
      <c r="K187" s="41"/>
      <c r="L187" s="3"/>
      <c r="M187" s="3"/>
      <c r="N187" s="3"/>
      <c r="O187" s="31"/>
      <c r="P187" s="31"/>
      <c r="Q187" s="31"/>
    </row>
    <row r="188" spans="1:17" x14ac:dyDescent="0.25">
      <c r="A188" s="7"/>
      <c r="B188" s="3"/>
      <c r="C188" s="3"/>
      <c r="D188" s="3"/>
      <c r="E188" s="7"/>
      <c r="F188" s="3"/>
      <c r="G188" s="39"/>
      <c r="H188" s="31"/>
      <c r="I188" s="3"/>
      <c r="J188" s="3"/>
      <c r="K188" s="41"/>
      <c r="L188" s="3"/>
      <c r="M188" s="3"/>
      <c r="N188" s="3"/>
      <c r="O188" s="31"/>
      <c r="P188" s="31"/>
      <c r="Q188" s="31"/>
    </row>
    <row r="189" spans="1:17" x14ac:dyDescent="0.25">
      <c r="A189" s="7"/>
      <c r="B189" s="3"/>
      <c r="C189" s="3"/>
      <c r="D189" s="3"/>
      <c r="E189" s="7"/>
      <c r="F189" s="3"/>
      <c r="G189" s="39"/>
      <c r="H189" s="31"/>
      <c r="I189" s="3"/>
      <c r="J189" s="3"/>
      <c r="K189" s="41"/>
      <c r="L189" s="3"/>
      <c r="M189" s="3"/>
      <c r="N189" s="3"/>
      <c r="O189" s="31"/>
      <c r="P189" s="31"/>
      <c r="Q189" s="31"/>
    </row>
    <row r="190" spans="1:17" x14ac:dyDescent="0.25">
      <c r="A190" s="7"/>
      <c r="B190" s="3"/>
      <c r="C190" s="3"/>
      <c r="D190" s="3"/>
      <c r="E190" s="7"/>
      <c r="F190" s="3"/>
      <c r="G190" s="39"/>
      <c r="H190" s="31"/>
      <c r="I190" s="3"/>
      <c r="J190" s="3"/>
      <c r="K190" s="41"/>
      <c r="L190" s="3"/>
      <c r="M190" s="3"/>
      <c r="N190" s="3"/>
      <c r="O190" s="31"/>
      <c r="P190" s="31"/>
      <c r="Q190" s="31"/>
    </row>
    <row r="191" spans="1:17" x14ac:dyDescent="0.25">
      <c r="A191" s="7"/>
      <c r="B191" s="3"/>
      <c r="C191" s="3"/>
      <c r="D191" s="3"/>
      <c r="E191" s="7"/>
      <c r="F191" s="3"/>
      <c r="G191" s="39"/>
      <c r="H191" s="31"/>
      <c r="I191" s="3"/>
      <c r="J191" s="3"/>
      <c r="K191" s="41"/>
      <c r="L191" s="3"/>
      <c r="M191" s="3"/>
      <c r="N191" s="3"/>
      <c r="O191" s="31"/>
      <c r="P191" s="31"/>
      <c r="Q191" s="31"/>
    </row>
    <row r="192" spans="1:17" x14ac:dyDescent="0.25">
      <c r="A192" s="7"/>
      <c r="B192" s="3"/>
      <c r="C192" s="3"/>
      <c r="D192" s="3"/>
      <c r="E192" s="7"/>
      <c r="F192" s="3"/>
      <c r="G192" s="39"/>
      <c r="H192" s="31"/>
      <c r="I192" s="3"/>
      <c r="J192" s="3"/>
      <c r="K192" s="41"/>
      <c r="L192" s="3"/>
      <c r="M192" s="3"/>
      <c r="N192" s="3"/>
      <c r="O192" s="31"/>
      <c r="P192" s="31"/>
      <c r="Q192" s="31"/>
    </row>
    <row r="193" spans="1:17" x14ac:dyDescent="0.25">
      <c r="A193" s="7"/>
      <c r="B193" s="3"/>
      <c r="C193" s="3"/>
      <c r="D193" s="3"/>
      <c r="E193" s="7"/>
      <c r="F193" s="3"/>
      <c r="G193" s="39"/>
      <c r="H193" s="31"/>
      <c r="I193" s="3"/>
      <c r="J193" s="3"/>
      <c r="K193" s="41"/>
      <c r="L193" s="3"/>
      <c r="M193" s="3"/>
      <c r="N193" s="3"/>
      <c r="O193" s="31"/>
      <c r="P193" s="31"/>
      <c r="Q193" s="31"/>
    </row>
    <row r="194" spans="1:17" x14ac:dyDescent="0.25">
      <c r="A194" s="7"/>
      <c r="B194" s="3"/>
      <c r="C194" s="3"/>
      <c r="D194" s="3"/>
      <c r="E194" s="7"/>
      <c r="F194" s="3"/>
      <c r="G194" s="39"/>
      <c r="H194" s="31"/>
      <c r="I194" s="3"/>
      <c r="J194" s="3"/>
      <c r="K194" s="41"/>
      <c r="L194" s="3"/>
      <c r="M194" s="3"/>
      <c r="N194" s="3"/>
      <c r="O194" s="31"/>
      <c r="P194" s="31"/>
      <c r="Q194" s="31"/>
    </row>
    <row r="195" spans="1:17" x14ac:dyDescent="0.25">
      <c r="A195" s="7"/>
      <c r="B195" s="3"/>
      <c r="C195" s="3"/>
      <c r="D195" s="3"/>
      <c r="E195" s="7"/>
      <c r="F195" s="3"/>
      <c r="G195" s="39"/>
      <c r="H195" s="31"/>
      <c r="I195" s="3"/>
      <c r="J195" s="3"/>
      <c r="K195" s="41"/>
      <c r="L195" s="3"/>
      <c r="M195" s="3"/>
      <c r="N195" s="3"/>
      <c r="O195" s="31"/>
      <c r="P195" s="31"/>
      <c r="Q195" s="31"/>
    </row>
    <row r="196" spans="1:17" x14ac:dyDescent="0.25">
      <c r="A196" s="7"/>
      <c r="B196" s="3"/>
      <c r="C196" s="3"/>
      <c r="D196" s="3"/>
      <c r="E196" s="7"/>
      <c r="F196" s="3"/>
      <c r="G196" s="39"/>
      <c r="H196" s="31"/>
      <c r="I196" s="3"/>
      <c r="J196" s="3"/>
      <c r="K196" s="41"/>
      <c r="L196" s="3"/>
      <c r="M196" s="3"/>
      <c r="N196" s="3"/>
      <c r="O196" s="31"/>
      <c r="P196" s="31"/>
      <c r="Q196" s="31"/>
    </row>
    <row r="197" spans="1:17" x14ac:dyDescent="0.25">
      <c r="A197" s="7"/>
      <c r="B197" s="3"/>
      <c r="C197" s="3"/>
      <c r="D197" s="3"/>
      <c r="E197" s="7"/>
      <c r="F197" s="3"/>
      <c r="G197" s="39"/>
      <c r="H197" s="31"/>
      <c r="I197" s="3"/>
      <c r="J197" s="3"/>
      <c r="K197" s="41"/>
      <c r="L197" s="3"/>
      <c r="M197" s="3"/>
      <c r="N197" s="3"/>
      <c r="O197" s="31"/>
      <c r="P197" s="31"/>
      <c r="Q197" s="31"/>
    </row>
    <row r="198" spans="1:17" x14ac:dyDescent="0.25">
      <c r="A198" s="7"/>
      <c r="B198" s="3"/>
      <c r="C198" s="3"/>
      <c r="D198" s="3"/>
      <c r="E198" s="7"/>
      <c r="F198" s="3"/>
      <c r="G198" s="39"/>
      <c r="H198" s="31"/>
      <c r="I198" s="3"/>
      <c r="J198" s="3"/>
      <c r="K198" s="41"/>
      <c r="L198" s="3"/>
      <c r="M198" s="3"/>
      <c r="N198" s="3"/>
      <c r="O198" s="31"/>
      <c r="P198" s="31"/>
      <c r="Q198" s="31"/>
    </row>
    <row r="199" spans="1:17" x14ac:dyDescent="0.25">
      <c r="A199" s="7"/>
      <c r="B199" s="3"/>
      <c r="C199" s="3"/>
      <c r="D199" s="3"/>
      <c r="E199" s="7"/>
      <c r="F199" s="3"/>
      <c r="G199" s="39"/>
      <c r="H199" s="31"/>
      <c r="I199" s="3"/>
      <c r="J199" s="3"/>
      <c r="K199" s="41"/>
      <c r="L199" s="3"/>
      <c r="M199" s="3"/>
      <c r="N199" s="3"/>
      <c r="O199" s="31"/>
      <c r="P199" s="31"/>
      <c r="Q199" s="31"/>
    </row>
    <row r="200" spans="1:17" x14ac:dyDescent="0.25">
      <c r="A200" s="7"/>
      <c r="B200" s="3"/>
      <c r="C200" s="3"/>
      <c r="D200" s="3"/>
      <c r="E200" s="7"/>
      <c r="F200" s="3"/>
      <c r="G200" s="39"/>
      <c r="H200" s="31"/>
      <c r="I200" s="3"/>
      <c r="J200" s="3"/>
      <c r="K200" s="41"/>
      <c r="L200" s="3"/>
      <c r="M200" s="3"/>
      <c r="N200" s="3"/>
      <c r="O200" s="31"/>
      <c r="P200" s="31"/>
      <c r="Q200" s="31"/>
    </row>
    <row r="201" spans="1:17" x14ac:dyDescent="0.25">
      <c r="A201" s="7"/>
      <c r="B201" s="3"/>
      <c r="C201" s="3"/>
      <c r="D201" s="3"/>
      <c r="E201" s="7"/>
      <c r="F201" s="3"/>
      <c r="G201" s="39"/>
      <c r="H201" s="31"/>
      <c r="I201" s="3"/>
      <c r="J201" s="3"/>
      <c r="K201" s="41"/>
      <c r="L201" s="3"/>
      <c r="M201" s="3"/>
      <c r="N201" s="3"/>
      <c r="O201" s="31"/>
      <c r="P201" s="31"/>
      <c r="Q201" s="31"/>
    </row>
    <row r="202" spans="1:17" x14ac:dyDescent="0.25">
      <c r="A202" s="7"/>
      <c r="B202" s="3"/>
      <c r="C202" s="3"/>
      <c r="D202" s="3"/>
      <c r="E202" s="7"/>
      <c r="F202" s="3"/>
      <c r="G202" s="39"/>
      <c r="H202" s="31"/>
      <c r="I202" s="3"/>
      <c r="J202" s="3"/>
      <c r="K202" s="41"/>
      <c r="L202" s="3"/>
      <c r="M202" s="3"/>
      <c r="N202" s="3"/>
      <c r="O202" s="31"/>
      <c r="P202" s="31"/>
      <c r="Q202" s="31"/>
    </row>
    <row r="203" spans="1:17" x14ac:dyDescent="0.25">
      <c r="A203" s="7"/>
      <c r="B203" s="3"/>
      <c r="C203" s="3"/>
      <c r="D203" s="3"/>
      <c r="E203" s="7"/>
      <c r="F203" s="3"/>
      <c r="G203" s="39"/>
      <c r="H203" s="31"/>
      <c r="I203" s="3"/>
      <c r="J203" s="3"/>
      <c r="K203" s="41"/>
      <c r="L203" s="3"/>
      <c r="M203" s="3"/>
      <c r="N203" s="3"/>
      <c r="O203" s="31"/>
      <c r="P203" s="31"/>
      <c r="Q203" s="31"/>
    </row>
    <row r="204" spans="1:17" x14ac:dyDescent="0.25">
      <c r="A204" s="7"/>
      <c r="B204" s="3"/>
      <c r="C204" s="3"/>
      <c r="D204" s="3"/>
      <c r="E204" s="7"/>
      <c r="F204" s="3"/>
      <c r="G204" s="39"/>
      <c r="H204" s="31"/>
      <c r="I204" s="3"/>
      <c r="J204" s="3"/>
      <c r="K204" s="41"/>
      <c r="L204" s="3"/>
      <c r="M204" s="3"/>
      <c r="N204" s="3"/>
      <c r="O204" s="31"/>
      <c r="P204" s="31"/>
      <c r="Q204" s="31"/>
    </row>
    <row r="205" spans="1:17" x14ac:dyDescent="0.25">
      <c r="A205" s="7"/>
      <c r="B205" s="3"/>
      <c r="C205" s="3"/>
      <c r="D205" s="3"/>
      <c r="E205" s="7"/>
      <c r="F205" s="3"/>
      <c r="G205" s="39"/>
      <c r="H205" s="31"/>
      <c r="I205" s="3"/>
      <c r="J205" s="3"/>
      <c r="K205" s="41"/>
      <c r="L205" s="3"/>
      <c r="M205" s="3"/>
      <c r="N205" s="3"/>
      <c r="O205" s="31"/>
      <c r="P205" s="31"/>
      <c r="Q205" s="31"/>
    </row>
    <row r="206" spans="1:17" x14ac:dyDescent="0.25">
      <c r="A206" s="7"/>
      <c r="B206" s="3"/>
      <c r="C206" s="3"/>
      <c r="D206" s="3"/>
      <c r="E206" s="7"/>
      <c r="F206" s="3"/>
      <c r="G206" s="39"/>
      <c r="H206" s="31"/>
      <c r="I206" s="3"/>
      <c r="J206" s="3"/>
      <c r="K206" s="41"/>
      <c r="L206" s="3"/>
      <c r="M206" s="3"/>
      <c r="N206" s="3"/>
      <c r="O206" s="31"/>
      <c r="P206" s="31"/>
      <c r="Q206" s="31"/>
    </row>
    <row r="207" spans="1:17" x14ac:dyDescent="0.25">
      <c r="A207" s="7"/>
      <c r="B207" s="3"/>
      <c r="C207" s="3"/>
      <c r="D207" s="3"/>
      <c r="E207" s="7"/>
      <c r="F207" s="3"/>
      <c r="G207" s="39"/>
      <c r="H207" s="31"/>
      <c r="I207" s="3"/>
      <c r="J207" s="3"/>
      <c r="K207" s="41"/>
      <c r="L207" s="3"/>
      <c r="M207" s="3"/>
      <c r="N207" s="3"/>
      <c r="O207" s="31"/>
      <c r="P207" s="31"/>
      <c r="Q207" s="31"/>
    </row>
    <row r="208" spans="1:17" x14ac:dyDescent="0.25">
      <c r="A208" s="7"/>
      <c r="B208" s="3"/>
      <c r="C208" s="3"/>
      <c r="D208" s="3"/>
      <c r="E208" s="7"/>
      <c r="F208" s="3"/>
      <c r="G208" s="39"/>
      <c r="H208" s="31"/>
      <c r="I208" s="3"/>
      <c r="J208" s="3"/>
      <c r="K208" s="41"/>
      <c r="L208" s="3"/>
      <c r="M208" s="3"/>
      <c r="N208" s="3"/>
      <c r="O208" s="31"/>
      <c r="P208" s="31"/>
      <c r="Q208" s="31"/>
    </row>
    <row r="209" spans="1:17" x14ac:dyDescent="0.25">
      <c r="A209" s="7"/>
      <c r="B209" s="3"/>
      <c r="C209" s="3"/>
      <c r="D209" s="3"/>
      <c r="E209" s="7"/>
      <c r="F209" s="3"/>
      <c r="G209" s="39"/>
      <c r="H209" s="31"/>
      <c r="I209" s="3"/>
      <c r="J209" s="3"/>
      <c r="K209" s="41"/>
      <c r="L209" s="3"/>
      <c r="M209" s="3"/>
      <c r="N209" s="3"/>
      <c r="O209" s="31"/>
      <c r="P209" s="31"/>
      <c r="Q209" s="31"/>
    </row>
    <row r="210" spans="1:17" x14ac:dyDescent="0.25">
      <c r="A210" s="7"/>
      <c r="B210" s="3"/>
      <c r="C210" s="3"/>
      <c r="D210" s="3"/>
      <c r="E210" s="7"/>
      <c r="F210" s="3"/>
      <c r="G210" s="39"/>
      <c r="H210" s="31"/>
      <c r="I210" s="3"/>
      <c r="J210" s="3"/>
      <c r="K210" s="41"/>
      <c r="L210" s="3"/>
      <c r="M210" s="3"/>
      <c r="N210" s="3"/>
      <c r="O210" s="31"/>
      <c r="P210" s="31"/>
      <c r="Q210" s="31"/>
    </row>
    <row r="211" spans="1:17" x14ac:dyDescent="0.25">
      <c r="A211" s="7"/>
      <c r="B211" s="3"/>
      <c r="C211" s="3"/>
      <c r="D211" s="3"/>
      <c r="E211" s="7"/>
      <c r="F211" s="3"/>
      <c r="G211" s="39"/>
      <c r="H211" s="31"/>
      <c r="I211" s="3"/>
      <c r="J211" s="3"/>
      <c r="K211" s="41"/>
      <c r="L211" s="3"/>
      <c r="M211" s="3"/>
      <c r="N211" s="3"/>
      <c r="O211" s="31"/>
      <c r="P211" s="31"/>
      <c r="Q211" s="31"/>
    </row>
    <row r="212" spans="1:17" x14ac:dyDescent="0.25">
      <c r="A212" s="7"/>
      <c r="B212" s="3"/>
      <c r="C212" s="3"/>
      <c r="D212" s="3"/>
      <c r="E212" s="7"/>
      <c r="F212" s="3"/>
      <c r="G212" s="39"/>
      <c r="H212" s="31"/>
      <c r="I212" s="3"/>
      <c r="J212" s="3"/>
      <c r="K212" s="41"/>
      <c r="L212" s="3"/>
      <c r="M212" s="3"/>
      <c r="N212" s="3"/>
      <c r="O212" s="31"/>
      <c r="P212" s="31"/>
      <c r="Q212" s="31"/>
    </row>
    <row r="213" spans="1:17" x14ac:dyDescent="0.25">
      <c r="A213" s="7"/>
      <c r="B213" s="3"/>
      <c r="C213" s="3"/>
      <c r="D213" s="3"/>
      <c r="E213" s="7"/>
      <c r="F213" s="3"/>
      <c r="G213" s="39"/>
      <c r="H213" s="31"/>
      <c r="I213" s="3"/>
      <c r="J213" s="3"/>
      <c r="K213" s="41"/>
      <c r="L213" s="3"/>
      <c r="M213" s="3"/>
      <c r="N213" s="3"/>
      <c r="O213" s="31"/>
      <c r="P213" s="31"/>
      <c r="Q213" s="31"/>
    </row>
    <row r="214" spans="1:17" x14ac:dyDescent="0.25">
      <c r="A214" s="7"/>
      <c r="B214" s="3"/>
      <c r="C214" s="3"/>
      <c r="D214" s="3"/>
      <c r="E214" s="7"/>
      <c r="F214" s="3"/>
      <c r="G214" s="39"/>
      <c r="H214" s="31"/>
      <c r="I214" s="3"/>
      <c r="J214" s="3"/>
      <c r="K214" s="41"/>
      <c r="L214" s="3"/>
      <c r="M214" s="3"/>
      <c r="N214" s="3"/>
      <c r="O214" s="31"/>
      <c r="P214" s="31"/>
      <c r="Q214" s="31"/>
    </row>
    <row r="215" spans="1:17" x14ac:dyDescent="0.25">
      <c r="A215" s="7"/>
      <c r="B215" s="3"/>
      <c r="C215" s="3"/>
      <c r="D215" s="3"/>
      <c r="E215" s="7"/>
      <c r="F215" s="3"/>
      <c r="G215" s="39"/>
      <c r="H215" s="31"/>
      <c r="I215" s="3"/>
      <c r="J215" s="3"/>
      <c r="K215" s="41"/>
      <c r="L215" s="3"/>
      <c r="M215" s="3"/>
      <c r="N215" s="3"/>
      <c r="O215" s="31"/>
      <c r="P215" s="31"/>
      <c r="Q215" s="31"/>
    </row>
    <row r="216" spans="1:17" x14ac:dyDescent="0.25">
      <c r="A216" s="7"/>
      <c r="B216" s="3"/>
      <c r="C216" s="3"/>
      <c r="D216" s="3"/>
      <c r="E216" s="7"/>
      <c r="F216" s="3"/>
      <c r="G216" s="39"/>
      <c r="H216" s="31"/>
      <c r="I216" s="3"/>
      <c r="J216" s="3"/>
      <c r="K216" s="41"/>
      <c r="L216" s="3"/>
      <c r="M216" s="3"/>
      <c r="N216" s="3"/>
      <c r="O216" s="31"/>
      <c r="P216" s="31"/>
      <c r="Q216" s="31"/>
    </row>
    <row r="217" spans="1:17" x14ac:dyDescent="0.25">
      <c r="A217" s="7"/>
      <c r="B217" s="3"/>
      <c r="C217" s="3"/>
      <c r="D217" s="3"/>
      <c r="E217" s="7"/>
      <c r="F217" s="3"/>
      <c r="G217" s="39"/>
      <c r="H217" s="31"/>
      <c r="I217" s="3"/>
      <c r="J217" s="3"/>
      <c r="K217" s="41"/>
      <c r="L217" s="3"/>
      <c r="M217" s="3"/>
      <c r="N217" s="3"/>
      <c r="O217" s="31"/>
      <c r="P217" s="31"/>
      <c r="Q217" s="31"/>
    </row>
    <row r="218" spans="1:17" x14ac:dyDescent="0.25">
      <c r="A218" s="7"/>
      <c r="B218" s="3"/>
      <c r="C218" s="3"/>
      <c r="D218" s="3"/>
      <c r="E218" s="7"/>
      <c r="F218" s="3"/>
      <c r="G218" s="39"/>
      <c r="H218" s="31"/>
      <c r="I218" s="3"/>
      <c r="J218" s="3"/>
      <c r="K218" s="41"/>
      <c r="L218" s="3"/>
      <c r="M218" s="3"/>
      <c r="N218" s="3"/>
      <c r="O218" s="31"/>
      <c r="P218" s="31"/>
      <c r="Q218" s="31"/>
    </row>
    <row r="219" spans="1:17" x14ac:dyDescent="0.25">
      <c r="A219" s="7"/>
      <c r="B219" s="3"/>
      <c r="C219" s="3"/>
      <c r="D219" s="3"/>
      <c r="E219" s="7"/>
      <c r="F219" s="3"/>
      <c r="G219" s="39"/>
      <c r="H219" s="31"/>
      <c r="I219" s="3"/>
      <c r="J219" s="3"/>
      <c r="K219" s="41"/>
      <c r="L219" s="3"/>
      <c r="M219" s="3"/>
      <c r="N219" s="3"/>
      <c r="O219" s="31"/>
      <c r="P219" s="31"/>
      <c r="Q219" s="31"/>
    </row>
    <row r="220" spans="1:17" x14ac:dyDescent="0.25">
      <c r="A220" s="7"/>
      <c r="B220" s="3"/>
      <c r="C220" s="3"/>
      <c r="D220" s="3"/>
      <c r="E220" s="7"/>
      <c r="F220" s="3"/>
      <c r="G220" s="39"/>
      <c r="H220" s="31"/>
      <c r="I220" s="3"/>
      <c r="J220" s="3"/>
      <c r="K220" s="41"/>
      <c r="L220" s="3"/>
      <c r="M220" s="3"/>
      <c r="N220" s="3"/>
      <c r="O220" s="31"/>
      <c r="P220" s="31"/>
      <c r="Q220" s="31"/>
    </row>
    <row r="221" spans="1:17" x14ac:dyDescent="0.25">
      <c r="A221" s="7"/>
      <c r="B221" s="3"/>
      <c r="C221" s="3"/>
      <c r="D221" s="3"/>
      <c r="E221" s="7"/>
      <c r="F221" s="3"/>
      <c r="G221" s="39"/>
      <c r="H221" s="31"/>
      <c r="I221" s="3"/>
      <c r="J221" s="3"/>
      <c r="K221" s="41"/>
      <c r="L221" s="3"/>
      <c r="M221" s="3"/>
      <c r="N221" s="3"/>
      <c r="O221" s="31"/>
      <c r="P221" s="31"/>
      <c r="Q221" s="31"/>
    </row>
    <row r="222" spans="1:17" x14ac:dyDescent="0.25">
      <c r="A222" s="7"/>
      <c r="B222" s="3"/>
      <c r="C222" s="3"/>
      <c r="D222" s="3"/>
      <c r="E222" s="7"/>
      <c r="F222" s="3"/>
      <c r="G222" s="39"/>
      <c r="H222" s="31"/>
      <c r="I222" s="3"/>
      <c r="J222" s="3"/>
      <c r="K222" s="41"/>
      <c r="L222" s="3"/>
      <c r="M222" s="3"/>
      <c r="N222" s="3"/>
      <c r="O222" s="31"/>
      <c r="P222" s="31"/>
      <c r="Q222" s="31"/>
    </row>
    <row r="223" spans="1:17" x14ac:dyDescent="0.25">
      <c r="A223" s="7"/>
      <c r="B223" s="3"/>
      <c r="C223" s="3"/>
      <c r="D223" s="3"/>
      <c r="E223" s="7"/>
      <c r="F223" s="3"/>
      <c r="G223" s="39"/>
      <c r="H223" s="31"/>
      <c r="I223" s="3"/>
      <c r="J223" s="3"/>
      <c r="K223" s="41"/>
      <c r="L223" s="3"/>
      <c r="M223" s="3"/>
      <c r="N223" s="3"/>
      <c r="O223" s="31"/>
      <c r="P223" s="31"/>
      <c r="Q223" s="31"/>
    </row>
    <row r="224" spans="1:17" x14ac:dyDescent="0.25">
      <c r="A224" s="7"/>
      <c r="B224" s="3"/>
      <c r="C224" s="3"/>
      <c r="D224" s="3"/>
      <c r="E224" s="7"/>
      <c r="F224" s="3"/>
      <c r="G224" s="39"/>
      <c r="H224" s="31"/>
      <c r="I224" s="3"/>
      <c r="J224" s="3"/>
      <c r="K224" s="41"/>
      <c r="L224" s="3"/>
      <c r="M224" s="3"/>
      <c r="N224" s="3"/>
      <c r="O224" s="31"/>
      <c r="P224" s="31"/>
      <c r="Q224" s="31"/>
    </row>
    <row r="225" spans="1:17" x14ac:dyDescent="0.25">
      <c r="A225" s="7"/>
      <c r="B225" s="3"/>
      <c r="C225" s="3"/>
      <c r="D225" s="3"/>
      <c r="E225" s="7"/>
      <c r="F225" s="3"/>
      <c r="G225" s="39"/>
      <c r="H225" s="31"/>
      <c r="I225" s="3"/>
      <c r="J225" s="3"/>
      <c r="K225" s="41"/>
      <c r="L225" s="3"/>
      <c r="M225" s="3"/>
      <c r="N225" s="3"/>
      <c r="O225" s="31"/>
      <c r="P225" s="31"/>
      <c r="Q225" s="31"/>
    </row>
    <row r="226" spans="1:17" x14ac:dyDescent="0.25">
      <c r="A226" s="7"/>
      <c r="B226" s="3"/>
      <c r="C226" s="3"/>
      <c r="D226" s="3"/>
      <c r="E226" s="7"/>
      <c r="F226" s="3"/>
      <c r="G226" s="39"/>
      <c r="H226" s="31"/>
      <c r="I226" s="3"/>
      <c r="J226" s="3"/>
      <c r="K226" s="41"/>
      <c r="L226" s="3"/>
      <c r="M226" s="3"/>
      <c r="N226" s="3"/>
      <c r="O226" s="31"/>
      <c r="P226" s="31"/>
      <c r="Q226" s="31"/>
    </row>
    <row r="227" spans="1:17" x14ac:dyDescent="0.25">
      <c r="A227" s="7"/>
      <c r="B227" s="3"/>
      <c r="C227" s="3"/>
      <c r="D227" s="3"/>
      <c r="E227" s="7"/>
      <c r="F227" s="3"/>
      <c r="G227" s="39"/>
      <c r="H227" s="31"/>
      <c r="I227" s="3"/>
      <c r="J227" s="3"/>
      <c r="K227" s="41"/>
      <c r="L227" s="3"/>
      <c r="M227" s="3"/>
      <c r="N227" s="3"/>
      <c r="O227" s="31"/>
      <c r="P227" s="31"/>
      <c r="Q227" s="31"/>
    </row>
    <row r="228" spans="1:17" x14ac:dyDescent="0.25">
      <c r="A228" s="7"/>
      <c r="B228" s="3"/>
      <c r="C228" s="3"/>
      <c r="D228" s="3"/>
      <c r="E228" s="7"/>
      <c r="F228" s="3"/>
      <c r="G228" s="39"/>
      <c r="H228" s="31"/>
      <c r="I228" s="3"/>
      <c r="J228" s="3"/>
      <c r="K228" s="41"/>
      <c r="L228" s="3"/>
      <c r="M228" s="3"/>
      <c r="N228" s="3"/>
      <c r="O228" s="31"/>
      <c r="P228" s="31"/>
      <c r="Q228" s="31"/>
    </row>
    <row r="229" spans="1:17" x14ac:dyDescent="0.25">
      <c r="A229" s="7"/>
      <c r="B229" s="3"/>
      <c r="C229" s="3"/>
      <c r="D229" s="3"/>
      <c r="E229" s="7"/>
      <c r="F229" s="3"/>
      <c r="G229" s="39"/>
      <c r="H229" s="31"/>
      <c r="I229" s="3"/>
      <c r="J229" s="3"/>
      <c r="K229" s="41"/>
      <c r="L229" s="3"/>
      <c r="M229" s="3"/>
      <c r="N229" s="3"/>
      <c r="O229" s="31"/>
      <c r="P229" s="31"/>
      <c r="Q229" s="31"/>
    </row>
    <row r="230" spans="1:17" x14ac:dyDescent="0.25">
      <c r="A230" s="7"/>
      <c r="B230" s="3"/>
      <c r="C230" s="3"/>
      <c r="D230" s="3"/>
      <c r="E230" s="7"/>
      <c r="F230" s="3"/>
      <c r="G230" s="39"/>
      <c r="H230" s="31"/>
      <c r="I230" s="3"/>
      <c r="J230" s="3"/>
      <c r="K230" s="41"/>
      <c r="L230" s="3"/>
      <c r="M230" s="3"/>
      <c r="N230" s="3"/>
      <c r="O230" s="31"/>
      <c r="P230" s="31"/>
      <c r="Q230" s="31"/>
    </row>
    <row r="231" spans="1:17" x14ac:dyDescent="0.25">
      <c r="A231" s="7"/>
      <c r="B231" s="3"/>
      <c r="C231" s="3"/>
      <c r="D231" s="3"/>
      <c r="E231" s="7"/>
      <c r="F231" s="3"/>
      <c r="G231" s="39"/>
      <c r="H231" s="31"/>
      <c r="I231" s="3"/>
      <c r="J231" s="3"/>
      <c r="K231" s="41"/>
      <c r="L231" s="3"/>
      <c r="M231" s="3"/>
      <c r="N231" s="3"/>
      <c r="O231" s="31"/>
      <c r="P231" s="31"/>
      <c r="Q231" s="31"/>
    </row>
    <row r="232" spans="1:17" x14ac:dyDescent="0.25">
      <c r="A232" s="7"/>
      <c r="B232" s="3"/>
      <c r="C232" s="3"/>
      <c r="D232" s="3"/>
      <c r="E232" s="7"/>
      <c r="F232" s="3"/>
      <c r="G232" s="39"/>
      <c r="H232" s="31"/>
      <c r="I232" s="3"/>
      <c r="J232" s="3"/>
      <c r="K232" s="41"/>
      <c r="L232" s="3"/>
      <c r="M232" s="3"/>
      <c r="N232" s="3"/>
      <c r="O232" s="31"/>
      <c r="P232" s="31"/>
      <c r="Q232" s="31"/>
    </row>
    <row r="233" spans="1:17" x14ac:dyDescent="0.25">
      <c r="A233" s="7"/>
      <c r="B233" s="3"/>
      <c r="C233" s="3"/>
      <c r="D233" s="3"/>
      <c r="E233" s="7"/>
      <c r="F233" s="3"/>
      <c r="G233" s="39"/>
      <c r="H233" s="31"/>
      <c r="I233" s="3"/>
      <c r="J233" s="3"/>
      <c r="K233" s="41"/>
      <c r="L233" s="3"/>
      <c r="M233" s="3"/>
      <c r="N233" s="3"/>
      <c r="O233" s="31"/>
      <c r="P233" s="31"/>
      <c r="Q233" s="31"/>
    </row>
    <row r="234" spans="1:17" x14ac:dyDescent="0.25">
      <c r="A234" s="7"/>
      <c r="B234" s="3"/>
      <c r="C234" s="3"/>
      <c r="D234" s="3"/>
      <c r="E234" s="7"/>
      <c r="F234" s="3"/>
      <c r="G234" s="39"/>
      <c r="H234" s="31"/>
      <c r="I234" s="3"/>
      <c r="J234" s="3"/>
      <c r="K234" s="41"/>
      <c r="L234" s="3"/>
      <c r="M234" s="3"/>
      <c r="N234" s="3"/>
      <c r="O234" s="31"/>
      <c r="P234" s="31"/>
      <c r="Q234" s="31"/>
    </row>
    <row r="235" spans="1:17" x14ac:dyDescent="0.25">
      <c r="A235" s="7"/>
      <c r="B235" s="3"/>
      <c r="C235" s="3"/>
      <c r="D235" s="3"/>
      <c r="E235" s="7"/>
      <c r="F235" s="3"/>
      <c r="G235" s="39"/>
      <c r="H235" s="31"/>
      <c r="I235" s="3"/>
      <c r="J235" s="3"/>
      <c r="K235" s="41"/>
      <c r="L235" s="3"/>
      <c r="M235" s="3"/>
      <c r="N235" s="3"/>
      <c r="O235" s="31"/>
      <c r="P235" s="31"/>
      <c r="Q235" s="31"/>
    </row>
    <row r="236" spans="1:17" x14ac:dyDescent="0.25">
      <c r="A236" s="7"/>
      <c r="B236" s="3"/>
      <c r="C236" s="3"/>
      <c r="D236" s="3"/>
      <c r="E236" s="7"/>
      <c r="F236" s="3"/>
      <c r="G236" s="39"/>
      <c r="H236" s="31"/>
      <c r="I236" s="3"/>
      <c r="J236" s="3"/>
      <c r="K236" s="41"/>
      <c r="L236" s="3"/>
      <c r="M236" s="3"/>
      <c r="N236" s="3"/>
      <c r="O236" s="31"/>
      <c r="P236" s="31"/>
      <c r="Q236" s="31"/>
    </row>
    <row r="237" spans="1:17" x14ac:dyDescent="0.25">
      <c r="A237" s="7"/>
      <c r="B237" s="3"/>
      <c r="C237" s="3"/>
      <c r="D237" s="3"/>
      <c r="E237" s="7"/>
      <c r="F237" s="3"/>
      <c r="G237" s="39"/>
      <c r="H237" s="31"/>
      <c r="I237" s="3"/>
      <c r="J237" s="3"/>
      <c r="K237" s="41"/>
      <c r="L237" s="3"/>
      <c r="M237" s="3"/>
      <c r="N237" s="3"/>
      <c r="O237" s="31"/>
      <c r="P237" s="31"/>
      <c r="Q237" s="31"/>
    </row>
    <row r="238" spans="1:17" x14ac:dyDescent="0.25">
      <c r="A238" s="7"/>
      <c r="B238" s="3"/>
      <c r="C238" s="3"/>
      <c r="D238" s="3"/>
      <c r="E238" s="7"/>
      <c r="F238" s="3"/>
      <c r="G238" s="39"/>
      <c r="H238" s="31"/>
      <c r="I238" s="3"/>
      <c r="J238" s="3"/>
      <c r="K238" s="41"/>
      <c r="L238" s="3"/>
      <c r="M238" s="3"/>
      <c r="N238" s="3"/>
      <c r="O238" s="31"/>
      <c r="P238" s="31"/>
      <c r="Q238" s="31"/>
    </row>
    <row r="239" spans="1:17" x14ac:dyDescent="0.25">
      <c r="A239" s="7"/>
      <c r="B239" s="3"/>
      <c r="C239" s="3"/>
      <c r="D239" s="3"/>
      <c r="E239" s="7"/>
      <c r="F239" s="3"/>
      <c r="G239" s="39"/>
      <c r="H239" s="31"/>
      <c r="I239" s="3"/>
      <c r="J239" s="3"/>
      <c r="K239" s="41"/>
      <c r="L239" s="3"/>
      <c r="M239" s="3"/>
      <c r="N239" s="3"/>
      <c r="O239" s="31"/>
      <c r="P239" s="31"/>
      <c r="Q239" s="31"/>
    </row>
    <row r="240" spans="1:17" x14ac:dyDescent="0.25">
      <c r="A240" s="7"/>
      <c r="B240" s="3"/>
      <c r="C240" s="3"/>
      <c r="D240" s="3"/>
      <c r="E240" s="7"/>
      <c r="F240" s="3"/>
      <c r="G240" s="39"/>
      <c r="H240" s="31"/>
      <c r="I240" s="3"/>
      <c r="J240" s="3"/>
      <c r="K240" s="41"/>
      <c r="L240" s="3"/>
      <c r="M240" s="3"/>
      <c r="N240" s="3"/>
      <c r="O240" s="31"/>
      <c r="P240" s="31"/>
      <c r="Q240" s="31"/>
    </row>
    <row r="241" spans="1:17" x14ac:dyDescent="0.25">
      <c r="A241" s="7"/>
      <c r="B241" s="3"/>
      <c r="C241" s="3"/>
      <c r="D241" s="3"/>
      <c r="E241" s="7"/>
      <c r="F241" s="3"/>
      <c r="G241" s="39"/>
      <c r="H241" s="31"/>
      <c r="I241" s="3"/>
      <c r="J241" s="3"/>
      <c r="K241" s="41"/>
      <c r="L241" s="3"/>
      <c r="M241" s="3"/>
      <c r="N241" s="3"/>
      <c r="O241" s="31"/>
      <c r="P241" s="31"/>
      <c r="Q241" s="31"/>
    </row>
    <row r="242" spans="1:17" x14ac:dyDescent="0.25">
      <c r="A242" s="7"/>
      <c r="B242" s="3"/>
      <c r="C242" s="3"/>
      <c r="D242" s="3"/>
      <c r="E242" s="7"/>
      <c r="F242" s="3"/>
      <c r="G242" s="39"/>
      <c r="H242" s="31"/>
      <c r="I242" s="3"/>
      <c r="J242" s="3"/>
      <c r="K242" s="41"/>
      <c r="L242" s="3"/>
      <c r="M242" s="3"/>
      <c r="N242" s="3"/>
      <c r="O242" s="31"/>
      <c r="P242" s="31"/>
      <c r="Q242" s="31"/>
    </row>
    <row r="243" spans="1:17" x14ac:dyDescent="0.25">
      <c r="A243" s="7"/>
      <c r="B243" s="3"/>
      <c r="C243" s="3"/>
      <c r="D243" s="3"/>
      <c r="E243" s="7"/>
      <c r="F243" s="3"/>
      <c r="G243" s="39"/>
      <c r="H243" s="31"/>
      <c r="I243" s="3"/>
      <c r="J243" s="3"/>
      <c r="K243" s="41"/>
      <c r="L243" s="3"/>
      <c r="M243" s="3"/>
      <c r="N243" s="3"/>
      <c r="O243" s="31"/>
      <c r="P243" s="31"/>
      <c r="Q243" s="31"/>
    </row>
    <row r="244" spans="1:17" x14ac:dyDescent="0.25">
      <c r="A244" s="7"/>
      <c r="B244" s="3"/>
      <c r="C244" s="3"/>
      <c r="D244" s="3"/>
      <c r="E244" s="7"/>
      <c r="F244" s="3"/>
      <c r="G244" s="39"/>
      <c r="H244" s="31"/>
      <c r="I244" s="3"/>
      <c r="J244" s="3"/>
      <c r="K244" s="41"/>
      <c r="L244" s="3"/>
      <c r="M244" s="3"/>
      <c r="N244" s="3"/>
      <c r="O244" s="31"/>
      <c r="P244" s="31"/>
      <c r="Q244" s="31"/>
    </row>
    <row r="245" spans="1:17" x14ac:dyDescent="0.25">
      <c r="A245" s="7"/>
      <c r="B245" s="3"/>
      <c r="C245" s="3"/>
      <c r="D245" s="3"/>
      <c r="E245" s="7"/>
      <c r="F245" s="3"/>
      <c r="G245" s="39"/>
      <c r="H245" s="31"/>
      <c r="I245" s="3"/>
      <c r="J245" s="3"/>
      <c r="K245" s="41"/>
      <c r="L245" s="3"/>
      <c r="M245" s="3"/>
      <c r="N245" s="3"/>
      <c r="O245" s="31"/>
      <c r="P245" s="31"/>
      <c r="Q245" s="31"/>
    </row>
    <row r="246" spans="1:17" x14ac:dyDescent="0.25">
      <c r="A246" s="7"/>
      <c r="B246" s="3"/>
      <c r="C246" s="3"/>
      <c r="D246" s="3"/>
      <c r="E246" s="7"/>
      <c r="F246" s="3"/>
      <c r="G246" s="39"/>
      <c r="H246" s="31"/>
      <c r="I246" s="3"/>
      <c r="J246" s="3"/>
      <c r="K246" s="41"/>
      <c r="L246" s="3"/>
      <c r="M246" s="3"/>
      <c r="N246" s="3"/>
      <c r="O246" s="31"/>
      <c r="P246" s="31"/>
      <c r="Q246" s="31"/>
    </row>
    <row r="247" spans="1:17" x14ac:dyDescent="0.25">
      <c r="A247" s="7"/>
      <c r="B247" s="3"/>
      <c r="C247" s="3"/>
      <c r="D247" s="3"/>
      <c r="E247" s="7"/>
      <c r="F247" s="3"/>
      <c r="G247" s="39"/>
      <c r="H247" s="31"/>
      <c r="I247" s="3"/>
      <c r="J247" s="3"/>
      <c r="K247" s="41"/>
      <c r="L247" s="3"/>
      <c r="M247" s="3"/>
      <c r="N247" s="3"/>
      <c r="O247" s="31"/>
      <c r="P247" s="31"/>
      <c r="Q247" s="31"/>
    </row>
    <row r="248" spans="1:17" x14ac:dyDescent="0.25">
      <c r="A248" s="7"/>
      <c r="B248" s="3"/>
      <c r="C248" s="3"/>
      <c r="D248" s="3"/>
      <c r="E248" s="7"/>
      <c r="F248" s="3"/>
      <c r="G248" s="39"/>
      <c r="H248" s="31"/>
      <c r="I248" s="3"/>
      <c r="J248" s="3"/>
      <c r="K248" s="41"/>
      <c r="L248" s="3"/>
      <c r="M248" s="3"/>
      <c r="N248" s="3"/>
      <c r="O248" s="31"/>
      <c r="P248" s="31"/>
      <c r="Q248" s="31"/>
    </row>
    <row r="249" spans="1:17" x14ac:dyDescent="0.25">
      <c r="A249" s="7"/>
      <c r="B249" s="3"/>
      <c r="C249" s="3"/>
      <c r="D249" s="3"/>
      <c r="E249" s="7"/>
      <c r="F249" s="3"/>
      <c r="G249" s="39"/>
      <c r="H249" s="31"/>
      <c r="I249" s="3"/>
      <c r="J249" s="3"/>
      <c r="K249" s="41"/>
      <c r="L249" s="3"/>
      <c r="M249" s="3"/>
      <c r="N249" s="3"/>
      <c r="O249" s="31"/>
      <c r="P249" s="31"/>
      <c r="Q249" s="31"/>
    </row>
    <row r="250" spans="1:17" x14ac:dyDescent="0.25">
      <c r="A250" s="7"/>
      <c r="B250" s="3"/>
      <c r="C250" s="3"/>
      <c r="D250" s="3"/>
      <c r="E250" s="7"/>
      <c r="F250" s="3"/>
      <c r="G250" s="39"/>
      <c r="H250" s="31"/>
      <c r="I250" s="3"/>
      <c r="J250" s="3"/>
      <c r="K250" s="41"/>
      <c r="L250" s="3"/>
      <c r="M250" s="3"/>
      <c r="N250" s="3"/>
      <c r="O250" s="31"/>
      <c r="P250" s="31"/>
      <c r="Q250" s="31"/>
    </row>
    <row r="251" spans="1:17" x14ac:dyDescent="0.25">
      <c r="A251" s="7"/>
      <c r="B251" s="3"/>
      <c r="C251" s="3"/>
      <c r="D251" s="3"/>
      <c r="E251" s="7"/>
      <c r="F251" s="3"/>
      <c r="G251" s="39"/>
      <c r="H251" s="31"/>
      <c r="I251" s="3"/>
      <c r="J251" s="3"/>
      <c r="K251" s="41"/>
      <c r="L251" s="3"/>
      <c r="M251" s="3"/>
      <c r="N251" s="3"/>
      <c r="O251" s="31"/>
      <c r="P251" s="31"/>
      <c r="Q251" s="31"/>
    </row>
    <row r="252" spans="1:17" x14ac:dyDescent="0.25">
      <c r="A252" s="7"/>
      <c r="B252" s="3"/>
      <c r="C252" s="3"/>
      <c r="D252" s="3"/>
      <c r="E252" s="7"/>
      <c r="F252" s="3"/>
      <c r="G252" s="39"/>
      <c r="H252" s="31"/>
      <c r="I252" s="3"/>
      <c r="J252" s="3"/>
      <c r="K252" s="41"/>
      <c r="L252" s="3"/>
      <c r="M252" s="3"/>
      <c r="N252" s="3"/>
      <c r="O252" s="31"/>
      <c r="P252" s="31"/>
      <c r="Q252" s="31"/>
    </row>
    <row r="253" spans="1:17" x14ac:dyDescent="0.25">
      <c r="A253" s="7"/>
      <c r="B253" s="3"/>
      <c r="C253" s="3"/>
      <c r="D253" s="3"/>
      <c r="E253" s="7"/>
      <c r="F253" s="3"/>
      <c r="G253" s="39"/>
      <c r="H253" s="31"/>
      <c r="I253" s="3"/>
      <c r="J253" s="3"/>
      <c r="K253" s="41"/>
      <c r="L253" s="3"/>
      <c r="M253" s="3"/>
      <c r="N253" s="3"/>
      <c r="O253" s="31"/>
      <c r="P253" s="31"/>
      <c r="Q253" s="31"/>
    </row>
    <row r="254" spans="1:17" x14ac:dyDescent="0.25">
      <c r="A254" s="7"/>
      <c r="B254" s="3"/>
      <c r="C254" s="3"/>
      <c r="D254" s="3"/>
      <c r="E254" s="7"/>
      <c r="F254" s="3"/>
      <c r="G254" s="39"/>
      <c r="H254" s="31"/>
      <c r="I254" s="3"/>
      <c r="J254" s="3"/>
      <c r="K254" s="41"/>
      <c r="L254" s="3"/>
      <c r="M254" s="3"/>
      <c r="N254" s="3"/>
      <c r="O254" s="31"/>
      <c r="P254" s="31"/>
      <c r="Q254" s="31"/>
    </row>
    <row r="255" spans="1:17" x14ac:dyDescent="0.25">
      <c r="A255" s="7"/>
      <c r="B255" s="3"/>
      <c r="C255" s="3"/>
      <c r="D255" s="3"/>
      <c r="E255" s="7"/>
      <c r="F255" s="3"/>
      <c r="G255" s="39"/>
      <c r="H255" s="31"/>
      <c r="I255" s="3"/>
      <c r="J255" s="3"/>
      <c r="K255" s="41"/>
      <c r="L255" s="3"/>
      <c r="M255" s="3"/>
      <c r="N255" s="3"/>
      <c r="O255" s="31"/>
      <c r="P255" s="31"/>
      <c r="Q255" s="31"/>
    </row>
    <row r="256" spans="1:17" x14ac:dyDescent="0.25">
      <c r="A256" s="7"/>
      <c r="B256" s="3"/>
      <c r="C256" s="3"/>
      <c r="D256" s="3"/>
      <c r="E256" s="7"/>
      <c r="F256" s="3"/>
      <c r="G256" s="39"/>
      <c r="H256" s="31"/>
      <c r="I256" s="3"/>
      <c r="J256" s="3"/>
      <c r="K256" s="41"/>
      <c r="L256" s="3"/>
      <c r="M256" s="3"/>
      <c r="N256" s="3"/>
      <c r="O256" s="31"/>
      <c r="P256" s="31"/>
      <c r="Q256" s="31"/>
    </row>
    <row r="257" spans="1:17" x14ac:dyDescent="0.25">
      <c r="A257" s="7"/>
      <c r="B257" s="3"/>
      <c r="C257" s="3"/>
      <c r="D257" s="3"/>
      <c r="E257" s="7"/>
      <c r="F257" s="3"/>
      <c r="G257" s="39"/>
      <c r="H257" s="31"/>
      <c r="I257" s="3"/>
      <c r="J257" s="3"/>
      <c r="K257" s="41"/>
      <c r="L257" s="3"/>
      <c r="M257" s="3"/>
      <c r="N257" s="3"/>
      <c r="O257" s="31"/>
      <c r="P257" s="31"/>
      <c r="Q257" s="31"/>
    </row>
    <row r="258" spans="1:17" x14ac:dyDescent="0.25">
      <c r="A258" s="7"/>
      <c r="B258" s="3"/>
      <c r="C258" s="3"/>
      <c r="D258" s="3"/>
      <c r="E258" s="7"/>
      <c r="F258" s="3"/>
      <c r="G258" s="39"/>
      <c r="H258" s="31"/>
      <c r="I258" s="3"/>
      <c r="J258" s="3"/>
      <c r="K258" s="41"/>
      <c r="L258" s="3"/>
      <c r="M258" s="3"/>
      <c r="N258" s="3"/>
      <c r="O258" s="31"/>
      <c r="P258" s="31"/>
      <c r="Q258" s="31"/>
    </row>
    <row r="259" spans="1:17" x14ac:dyDescent="0.25">
      <c r="A259" s="7"/>
      <c r="B259" s="3"/>
      <c r="C259" s="3"/>
      <c r="D259" s="3"/>
      <c r="E259" s="7"/>
      <c r="F259" s="3"/>
      <c r="G259" s="39"/>
      <c r="H259" s="31"/>
      <c r="I259" s="3"/>
      <c r="J259" s="3"/>
      <c r="K259" s="41"/>
      <c r="L259" s="3"/>
      <c r="M259" s="3"/>
      <c r="N259" s="3"/>
      <c r="O259" s="31"/>
      <c r="P259" s="31"/>
      <c r="Q259" s="31"/>
    </row>
    <row r="260" spans="1:17" x14ac:dyDescent="0.25">
      <c r="A260" s="7"/>
      <c r="B260" s="3"/>
      <c r="C260" s="3"/>
      <c r="D260" s="3"/>
      <c r="E260" s="7"/>
      <c r="F260" s="3"/>
      <c r="G260" s="39"/>
      <c r="H260" s="31"/>
      <c r="I260" s="3"/>
      <c r="J260" s="3"/>
      <c r="K260" s="41"/>
      <c r="L260" s="3"/>
      <c r="M260" s="3"/>
      <c r="N260" s="3"/>
      <c r="O260" s="31"/>
      <c r="P260" s="31"/>
      <c r="Q260" s="31"/>
    </row>
    <row r="261" spans="1:17" x14ac:dyDescent="0.25">
      <c r="A261" s="7"/>
      <c r="B261" s="3"/>
      <c r="C261" s="3"/>
      <c r="D261" s="3"/>
      <c r="E261" s="7"/>
      <c r="F261" s="3"/>
      <c r="G261" s="39"/>
      <c r="H261" s="31"/>
      <c r="I261" s="3"/>
      <c r="J261" s="3"/>
      <c r="K261" s="41"/>
      <c r="L261" s="3"/>
      <c r="M261" s="3"/>
      <c r="N261" s="3"/>
      <c r="O261" s="31"/>
      <c r="P261" s="31"/>
      <c r="Q261" s="31"/>
    </row>
    <row r="262" spans="1:17" x14ac:dyDescent="0.25">
      <c r="A262" s="7"/>
      <c r="B262" s="3"/>
      <c r="C262" s="3"/>
      <c r="D262" s="3"/>
      <c r="E262" s="7"/>
      <c r="F262" s="3"/>
      <c r="G262" s="39"/>
      <c r="H262" s="31"/>
      <c r="I262" s="3"/>
      <c r="J262" s="3"/>
      <c r="K262" s="41"/>
      <c r="L262" s="3"/>
      <c r="M262" s="3"/>
      <c r="N262" s="3"/>
      <c r="O262" s="31"/>
      <c r="P262" s="31"/>
      <c r="Q262" s="31"/>
    </row>
    <row r="263" spans="1:17" x14ac:dyDescent="0.25">
      <c r="A263" s="7"/>
      <c r="B263" s="3"/>
      <c r="C263" s="3"/>
      <c r="D263" s="3"/>
      <c r="E263" s="7"/>
      <c r="F263" s="3"/>
      <c r="G263" s="39"/>
      <c r="H263" s="31"/>
      <c r="I263" s="3"/>
      <c r="J263" s="3"/>
      <c r="K263" s="41"/>
      <c r="L263" s="3"/>
      <c r="M263" s="3"/>
      <c r="N263" s="3"/>
      <c r="O263" s="31"/>
      <c r="P263" s="31"/>
      <c r="Q263" s="31"/>
    </row>
    <row r="264" spans="1:17" x14ac:dyDescent="0.25">
      <c r="A264" s="7"/>
      <c r="B264" s="3"/>
      <c r="C264" s="3"/>
      <c r="D264" s="3"/>
      <c r="E264" s="7"/>
      <c r="F264" s="3"/>
      <c r="G264" s="39"/>
      <c r="H264" s="31"/>
      <c r="I264" s="3"/>
      <c r="J264" s="3"/>
      <c r="K264" s="41"/>
      <c r="L264" s="3"/>
      <c r="M264" s="3"/>
      <c r="N264" s="3"/>
      <c r="O264" s="31"/>
      <c r="P264" s="31"/>
      <c r="Q264" s="31"/>
    </row>
    <row r="265" spans="1:17" x14ac:dyDescent="0.25">
      <c r="A265" s="7"/>
      <c r="B265" s="3"/>
      <c r="C265" s="3"/>
      <c r="D265" s="3"/>
      <c r="E265" s="7"/>
      <c r="F265" s="3"/>
      <c r="G265" s="39"/>
      <c r="H265" s="31"/>
      <c r="I265" s="3"/>
      <c r="J265" s="3"/>
      <c r="K265" s="41"/>
      <c r="L265" s="3"/>
      <c r="M265" s="3"/>
      <c r="N265" s="3"/>
      <c r="O265" s="31"/>
      <c r="P265" s="31"/>
      <c r="Q265" s="31"/>
    </row>
    <row r="266" spans="1:17" x14ac:dyDescent="0.25">
      <c r="A266" s="7"/>
      <c r="B266" s="3"/>
      <c r="C266" s="3"/>
      <c r="D266" s="3"/>
      <c r="E266" s="7"/>
      <c r="F266" s="3"/>
      <c r="G266" s="39"/>
      <c r="H266" s="31"/>
      <c r="I266" s="3"/>
      <c r="J266" s="3"/>
      <c r="K266" s="41"/>
      <c r="L266" s="3"/>
      <c r="M266" s="3"/>
      <c r="N266" s="3"/>
      <c r="O266" s="31"/>
      <c r="P266" s="31"/>
      <c r="Q266" s="31"/>
    </row>
    <row r="267" spans="1:17" x14ac:dyDescent="0.25">
      <c r="A267" s="7"/>
      <c r="B267" s="3"/>
      <c r="C267" s="3"/>
      <c r="D267" s="3"/>
      <c r="E267" s="7"/>
      <c r="F267" s="3"/>
      <c r="G267" s="39"/>
      <c r="H267" s="31"/>
      <c r="I267" s="3"/>
      <c r="J267" s="3"/>
      <c r="K267" s="41"/>
      <c r="L267" s="3"/>
      <c r="M267" s="3"/>
      <c r="N267" s="3"/>
      <c r="O267" s="31"/>
      <c r="P267" s="31"/>
      <c r="Q267" s="31"/>
    </row>
    <row r="268" spans="1:17" x14ac:dyDescent="0.25">
      <c r="A268" s="7"/>
      <c r="B268" s="3"/>
      <c r="C268" s="3"/>
      <c r="D268" s="3"/>
      <c r="E268" s="7"/>
      <c r="F268" s="3"/>
      <c r="G268" s="39"/>
      <c r="H268" s="31"/>
      <c r="I268" s="3"/>
      <c r="J268" s="3"/>
      <c r="K268" s="41"/>
      <c r="L268" s="3"/>
      <c r="M268" s="3"/>
      <c r="N268" s="3"/>
      <c r="O268" s="31"/>
      <c r="P268" s="31"/>
      <c r="Q268" s="31"/>
    </row>
    <row r="269" spans="1:17" x14ac:dyDescent="0.25">
      <c r="A269" s="7"/>
      <c r="B269" s="3"/>
      <c r="C269" s="3"/>
      <c r="D269" s="3"/>
      <c r="E269" s="7"/>
      <c r="F269" s="3"/>
      <c r="G269" s="39"/>
      <c r="H269" s="31"/>
      <c r="I269" s="3"/>
      <c r="J269" s="3"/>
      <c r="K269" s="41"/>
      <c r="L269" s="3"/>
      <c r="M269" s="3"/>
      <c r="N269" s="3"/>
      <c r="O269" s="31"/>
      <c r="P269" s="31"/>
      <c r="Q269" s="31"/>
    </row>
    <row r="270" spans="1:17" x14ac:dyDescent="0.25">
      <c r="A270" s="7"/>
      <c r="B270" s="3"/>
      <c r="C270" s="3"/>
      <c r="D270" s="3"/>
      <c r="E270" s="7"/>
      <c r="F270" s="3"/>
      <c r="G270" s="39"/>
      <c r="H270" s="31"/>
      <c r="I270" s="3"/>
      <c r="J270" s="3"/>
      <c r="K270" s="41"/>
      <c r="L270" s="3"/>
      <c r="M270" s="3"/>
      <c r="N270" s="3"/>
      <c r="O270" s="31"/>
      <c r="P270" s="31"/>
      <c r="Q270" s="31"/>
    </row>
    <row r="271" spans="1:17" x14ac:dyDescent="0.25">
      <c r="A271" s="7"/>
      <c r="B271" s="3"/>
      <c r="C271" s="3"/>
      <c r="D271" s="3"/>
      <c r="E271" s="7"/>
      <c r="F271" s="3"/>
      <c r="G271" s="39"/>
      <c r="H271" s="31"/>
      <c r="I271" s="3"/>
      <c r="J271" s="3"/>
      <c r="K271" s="41"/>
      <c r="L271" s="3"/>
      <c r="M271" s="3"/>
      <c r="N271" s="3"/>
      <c r="O271" s="31"/>
      <c r="P271" s="31"/>
      <c r="Q271" s="31"/>
    </row>
    <row r="272" spans="1:17" x14ac:dyDescent="0.25">
      <c r="A272" s="7"/>
      <c r="B272" s="3"/>
      <c r="C272" s="3"/>
      <c r="D272" s="3"/>
      <c r="E272" s="7"/>
      <c r="F272" s="3"/>
      <c r="G272" s="39"/>
      <c r="H272" s="31"/>
      <c r="I272" s="3"/>
      <c r="J272" s="3"/>
      <c r="K272" s="41"/>
      <c r="L272" s="3"/>
      <c r="M272" s="3"/>
      <c r="N272" s="3"/>
      <c r="O272" s="31"/>
      <c r="P272" s="31"/>
      <c r="Q272" s="31"/>
    </row>
    <row r="273" spans="1:17" x14ac:dyDescent="0.25">
      <c r="A273" s="7"/>
      <c r="B273" s="3"/>
      <c r="C273" s="3"/>
      <c r="D273" s="3"/>
      <c r="E273" s="7"/>
      <c r="F273" s="3"/>
      <c r="G273" s="39"/>
      <c r="H273" s="31"/>
      <c r="I273" s="3"/>
      <c r="J273" s="3"/>
      <c r="K273" s="41"/>
      <c r="L273" s="3"/>
      <c r="M273" s="3"/>
      <c r="N273" s="3"/>
      <c r="O273" s="31"/>
      <c r="P273" s="31"/>
      <c r="Q273" s="31"/>
    </row>
    <row r="274" spans="1:17" x14ac:dyDescent="0.25">
      <c r="A274" s="7"/>
      <c r="B274" s="3"/>
      <c r="C274" s="3"/>
      <c r="D274" s="3"/>
      <c r="E274" s="7"/>
      <c r="F274" s="3"/>
      <c r="G274" s="39"/>
      <c r="H274" s="31"/>
      <c r="I274" s="3"/>
      <c r="J274" s="3"/>
      <c r="K274" s="41"/>
      <c r="L274" s="3"/>
      <c r="M274" s="3"/>
      <c r="N274" s="3"/>
      <c r="O274" s="31"/>
      <c r="P274" s="31"/>
      <c r="Q274" s="31"/>
    </row>
    <row r="275" spans="1:17" x14ac:dyDescent="0.25">
      <c r="A275" s="7"/>
      <c r="B275" s="3"/>
      <c r="C275" s="3"/>
      <c r="D275" s="3"/>
      <c r="E275" s="7"/>
      <c r="F275" s="3"/>
      <c r="G275" s="39"/>
      <c r="H275" s="31"/>
      <c r="I275" s="3"/>
      <c r="J275" s="3"/>
      <c r="K275" s="41"/>
      <c r="L275" s="3"/>
      <c r="M275" s="3"/>
      <c r="N275" s="3"/>
      <c r="O275" s="31"/>
      <c r="P275" s="31"/>
      <c r="Q275" s="31"/>
    </row>
    <row r="276" spans="1:17" x14ac:dyDescent="0.25">
      <c r="A276" s="7"/>
      <c r="B276" s="3"/>
      <c r="C276" s="3"/>
      <c r="D276" s="3"/>
      <c r="E276" s="7"/>
      <c r="F276" s="3"/>
      <c r="G276" s="39"/>
      <c r="H276" s="31"/>
      <c r="I276" s="3"/>
      <c r="J276" s="3"/>
      <c r="K276" s="41"/>
      <c r="L276" s="3"/>
      <c r="M276" s="3"/>
      <c r="N276" s="3"/>
      <c r="O276" s="31"/>
      <c r="P276" s="31"/>
      <c r="Q276" s="31"/>
    </row>
    <row r="277" spans="1:17" x14ac:dyDescent="0.25">
      <c r="A277" s="7"/>
      <c r="B277" s="3"/>
      <c r="C277" s="3"/>
      <c r="D277" s="3"/>
      <c r="E277" s="7"/>
      <c r="F277" s="3"/>
      <c r="G277" s="39"/>
      <c r="H277" s="31"/>
      <c r="I277" s="3"/>
      <c r="J277" s="3"/>
      <c r="K277" s="41"/>
      <c r="L277" s="3"/>
      <c r="M277" s="3"/>
      <c r="N277" s="3"/>
      <c r="O277" s="31"/>
      <c r="P277" s="31"/>
      <c r="Q277" s="31"/>
    </row>
    <row r="278" spans="1:17" x14ac:dyDescent="0.25">
      <c r="A278" s="7"/>
      <c r="B278" s="3"/>
      <c r="C278" s="3"/>
      <c r="D278" s="3"/>
      <c r="E278" s="7"/>
      <c r="F278" s="3"/>
      <c r="G278" s="39"/>
      <c r="H278" s="31"/>
      <c r="I278" s="3"/>
      <c r="J278" s="3"/>
      <c r="K278" s="41"/>
      <c r="L278" s="3"/>
      <c r="M278" s="3"/>
      <c r="N278" s="3"/>
      <c r="O278" s="31"/>
      <c r="P278" s="31"/>
      <c r="Q278" s="31"/>
    </row>
    <row r="279" spans="1:17" x14ac:dyDescent="0.25">
      <c r="A279" s="7"/>
      <c r="B279" s="3"/>
      <c r="C279" s="3"/>
      <c r="D279" s="3"/>
      <c r="E279" s="7"/>
      <c r="F279" s="3"/>
      <c r="G279" s="39"/>
      <c r="H279" s="31"/>
      <c r="I279" s="3"/>
      <c r="J279" s="3"/>
      <c r="K279" s="41"/>
      <c r="L279" s="3"/>
      <c r="M279" s="3"/>
      <c r="N279" s="3"/>
      <c r="O279" s="31"/>
      <c r="P279" s="31"/>
      <c r="Q279" s="31"/>
    </row>
    <row r="280" spans="1:17" x14ac:dyDescent="0.25">
      <c r="A280" s="7"/>
      <c r="B280" s="3"/>
      <c r="C280" s="3"/>
      <c r="D280" s="3"/>
      <c r="E280" s="7"/>
      <c r="F280" s="3"/>
      <c r="G280" s="39"/>
      <c r="H280" s="31"/>
      <c r="I280" s="3"/>
      <c r="J280" s="3"/>
      <c r="K280" s="41"/>
      <c r="L280" s="3"/>
      <c r="M280" s="3"/>
      <c r="N280" s="3"/>
      <c r="O280" s="31"/>
      <c r="P280" s="31"/>
      <c r="Q280" s="31"/>
    </row>
    <row r="281" spans="1:17" x14ac:dyDescent="0.25">
      <c r="A281" s="7"/>
      <c r="B281" s="3"/>
      <c r="C281" s="3"/>
      <c r="D281" s="3"/>
      <c r="E281" s="7"/>
      <c r="F281" s="3"/>
      <c r="G281" s="39"/>
      <c r="H281" s="31"/>
      <c r="I281" s="3"/>
      <c r="J281" s="3"/>
      <c r="K281" s="41"/>
      <c r="L281" s="3"/>
      <c r="M281" s="3"/>
      <c r="N281" s="3"/>
      <c r="O281" s="31"/>
      <c r="P281" s="31"/>
      <c r="Q281" s="31"/>
    </row>
    <row r="282" spans="1:17" x14ac:dyDescent="0.25">
      <c r="A282" s="7"/>
      <c r="B282" s="3"/>
      <c r="C282" s="3"/>
      <c r="D282" s="3"/>
      <c r="E282" s="7"/>
      <c r="F282" s="3"/>
      <c r="G282" s="39"/>
      <c r="H282" s="31"/>
      <c r="I282" s="3"/>
      <c r="J282" s="3"/>
      <c r="K282" s="41"/>
      <c r="L282" s="3"/>
      <c r="M282" s="3"/>
      <c r="N282" s="3"/>
      <c r="O282" s="31"/>
      <c r="P282" s="31"/>
      <c r="Q282" s="31"/>
    </row>
    <row r="283" spans="1:17" x14ac:dyDescent="0.25">
      <c r="A283" s="7"/>
      <c r="B283" s="3"/>
      <c r="C283" s="3"/>
      <c r="D283" s="3"/>
      <c r="E283" s="7"/>
      <c r="F283" s="3"/>
      <c r="G283" s="39"/>
      <c r="H283" s="31"/>
      <c r="I283" s="3"/>
      <c r="J283" s="3"/>
      <c r="K283" s="41"/>
      <c r="L283" s="3"/>
      <c r="M283" s="3"/>
      <c r="N283" s="3"/>
      <c r="O283" s="31"/>
      <c r="P283" s="31"/>
      <c r="Q283" s="31"/>
    </row>
    <row r="284" spans="1:17" x14ac:dyDescent="0.25">
      <c r="A284" s="7"/>
      <c r="B284" s="3"/>
      <c r="C284" s="3"/>
      <c r="D284" s="3"/>
      <c r="E284" s="7"/>
      <c r="F284" s="3"/>
      <c r="G284" s="39"/>
      <c r="H284" s="31"/>
      <c r="I284" s="3"/>
      <c r="J284" s="3"/>
      <c r="K284" s="41"/>
      <c r="L284" s="3"/>
      <c r="M284" s="3"/>
      <c r="N284" s="3"/>
      <c r="O284" s="31"/>
      <c r="P284" s="31"/>
      <c r="Q284" s="31"/>
    </row>
    <row r="285" spans="1:17" x14ac:dyDescent="0.25">
      <c r="A285" s="7"/>
      <c r="B285" s="3"/>
      <c r="C285" s="3"/>
      <c r="D285" s="3"/>
      <c r="E285" s="7"/>
      <c r="F285" s="3"/>
      <c r="G285" s="39"/>
      <c r="H285" s="31"/>
      <c r="I285" s="3"/>
      <c r="J285" s="3"/>
      <c r="K285" s="41"/>
      <c r="L285" s="3"/>
      <c r="M285" s="3"/>
      <c r="N285" s="3"/>
      <c r="O285" s="31"/>
      <c r="P285" s="31"/>
      <c r="Q285" s="31"/>
    </row>
    <row r="286" spans="1:17" x14ac:dyDescent="0.25">
      <c r="A286" s="7"/>
      <c r="B286" s="3"/>
      <c r="C286" s="3"/>
      <c r="D286" s="3"/>
      <c r="E286" s="7"/>
      <c r="F286" s="3"/>
      <c r="G286" s="39"/>
      <c r="H286" s="31"/>
      <c r="I286" s="3"/>
      <c r="J286" s="3"/>
      <c r="K286" s="41"/>
      <c r="L286" s="3"/>
      <c r="M286" s="3"/>
      <c r="N286" s="3"/>
      <c r="O286" s="31"/>
      <c r="P286" s="31"/>
      <c r="Q286" s="31"/>
    </row>
    <row r="287" spans="1:17" x14ac:dyDescent="0.25">
      <c r="A287" s="7"/>
      <c r="B287" s="3"/>
      <c r="C287" s="3"/>
      <c r="D287" s="3"/>
      <c r="E287" s="7"/>
      <c r="F287" s="3"/>
      <c r="G287" s="39"/>
      <c r="H287" s="31"/>
      <c r="I287" s="3"/>
      <c r="J287" s="3"/>
      <c r="K287" s="41"/>
      <c r="L287" s="3"/>
      <c r="M287" s="3"/>
      <c r="N287" s="3"/>
      <c r="O287" s="31"/>
      <c r="P287" s="31"/>
      <c r="Q287" s="31"/>
    </row>
    <row r="288" spans="1:17" x14ac:dyDescent="0.25">
      <c r="A288" s="7"/>
      <c r="B288" s="3"/>
      <c r="C288" s="3"/>
      <c r="D288" s="3"/>
      <c r="E288" s="7"/>
      <c r="F288" s="3"/>
      <c r="G288" s="39"/>
      <c r="H288" s="31"/>
      <c r="I288" s="3"/>
      <c r="J288" s="3"/>
      <c r="K288" s="41"/>
      <c r="L288" s="3"/>
      <c r="M288" s="3"/>
      <c r="N288" s="3"/>
      <c r="O288" s="31"/>
      <c r="P288" s="31"/>
      <c r="Q288" s="31"/>
    </row>
    <row r="289" spans="1:17" x14ac:dyDescent="0.25">
      <c r="A289" s="7"/>
      <c r="B289" s="3"/>
      <c r="C289" s="3"/>
      <c r="D289" s="3"/>
      <c r="E289" s="7"/>
      <c r="F289" s="3"/>
      <c r="G289" s="39"/>
      <c r="H289" s="31"/>
      <c r="I289" s="3"/>
      <c r="J289" s="3"/>
      <c r="K289" s="41"/>
      <c r="L289" s="3"/>
      <c r="M289" s="3"/>
      <c r="N289" s="3"/>
      <c r="O289" s="31"/>
      <c r="P289" s="31"/>
      <c r="Q289" s="31"/>
    </row>
    <row r="290" spans="1:17" x14ac:dyDescent="0.25">
      <c r="A290" s="7"/>
      <c r="B290" s="3"/>
      <c r="C290" s="3"/>
      <c r="D290" s="3"/>
      <c r="E290" s="7"/>
      <c r="F290" s="3"/>
      <c r="G290" s="39"/>
      <c r="H290" s="31"/>
      <c r="I290" s="3"/>
      <c r="J290" s="3"/>
      <c r="K290" s="41"/>
      <c r="L290" s="3"/>
      <c r="M290" s="3"/>
      <c r="N290" s="3"/>
      <c r="O290" s="31"/>
      <c r="P290" s="31"/>
      <c r="Q290" s="31"/>
    </row>
    <row r="291" spans="1:17" x14ac:dyDescent="0.25">
      <c r="A291" s="7"/>
      <c r="B291" s="3"/>
      <c r="C291" s="3"/>
      <c r="D291" s="3"/>
      <c r="E291" s="7"/>
      <c r="F291" s="3"/>
      <c r="G291" s="39"/>
      <c r="H291" s="31"/>
      <c r="I291" s="3"/>
      <c r="J291" s="3"/>
      <c r="K291" s="41"/>
      <c r="L291" s="3"/>
      <c r="M291" s="3"/>
      <c r="N291" s="3"/>
      <c r="O291" s="31"/>
      <c r="P291" s="31"/>
      <c r="Q291" s="31"/>
    </row>
    <row r="292" spans="1:17" x14ac:dyDescent="0.25">
      <c r="A292" s="7"/>
      <c r="B292" s="3"/>
      <c r="C292" s="3"/>
      <c r="D292" s="3"/>
      <c r="E292" s="7"/>
      <c r="F292" s="3"/>
      <c r="G292" s="39"/>
      <c r="H292" s="31"/>
      <c r="I292" s="3"/>
      <c r="J292" s="3"/>
      <c r="K292" s="41"/>
      <c r="L292" s="3"/>
      <c r="M292" s="3"/>
      <c r="N292" s="3"/>
      <c r="O292" s="31"/>
      <c r="P292" s="31"/>
      <c r="Q292" s="31"/>
    </row>
    <row r="293" spans="1:17" x14ac:dyDescent="0.25">
      <c r="A293" s="7"/>
      <c r="B293" s="3"/>
      <c r="C293" s="3"/>
      <c r="D293" s="3"/>
      <c r="E293" s="7"/>
      <c r="F293" s="3"/>
      <c r="G293" s="39"/>
      <c r="H293" s="31"/>
      <c r="I293" s="3"/>
      <c r="J293" s="3"/>
      <c r="K293" s="41"/>
      <c r="L293" s="3"/>
      <c r="M293" s="3"/>
      <c r="N293" s="3"/>
      <c r="O293" s="31"/>
      <c r="P293" s="31"/>
      <c r="Q293" s="31"/>
    </row>
    <row r="294" spans="1:17" x14ac:dyDescent="0.25">
      <c r="A294" s="7"/>
      <c r="B294" s="3"/>
      <c r="C294" s="3"/>
      <c r="D294" s="3"/>
      <c r="E294" s="7"/>
      <c r="F294" s="3"/>
      <c r="G294" s="39"/>
      <c r="H294" s="31"/>
      <c r="I294" s="3"/>
      <c r="J294" s="3"/>
      <c r="K294" s="41"/>
      <c r="L294" s="3"/>
      <c r="M294" s="3"/>
      <c r="N294" s="3"/>
      <c r="O294" s="31"/>
      <c r="P294" s="31"/>
      <c r="Q294" s="31"/>
    </row>
    <row r="295" spans="1:17" x14ac:dyDescent="0.25">
      <c r="A295" s="7"/>
      <c r="B295" s="3"/>
      <c r="C295" s="3"/>
      <c r="D295" s="3"/>
      <c r="E295" s="7"/>
      <c r="F295" s="3"/>
      <c r="G295" s="39"/>
      <c r="H295" s="31"/>
      <c r="I295" s="3"/>
      <c r="J295" s="3"/>
      <c r="K295" s="41"/>
      <c r="L295" s="3"/>
      <c r="M295" s="3"/>
      <c r="N295" s="3"/>
      <c r="O295" s="31"/>
      <c r="P295" s="31"/>
      <c r="Q295" s="31"/>
    </row>
    <row r="296" spans="1:17" x14ac:dyDescent="0.25">
      <c r="A296" s="7"/>
      <c r="B296" s="3"/>
      <c r="C296" s="3"/>
      <c r="D296" s="3"/>
      <c r="E296" s="7"/>
      <c r="F296" s="3"/>
      <c r="G296" s="39"/>
      <c r="H296" s="31"/>
      <c r="I296" s="3"/>
      <c r="J296" s="3"/>
      <c r="K296" s="41"/>
      <c r="L296" s="3"/>
      <c r="M296" s="3"/>
      <c r="N296" s="3"/>
      <c r="O296" s="31"/>
      <c r="P296" s="31"/>
      <c r="Q296" s="31"/>
    </row>
    <row r="297" spans="1:17" x14ac:dyDescent="0.25">
      <c r="A297" s="7"/>
      <c r="B297" s="3"/>
      <c r="C297" s="3"/>
      <c r="D297" s="3"/>
      <c r="E297" s="7"/>
      <c r="F297" s="3"/>
      <c r="G297" s="39"/>
      <c r="H297" s="31"/>
      <c r="I297" s="3"/>
      <c r="J297" s="3"/>
      <c r="K297" s="41"/>
      <c r="L297" s="3"/>
      <c r="M297" s="3"/>
      <c r="N297" s="3"/>
      <c r="O297" s="31"/>
      <c r="P297" s="31"/>
      <c r="Q297" s="31"/>
    </row>
    <row r="298" spans="1:17" x14ac:dyDescent="0.25">
      <c r="A298" s="7"/>
      <c r="B298" s="3"/>
      <c r="C298" s="3"/>
      <c r="D298" s="3"/>
      <c r="E298" s="7"/>
      <c r="F298" s="3"/>
      <c r="G298" s="39"/>
      <c r="H298" s="31"/>
      <c r="I298" s="3"/>
      <c r="J298" s="3"/>
      <c r="K298" s="41"/>
      <c r="L298" s="3"/>
      <c r="M298" s="3"/>
      <c r="N298" s="3"/>
      <c r="O298" s="31"/>
      <c r="P298" s="31"/>
      <c r="Q298" s="31"/>
    </row>
    <row r="299" spans="1:17" x14ac:dyDescent="0.25">
      <c r="A299" s="7"/>
      <c r="B299" s="3"/>
      <c r="C299" s="3"/>
      <c r="D299" s="3"/>
      <c r="E299" s="7"/>
      <c r="F299" s="3"/>
      <c r="G299" s="39"/>
      <c r="H299" s="31"/>
      <c r="I299" s="3"/>
      <c r="J299" s="3"/>
      <c r="K299" s="41"/>
      <c r="L299" s="3"/>
      <c r="M299" s="3"/>
      <c r="N299" s="3"/>
      <c r="O299" s="31"/>
      <c r="P299" s="31"/>
      <c r="Q299" s="31"/>
    </row>
    <row r="300" spans="1:17" x14ac:dyDescent="0.25">
      <c r="A300" s="7"/>
      <c r="B300" s="3"/>
      <c r="C300" s="3"/>
      <c r="D300" s="3"/>
      <c r="E300" s="7"/>
      <c r="F300" s="3"/>
      <c r="G300" s="39"/>
      <c r="H300" s="31"/>
      <c r="I300" s="3"/>
      <c r="J300" s="3"/>
      <c r="K300" s="41"/>
      <c r="L300" s="3"/>
      <c r="M300" s="3"/>
      <c r="N300" s="3"/>
      <c r="O300" s="31"/>
      <c r="P300" s="31"/>
      <c r="Q300" s="31"/>
    </row>
    <row r="301" spans="1:17" x14ac:dyDescent="0.25">
      <c r="A301" s="7"/>
      <c r="B301" s="3"/>
      <c r="C301" s="3"/>
      <c r="D301" s="3"/>
      <c r="E301" s="7"/>
      <c r="F301" s="3"/>
      <c r="G301" s="39"/>
      <c r="H301" s="31"/>
      <c r="I301" s="3"/>
      <c r="J301" s="3"/>
      <c r="K301" s="41"/>
      <c r="L301" s="3"/>
      <c r="M301" s="3"/>
      <c r="N301" s="3"/>
      <c r="O301" s="31"/>
      <c r="P301" s="31"/>
      <c r="Q301" s="31"/>
    </row>
    <row r="302" spans="1:17" x14ac:dyDescent="0.25">
      <c r="A302" s="7"/>
      <c r="B302" s="3"/>
      <c r="C302" s="3"/>
      <c r="D302" s="3"/>
      <c r="E302" s="7"/>
      <c r="F302" s="3"/>
      <c r="G302" s="39"/>
      <c r="H302" s="31"/>
      <c r="I302" s="3"/>
      <c r="J302" s="3"/>
      <c r="K302" s="41"/>
      <c r="L302" s="3"/>
      <c r="M302" s="3"/>
      <c r="N302" s="3"/>
      <c r="O302" s="31"/>
      <c r="P302" s="31"/>
      <c r="Q302" s="31"/>
    </row>
    <row r="303" spans="1:17" x14ac:dyDescent="0.25">
      <c r="A303" s="7"/>
      <c r="B303" s="3"/>
      <c r="C303" s="3"/>
      <c r="D303" s="3"/>
      <c r="E303" s="7"/>
      <c r="F303" s="3"/>
      <c r="G303" s="39"/>
      <c r="H303" s="31"/>
      <c r="I303" s="3"/>
      <c r="J303" s="3"/>
      <c r="K303" s="41"/>
      <c r="L303" s="3"/>
      <c r="M303" s="3"/>
      <c r="N303" s="3"/>
      <c r="O303" s="31"/>
      <c r="P303" s="31"/>
      <c r="Q303" s="31"/>
    </row>
    <row r="304" spans="1:17" x14ac:dyDescent="0.25">
      <c r="A304" s="7"/>
      <c r="B304" s="3"/>
      <c r="C304" s="3"/>
      <c r="D304" s="3"/>
      <c r="E304" s="7"/>
      <c r="F304" s="3"/>
      <c r="G304" s="39"/>
      <c r="H304" s="31"/>
      <c r="I304" s="3"/>
      <c r="J304" s="3"/>
      <c r="K304" s="41"/>
      <c r="L304" s="3"/>
      <c r="M304" s="3"/>
      <c r="N304" s="3"/>
      <c r="O304" s="31"/>
      <c r="P304" s="31"/>
      <c r="Q304" s="31"/>
    </row>
    <row r="305" spans="1:17" x14ac:dyDescent="0.25">
      <c r="A305" s="7"/>
      <c r="B305" s="3"/>
      <c r="C305" s="3"/>
      <c r="D305" s="3"/>
      <c r="E305" s="7"/>
      <c r="F305" s="3"/>
      <c r="G305" s="39"/>
      <c r="H305" s="31"/>
      <c r="I305" s="3"/>
      <c r="J305" s="3"/>
      <c r="K305" s="41"/>
      <c r="L305" s="3"/>
      <c r="M305" s="3"/>
      <c r="N305" s="3"/>
      <c r="O305" s="31"/>
      <c r="P305" s="31"/>
      <c r="Q305" s="31"/>
    </row>
    <row r="306" spans="1:17" x14ac:dyDescent="0.25">
      <c r="A306" s="7"/>
      <c r="B306" s="3"/>
      <c r="C306" s="3"/>
      <c r="D306" s="3"/>
      <c r="E306" s="7"/>
      <c r="F306" s="3"/>
      <c r="G306" s="39"/>
      <c r="H306" s="31"/>
      <c r="I306" s="3"/>
      <c r="J306" s="3"/>
      <c r="K306" s="41"/>
      <c r="L306" s="3"/>
      <c r="M306" s="3"/>
      <c r="N306" s="3"/>
      <c r="O306" s="31"/>
      <c r="P306" s="31"/>
      <c r="Q306" s="31"/>
    </row>
    <row r="307" spans="1:17" x14ac:dyDescent="0.25">
      <c r="A307" s="7"/>
      <c r="B307" s="3"/>
      <c r="C307" s="3"/>
      <c r="D307" s="3"/>
      <c r="E307" s="7"/>
      <c r="F307" s="3"/>
      <c r="G307" s="39"/>
      <c r="H307" s="31"/>
      <c r="I307" s="3"/>
      <c r="J307" s="3"/>
      <c r="K307" s="41"/>
      <c r="L307" s="3"/>
      <c r="M307" s="3"/>
      <c r="N307" s="3"/>
      <c r="O307" s="31"/>
      <c r="P307" s="31"/>
      <c r="Q307" s="31"/>
    </row>
    <row r="308" spans="1:17" x14ac:dyDescent="0.25">
      <c r="A308" s="7"/>
      <c r="B308" s="3"/>
      <c r="C308" s="3"/>
      <c r="D308" s="3"/>
      <c r="E308" s="7"/>
      <c r="F308" s="3"/>
      <c r="G308" s="39"/>
      <c r="H308" s="31"/>
      <c r="I308" s="3"/>
      <c r="J308" s="3"/>
      <c r="K308" s="41"/>
      <c r="L308" s="3"/>
      <c r="M308" s="3"/>
      <c r="N308" s="3"/>
      <c r="O308" s="31"/>
      <c r="P308" s="31"/>
      <c r="Q308" s="31"/>
    </row>
    <row r="309" spans="1:17" x14ac:dyDescent="0.25">
      <c r="A309" s="7"/>
      <c r="B309" s="3"/>
      <c r="C309" s="3"/>
      <c r="D309" s="3"/>
      <c r="E309" s="7"/>
      <c r="F309" s="3"/>
      <c r="G309" s="39"/>
      <c r="H309" s="31"/>
      <c r="I309" s="3"/>
      <c r="J309" s="3"/>
      <c r="K309" s="41"/>
      <c r="L309" s="3"/>
      <c r="M309" s="3"/>
      <c r="N309" s="3"/>
      <c r="O309" s="31"/>
      <c r="P309" s="31"/>
      <c r="Q309" s="31"/>
    </row>
    <row r="310" spans="1:17" x14ac:dyDescent="0.25">
      <c r="A310" s="7"/>
      <c r="B310" s="3"/>
      <c r="C310" s="3"/>
      <c r="D310" s="3"/>
      <c r="E310" s="7"/>
      <c r="F310" s="3"/>
      <c r="G310" s="39"/>
      <c r="H310" s="31"/>
      <c r="I310" s="3"/>
      <c r="J310" s="3"/>
      <c r="K310" s="41"/>
      <c r="L310" s="3"/>
      <c r="M310" s="3"/>
      <c r="N310" s="3"/>
      <c r="O310" s="31"/>
      <c r="P310" s="31"/>
      <c r="Q310" s="31"/>
    </row>
    <row r="311" spans="1:17" x14ac:dyDescent="0.25">
      <c r="A311" s="7"/>
      <c r="B311" s="3"/>
      <c r="C311" s="3"/>
      <c r="D311" s="3"/>
      <c r="E311" s="7"/>
      <c r="F311" s="3"/>
      <c r="G311" s="39"/>
      <c r="H311" s="31"/>
      <c r="I311" s="3"/>
      <c r="J311" s="3"/>
      <c r="K311" s="41"/>
      <c r="L311" s="3"/>
      <c r="M311" s="3"/>
      <c r="N311" s="3"/>
      <c r="O311" s="31"/>
      <c r="P311" s="31"/>
      <c r="Q311" s="31"/>
    </row>
    <row r="312" spans="1:17" x14ac:dyDescent="0.25">
      <c r="A312" s="7"/>
      <c r="B312" s="3"/>
      <c r="C312" s="3"/>
      <c r="D312" s="3"/>
      <c r="E312" s="7"/>
      <c r="F312" s="3"/>
      <c r="G312" s="39"/>
      <c r="H312" s="31"/>
      <c r="I312" s="3"/>
      <c r="J312" s="3"/>
      <c r="K312" s="41"/>
      <c r="L312" s="3"/>
      <c r="M312" s="3"/>
      <c r="N312" s="3"/>
      <c r="O312" s="31"/>
      <c r="P312" s="31"/>
      <c r="Q312" s="31"/>
    </row>
    <row r="313" spans="1:17" x14ac:dyDescent="0.25">
      <c r="A313" s="7"/>
      <c r="B313" s="3"/>
      <c r="C313" s="3"/>
      <c r="D313" s="3"/>
      <c r="E313" s="7"/>
      <c r="F313" s="3"/>
      <c r="G313" s="39"/>
      <c r="H313" s="31"/>
      <c r="I313" s="3"/>
      <c r="J313" s="3"/>
      <c r="K313" s="41"/>
      <c r="L313" s="3"/>
      <c r="M313" s="3"/>
      <c r="N313" s="3"/>
      <c r="O313" s="31"/>
      <c r="P313" s="31"/>
      <c r="Q313" s="31"/>
    </row>
    <row r="314" spans="1:17" x14ac:dyDescent="0.25">
      <c r="A314" s="7"/>
      <c r="B314" s="3"/>
      <c r="C314" s="3"/>
      <c r="D314" s="3"/>
      <c r="E314" s="7"/>
      <c r="F314" s="3"/>
      <c r="G314" s="39"/>
      <c r="H314" s="31"/>
      <c r="I314" s="3"/>
      <c r="J314" s="3"/>
      <c r="K314" s="41"/>
      <c r="L314" s="3"/>
      <c r="M314" s="3"/>
      <c r="N314" s="3"/>
      <c r="O314" s="31"/>
      <c r="P314" s="31"/>
      <c r="Q314" s="31"/>
    </row>
    <row r="315" spans="1:17" x14ac:dyDescent="0.25">
      <c r="A315" s="7"/>
      <c r="B315" s="3"/>
      <c r="C315" s="3"/>
      <c r="D315" s="3"/>
      <c r="E315" s="7"/>
      <c r="F315" s="3"/>
      <c r="G315" s="39"/>
      <c r="H315" s="31"/>
      <c r="I315" s="3"/>
      <c r="J315" s="3"/>
      <c r="K315" s="41"/>
      <c r="L315" s="3"/>
      <c r="M315" s="3"/>
      <c r="N315" s="3"/>
      <c r="O315" s="31"/>
      <c r="P315" s="31"/>
      <c r="Q315" s="31"/>
    </row>
    <row r="316" spans="1:17" x14ac:dyDescent="0.25">
      <c r="A316" s="7"/>
      <c r="B316" s="3"/>
      <c r="C316" s="3"/>
      <c r="D316" s="3"/>
      <c r="E316" s="7"/>
      <c r="F316" s="3"/>
      <c r="G316" s="39"/>
      <c r="H316" s="31"/>
      <c r="I316" s="3"/>
      <c r="J316" s="3"/>
      <c r="K316" s="41"/>
      <c r="L316" s="3"/>
      <c r="M316" s="3"/>
      <c r="N316" s="3"/>
      <c r="O316" s="31"/>
      <c r="P316" s="31"/>
      <c r="Q316" s="31"/>
    </row>
    <row r="317" spans="1:17" x14ac:dyDescent="0.25">
      <c r="A317" s="7"/>
      <c r="B317" s="3"/>
      <c r="C317" s="3"/>
      <c r="D317" s="3"/>
      <c r="E317" s="7"/>
      <c r="F317" s="3"/>
      <c r="G317" s="39"/>
      <c r="H317" s="31"/>
      <c r="I317" s="3"/>
      <c r="J317" s="3"/>
      <c r="K317" s="41"/>
      <c r="L317" s="3"/>
      <c r="M317" s="3"/>
      <c r="N317" s="3"/>
      <c r="O317" s="31"/>
      <c r="P317" s="31"/>
      <c r="Q317" s="31"/>
    </row>
    <row r="318" spans="1:17" x14ac:dyDescent="0.25">
      <c r="A318" s="7"/>
      <c r="B318" s="3"/>
      <c r="C318" s="3"/>
      <c r="D318" s="3"/>
      <c r="E318" s="7"/>
      <c r="F318" s="3"/>
      <c r="G318" s="39"/>
      <c r="H318" s="31"/>
      <c r="I318" s="3"/>
      <c r="J318" s="3"/>
      <c r="K318" s="41"/>
      <c r="L318" s="3"/>
      <c r="M318" s="3"/>
      <c r="N318" s="3"/>
      <c r="O318" s="31"/>
      <c r="P318" s="31"/>
      <c r="Q318" s="31"/>
    </row>
    <row r="319" spans="1:17" x14ac:dyDescent="0.25">
      <c r="A319" s="7"/>
      <c r="B319" s="3"/>
      <c r="C319" s="3"/>
      <c r="D319" s="3"/>
      <c r="E319" s="7"/>
      <c r="F319" s="3"/>
      <c r="G319" s="39"/>
      <c r="H319" s="31"/>
      <c r="I319" s="3"/>
      <c r="J319" s="3"/>
      <c r="K319" s="41"/>
      <c r="L319" s="3"/>
      <c r="M319" s="3"/>
      <c r="N319" s="3"/>
      <c r="O319" s="31"/>
      <c r="P319" s="31"/>
      <c r="Q319" s="31"/>
    </row>
    <row r="320" spans="1:17" x14ac:dyDescent="0.25">
      <c r="A320" s="7"/>
      <c r="B320" s="3"/>
      <c r="C320" s="3"/>
      <c r="D320" s="3"/>
      <c r="E320" s="7"/>
      <c r="F320" s="3"/>
      <c r="G320" s="39"/>
      <c r="H320" s="31"/>
      <c r="I320" s="3"/>
      <c r="J320" s="3"/>
      <c r="K320" s="41"/>
      <c r="L320" s="3"/>
      <c r="M320" s="3"/>
      <c r="N320" s="3"/>
      <c r="O320" s="31"/>
      <c r="P320" s="31"/>
      <c r="Q320" s="31"/>
    </row>
    <row r="321" spans="1:17" x14ac:dyDescent="0.25">
      <c r="A321" s="7"/>
      <c r="B321" s="3"/>
      <c r="C321" s="3"/>
      <c r="D321" s="3"/>
      <c r="E321" s="7"/>
      <c r="F321" s="3"/>
      <c r="G321" s="39"/>
      <c r="H321" s="31"/>
      <c r="I321" s="3"/>
      <c r="J321" s="3"/>
      <c r="K321" s="41"/>
      <c r="L321" s="3"/>
      <c r="M321" s="3"/>
      <c r="N321" s="3"/>
      <c r="O321" s="31"/>
      <c r="P321" s="31"/>
      <c r="Q321" s="31"/>
    </row>
    <row r="322" spans="1:17" x14ac:dyDescent="0.25">
      <c r="A322" s="7"/>
      <c r="B322" s="3"/>
      <c r="C322" s="3"/>
      <c r="D322" s="3"/>
      <c r="E322" s="7"/>
      <c r="F322" s="3"/>
      <c r="G322" s="39"/>
      <c r="H322" s="31"/>
      <c r="I322" s="3"/>
      <c r="J322" s="3"/>
      <c r="K322" s="41"/>
      <c r="L322" s="3"/>
      <c r="M322" s="3"/>
      <c r="N322" s="3"/>
      <c r="O322" s="31"/>
      <c r="P322" s="31"/>
      <c r="Q322" s="31"/>
    </row>
    <row r="323" spans="1:17" x14ac:dyDescent="0.25">
      <c r="A323" s="7"/>
      <c r="B323" s="3"/>
      <c r="C323" s="3"/>
      <c r="D323" s="3"/>
      <c r="E323" s="7"/>
      <c r="F323" s="3"/>
      <c r="G323" s="39"/>
      <c r="H323" s="31"/>
      <c r="I323" s="3"/>
      <c r="J323" s="3"/>
      <c r="K323" s="41"/>
      <c r="L323" s="3"/>
      <c r="M323" s="3"/>
      <c r="N323" s="3"/>
      <c r="O323" s="31"/>
      <c r="P323" s="31"/>
      <c r="Q323" s="31"/>
    </row>
    <row r="324" spans="1:17" x14ac:dyDescent="0.25">
      <c r="A324" s="7"/>
      <c r="B324" s="3"/>
      <c r="C324" s="3"/>
      <c r="D324" s="3"/>
      <c r="E324" s="7"/>
      <c r="F324" s="3"/>
      <c r="G324" s="39"/>
      <c r="H324" s="31"/>
      <c r="I324" s="3"/>
      <c r="J324" s="3"/>
      <c r="K324" s="41"/>
      <c r="L324" s="3"/>
      <c r="M324" s="3"/>
      <c r="N324" s="3"/>
      <c r="O324" s="31"/>
      <c r="P324" s="31"/>
      <c r="Q324" s="31"/>
    </row>
    <row r="325" spans="1:17" x14ac:dyDescent="0.25">
      <c r="A325" s="7"/>
      <c r="B325" s="3"/>
      <c r="C325" s="3"/>
      <c r="D325" s="3"/>
      <c r="E325" s="7"/>
      <c r="F325" s="3"/>
      <c r="G325" s="39"/>
      <c r="H325" s="31"/>
      <c r="I325" s="3"/>
      <c r="J325" s="3"/>
      <c r="K325" s="41"/>
      <c r="L325" s="3"/>
      <c r="M325" s="3"/>
      <c r="N325" s="3"/>
      <c r="O325" s="31"/>
      <c r="P325" s="31"/>
      <c r="Q325" s="31"/>
    </row>
    <row r="326" spans="1:17" x14ac:dyDescent="0.25">
      <c r="A326" s="7"/>
      <c r="B326" s="3"/>
      <c r="C326" s="3"/>
      <c r="D326" s="3"/>
      <c r="E326" s="7"/>
      <c r="F326" s="3"/>
      <c r="G326" s="39"/>
      <c r="H326" s="31"/>
      <c r="I326" s="3"/>
      <c r="J326" s="3"/>
      <c r="K326" s="41"/>
      <c r="L326" s="3"/>
      <c r="M326" s="3"/>
      <c r="N326" s="3"/>
      <c r="O326" s="31"/>
      <c r="P326" s="31"/>
      <c r="Q326" s="31"/>
    </row>
    <row r="327" spans="1:17" x14ac:dyDescent="0.25">
      <c r="A327" s="7"/>
      <c r="B327" s="3"/>
      <c r="C327" s="3"/>
      <c r="D327" s="3"/>
      <c r="E327" s="7"/>
      <c r="F327" s="3"/>
      <c r="G327" s="39"/>
      <c r="H327" s="31"/>
      <c r="I327" s="3"/>
      <c r="J327" s="3"/>
      <c r="K327" s="41"/>
      <c r="L327" s="3"/>
      <c r="M327" s="3"/>
      <c r="N327" s="3"/>
      <c r="O327" s="31"/>
      <c r="P327" s="31"/>
      <c r="Q327" s="31"/>
    </row>
    <row r="328" spans="1:17" x14ac:dyDescent="0.25">
      <c r="A328" s="7"/>
      <c r="B328" s="3"/>
      <c r="C328" s="3"/>
      <c r="D328" s="3"/>
      <c r="E328" s="7"/>
      <c r="F328" s="3"/>
      <c r="G328" s="39"/>
      <c r="H328" s="31"/>
      <c r="I328" s="3"/>
      <c r="J328" s="3"/>
      <c r="K328" s="41"/>
      <c r="L328" s="3"/>
      <c r="M328" s="3"/>
      <c r="N328" s="3"/>
      <c r="O328" s="31"/>
      <c r="P328" s="31"/>
      <c r="Q328" s="31"/>
    </row>
    <row r="329" spans="1:17" x14ac:dyDescent="0.25">
      <c r="A329" s="7"/>
      <c r="B329" s="3"/>
      <c r="C329" s="3"/>
      <c r="D329" s="3"/>
      <c r="E329" s="7"/>
      <c r="F329" s="3"/>
      <c r="G329" s="39"/>
      <c r="H329" s="31"/>
      <c r="I329" s="3"/>
      <c r="J329" s="3"/>
      <c r="K329" s="41"/>
      <c r="L329" s="3"/>
      <c r="M329" s="3"/>
      <c r="N329" s="3"/>
      <c r="O329" s="31"/>
      <c r="P329" s="31"/>
      <c r="Q329" s="31"/>
    </row>
    <row r="330" spans="1:17" x14ac:dyDescent="0.25">
      <c r="A330" s="7"/>
      <c r="B330" s="3"/>
      <c r="C330" s="3"/>
      <c r="D330" s="3"/>
      <c r="E330" s="7"/>
      <c r="F330" s="3"/>
      <c r="G330" s="39"/>
      <c r="H330" s="31"/>
      <c r="I330" s="3"/>
      <c r="J330" s="3"/>
      <c r="K330" s="41"/>
      <c r="L330" s="3"/>
      <c r="M330" s="3"/>
      <c r="N330" s="3"/>
      <c r="O330" s="31"/>
      <c r="P330" s="31"/>
      <c r="Q330" s="31"/>
    </row>
    <row r="331" spans="1:17" x14ac:dyDescent="0.25">
      <c r="A331" s="7"/>
      <c r="B331" s="3"/>
      <c r="C331" s="3"/>
      <c r="D331" s="3"/>
      <c r="E331" s="7"/>
      <c r="F331" s="3"/>
      <c r="G331" s="39"/>
      <c r="H331" s="31"/>
      <c r="I331" s="3"/>
      <c r="J331" s="3"/>
      <c r="K331" s="41"/>
      <c r="L331" s="3"/>
      <c r="M331" s="3"/>
      <c r="N331" s="3"/>
      <c r="O331" s="31"/>
      <c r="P331" s="31"/>
      <c r="Q331" s="31"/>
    </row>
    <row r="332" spans="1:17" x14ac:dyDescent="0.25">
      <c r="A332" s="7"/>
      <c r="B332" s="3"/>
      <c r="C332" s="3"/>
      <c r="D332" s="3"/>
      <c r="E332" s="7"/>
      <c r="F332" s="3"/>
      <c r="G332" s="39"/>
      <c r="H332" s="31"/>
      <c r="I332" s="3"/>
      <c r="J332" s="3"/>
      <c r="K332" s="41"/>
      <c r="L332" s="3"/>
      <c r="M332" s="3"/>
      <c r="N332" s="3"/>
      <c r="O332" s="31"/>
      <c r="P332" s="31"/>
      <c r="Q332" s="31"/>
    </row>
    <row r="333" spans="1:17" x14ac:dyDescent="0.25">
      <c r="A333" s="7"/>
      <c r="B333" s="3"/>
      <c r="C333" s="3"/>
      <c r="D333" s="3"/>
      <c r="E333" s="7"/>
      <c r="F333" s="3"/>
      <c r="G333" s="39"/>
      <c r="H333" s="31"/>
      <c r="I333" s="3"/>
      <c r="J333" s="3"/>
      <c r="K333" s="41"/>
      <c r="L333" s="3"/>
      <c r="M333" s="3"/>
      <c r="N333" s="3"/>
      <c r="O333" s="31"/>
      <c r="P333" s="31"/>
      <c r="Q333" s="31"/>
    </row>
    <row r="334" spans="1:17" x14ac:dyDescent="0.25">
      <c r="A334" s="7"/>
      <c r="B334" s="3"/>
      <c r="C334" s="3"/>
      <c r="D334" s="3"/>
      <c r="E334" s="7"/>
      <c r="F334" s="3"/>
      <c r="G334" s="39"/>
      <c r="H334" s="31"/>
      <c r="I334" s="3"/>
      <c r="J334" s="3"/>
      <c r="K334" s="41"/>
      <c r="L334" s="3"/>
      <c r="M334" s="3"/>
      <c r="N334" s="3"/>
      <c r="O334" s="31"/>
      <c r="P334" s="31"/>
      <c r="Q334" s="31"/>
    </row>
    <row r="335" spans="1:17" x14ac:dyDescent="0.25">
      <c r="A335" s="7"/>
      <c r="B335" s="3"/>
      <c r="C335" s="3"/>
      <c r="D335" s="3"/>
      <c r="E335" s="7"/>
      <c r="F335" s="3"/>
      <c r="G335" s="39"/>
      <c r="H335" s="31"/>
      <c r="I335" s="3"/>
      <c r="J335" s="3"/>
      <c r="K335" s="41"/>
      <c r="L335" s="3"/>
      <c r="M335" s="3"/>
      <c r="N335" s="3"/>
      <c r="O335" s="31"/>
      <c r="P335" s="31"/>
      <c r="Q335" s="31"/>
    </row>
    <row r="336" spans="1:17" x14ac:dyDescent="0.25">
      <c r="A336" s="7"/>
      <c r="B336" s="3"/>
      <c r="C336" s="3"/>
      <c r="D336" s="3"/>
      <c r="E336" s="7"/>
      <c r="F336" s="3"/>
      <c r="G336" s="39"/>
      <c r="H336" s="31"/>
      <c r="I336" s="3"/>
      <c r="J336" s="3"/>
      <c r="K336" s="41"/>
      <c r="L336" s="3"/>
      <c r="M336" s="3"/>
      <c r="N336" s="3"/>
      <c r="O336" s="31"/>
      <c r="P336" s="31"/>
      <c r="Q336" s="31"/>
    </row>
    <row r="337" spans="1:17" x14ac:dyDescent="0.25">
      <c r="A337" s="7"/>
      <c r="B337" s="3"/>
      <c r="C337" s="3"/>
      <c r="D337" s="3"/>
      <c r="E337" s="7"/>
      <c r="F337" s="3"/>
      <c r="G337" s="39"/>
      <c r="H337" s="31"/>
      <c r="I337" s="3"/>
      <c r="J337" s="3"/>
      <c r="K337" s="41"/>
      <c r="L337" s="3"/>
      <c r="M337" s="3"/>
      <c r="N337" s="3"/>
      <c r="O337" s="31"/>
      <c r="P337" s="31"/>
      <c r="Q337" s="31"/>
    </row>
    <row r="338" spans="1:17" x14ac:dyDescent="0.25">
      <c r="A338" s="7"/>
      <c r="B338" s="3"/>
      <c r="C338" s="3"/>
      <c r="D338" s="3"/>
      <c r="E338" s="7"/>
      <c r="F338" s="3"/>
      <c r="G338" s="39"/>
      <c r="H338" s="31"/>
      <c r="I338" s="3"/>
      <c r="J338" s="3"/>
      <c r="K338" s="41"/>
      <c r="L338" s="3"/>
      <c r="M338" s="3"/>
      <c r="N338" s="3"/>
      <c r="O338" s="31"/>
      <c r="P338" s="31"/>
      <c r="Q338" s="31"/>
    </row>
    <row r="339" spans="1:17" x14ac:dyDescent="0.25">
      <c r="A339" s="7"/>
      <c r="B339" s="3"/>
      <c r="C339" s="3"/>
      <c r="D339" s="3"/>
      <c r="E339" s="7"/>
      <c r="F339" s="3"/>
      <c r="G339" s="39"/>
      <c r="H339" s="31"/>
      <c r="I339" s="3"/>
      <c r="J339" s="3"/>
      <c r="K339" s="41"/>
      <c r="L339" s="3"/>
      <c r="M339" s="3"/>
      <c r="N339" s="3"/>
      <c r="O339" s="31"/>
      <c r="P339" s="31"/>
      <c r="Q339" s="31"/>
    </row>
    <row r="340" spans="1:17" x14ac:dyDescent="0.25">
      <c r="A340" s="7"/>
      <c r="B340" s="3"/>
      <c r="C340" s="3"/>
      <c r="D340" s="3"/>
      <c r="E340" s="7"/>
      <c r="F340" s="3"/>
      <c r="G340" s="39"/>
      <c r="H340" s="31"/>
      <c r="I340" s="3"/>
      <c r="J340" s="3"/>
      <c r="K340" s="41"/>
      <c r="L340" s="3"/>
      <c r="M340" s="3"/>
      <c r="N340" s="3"/>
      <c r="O340" s="31"/>
      <c r="P340" s="31"/>
      <c r="Q340" s="31"/>
    </row>
    <row r="341" spans="1:17" x14ac:dyDescent="0.25">
      <c r="A341" s="7"/>
      <c r="B341" s="3"/>
      <c r="C341" s="3"/>
      <c r="D341" s="3"/>
      <c r="E341" s="7"/>
      <c r="F341" s="3"/>
      <c r="G341" s="39"/>
      <c r="H341" s="31"/>
      <c r="I341" s="3"/>
      <c r="J341" s="3"/>
      <c r="K341" s="41"/>
      <c r="L341" s="3"/>
      <c r="M341" s="3"/>
      <c r="N341" s="3"/>
      <c r="O341" s="31"/>
      <c r="P341" s="31"/>
      <c r="Q341" s="31"/>
    </row>
    <row r="342" spans="1:17" x14ac:dyDescent="0.25">
      <c r="A342" s="7"/>
      <c r="B342" s="3"/>
      <c r="C342" s="3"/>
      <c r="D342" s="3"/>
      <c r="E342" s="7"/>
      <c r="F342" s="3"/>
      <c r="G342" s="39"/>
      <c r="H342" s="31"/>
      <c r="I342" s="3"/>
      <c r="J342" s="3"/>
      <c r="K342" s="41"/>
      <c r="L342" s="3"/>
      <c r="M342" s="3"/>
      <c r="N342" s="3"/>
      <c r="O342" s="31"/>
      <c r="P342" s="31"/>
      <c r="Q342" s="31"/>
    </row>
    <row r="343" spans="1:17" x14ac:dyDescent="0.25">
      <c r="A343" s="7"/>
      <c r="B343" s="3"/>
      <c r="C343" s="3"/>
      <c r="D343" s="3"/>
      <c r="E343" s="7"/>
      <c r="F343" s="3"/>
      <c r="G343" s="39"/>
      <c r="H343" s="31"/>
      <c r="I343" s="3"/>
      <c r="J343" s="3"/>
      <c r="K343" s="41"/>
      <c r="L343" s="3"/>
      <c r="M343" s="3"/>
      <c r="N343" s="3"/>
      <c r="O343" s="31"/>
      <c r="P343" s="31"/>
      <c r="Q343" s="31"/>
    </row>
    <row r="344" spans="1:17" x14ac:dyDescent="0.25">
      <c r="A344" s="7"/>
      <c r="B344" s="3"/>
      <c r="C344" s="3"/>
      <c r="D344" s="3"/>
      <c r="E344" s="7"/>
      <c r="F344" s="3"/>
      <c r="G344" s="39"/>
      <c r="H344" s="31"/>
      <c r="I344" s="3"/>
      <c r="J344" s="3"/>
      <c r="K344" s="41"/>
      <c r="L344" s="3"/>
      <c r="M344" s="3"/>
      <c r="N344" s="3"/>
      <c r="O344" s="31"/>
      <c r="P344" s="31"/>
      <c r="Q344" s="31"/>
    </row>
    <row r="345" spans="1:17" x14ac:dyDescent="0.25">
      <c r="A345" s="7"/>
      <c r="B345" s="3"/>
      <c r="C345" s="3"/>
      <c r="D345" s="3"/>
      <c r="E345" s="7"/>
      <c r="F345" s="3"/>
      <c r="G345" s="39"/>
      <c r="H345" s="31"/>
      <c r="I345" s="3"/>
      <c r="J345" s="3"/>
      <c r="K345" s="41"/>
      <c r="L345" s="3"/>
      <c r="M345" s="3"/>
      <c r="N345" s="3"/>
      <c r="O345" s="31"/>
      <c r="P345" s="31"/>
      <c r="Q345" s="31"/>
    </row>
    <row r="346" spans="1:17" x14ac:dyDescent="0.25">
      <c r="A346" s="7"/>
      <c r="B346" s="3"/>
      <c r="C346" s="3"/>
      <c r="D346" s="3"/>
      <c r="E346" s="7"/>
      <c r="F346" s="3"/>
      <c r="G346" s="39"/>
      <c r="H346" s="31"/>
      <c r="I346" s="3"/>
      <c r="J346" s="3"/>
      <c r="K346" s="41"/>
      <c r="L346" s="3"/>
      <c r="M346" s="3"/>
      <c r="N346" s="3"/>
      <c r="O346" s="31"/>
      <c r="P346" s="31"/>
      <c r="Q346" s="31"/>
    </row>
    <row r="347" spans="1:17" x14ac:dyDescent="0.25">
      <c r="A347" s="7"/>
      <c r="B347" s="3"/>
      <c r="C347" s="3"/>
      <c r="D347" s="3"/>
      <c r="E347" s="7"/>
      <c r="F347" s="3"/>
      <c r="G347" s="39"/>
      <c r="H347" s="31"/>
      <c r="I347" s="3"/>
      <c r="J347" s="3"/>
      <c r="K347" s="41"/>
      <c r="L347" s="3"/>
      <c r="M347" s="3"/>
      <c r="N347" s="3"/>
      <c r="O347" s="31"/>
      <c r="P347" s="31"/>
      <c r="Q347" s="31"/>
    </row>
    <row r="348" spans="1:17" x14ac:dyDescent="0.25">
      <c r="A348" s="7"/>
      <c r="B348" s="3"/>
      <c r="C348" s="3"/>
      <c r="D348" s="3"/>
      <c r="E348" s="7"/>
      <c r="F348" s="3"/>
      <c r="G348" s="39"/>
      <c r="H348" s="31"/>
      <c r="I348" s="3"/>
      <c r="J348" s="3"/>
      <c r="K348" s="41"/>
      <c r="L348" s="3"/>
      <c r="M348" s="3"/>
      <c r="N348" s="3"/>
      <c r="O348" s="31"/>
      <c r="P348" s="31"/>
      <c r="Q348" s="31"/>
    </row>
    <row r="349" spans="1:17" x14ac:dyDescent="0.25">
      <c r="A349" s="7"/>
      <c r="B349" s="3"/>
      <c r="C349" s="3"/>
      <c r="D349" s="3"/>
      <c r="E349" s="7"/>
      <c r="F349" s="3"/>
      <c r="G349" s="39"/>
      <c r="H349" s="31"/>
      <c r="I349" s="3"/>
      <c r="J349" s="3"/>
      <c r="K349" s="41"/>
      <c r="L349" s="3"/>
      <c r="M349" s="3"/>
      <c r="N349" s="3"/>
      <c r="O349" s="31"/>
      <c r="P349" s="31"/>
      <c r="Q349" s="31"/>
    </row>
    <row r="350" spans="1:17" x14ac:dyDescent="0.25">
      <c r="A350" s="7"/>
      <c r="B350" s="3"/>
      <c r="C350" s="3"/>
      <c r="D350" s="3"/>
      <c r="E350" s="7"/>
      <c r="F350" s="3"/>
      <c r="G350" s="39"/>
      <c r="H350" s="31"/>
      <c r="I350" s="3"/>
      <c r="J350" s="3"/>
      <c r="K350" s="41"/>
      <c r="L350" s="3"/>
      <c r="M350" s="3"/>
      <c r="N350" s="3"/>
      <c r="O350" s="31"/>
      <c r="P350" s="31"/>
      <c r="Q350" s="31"/>
    </row>
    <row r="351" spans="1:17" x14ac:dyDescent="0.25">
      <c r="A351" s="7"/>
      <c r="B351" s="3"/>
      <c r="C351" s="3"/>
      <c r="D351" s="3"/>
      <c r="E351" s="7"/>
      <c r="F351" s="3"/>
      <c r="G351" s="39"/>
      <c r="H351" s="31"/>
      <c r="I351" s="3"/>
      <c r="J351" s="3"/>
      <c r="K351" s="41"/>
      <c r="L351" s="3"/>
      <c r="M351" s="3"/>
      <c r="N351" s="3"/>
      <c r="O351" s="31"/>
      <c r="P351" s="31"/>
      <c r="Q351" s="31"/>
    </row>
    <row r="352" spans="1:17" x14ac:dyDescent="0.25">
      <c r="A352" s="7"/>
      <c r="B352" s="3"/>
      <c r="C352" s="3"/>
      <c r="D352" s="3"/>
      <c r="E352" s="7"/>
      <c r="F352" s="3"/>
      <c r="G352" s="39"/>
      <c r="H352" s="31"/>
      <c r="I352" s="3"/>
      <c r="J352" s="3"/>
      <c r="K352" s="41"/>
      <c r="L352" s="3"/>
      <c r="M352" s="3"/>
      <c r="N352" s="3"/>
      <c r="O352" s="31"/>
      <c r="P352" s="31"/>
      <c r="Q352" s="31"/>
    </row>
    <row r="353" spans="1:17" x14ac:dyDescent="0.25">
      <c r="A353" s="7"/>
      <c r="B353" s="3"/>
      <c r="C353" s="3"/>
      <c r="D353" s="3"/>
      <c r="E353" s="7"/>
      <c r="F353" s="3"/>
      <c r="G353" s="39"/>
      <c r="H353" s="31"/>
      <c r="I353" s="3"/>
      <c r="J353" s="3"/>
      <c r="K353" s="41"/>
      <c r="L353" s="3"/>
      <c r="M353" s="3"/>
      <c r="N353" s="3"/>
      <c r="O353" s="31"/>
      <c r="P353" s="31"/>
      <c r="Q353" s="31"/>
    </row>
    <row r="354" spans="1:17" x14ac:dyDescent="0.25">
      <c r="A354" s="7"/>
      <c r="B354" s="3"/>
      <c r="C354" s="3"/>
      <c r="D354" s="3"/>
      <c r="E354" s="7"/>
      <c r="F354" s="3"/>
      <c r="G354" s="39"/>
      <c r="H354" s="31"/>
      <c r="I354" s="3"/>
      <c r="J354" s="3"/>
      <c r="K354" s="41"/>
      <c r="L354" s="3"/>
      <c r="M354" s="3"/>
      <c r="N354" s="3"/>
      <c r="O354" s="31"/>
      <c r="P354" s="31"/>
      <c r="Q354" s="31"/>
    </row>
    <row r="355" spans="1:17" x14ac:dyDescent="0.25">
      <c r="A355" s="7"/>
      <c r="B355" s="3"/>
      <c r="C355" s="3"/>
      <c r="D355" s="3"/>
      <c r="E355" s="7"/>
      <c r="F355" s="3"/>
      <c r="G355" s="39"/>
      <c r="H355" s="31"/>
      <c r="I355" s="3"/>
      <c r="J355" s="3"/>
      <c r="K355" s="41"/>
      <c r="L355" s="3"/>
      <c r="M355" s="3"/>
      <c r="N355" s="3"/>
      <c r="O355" s="31"/>
      <c r="P355" s="31"/>
      <c r="Q355" s="31"/>
    </row>
    <row r="356" spans="1:17" x14ac:dyDescent="0.25">
      <c r="A356" s="7"/>
      <c r="B356" s="3"/>
      <c r="C356" s="3"/>
      <c r="D356" s="3"/>
      <c r="E356" s="7"/>
      <c r="F356" s="3"/>
      <c r="G356" s="39"/>
      <c r="H356" s="31"/>
      <c r="I356" s="3"/>
      <c r="J356" s="3"/>
      <c r="K356" s="41"/>
      <c r="L356" s="3"/>
      <c r="M356" s="3"/>
      <c r="N356" s="3"/>
      <c r="O356" s="31"/>
      <c r="P356" s="31"/>
      <c r="Q356" s="31"/>
    </row>
    <row r="357" spans="1:17" x14ac:dyDescent="0.25">
      <c r="A357" s="7"/>
      <c r="B357" s="3"/>
      <c r="C357" s="3"/>
      <c r="D357" s="3"/>
      <c r="E357" s="7"/>
      <c r="F357" s="3"/>
      <c r="G357" s="39"/>
      <c r="H357" s="31"/>
      <c r="I357" s="3"/>
      <c r="J357" s="3"/>
      <c r="K357" s="41"/>
      <c r="L357" s="3"/>
      <c r="M357" s="3"/>
      <c r="N357" s="3"/>
      <c r="O357" s="31"/>
      <c r="P357" s="31"/>
      <c r="Q357" s="31"/>
    </row>
    <row r="358" spans="1:17" x14ac:dyDescent="0.25">
      <c r="A358" s="7"/>
      <c r="B358" s="3"/>
      <c r="C358" s="3"/>
      <c r="D358" s="3"/>
      <c r="E358" s="7"/>
      <c r="F358" s="3"/>
      <c r="G358" s="39"/>
      <c r="H358" s="31"/>
      <c r="I358" s="3"/>
      <c r="J358" s="3"/>
      <c r="K358" s="41"/>
      <c r="L358" s="3"/>
      <c r="M358" s="3"/>
      <c r="N358" s="3"/>
      <c r="O358" s="31"/>
      <c r="P358" s="31"/>
      <c r="Q358" s="31"/>
    </row>
    <row r="359" spans="1:17" x14ac:dyDescent="0.25">
      <c r="A359" s="7"/>
      <c r="B359" s="3"/>
      <c r="C359" s="3"/>
      <c r="D359" s="3"/>
      <c r="E359" s="7"/>
      <c r="F359" s="3"/>
      <c r="G359" s="39"/>
      <c r="H359" s="31"/>
      <c r="I359" s="3"/>
      <c r="J359" s="3"/>
      <c r="K359" s="41"/>
      <c r="L359" s="3"/>
      <c r="M359" s="3"/>
      <c r="N359" s="3"/>
      <c r="O359" s="31"/>
      <c r="P359" s="31"/>
      <c r="Q359" s="31"/>
    </row>
    <row r="360" spans="1:17" x14ac:dyDescent="0.25">
      <c r="A360" s="7"/>
      <c r="B360" s="3"/>
      <c r="C360" s="3"/>
      <c r="D360" s="3"/>
      <c r="E360" s="7"/>
      <c r="F360" s="3"/>
      <c r="G360" s="39"/>
      <c r="H360" s="31"/>
      <c r="I360" s="3"/>
      <c r="J360" s="3"/>
      <c r="K360" s="41"/>
      <c r="L360" s="3"/>
      <c r="M360" s="3"/>
      <c r="N360" s="3"/>
      <c r="O360" s="31"/>
      <c r="P360" s="31"/>
      <c r="Q360" s="31"/>
    </row>
    <row r="361" spans="1:17" x14ac:dyDescent="0.25">
      <c r="A361" s="7"/>
      <c r="B361" s="3"/>
      <c r="C361" s="3"/>
      <c r="D361" s="3"/>
      <c r="E361" s="7"/>
      <c r="F361" s="3"/>
      <c r="G361" s="39"/>
      <c r="H361" s="31"/>
      <c r="I361" s="3"/>
      <c r="J361" s="3"/>
      <c r="K361" s="41"/>
      <c r="L361" s="3"/>
      <c r="M361" s="3"/>
      <c r="N361" s="3"/>
      <c r="O361" s="31"/>
      <c r="P361" s="31"/>
      <c r="Q361" s="31"/>
    </row>
    <row r="362" spans="1:17" x14ac:dyDescent="0.25">
      <c r="A362" s="7"/>
      <c r="B362" s="3"/>
      <c r="C362" s="3"/>
      <c r="D362" s="3"/>
      <c r="E362" s="7"/>
      <c r="F362" s="3"/>
      <c r="G362" s="39"/>
      <c r="H362" s="31"/>
      <c r="I362" s="3"/>
      <c r="J362" s="3"/>
      <c r="K362" s="41"/>
      <c r="L362" s="3"/>
      <c r="M362" s="3"/>
      <c r="N362" s="3"/>
      <c r="O362" s="31"/>
      <c r="P362" s="31"/>
      <c r="Q362" s="31"/>
    </row>
    <row r="363" spans="1:17" x14ac:dyDescent="0.25">
      <c r="A363" s="7"/>
      <c r="B363" s="3"/>
      <c r="C363" s="3"/>
      <c r="D363" s="3"/>
      <c r="E363" s="7"/>
      <c r="F363" s="3"/>
      <c r="G363" s="39"/>
      <c r="H363" s="31"/>
      <c r="I363" s="3"/>
      <c r="J363" s="3"/>
      <c r="K363" s="41"/>
      <c r="L363" s="3"/>
      <c r="M363" s="3"/>
      <c r="N363" s="3"/>
      <c r="O363" s="31"/>
      <c r="P363" s="31"/>
      <c r="Q363" s="31"/>
    </row>
    <row r="364" spans="1:17" x14ac:dyDescent="0.25">
      <c r="A364" s="7"/>
      <c r="B364" s="3"/>
      <c r="C364" s="3"/>
      <c r="D364" s="3"/>
      <c r="E364" s="7"/>
      <c r="F364" s="3"/>
      <c r="G364" s="39"/>
      <c r="H364" s="31"/>
      <c r="I364" s="3"/>
      <c r="J364" s="3"/>
      <c r="K364" s="41"/>
      <c r="L364" s="3"/>
      <c r="M364" s="3"/>
      <c r="N364" s="3"/>
      <c r="O364" s="31"/>
      <c r="P364" s="31"/>
      <c r="Q364" s="31"/>
    </row>
    <row r="365" spans="1:17" x14ac:dyDescent="0.25">
      <c r="A365" s="7"/>
      <c r="B365" s="3"/>
      <c r="C365" s="3"/>
      <c r="D365" s="3"/>
      <c r="E365" s="7"/>
      <c r="F365" s="3"/>
      <c r="G365" s="39"/>
      <c r="H365" s="31"/>
      <c r="I365" s="3"/>
      <c r="J365" s="3"/>
      <c r="K365" s="41"/>
      <c r="L365" s="3"/>
      <c r="M365" s="3"/>
      <c r="N365" s="3"/>
      <c r="O365" s="31"/>
      <c r="P365" s="31"/>
      <c r="Q365" s="31"/>
    </row>
    <row r="366" spans="1:17" x14ac:dyDescent="0.25">
      <c r="A366" s="7"/>
      <c r="B366" s="3"/>
      <c r="C366" s="3"/>
      <c r="D366" s="3"/>
      <c r="E366" s="7"/>
      <c r="F366" s="3"/>
      <c r="G366" s="39"/>
      <c r="H366" s="31"/>
      <c r="I366" s="3"/>
      <c r="J366" s="3"/>
      <c r="K366" s="41"/>
      <c r="L366" s="3"/>
      <c r="M366" s="3"/>
      <c r="N366" s="3"/>
      <c r="O366" s="31"/>
      <c r="P366" s="31"/>
      <c r="Q366" s="31"/>
    </row>
    <row r="367" spans="1:17" x14ac:dyDescent="0.25">
      <c r="A367" s="7"/>
      <c r="B367" s="3"/>
      <c r="C367" s="3"/>
      <c r="D367" s="3"/>
      <c r="E367" s="7"/>
      <c r="F367" s="3"/>
      <c r="G367" s="39"/>
      <c r="H367" s="31"/>
      <c r="I367" s="3"/>
      <c r="J367" s="3"/>
      <c r="K367" s="41"/>
      <c r="L367" s="3"/>
      <c r="M367" s="3"/>
      <c r="N367" s="3"/>
      <c r="O367" s="31"/>
      <c r="P367" s="31"/>
      <c r="Q367" s="31"/>
    </row>
    <row r="368" spans="1:17" x14ac:dyDescent="0.25">
      <c r="A368" s="7"/>
      <c r="B368" s="3"/>
      <c r="C368" s="3"/>
      <c r="D368" s="3"/>
      <c r="E368" s="7"/>
      <c r="F368" s="3"/>
      <c r="G368" s="39"/>
      <c r="H368" s="31"/>
      <c r="I368" s="3"/>
      <c r="J368" s="3"/>
      <c r="K368" s="41"/>
      <c r="L368" s="3"/>
      <c r="M368" s="3"/>
      <c r="N368" s="3"/>
      <c r="O368" s="31"/>
      <c r="P368" s="31"/>
      <c r="Q368" s="31"/>
    </row>
    <row r="369" spans="1:17" x14ac:dyDescent="0.25">
      <c r="A369" s="7"/>
      <c r="B369" s="3"/>
      <c r="C369" s="3"/>
      <c r="D369" s="3"/>
      <c r="E369" s="7"/>
      <c r="F369" s="3"/>
      <c r="G369" s="39"/>
      <c r="H369" s="31"/>
      <c r="I369" s="3"/>
      <c r="J369" s="3"/>
      <c r="K369" s="41"/>
      <c r="L369" s="3"/>
      <c r="M369" s="3"/>
      <c r="N369" s="3"/>
      <c r="O369" s="31"/>
      <c r="P369" s="31"/>
      <c r="Q369" s="31"/>
    </row>
    <row r="370" spans="1:17" x14ac:dyDescent="0.25">
      <c r="A370" s="7"/>
      <c r="B370" s="3"/>
      <c r="C370" s="3"/>
      <c r="D370" s="3"/>
      <c r="E370" s="7"/>
      <c r="F370" s="3"/>
      <c r="G370" s="39"/>
      <c r="H370" s="31"/>
      <c r="I370" s="3"/>
      <c r="J370" s="3"/>
      <c r="K370" s="41"/>
      <c r="L370" s="3"/>
      <c r="M370" s="3"/>
      <c r="N370" s="3"/>
      <c r="O370" s="31"/>
      <c r="P370" s="31"/>
      <c r="Q370" s="31"/>
    </row>
    <row r="371" spans="1:17" x14ac:dyDescent="0.25">
      <c r="A371" s="7"/>
      <c r="B371" s="3"/>
      <c r="C371" s="3"/>
      <c r="D371" s="3"/>
      <c r="E371" s="7"/>
      <c r="F371" s="3"/>
      <c r="G371" s="39"/>
      <c r="H371" s="31"/>
      <c r="I371" s="3"/>
      <c r="J371" s="3"/>
      <c r="K371" s="41"/>
      <c r="L371" s="3"/>
      <c r="M371" s="3"/>
      <c r="N371" s="3"/>
      <c r="O371" s="31"/>
      <c r="P371" s="31"/>
      <c r="Q371" s="31"/>
    </row>
    <row r="372" spans="1:17" x14ac:dyDescent="0.25">
      <c r="A372" s="7"/>
      <c r="B372" s="3"/>
      <c r="C372" s="3"/>
      <c r="D372" s="3"/>
      <c r="E372" s="7"/>
      <c r="F372" s="3"/>
      <c r="G372" s="39"/>
      <c r="H372" s="31"/>
      <c r="I372" s="3"/>
      <c r="J372" s="3"/>
      <c r="K372" s="41"/>
      <c r="L372" s="3"/>
      <c r="M372" s="3"/>
      <c r="N372" s="3"/>
      <c r="O372" s="31"/>
      <c r="P372" s="31"/>
      <c r="Q372" s="31"/>
    </row>
    <row r="373" spans="1:17" x14ac:dyDescent="0.25">
      <c r="A373" s="7"/>
      <c r="B373" s="3"/>
      <c r="C373" s="3"/>
      <c r="D373" s="3"/>
      <c r="E373" s="7"/>
      <c r="F373" s="3"/>
      <c r="G373" s="39"/>
      <c r="H373" s="31"/>
      <c r="I373" s="3"/>
      <c r="J373" s="3"/>
      <c r="K373" s="41"/>
      <c r="L373" s="3"/>
      <c r="M373" s="3"/>
      <c r="N373" s="3"/>
      <c r="O373" s="31"/>
      <c r="P373" s="31"/>
      <c r="Q373" s="31"/>
    </row>
    <row r="374" spans="1:17" x14ac:dyDescent="0.25">
      <c r="A374" s="7"/>
      <c r="B374" s="3"/>
      <c r="C374" s="3"/>
      <c r="D374" s="3"/>
      <c r="E374" s="7"/>
      <c r="F374" s="3"/>
      <c r="G374" s="39"/>
      <c r="H374" s="31"/>
      <c r="I374" s="3"/>
      <c r="J374" s="3"/>
      <c r="K374" s="41"/>
      <c r="L374" s="3"/>
      <c r="M374" s="3"/>
      <c r="N374" s="3"/>
      <c r="O374" s="31"/>
      <c r="P374" s="31"/>
      <c r="Q374" s="31"/>
    </row>
    <row r="375" spans="1:17" x14ac:dyDescent="0.25">
      <c r="A375" s="7"/>
      <c r="B375" s="3"/>
      <c r="C375" s="3"/>
      <c r="D375" s="3"/>
      <c r="E375" s="7"/>
      <c r="F375" s="3"/>
      <c r="G375" s="39"/>
      <c r="H375" s="31"/>
      <c r="I375" s="3"/>
      <c r="J375" s="3"/>
      <c r="K375" s="41"/>
      <c r="L375" s="3"/>
      <c r="M375" s="3"/>
      <c r="N375" s="3"/>
      <c r="O375" s="31"/>
      <c r="P375" s="31"/>
      <c r="Q375" s="31"/>
    </row>
    <row r="376" spans="1:17" x14ac:dyDescent="0.25">
      <c r="A376" s="7"/>
      <c r="B376" s="3"/>
      <c r="C376" s="3"/>
      <c r="D376" s="3"/>
      <c r="E376" s="7"/>
      <c r="F376" s="3"/>
      <c r="G376" s="39"/>
      <c r="H376" s="31"/>
      <c r="I376" s="3"/>
      <c r="J376" s="3"/>
      <c r="K376" s="41"/>
      <c r="L376" s="3"/>
      <c r="M376" s="3"/>
      <c r="N376" s="3"/>
      <c r="O376" s="31"/>
      <c r="P376" s="31"/>
      <c r="Q376" s="31"/>
    </row>
    <row r="377" spans="1:17" x14ac:dyDescent="0.25">
      <c r="A377" s="7"/>
      <c r="B377" s="3"/>
      <c r="C377" s="3"/>
      <c r="D377" s="3"/>
      <c r="E377" s="7"/>
      <c r="F377" s="3"/>
      <c r="G377" s="39"/>
      <c r="H377" s="31"/>
      <c r="I377" s="3"/>
      <c r="J377" s="3"/>
      <c r="K377" s="41"/>
      <c r="L377" s="3"/>
      <c r="M377" s="3"/>
      <c r="N377" s="3"/>
      <c r="O377" s="31"/>
      <c r="P377" s="31"/>
      <c r="Q377" s="31"/>
    </row>
    <row r="378" spans="1:17" x14ac:dyDescent="0.25">
      <c r="A378" s="7"/>
      <c r="B378" s="3"/>
      <c r="C378" s="3"/>
      <c r="D378" s="3"/>
      <c r="E378" s="7"/>
      <c r="F378" s="3"/>
      <c r="G378" s="39"/>
      <c r="H378" s="31"/>
      <c r="I378" s="3"/>
      <c r="J378" s="3"/>
      <c r="K378" s="41"/>
      <c r="L378" s="3"/>
      <c r="M378" s="3"/>
      <c r="N378" s="3"/>
      <c r="O378" s="31"/>
      <c r="P378" s="31"/>
      <c r="Q378" s="31"/>
    </row>
    <row r="379" spans="1:17" x14ac:dyDescent="0.25">
      <c r="A379" s="7"/>
      <c r="B379" s="3"/>
      <c r="C379" s="3"/>
      <c r="D379" s="3"/>
      <c r="E379" s="7"/>
      <c r="F379" s="3"/>
      <c r="G379" s="39"/>
      <c r="H379" s="31"/>
      <c r="I379" s="3"/>
      <c r="J379" s="3"/>
      <c r="K379" s="41"/>
      <c r="L379" s="3"/>
      <c r="M379" s="3"/>
      <c r="N379" s="3"/>
      <c r="O379" s="31"/>
      <c r="P379" s="31"/>
      <c r="Q379" s="31"/>
    </row>
    <row r="380" spans="1:17" x14ac:dyDescent="0.25">
      <c r="A380" s="7"/>
      <c r="B380" s="3"/>
      <c r="C380" s="3"/>
      <c r="D380" s="3"/>
      <c r="E380" s="7"/>
      <c r="F380" s="3"/>
      <c r="G380" s="39"/>
      <c r="H380" s="31"/>
      <c r="I380" s="3"/>
      <c r="J380" s="3"/>
      <c r="K380" s="41"/>
      <c r="L380" s="3"/>
      <c r="M380" s="3"/>
      <c r="N380" s="3"/>
      <c r="O380" s="31"/>
      <c r="P380" s="31"/>
      <c r="Q380" s="31"/>
    </row>
    <row r="381" spans="1:17" x14ac:dyDescent="0.25">
      <c r="A381" s="7"/>
      <c r="B381" s="3"/>
      <c r="C381" s="3"/>
      <c r="D381" s="3"/>
      <c r="E381" s="7"/>
      <c r="F381" s="3"/>
      <c r="G381" s="39"/>
      <c r="H381" s="31"/>
      <c r="I381" s="3"/>
      <c r="J381" s="3"/>
      <c r="K381" s="41"/>
      <c r="L381" s="3"/>
      <c r="M381" s="3"/>
      <c r="N381" s="3"/>
      <c r="O381" s="31"/>
      <c r="P381" s="31"/>
      <c r="Q381" s="31"/>
    </row>
    <row r="382" spans="1:17" x14ac:dyDescent="0.25">
      <c r="A382" s="7"/>
      <c r="B382" s="3"/>
      <c r="C382" s="3"/>
      <c r="D382" s="3"/>
      <c r="E382" s="7"/>
      <c r="F382" s="3"/>
      <c r="G382" s="39"/>
      <c r="H382" s="31"/>
      <c r="I382" s="3"/>
      <c r="J382" s="3"/>
      <c r="K382" s="41"/>
      <c r="L382" s="3"/>
      <c r="M382" s="3"/>
      <c r="N382" s="3"/>
      <c r="O382" s="31"/>
      <c r="P382" s="31"/>
      <c r="Q382" s="31"/>
    </row>
    <row r="383" spans="1:17" x14ac:dyDescent="0.25">
      <c r="A383" s="7"/>
      <c r="B383" s="3"/>
      <c r="C383" s="3"/>
      <c r="D383" s="3"/>
      <c r="E383" s="7"/>
      <c r="F383" s="3"/>
      <c r="G383" s="39"/>
      <c r="H383" s="31"/>
      <c r="I383" s="3"/>
      <c r="J383" s="3"/>
      <c r="K383" s="41"/>
      <c r="L383" s="3"/>
      <c r="M383" s="3"/>
      <c r="N383" s="3"/>
      <c r="O383" s="31"/>
      <c r="P383" s="31"/>
      <c r="Q383" s="31"/>
    </row>
    <row r="384" spans="1:17" x14ac:dyDescent="0.25">
      <c r="A384" s="7"/>
      <c r="B384" s="3"/>
      <c r="C384" s="3"/>
      <c r="D384" s="3"/>
      <c r="E384" s="7"/>
      <c r="F384" s="3"/>
      <c r="G384" s="39"/>
      <c r="H384" s="31"/>
      <c r="I384" s="3"/>
      <c r="J384" s="3"/>
      <c r="K384" s="41"/>
      <c r="L384" s="3"/>
      <c r="M384" s="3"/>
      <c r="N384" s="3"/>
      <c r="O384" s="31"/>
      <c r="P384" s="31"/>
      <c r="Q384" s="31"/>
    </row>
    <row r="385" spans="1:17" x14ac:dyDescent="0.25">
      <c r="A385" s="7"/>
      <c r="B385" s="3"/>
      <c r="C385" s="3"/>
      <c r="D385" s="3"/>
      <c r="E385" s="7"/>
      <c r="F385" s="3"/>
      <c r="G385" s="39"/>
      <c r="H385" s="31"/>
      <c r="I385" s="3"/>
      <c r="J385" s="3"/>
      <c r="K385" s="41"/>
      <c r="L385" s="3"/>
      <c r="M385" s="3"/>
      <c r="N385" s="3"/>
      <c r="O385" s="31"/>
      <c r="P385" s="31"/>
      <c r="Q385" s="31"/>
    </row>
    <row r="386" spans="1:17" x14ac:dyDescent="0.25">
      <c r="A386" s="7"/>
      <c r="B386" s="3"/>
      <c r="C386" s="3"/>
      <c r="D386" s="3"/>
      <c r="E386" s="7"/>
      <c r="F386" s="3"/>
      <c r="G386" s="39"/>
      <c r="H386" s="31"/>
      <c r="I386" s="3"/>
      <c r="J386" s="3"/>
      <c r="K386" s="41"/>
      <c r="L386" s="3"/>
      <c r="M386" s="3"/>
      <c r="N386" s="3"/>
      <c r="O386" s="31"/>
      <c r="P386" s="31"/>
      <c r="Q386" s="31"/>
    </row>
    <row r="387" spans="1:17" x14ac:dyDescent="0.25"/>
    <row r="388" spans="1:17" x14ac:dyDescent="0.25"/>
    <row r="389" spans="1:17" x14ac:dyDescent="0.25"/>
    <row r="390" spans="1:17" x14ac:dyDescent="0.25"/>
    <row r="391" spans="1:17" x14ac:dyDescent="0.25"/>
    <row r="392" spans="1:17" x14ac:dyDescent="0.25"/>
    <row r="393" spans="1:17" x14ac:dyDescent="0.25"/>
    <row r="394" spans="1:17" x14ac:dyDescent="0.25"/>
    <row r="395" spans="1:17" x14ac:dyDescent="0.25"/>
    <row r="396" spans="1:17" x14ac:dyDescent="0.25"/>
    <row r="397" spans="1:17" x14ac:dyDescent="0.25"/>
    <row r="398" spans="1:17" x14ac:dyDescent="0.25"/>
  </sheetData>
  <conditionalFormatting sqref="A1:A54 A56:A1048576">
    <cfRule type="containsText" dxfId="19" priority="20" operator="containsText" text="PROJET A TRAVAILLER">
      <formula>NOT(ISERROR(SEARCH("PROJET A TRAVAILLER",A1)))</formula>
    </cfRule>
  </conditionalFormatting>
  <conditionalFormatting sqref="A2:A54">
    <cfRule type="containsText" dxfId="14" priority="382" operator="containsText" text="ATT RETOUR PRIX VIOLAINE">
      <formula>NOT(ISERROR(SEARCH("ATT RETOUR PRIX VIOLAINE",A2)))</formula>
    </cfRule>
  </conditionalFormatting>
  <conditionalFormatting sqref="A53:A54 A56:A386">
    <cfRule type="containsText" dxfId="7" priority="221" operator="containsText" text="ATT RETOUR PRIX VIOLAINE">
      <formula>NOT(ISERROR(SEARCH("ATT RETOUR PRIX VIOLAINE",A53)))</formula>
    </cfRule>
    <cfRule type="containsText" dxfId="6" priority="223" operator="containsText" text="COMMANDE REÇUE">
      <formula>NOT(ISERROR(SEARCH("COMMANDE REÇUE",A53)))</formula>
    </cfRule>
  </conditionalFormatting>
  <conditionalFormatting sqref="L2:L17">
    <cfRule type="cellIs" dxfId="5" priority="392" operator="equal">
      <formula>#REF!</formula>
    </cfRule>
  </conditionalFormatting>
  <dataValidations disablePrompts="1" count="3">
    <dataValidation type="list" allowBlank="1" showInputMessage="1" showErrorMessage="1" sqref="F53:F54 F56:F386 A53:A54 A56:A386" xr:uid="{00000000-0002-0000-0000-000000000000}">
      <formula1>#REF!</formula1>
    </dataValidation>
    <dataValidation type="list" allowBlank="1" showInputMessage="1" showErrorMessage="1" sqref="M53:N54 M56:N386" xr:uid="{00000000-0002-0000-0000-000001000000}">
      <formula1>"OUI,NON"</formula1>
    </dataValidation>
    <dataValidation allowBlank="1" showDropDown="1" showInputMessage="1" showErrorMessage="1" sqref="C2:C52" xr:uid="{00000000-0002-0000-0000-000002000000}"/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8" operator="containsText" id="{B1F611E5-1B5B-48DD-9F89-CCCFDE862CC9}">
            <xm:f>NOT(ISERROR(SEARCH('BASE DE DONNÉES POUR FILTRES'!$C$3,A2)))</xm:f>
            <xm:f>'BASE DE DONNÉES POUR FILTRES'!$C$3</xm:f>
            <x14:dxf>
              <font>
                <color auto="1"/>
              </font>
              <fill>
                <patternFill>
                  <bgColor theme="4" tint="0.59996337778862885"/>
                </patternFill>
              </fill>
            </x14:dxf>
          </x14:cfRule>
          <x14:cfRule type="containsText" priority="379" operator="containsText" id="{5277C9A2-943F-4F0D-8280-8C0C685205A9}">
            <xm:f>NOT(ISERROR(SEARCH(#REF!,A2)))</xm:f>
            <xm:f>#REF!</xm:f>
            <x14:dxf>
              <fill>
                <patternFill>
                  <bgColor theme="0"/>
                </patternFill>
              </fill>
            </x14:dxf>
          </x14:cfRule>
          <x14:cfRule type="containsText" priority="380" operator="containsText" id="{706A0BA1-C7DD-463D-B9BA-E61BA4CC5D88}">
            <xm:f>NOT(ISERROR(SEARCH('BASE DE DONNÉES POUR FILTRES'!$C$6,A2)))</xm:f>
            <xm:f>'BASE DE DONNÉES POUR FILTRES'!$C$6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381" operator="containsText" id="{22596FCB-C2FE-41F0-AB47-5E0746121ED3}">
            <xm:f>NOT(ISERROR(SEARCH('BASE DE DONNÉES POUR FILTRES'!$C$5,A2)))</xm:f>
            <xm:f>'BASE DE DONNÉES POUR FILTRES'!$C$5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383" operator="containsText" id="{C8BED7AA-5A6C-4C1A-9A60-89ADEC467835}">
            <xm:f>NOT(ISERROR(SEARCH('BASE DE DONNÉES POUR FILTRES'!$C$8,A2)))</xm:f>
            <xm:f>'BASE DE DONNÉES POUR FILTRES'!$C$8</xm:f>
            <x14:dxf>
              <font>
                <color theme="9" tint="0.39997558519241921"/>
              </font>
              <fill>
                <patternFill patternType="solid">
                  <bgColor rgb="FF00B0F0"/>
                </patternFill>
              </fill>
            </x14:dxf>
          </x14:cfRule>
          <xm:sqref>A2:A54</xm:sqref>
        </x14:conditionalFormatting>
        <x14:conditionalFormatting xmlns:xm="http://schemas.microsoft.com/office/excel/2006/main">
          <x14:cfRule type="containsText" priority="217" operator="containsText" id="{8DB2DC6B-18CB-4F31-B858-2E403D97E94C}">
            <xm:f>NOT(ISERROR(SEARCH(#REF!,A53)))</xm:f>
            <xm:f>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ontainsText" priority="218" operator="containsText" id="{AA68E1AE-8786-4077-9A12-CB57E1A8F291}">
            <xm:f>NOT(ISERROR(SEARCH(#REF!,A53)))</xm:f>
            <xm:f>#REF!</xm:f>
            <x14:dxf>
              <fill>
                <patternFill>
                  <bgColor theme="0"/>
                </patternFill>
              </fill>
            </x14:dxf>
          </x14:cfRule>
          <x14:cfRule type="containsText" priority="219" operator="containsText" id="{A8209D7E-CF86-4F98-8328-025C06578811}">
            <xm:f>NOT(ISERROR(SEARCH(#REF!,A53)))</xm:f>
            <xm:f>#REF!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20" operator="containsText" id="{A0464E5B-81F7-420D-99CB-2E02A72B95AD}">
            <xm:f>NOT(ISERROR(SEARCH(#REF!,A53)))</xm:f>
            <xm:f>#REF!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222" operator="containsText" id="{0093FB6E-D4A2-42FD-A81F-ACF97B1B0CC6}">
            <xm:f>NOT(ISERROR(SEARCH(#REF!,A53)))</xm:f>
            <xm:f>#REF!</xm:f>
            <x14:dxf>
              <font>
                <color auto="1"/>
              </font>
              <fill>
                <patternFill>
                  <bgColor theme="4" tint="0.59996337778862885"/>
                </patternFill>
              </fill>
            </x14:dxf>
          </x14:cfRule>
          <xm:sqref>A53:A54 A56:A125</xm:sqref>
        </x14:conditionalFormatting>
        <x14:conditionalFormatting xmlns:xm="http://schemas.microsoft.com/office/excel/2006/main">
          <x14:cfRule type="cellIs" priority="393" operator="equal" id="{4DFF7E04-3D9F-45DF-B9BE-A5A6B6F493F5}">
            <xm:f>'BASE DE DONNÉES POUR FILTRES'!$G$3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394" operator="equal" id="{87B5D038-BDC2-4A19-914B-128697E4B27C}">
            <xm:f>'BASE DE DONNÉES POUR FILTRES'!$G$2</xm:f>
            <x14:dxf>
              <fill>
                <patternFill>
                  <bgColor theme="4" tint="0.59996337778862885"/>
                </patternFill>
              </fill>
            </x14:dxf>
          </x14:cfRule>
          <xm:sqref>L2:L17</xm:sqref>
        </x14:conditionalFormatting>
        <x14:conditionalFormatting xmlns:xm="http://schemas.microsoft.com/office/excel/2006/main">
          <x14:cfRule type="cellIs" priority="9" operator="equal" id="{0CF02A1B-60E2-4BA5-AF24-E27FDD157A6C}">
            <xm:f>'BASE DE DONNÉES POUR FILTRES'!$F$4</xm:f>
            <x14:dxf>
              <fill>
                <patternFill>
                  <bgColor rgb="FFFFC000"/>
                </patternFill>
              </fill>
            </x14:dxf>
          </x14:cfRule>
          <x14:cfRule type="cellIs" priority="10" operator="equal" id="{A018518F-D98E-4B00-AE14-5666ED7B6F4D}">
            <xm:f>'BASE DE DONNÉES POUR FILTRES'!$F$3</xm:f>
            <x14:dxf>
              <fill>
                <patternFill>
                  <bgColor theme="9"/>
                </patternFill>
              </fill>
            </x14:dxf>
          </x14:cfRule>
          <x14:cfRule type="cellIs" priority="11" operator="equal" id="{576D063C-88AF-44A6-A14B-4469D83746ED}">
            <xm:f>'BASE DE DONNÉES POUR FILTRES'!$F$2</xm:f>
            <x14:dxf>
              <fill>
                <patternFill>
                  <bgColor rgb="FFFFFF00"/>
                </patternFill>
              </fill>
            </x14:dxf>
          </x14:cfRule>
          <xm:sqref>N2:N17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 xr:uid="{00000000-0002-0000-0000-000003000000}">
          <x14:formula1>
            <xm:f>'BASE DE DONNÉES POUR FILTRES'!$C$2:$C$8</xm:f>
          </x14:formula1>
          <xm:sqref>A2:A52</xm:sqref>
        </x14:dataValidation>
        <x14:dataValidation type="list" allowBlank="1" showInputMessage="1" showErrorMessage="1" xr:uid="{00000000-0002-0000-0000-000004000000}">
          <x14:formula1>
            <xm:f>'BASE DE DONNÉES POUR FILTRES'!$B$2:$B$11</xm:f>
          </x14:formula1>
          <xm:sqref>F2:F52</xm:sqref>
        </x14:dataValidation>
        <x14:dataValidation type="list" allowBlank="1" showInputMessage="1" showErrorMessage="1" xr:uid="{00000000-0002-0000-0000-000005000000}">
          <x14:formula1>
            <xm:f>'BASE DE DONNÉES POUR FILTRES'!$F$2:$F$4</xm:f>
          </x14:formula1>
          <xm:sqref>N2:N18</xm:sqref>
        </x14:dataValidation>
        <x14:dataValidation type="list" showInputMessage="1" showErrorMessage="1" xr:uid="{00000000-0002-0000-0000-000006000000}">
          <x14:formula1>
            <xm:f>'BASE DE DONNÉES POUR FILTRES'!$G$2:$G$4</xm:f>
          </x14:formula1>
          <xm:sqref>L2:L17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V100"/>
  <sheetViews>
    <sheetView showGridLines="0" topLeftCell="D1" zoomScaleNormal="100" workbookViewId="0">
      <selection activeCell="N6" sqref="N6"/>
    </sheetView>
  </sheetViews>
  <sheetFormatPr baseColWidth="10" defaultColWidth="11.42578125" defaultRowHeight="15" customHeight="1" outlineLevelCol="1" x14ac:dyDescent="0.25"/>
  <cols>
    <col min="1" max="1" width="8.7109375" hidden="1" customWidth="1" outlineLevel="1"/>
    <col min="2" max="2" width="27.140625" hidden="1" customWidth="1" outlineLevel="1"/>
    <col min="3" max="3" width="55.28515625" customWidth="1" collapsed="1"/>
    <col min="4" max="4" width="42.42578125" customWidth="1"/>
    <col min="5" max="5" width="4.42578125" bestFit="1" customWidth="1"/>
    <col min="6" max="6" width="57.42578125" customWidth="1"/>
    <col min="7" max="7" width="13.42578125" style="84" bestFit="1" customWidth="1"/>
    <col min="8" max="8" width="12.5703125" bestFit="1" customWidth="1"/>
    <col min="9" max="9" width="12" bestFit="1" customWidth="1"/>
    <col min="10" max="10" width="12.42578125" customWidth="1"/>
    <col min="11" max="11" width="13.42578125" customWidth="1"/>
    <col min="12" max="12" width="9.28515625" style="77"/>
    <col min="13" max="14" width="11.42578125" style="188"/>
    <col min="15" max="15" width="11.42578125" style="77"/>
    <col min="16" max="16" width="17.5703125" customWidth="1"/>
    <col min="17" max="17" width="16.28515625" customWidth="1"/>
    <col min="18" max="18" width="15" customWidth="1"/>
    <col min="19" max="19" width="8.5703125" customWidth="1"/>
  </cols>
  <sheetData>
    <row r="1" spans="1:22" x14ac:dyDescent="0.25">
      <c r="C1" s="29" t="s">
        <v>29</v>
      </c>
      <c r="F1" s="55" t="s">
        <v>30</v>
      </c>
      <c r="G1" s="28" t="s">
        <v>31</v>
      </c>
      <c r="H1" s="27" t="s">
        <v>32</v>
      </c>
      <c r="I1" s="22" t="s">
        <v>33</v>
      </c>
      <c r="J1" s="24"/>
      <c r="P1" s="78" t="s">
        <v>34</v>
      </c>
      <c r="Q1" s="68" t="e">
        <f>AVERAGE(H100)</f>
        <v>#DIV/0!</v>
      </c>
      <c r="S1" s="21" t="s">
        <v>35</v>
      </c>
      <c r="T1" s="21" t="s">
        <v>36</v>
      </c>
      <c r="U1" s="21"/>
      <c r="V1" s="21"/>
    </row>
    <row r="2" spans="1:22" x14ac:dyDescent="0.25">
      <c r="F2" s="26">
        <f>0.012*Q2</f>
        <v>0</v>
      </c>
      <c r="G2" s="83">
        <f>0.55*F2</f>
        <v>0</v>
      </c>
      <c r="H2" s="26">
        <f>0.1*(G2+F2)</f>
        <v>0</v>
      </c>
      <c r="I2" s="26">
        <f>F2+G2+H2</f>
        <v>0</v>
      </c>
      <c r="J2" s="25"/>
      <c r="P2" s="79" t="s">
        <v>37</v>
      </c>
      <c r="Q2" s="70">
        <f>J100</f>
        <v>0</v>
      </c>
      <c r="S2" s="21" t="s">
        <v>38</v>
      </c>
      <c r="T2" s="21" t="s">
        <v>39</v>
      </c>
      <c r="U2" s="21"/>
      <c r="V2" s="21"/>
    </row>
    <row r="3" spans="1:22" x14ac:dyDescent="0.25">
      <c r="K3" s="24"/>
      <c r="P3" s="80" t="s">
        <v>40</v>
      </c>
      <c r="Q3" s="67"/>
      <c r="S3" s="21" t="s">
        <v>41</v>
      </c>
      <c r="T3" s="21" t="s">
        <v>42</v>
      </c>
      <c r="U3" s="21"/>
      <c r="V3" s="21"/>
    </row>
    <row r="4" spans="1:22" x14ac:dyDescent="0.25">
      <c r="D4" s="29">
        <v>2024</v>
      </c>
      <c r="P4" s="69" t="s">
        <v>43</v>
      </c>
      <c r="Q4" s="81">
        <v>400000</v>
      </c>
      <c r="S4" s="21" t="s">
        <v>44</v>
      </c>
      <c r="T4" s="21"/>
      <c r="U4" s="21"/>
      <c r="V4" s="21"/>
    </row>
    <row r="5" spans="1:22" ht="40.5" customHeight="1" thickBot="1" x14ac:dyDescent="0.3">
      <c r="A5" s="23"/>
      <c r="B5" s="23"/>
      <c r="C5" s="45" t="s">
        <v>45</v>
      </c>
      <c r="D5" s="72" t="s">
        <v>46</v>
      </c>
      <c r="E5" s="72" t="s">
        <v>47</v>
      </c>
      <c r="F5" s="72" t="s">
        <v>48</v>
      </c>
      <c r="G5" s="72" t="s">
        <v>49</v>
      </c>
      <c r="H5" s="72" t="s">
        <v>50</v>
      </c>
      <c r="I5" s="72" t="s">
        <v>51</v>
      </c>
      <c r="J5" s="72" t="s">
        <v>52</v>
      </c>
      <c r="K5" s="73" t="s">
        <v>53</v>
      </c>
      <c r="L5" s="82" t="s">
        <v>54</v>
      </c>
      <c r="M5" s="189" t="s">
        <v>106</v>
      </c>
      <c r="N5" s="189" t="s">
        <v>107</v>
      </c>
      <c r="O5" s="181"/>
      <c r="P5" s="180"/>
      <c r="Q5" s="154"/>
      <c r="S5" s="21" t="s">
        <v>55</v>
      </c>
      <c r="T5" s="21"/>
      <c r="U5" s="21"/>
      <c r="V5" s="21"/>
    </row>
    <row r="6" spans="1:22" x14ac:dyDescent="0.25">
      <c r="A6" s="20">
        <v>1</v>
      </c>
      <c r="B6" s="43" cm="1">
        <f t="array" ref="B6">IFERROR(SMALL(IF(Tableau4[[#All],[COMMANDE REÇUE ?]]="OUI",ROW(Tableau4[[#All],[COMMANDE REÇUE ?]]),""),A6),"")</f>
        <v>2</v>
      </c>
      <c r="C6" s="3" t="str" cm="1">
        <f t="array" ref="C6">IFERROR(INDEX(Tableau4[[#All],[DESCRIPTION PROJET]],$B6,1),"")</f>
        <v>AAAA</v>
      </c>
      <c r="D6" s="3" t="str" cm="1">
        <f t="array" ref="D6">IFERROR(INDEX(Tableau4[[#All],[NOM DU CLIENT/PROSPECT]],$B6,1),"")</f>
        <v>TEST</v>
      </c>
      <c r="E6" s="3" cm="1">
        <f t="array" ref="E6">IFERROR(INDEX(Tableau4[[#All],[DPTS]],$B6,1),"")</f>
        <v>72</v>
      </c>
      <c r="F6" s="3" t="str" cm="1">
        <f t="array" ref="F6">IFERROR(INDEX(Tableau4[[#All],[DESCRIPTION PROJET]],$B6,1),"")</f>
        <v>AAAA</v>
      </c>
      <c r="G6" s="89" cm="1">
        <f t="array" ref="G6">IFERROR(INDEX(Tableau4[[#All],[MONTANT H.T]],$B6,1),"")</f>
        <v>12000</v>
      </c>
      <c r="H6" s="90"/>
      <c r="I6" s="89"/>
      <c r="J6" s="91"/>
      <c r="K6" s="102"/>
      <c r="L6" s="171"/>
      <c r="M6" s="190" cm="1">
        <f t="array" ref="M6">IFERROR(INDEX(Tableau4[[#All],[Début chantier]],$B6,1),"")</f>
        <v>45475</v>
      </c>
      <c r="N6" s="190" cm="1">
        <f t="array" ref="N6">IFERROR(INDEX(Tableau4[[#All],[Fin chantier]],$B6,1),"")</f>
        <v>45491</v>
      </c>
      <c r="O6" s="182"/>
      <c r="P6" s="155"/>
      <c r="Q6" s="156"/>
    </row>
    <row r="7" spans="1:22" x14ac:dyDescent="0.25">
      <c r="A7" s="20">
        <v>2</v>
      </c>
      <c r="B7" s="43" t="str" cm="1">
        <f t="array" ref="B7">IFERROR(SMALL(IF(Tableau4[[#All],[COMMANDE REÇUE ?]]="OUI",ROW(Tableau4[[#All],[COMMANDE REÇUE ?]]),""),A7),"")</f>
        <v/>
      </c>
      <c r="C7" s="3" t="str" cm="1">
        <f t="array" ref="C7">IFERROR(INDEX(Tableau4[[#All],[DESCRIPTION PROJET]],$B7,1),"")</f>
        <v/>
      </c>
      <c r="D7" s="41"/>
      <c r="E7" s="3" t="str" cm="1">
        <f t="array" ref="E7">IFERROR(INDEX(Tableau4[[#All],[DPTS]],$B7,1),"")</f>
        <v/>
      </c>
      <c r="F7" s="41" t="str" cm="1">
        <f t="array" aca="1" ref="F7" ca="1">IFERROR(INDEX('SUIVI DOSSIERS'!$H$17:$H$986,SMALL(IF('SUIVI DOSSIERS'!$M$17:$M$986="OUI",ROW(INDIRECT("1:"&amp;ROWS('SUIVI DOSSIERS'!$H$17:$H$986)))),ROWS('SUIVI DOSSIERS'!$17:17))),"")</f>
        <v/>
      </c>
      <c r="G7" s="86" t="str">
        <f t="array" aca="1" ref="G7" ca="1">IFERROR(INDEX('SUIVI DOSSIERS'!$K$17:$K$986,SMALL(IF('SUIVI DOSSIERS'!$M$17:$M$986="OUI",ROW(INDIRECT("1:"&amp;ROWS('SUIVI DOSSIERS'!$K$17:$K$986)))),ROWS('SUIVI DOSSIERS'!$17:17))),"")</f>
        <v/>
      </c>
      <c r="H7" s="87"/>
      <c r="I7" s="86"/>
      <c r="J7" s="88"/>
      <c r="K7" s="101"/>
      <c r="L7" s="171"/>
      <c r="M7" s="191"/>
      <c r="N7" s="191"/>
      <c r="O7" s="182"/>
      <c r="P7" s="157"/>
      <c r="Q7" s="158"/>
    </row>
    <row r="8" spans="1:22" x14ac:dyDescent="0.25">
      <c r="A8" s="20">
        <v>3</v>
      </c>
      <c r="B8" s="43" t="str" cm="1">
        <f t="array" ref="B8">IFERROR(SMALL(IF(Tableau4[[#All],[COMMANDE REÇUE ?]]="OUI",ROW(Tableau4[[#All],[COMMANDE REÇUE ?]]),""),A8),"")</f>
        <v/>
      </c>
      <c r="C8" s="3" t="str" cm="1">
        <f t="array" ref="C8">IFERROR(INDEX(Tableau4[[#All],[DESCRIPTION PROJET]],$B8,1),"")</f>
        <v/>
      </c>
      <c r="D8" s="41" t="str">
        <f t="array" aca="1" ref="D8" ca="1">IFERROR(INDEX('SUIVI DOSSIERS'!$G$17:$G$986,SMALL(IF('SUIVI DOSSIERS'!$M$17:$M$986="OUI",ROW(INDIRECT("1:"&amp;ROWS('SUIVI DOSSIERS'!$G$17:$G$986)))),ROWS('SUIVI DOSSIERS'!$17:17))),"")</f>
        <v/>
      </c>
      <c r="E8" s="3" t="str" cm="1">
        <f t="array" ref="E8">IFERROR(INDEX(Tableau4[[#All],[DPTS]],$B8,1),"")</f>
        <v/>
      </c>
      <c r="F8" s="60" t="str">
        <f t="array" aca="1" ref="F8" ca="1">IFERROR(INDEX('SUIVI DOSSIERS'!$H$17:$H$986,SMALL(IF('SUIVI DOSSIERS'!$M$17:$M$986="OUI",ROW(INDIRECT("1:"&amp;ROWS('SUIVI DOSSIERS'!$H$17:$H$986)))),ROWS('SUIVI DOSSIERS'!$17:17))),"")</f>
        <v/>
      </c>
      <c r="G8" s="105" t="str">
        <f t="array" aca="1" ref="G8" ca="1">IFERROR(INDEX('SUIVI DOSSIERS'!$K$17:$K$986,SMALL(IF('SUIVI DOSSIERS'!$M$17:$M$986="OUI",ROW(INDIRECT("1:"&amp;ROWS('SUIVI DOSSIERS'!$K$17:$K$986)))),ROWS('SUIVI DOSSIERS'!$17:17))),"")</f>
        <v/>
      </c>
      <c r="H8" s="106"/>
      <c r="I8" s="105"/>
      <c r="J8" s="109"/>
      <c r="K8" s="108"/>
      <c r="L8" s="172"/>
      <c r="M8" s="192"/>
      <c r="N8" s="192"/>
      <c r="O8" s="183"/>
      <c r="P8" s="157"/>
      <c r="Q8" s="158"/>
    </row>
    <row r="9" spans="1:22" x14ac:dyDescent="0.25">
      <c r="A9" s="20">
        <v>4</v>
      </c>
      <c r="B9" s="43" t="str" cm="1">
        <f t="array" ref="B9">IFERROR(SMALL(IF(Tableau4[[#All],[COMMANDE REÇUE ?]]="OUI",ROW(Tableau4[[#All],[COMMANDE REÇUE ?]]),""),A9),"")</f>
        <v/>
      </c>
      <c r="C9" s="3" t="str" cm="1">
        <f t="array" ref="C9">IFERROR(INDEX(Tableau4[[#All],[DESCRIPTION PROJET]],$B9,1),"")</f>
        <v/>
      </c>
      <c r="D9" s="41" t="str">
        <f t="array" aca="1" ref="D9" ca="1">IFERROR(INDEX('SUIVI DOSSIERS'!$G$17:$G$986,SMALL(IF('SUIVI DOSSIERS'!$M$17:$M$986="OUI",ROW(INDIRECT("1:"&amp;ROWS('SUIVI DOSSIERS'!$G$17:$G$986)))),ROWS('SUIVI DOSSIERS'!$17:17))),"")</f>
        <v/>
      </c>
      <c r="E9" s="3" t="str" cm="1">
        <f t="array" ref="E9">IFERROR(INDEX(Tableau4[[#All],[DPTS]],$B9,1),"")</f>
        <v/>
      </c>
      <c r="F9" s="41" t="str">
        <f t="array" aca="1" ref="F9" ca="1">IFERROR(INDEX('SUIVI DOSSIERS'!$H$17:$H$986,SMALL(IF('SUIVI DOSSIERS'!$M$17:$M$986="OUI",ROW(INDIRECT("1:"&amp;ROWS('SUIVI DOSSIERS'!$H$17:$H$986)))),ROWS('SUIVI DOSSIERS'!$17:17))),"")</f>
        <v/>
      </c>
      <c r="G9" s="92" t="str">
        <f t="array" aca="1" ref="G9" ca="1">IFERROR(INDEX('SUIVI DOSSIERS'!$K$17:$K$986,SMALL(IF('SUIVI DOSSIERS'!$M$17:$M$986="OUI",ROW(INDIRECT("1:"&amp;ROWS('SUIVI DOSSIERS'!$K$17:$K$986)))),ROWS('SUIVI DOSSIERS'!$17:17))),"")</f>
        <v/>
      </c>
      <c r="H9" s="93"/>
      <c r="I9" s="92"/>
      <c r="J9" s="94"/>
      <c r="K9" s="98"/>
      <c r="L9" s="173"/>
      <c r="M9" s="193"/>
      <c r="N9" s="193"/>
      <c r="O9" s="184"/>
      <c r="P9" s="157"/>
      <c r="Q9" s="158"/>
    </row>
    <row r="10" spans="1:22" x14ac:dyDescent="0.25">
      <c r="A10" s="20">
        <v>5</v>
      </c>
      <c r="B10" s="43" t="str" cm="1">
        <f t="array" ref="B10">IFERROR(SMALL(IF(Tableau4[[#All],[COMMANDE REÇUE ?]]="OUI",ROW(Tableau4[[#All],[COMMANDE REÇUE ?]]),""),A10),"")</f>
        <v/>
      </c>
      <c r="C10" s="3" t="str" cm="1">
        <f t="array" ref="C10">IFERROR(INDEX(Tableau4[[#All],[DESCRIPTION PROJET]],$B10,1),"")</f>
        <v/>
      </c>
      <c r="D10" s="41" t="str">
        <f t="array" aca="1" ref="D10" ca="1">IFERROR(INDEX('SUIVI DOSSIERS'!$G$17:$G$986,SMALL(IF('SUIVI DOSSIERS'!$M$17:$M$986="OUI",ROW(INDIRECT("1:"&amp;ROWS('SUIVI DOSSIERS'!$G$17:$G$986)))),ROWS('SUIVI DOSSIERS'!$17:17))),"")</f>
        <v/>
      </c>
      <c r="E10" s="3" t="str" cm="1">
        <f t="array" ref="E10">IFERROR(INDEX(Tableau4[[#All],[DPTS]],$B10,1),"")</f>
        <v/>
      </c>
      <c r="F10" s="41" t="str">
        <f t="array" aca="1" ref="F10" ca="1">IFERROR(INDEX('SUIVI DOSSIERS'!$H$17:$H$986,SMALL(IF('SUIVI DOSSIERS'!$M$17:$M$986="OUI",ROW(INDIRECT("1:"&amp;ROWS('SUIVI DOSSIERS'!$H$17:$H$986)))),ROWS('SUIVI DOSSIERS'!$17:17))),"")</f>
        <v/>
      </c>
      <c r="G10" s="116" t="str">
        <f t="array" aca="1" ref="G10" ca="1">IFERROR(INDEX('SUIVI DOSSIERS'!$K$17:$K$986,SMALL(IF('SUIVI DOSSIERS'!$M$17:$M$986="OUI",ROW(INDIRECT("1:"&amp;ROWS('SUIVI DOSSIERS'!$K$17:$K$986)))),ROWS('SUIVI DOSSIERS'!$17:17))),"")</f>
        <v/>
      </c>
      <c r="H10" s="117"/>
      <c r="I10" s="116"/>
      <c r="J10" s="123"/>
      <c r="K10" s="120"/>
      <c r="L10" s="174"/>
      <c r="M10" s="194"/>
      <c r="N10" s="194"/>
      <c r="O10" s="185"/>
      <c r="P10" s="159"/>
      <c r="Q10" s="160"/>
    </row>
    <row r="11" spans="1:22" x14ac:dyDescent="0.25">
      <c r="A11" s="20">
        <v>6</v>
      </c>
      <c r="B11" s="43" t="str" cm="1">
        <f t="array" ref="B11">IFERROR(SMALL(IF(Tableau4[[#All],[COMMANDE REÇUE ?]]="OUI",ROW(Tableau4[[#All],[COMMANDE REÇUE ?]]),""),A11),"")</f>
        <v/>
      </c>
      <c r="C11" s="3" t="str" cm="1">
        <f t="array" ref="C11">IFERROR(INDEX(Tableau4[[#All],[DESCRIPTION PROJET]],$B11,1),"")</f>
        <v/>
      </c>
      <c r="D11" s="41" t="str">
        <f t="array" aca="1" ref="D11" ca="1">IFERROR(INDEX('SUIVI DOSSIERS'!$G$17:$G$986,SMALL(IF('SUIVI DOSSIERS'!$M$17:$M$986="OUI",ROW(INDIRECT("1:"&amp;ROWS('SUIVI DOSSIERS'!$G$17:$G$986)))),ROWS('SUIVI DOSSIERS'!$17:17))),"")</f>
        <v/>
      </c>
      <c r="E11" s="3" t="str" cm="1">
        <f t="array" ref="E11">IFERROR(INDEX(Tableau4[[#All],[DPTS]],$B11,1),"")</f>
        <v/>
      </c>
      <c r="F11" s="41" t="str">
        <f t="array" aca="1" ref="F11" ca="1">IFERROR(INDEX('SUIVI DOSSIERS'!$H$17:$H$986,SMALL(IF('SUIVI DOSSIERS'!$M$17:$M$986="OUI",ROW(INDIRECT("1:"&amp;ROWS('SUIVI DOSSIERS'!$H$17:$H$986)))),ROWS('SUIVI DOSSIERS'!$17:17))),"")</f>
        <v/>
      </c>
      <c r="G11" s="95" t="str">
        <f t="array" aca="1" ref="G11" ca="1">IFERROR(INDEX('SUIVI DOSSIERS'!$K$17:$K$986,SMALL(IF('SUIVI DOSSIERS'!$M$17:$M$986="OUI",ROW(INDIRECT("1:"&amp;ROWS('SUIVI DOSSIERS'!$K$17:$K$986)))),ROWS('SUIVI DOSSIERS'!$17:17))),"")</f>
        <v/>
      </c>
      <c r="H11" s="96"/>
      <c r="I11" s="95"/>
      <c r="J11" s="97"/>
      <c r="K11" s="103"/>
      <c r="L11" s="175"/>
      <c r="M11" s="195"/>
      <c r="N11" s="195"/>
      <c r="O11" s="186"/>
      <c r="P11" s="155"/>
      <c r="Q11" s="156"/>
    </row>
    <row r="12" spans="1:22" x14ac:dyDescent="0.25">
      <c r="A12" s="20">
        <v>7</v>
      </c>
      <c r="B12" s="43" t="str" cm="1">
        <f t="array" ref="B12">IFERROR(SMALL(IF(Tableau4[[#All],[COMMANDE REÇUE ?]]="OUI",ROW(Tableau4[[#All],[COMMANDE REÇUE ?]]),""),A12),"")</f>
        <v/>
      </c>
      <c r="C12" s="3" t="str" cm="1">
        <f t="array" ref="C12">IFERROR(INDEX(Tableau4[[#All],[DESCRIPTION PROJET]],$B12,1),"")</f>
        <v/>
      </c>
      <c r="D12" s="41" t="str">
        <f t="array" aca="1" ref="D12" ca="1">IFERROR(INDEX('SUIVI DOSSIERS'!$G$17:$G$986,SMALL(IF('SUIVI DOSSIERS'!$M$17:$M$986="OUI",ROW(INDIRECT("1:"&amp;ROWS('SUIVI DOSSIERS'!$G$17:$G$986)))),ROWS('SUIVI DOSSIERS'!$17:17))),"")</f>
        <v/>
      </c>
      <c r="E12" s="3" t="str" cm="1">
        <f t="array" ref="E12">IFERROR(INDEX(Tableau4[[#All],[DPTS]],$B12,1),"")</f>
        <v/>
      </c>
      <c r="F12" s="41" t="str">
        <f t="array" aca="1" ref="F12" ca="1">IFERROR(INDEX('SUIVI DOSSIERS'!$H$17:$H$986,SMALL(IF('SUIVI DOSSIERS'!$M$17:$M$986="OUI",ROW(INDIRECT("1:"&amp;ROWS('SUIVI DOSSIERS'!$H$17:$H$986)))),ROWS('SUIVI DOSSIERS'!$17:17))),"")</f>
        <v/>
      </c>
      <c r="G12" s="15" t="str">
        <f t="array" aca="1" ref="G12" ca="1">IFERROR(INDEX('SUIVI DOSSIERS'!$K$17:$K$986,SMALL(IF('SUIVI DOSSIERS'!$M$17:$M$986="OUI",ROW(INDIRECT("1:"&amp;ROWS('SUIVI DOSSIERS'!$K$17:$K$986)))),ROWS('SUIVI DOSSIERS'!$17:17))),"")</f>
        <v/>
      </c>
      <c r="H12" s="56"/>
      <c r="I12" s="15"/>
      <c r="J12" s="57"/>
      <c r="K12" s="74"/>
      <c r="L12" s="176"/>
      <c r="M12" s="196"/>
      <c r="N12" s="196"/>
      <c r="O12" s="7"/>
      <c r="P12" s="161"/>
      <c r="Q12" s="162"/>
    </row>
    <row r="13" spans="1:22" x14ac:dyDescent="0.25">
      <c r="A13" s="20">
        <v>8</v>
      </c>
      <c r="B13" s="43" t="str" cm="1">
        <f t="array" ref="B13">IFERROR(SMALL(IF(Tableau4[[#All],[COMMANDE REÇUE ?]]="OUI",ROW(Tableau4[[#All],[COMMANDE REÇUE ?]]),""),A13),"")</f>
        <v/>
      </c>
      <c r="C13" s="3" t="str" cm="1">
        <f t="array" ref="C13">IFERROR(INDEX(Tableau4[[#All],[DESCRIPTION PROJET]],$B13,1),"")</f>
        <v/>
      </c>
      <c r="D13" s="41" t="str">
        <f t="array" aca="1" ref="D13" ca="1">IFERROR(INDEX('SUIVI DOSSIERS'!$G$17:$G$986,SMALL(IF('SUIVI DOSSIERS'!$M$17:$M$986="OUI",ROW(INDIRECT("1:"&amp;ROWS('SUIVI DOSSIERS'!$G$17:$G$986)))),ROWS('SUIVI DOSSIERS'!$17:17))),"")</f>
        <v/>
      </c>
      <c r="E13" s="3" t="str" cm="1">
        <f t="array" ref="E13">IFERROR(INDEX(Tableau4[[#All],[DPTS]],$B13,1),"")</f>
        <v/>
      </c>
      <c r="F13" s="41" t="str">
        <f t="array" aca="1" ref="F13" ca="1">IFERROR(INDEX('SUIVI DOSSIERS'!$H$17:$H$986,SMALL(IF('SUIVI DOSSIERS'!$M$17:$M$986="OUI",ROW(INDIRECT("1:"&amp;ROWS('SUIVI DOSSIERS'!$H$17:$H$986)))),ROWS('SUIVI DOSSIERS'!$17:17))),"")</f>
        <v/>
      </c>
      <c r="G13" s="92" t="str">
        <f t="array" aca="1" ref="G13" ca="1">IFERROR(INDEX('SUIVI DOSSIERS'!$K$17:$K$986,SMALL(IF('SUIVI DOSSIERS'!$M$17:$M$986="OUI",ROW(INDIRECT("1:"&amp;ROWS('SUIVI DOSSIERS'!$K$17:$K$986)))),ROWS('SUIVI DOSSIERS'!$17:17))),"")</f>
        <v/>
      </c>
      <c r="H13" s="93"/>
      <c r="I13" s="92"/>
      <c r="J13" s="94"/>
      <c r="K13" s="98"/>
      <c r="L13" s="173"/>
      <c r="M13" s="193"/>
      <c r="N13" s="193"/>
      <c r="O13" s="184"/>
    </row>
    <row r="14" spans="1:22" x14ac:dyDescent="0.25">
      <c r="A14" s="20">
        <v>9</v>
      </c>
      <c r="B14" s="43" t="str" cm="1">
        <f t="array" ref="B14">IFERROR(SMALL(IF(Tableau4[[#All],[COMMANDE REÇUE ?]]="OUI",ROW(Tableau4[[#All],[COMMANDE REÇUE ?]]),""),A14),"")</f>
        <v/>
      </c>
      <c r="C14" s="3" t="str" cm="1">
        <f t="array" ref="C14">IFERROR(INDEX(Tableau4[[#All],[DESCRIPTION PROJET]],$B14,1),"")</f>
        <v/>
      </c>
      <c r="D14" s="41" t="str">
        <f t="array" aca="1" ref="D14" ca="1">IFERROR(INDEX('SUIVI DOSSIERS'!$G$17:$G$986,SMALL(IF('SUIVI DOSSIERS'!$M$17:$M$986="OUI",ROW(INDIRECT("1:"&amp;ROWS('SUIVI DOSSIERS'!$G$17:$G$986)))),ROWS('SUIVI DOSSIERS'!$17:17))),"")</f>
        <v/>
      </c>
      <c r="E14" s="3" t="str" cm="1">
        <f t="array" ref="E14">IFERROR(INDEX(Tableau4[[#All],[DPTS]],$B14,1),"")</f>
        <v/>
      </c>
      <c r="F14" s="41" t="str">
        <f t="array" aca="1" ref="F14" ca="1">IFERROR(INDEX('SUIVI DOSSIERS'!$H$17:$H$986,SMALL(IF('SUIVI DOSSIERS'!$M$17:$M$986="OUI",ROW(INDIRECT("1:"&amp;ROWS('SUIVI DOSSIERS'!$H$17:$H$986)))),ROWS('SUIVI DOSSIERS'!$17:17))),"")</f>
        <v/>
      </c>
      <c r="G14" s="105" t="str">
        <f t="array" aca="1" ref="G14" ca="1">IFERROR(INDEX('SUIVI DOSSIERS'!$K$17:$K$986,SMALL(IF('SUIVI DOSSIERS'!$M$17:$M$986="OUI",ROW(INDIRECT("1:"&amp;ROWS('SUIVI DOSSIERS'!$K$17:$K$986)))),ROWS('SUIVI DOSSIERS'!$17:17))),"")</f>
        <v/>
      </c>
      <c r="H14" s="106"/>
      <c r="I14" s="113"/>
      <c r="J14" s="114"/>
      <c r="K14" s="108"/>
      <c r="L14" s="177"/>
      <c r="M14" s="197"/>
      <c r="N14" s="197"/>
      <c r="O14" s="187"/>
    </row>
    <row r="15" spans="1:22" x14ac:dyDescent="0.25">
      <c r="A15" s="20">
        <v>10</v>
      </c>
      <c r="B15" s="43" t="str" cm="1">
        <f t="array" ref="B15">IFERROR(SMALL(IF(Tableau4[[#All],[COMMANDE REÇUE ?]]="OUI",ROW(Tableau4[[#All],[COMMANDE REÇUE ?]]),""),A15),"")</f>
        <v/>
      </c>
      <c r="C15" s="3" t="str" cm="1">
        <f t="array" ref="C15">IFERROR(INDEX(Tableau4[[#All],[DESCRIPTION PROJET]],$B15,1),"")</f>
        <v/>
      </c>
      <c r="D15" s="41" t="str">
        <f t="array" aca="1" ref="D15" ca="1">IFERROR(INDEX('SUIVI DOSSIERS'!$G$17:$G$986,SMALL(IF('SUIVI DOSSIERS'!$M$17:$M$986="OUI",ROW(INDIRECT("1:"&amp;ROWS('SUIVI DOSSIERS'!$G$17:$G$986)))),ROWS('SUIVI DOSSIERS'!$17:17))),"")</f>
        <v/>
      </c>
      <c r="E15" s="3" t="str" cm="1">
        <f t="array" ref="E15">IFERROR(INDEX(Tableau4[[#All],[DPTS]],$B15,1),"")</f>
        <v/>
      </c>
      <c r="F15" s="41" t="str">
        <f t="array" aca="1" ref="F15" ca="1">IFERROR(INDEX('SUIVI DOSSIERS'!$H$17:$H$986,SMALL(IF('SUIVI DOSSIERS'!$M$17:$M$986="OUI",ROW(INDIRECT("1:"&amp;ROWS('SUIVI DOSSIERS'!$H$17:$H$986)))),ROWS('SUIVI DOSSIERS'!$17:17))),"")</f>
        <v/>
      </c>
      <c r="G15" s="105" t="str">
        <f t="array" aca="1" ref="G15" ca="1">IFERROR(INDEX('SUIVI DOSSIERS'!$K$17:$K$986,SMALL(IF('SUIVI DOSSIERS'!$M$17:$M$986="OUI",ROW(INDIRECT("1:"&amp;ROWS('SUIVI DOSSIERS'!$K$17:$K$986)))),ROWS('SUIVI DOSSIERS'!$17:17))),"")</f>
        <v/>
      </c>
      <c r="H15" s="106"/>
      <c r="I15" s="113"/>
      <c r="J15" s="114"/>
      <c r="K15" s="108"/>
      <c r="L15" s="177"/>
      <c r="M15" s="197"/>
      <c r="N15" s="197"/>
      <c r="O15" s="187"/>
    </row>
    <row r="16" spans="1:22" x14ac:dyDescent="0.25">
      <c r="A16" s="20">
        <v>11</v>
      </c>
      <c r="B16" s="43" t="str" cm="1">
        <f t="array" ref="B16">IFERROR(SMALL(IF(Tableau4[[#All],[COMMANDE REÇUE ?]]="OUI",ROW(Tableau4[[#All],[COMMANDE REÇUE ?]]),""),A16),"")</f>
        <v/>
      </c>
      <c r="C16" s="3" t="str" cm="1">
        <f t="array" ref="C16">IFERROR(INDEX(Tableau4[[#All],[DESCRIPTION PROJET]],$B16,1),"")</f>
        <v/>
      </c>
      <c r="D16" s="41" t="str">
        <f t="array" aca="1" ref="D16" ca="1">IFERROR(INDEX('SUIVI DOSSIERS'!$G$17:$G$986,SMALL(IF('SUIVI DOSSIERS'!$M$17:$M$986="OUI",ROW(INDIRECT("1:"&amp;ROWS('SUIVI DOSSIERS'!$G$17:$G$986)))),ROWS('SUIVI DOSSIERS'!$17:17))),"")</f>
        <v/>
      </c>
      <c r="E16" s="3" t="str" cm="1">
        <f t="array" ref="E16">IFERROR(INDEX(Tableau4[[#All],[DPTS]],$B16,1),"")</f>
        <v/>
      </c>
      <c r="F16" s="41" t="str">
        <f t="array" aca="1" ref="F16" ca="1">IFERROR(INDEX('SUIVI DOSSIERS'!$H$17:$H$986,SMALL(IF('SUIVI DOSSIERS'!$M$17:$M$986="OUI",ROW(INDIRECT("1:"&amp;ROWS('SUIVI DOSSIERS'!$H$17:$H$986)))),ROWS('SUIVI DOSSIERS'!$17:17))),"")</f>
        <v/>
      </c>
      <c r="G16" s="116" t="str">
        <f t="array" aca="1" ref="G16" ca="1">IFERROR(INDEX('SUIVI DOSSIERS'!$K$17:$K$986,SMALL(IF('SUIVI DOSSIERS'!$M$17:$M$986="OUI",ROW(INDIRECT("1:"&amp;ROWS('SUIVI DOSSIERS'!$K$17:$K$986)))),ROWS('SUIVI DOSSIERS'!$17:17))),"")</f>
        <v/>
      </c>
      <c r="H16" s="117"/>
      <c r="I16" s="118"/>
      <c r="J16" s="119"/>
      <c r="K16" s="120"/>
      <c r="L16" s="174"/>
      <c r="M16" s="194"/>
      <c r="N16" s="194"/>
      <c r="O16" s="185"/>
    </row>
    <row r="17" spans="1:15" x14ac:dyDescent="0.25">
      <c r="A17" s="20">
        <v>12</v>
      </c>
      <c r="B17" s="43" t="str" cm="1">
        <f t="array" ref="B17">IFERROR(SMALL(IF(Tableau4[[#All],[COMMANDE REÇUE ?]]="OUI",ROW(Tableau4[[#All],[COMMANDE REÇUE ?]]),""),A17),"")</f>
        <v/>
      </c>
      <c r="C17" s="3" t="str" cm="1">
        <f t="array" ref="C17">IFERROR(INDEX(Tableau4[[#All],[DESCRIPTION PROJET]],$B17,1),"")</f>
        <v/>
      </c>
      <c r="D17" s="41" t="str">
        <f t="array" aca="1" ref="D17" ca="1">IFERROR(INDEX('SUIVI DOSSIERS'!$G$17:$G$986,SMALL(IF('SUIVI DOSSIERS'!$M$17:$M$986="OUI",ROW(INDIRECT("1:"&amp;ROWS('SUIVI DOSSIERS'!$G$17:$G$986)))),ROWS('SUIVI DOSSIERS'!$17:17))),"")</f>
        <v/>
      </c>
      <c r="E17" s="3" t="str" cm="1">
        <f t="array" ref="E17">IFERROR(INDEX(Tableau4[[#All],[DPTS]],$B17,1),"")</f>
        <v/>
      </c>
      <c r="F17" s="41" t="str">
        <f t="array" aca="1" ref="F17" ca="1">IFERROR(INDEX('SUIVI DOSSIERS'!$H$17:$H$986,SMALL(IF('SUIVI DOSSIERS'!$M$17:$M$986="OUI",ROW(INDIRECT("1:"&amp;ROWS('SUIVI DOSSIERS'!$H$17:$H$986)))),ROWS('SUIVI DOSSIERS'!$17:17))),"")</f>
        <v/>
      </c>
      <c r="G17" s="92" t="str">
        <f t="array" aca="1" ref="G17" ca="1">IFERROR(INDEX('SUIVI DOSSIERS'!$K$17:$K$986,SMALL(IF('SUIVI DOSSIERS'!$M$17:$M$986="OUI",ROW(INDIRECT("1:"&amp;ROWS('SUIVI DOSSIERS'!$K$17:$K$986)))),ROWS('SUIVI DOSSIERS'!$17:17))),"")</f>
        <v/>
      </c>
      <c r="H17" s="93"/>
      <c r="I17" s="99"/>
      <c r="J17" s="100"/>
      <c r="K17" s="98"/>
      <c r="L17" s="173"/>
      <c r="M17" s="193"/>
      <c r="N17" s="193"/>
      <c r="O17" s="184"/>
    </row>
    <row r="18" spans="1:15" x14ac:dyDescent="0.25">
      <c r="A18" s="20">
        <v>13</v>
      </c>
      <c r="B18" s="43" t="str" cm="1">
        <f t="array" ref="B18">IFERROR(SMALL(IF(Tableau4[[#All],[COMMANDE REÇUE ?]]="OUI",ROW(Tableau4[[#All],[COMMANDE REÇUE ?]]),""),A18),"")</f>
        <v/>
      </c>
      <c r="C18" s="3" t="str" cm="1">
        <f t="array" ref="C18">IFERROR(INDEX(Tableau4[[#All],[DESCRIPTION PROJET]],$B18,1),"")</f>
        <v/>
      </c>
      <c r="D18" s="41" t="str">
        <f t="array" aca="1" ref="D18" ca="1">IFERROR(INDEX('SUIVI DOSSIERS'!$G$17:$G$986,SMALL(IF('SUIVI DOSSIERS'!$M$17:$M$986="OUI",ROW(INDIRECT("1:"&amp;ROWS('SUIVI DOSSIERS'!$G$17:$G$986)))),ROWS('SUIVI DOSSIERS'!$17:17))),"")</f>
        <v/>
      </c>
      <c r="E18" s="3" t="str" cm="1">
        <f t="array" ref="E18">IFERROR(INDEX(Tableau4[[#All],[DPTS]],$B18,1),"")</f>
        <v/>
      </c>
      <c r="F18" s="41" t="str">
        <f t="array" aca="1" ref="F18" ca="1">IFERROR(INDEX('SUIVI DOSSIERS'!$H$17:$H$986,SMALL(IF('SUIVI DOSSIERS'!$M$17:$M$986="OUI",ROW(INDIRECT("1:"&amp;ROWS('SUIVI DOSSIERS'!$H$17:$H$986)))),ROWS('SUIVI DOSSIERS'!$17:17))),"")</f>
        <v/>
      </c>
      <c r="G18" s="92" t="str">
        <f t="array" aca="1" ref="G18" ca="1">IFERROR(INDEX('SUIVI DOSSIERS'!$K$17:$K$986,SMALL(IF('SUIVI DOSSIERS'!$M$17:$M$986="OUI",ROW(INDIRECT("1:"&amp;ROWS('SUIVI DOSSIERS'!$K$17:$K$986)))),ROWS('SUIVI DOSSIERS'!$17:17))),"")</f>
        <v/>
      </c>
      <c r="H18" s="93"/>
      <c r="I18" s="99"/>
      <c r="J18" s="100"/>
      <c r="K18" s="98"/>
      <c r="L18" s="173"/>
      <c r="M18" s="193"/>
      <c r="N18" s="193"/>
      <c r="O18" s="184"/>
    </row>
    <row r="19" spans="1:15" x14ac:dyDescent="0.25">
      <c r="A19" s="20">
        <v>14</v>
      </c>
      <c r="B19" s="43" t="str" cm="1">
        <f t="array" ref="B19">IFERROR(SMALL(IF(Tableau4[[#All],[COMMANDE REÇUE ?]]="OUI",ROW(Tableau4[[#All],[COMMANDE REÇUE ?]]),""),A19),"")</f>
        <v/>
      </c>
      <c r="C19" s="3" t="str" cm="1">
        <f t="array" ref="C19">IFERROR(INDEX(Tableau4[[#All],[DESCRIPTION PROJET]],$B19,1),"")</f>
        <v/>
      </c>
      <c r="D19" s="41" t="str">
        <f t="array" aca="1" ref="D19" ca="1">IFERROR(INDEX('SUIVI DOSSIERS'!$G$17:$G$986,SMALL(IF('SUIVI DOSSIERS'!$M$17:$M$986="OUI",ROW(INDIRECT("1:"&amp;ROWS('SUIVI DOSSIERS'!$G$17:$G$986)))),ROWS('SUIVI DOSSIERS'!$17:17))),"")</f>
        <v/>
      </c>
      <c r="E19" s="3" t="str" cm="1">
        <f t="array" ref="E19">IFERROR(INDEX(Tableau4[[#All],[DPTS]],$B19,1),"")</f>
        <v/>
      </c>
      <c r="F19" s="41" t="str">
        <f t="array" aca="1" ref="F19" ca="1">IFERROR(INDEX('SUIVI DOSSIERS'!$H$17:$H$986,SMALL(IF('SUIVI DOSSIERS'!$M$17:$M$986="OUI",ROW(INDIRECT("1:"&amp;ROWS('SUIVI DOSSIERS'!$H$17:$H$986)))),ROWS('SUIVI DOSSIERS'!$17:17))),"")</f>
        <v/>
      </c>
      <c r="G19" s="105" t="str">
        <f t="array" aca="1" ref="G19" ca="1">IFERROR(INDEX('SUIVI DOSSIERS'!$K$17:$K$986,SMALL(IF('SUIVI DOSSIERS'!$M$17:$M$986="OUI",ROW(INDIRECT("1:"&amp;ROWS('SUIVI DOSSIERS'!$K$17:$K$986)))),ROWS('SUIVI DOSSIERS'!$17:17))),"")</f>
        <v/>
      </c>
      <c r="H19" s="106"/>
      <c r="I19" s="113"/>
      <c r="J19" s="114"/>
      <c r="K19" s="108"/>
      <c r="L19" s="177"/>
      <c r="M19" s="197"/>
      <c r="N19" s="197"/>
      <c r="O19" s="187"/>
    </row>
    <row r="20" spans="1:15" x14ac:dyDescent="0.25">
      <c r="A20" s="20">
        <v>15</v>
      </c>
      <c r="B20" s="43" t="str" cm="1">
        <f t="array" ref="B20">IFERROR(SMALL(IF(Tableau4[[#All],[COMMANDE REÇUE ?]]="OUI",ROW(Tableau4[[#All],[COMMANDE REÇUE ?]]),""),A20),"")</f>
        <v/>
      </c>
      <c r="C20" s="3" t="str" cm="1">
        <f t="array" ref="C20">IFERROR(INDEX(Tableau4[[#All],[DESCRIPTION PROJET]],$B20,1),"")</f>
        <v/>
      </c>
      <c r="D20" s="41" t="str" cm="1">
        <f t="array" aca="1" ref="D20" ca="1">IFERROR(INDEX('SUIVI DOSSIERS'!$G$17:$G$986,SMALL(IF('SUIVI DOSSIERS'!$M$17:$M$986="OUI",ROW(INDIRECT("1:"&amp;ROWS('SUIVI DOSSIERS'!$G$17:$G$986)))),ROWS('SUIVI DOSSIERS'!$17:17))),"")</f>
        <v/>
      </c>
      <c r="E20" s="3" t="str" cm="1">
        <f t="array" ref="E20">IFERROR(INDEX(Tableau4[[#All],[DPTS]],$B20,1),"")</f>
        <v/>
      </c>
      <c r="F20" s="41" t="str">
        <f t="array" aca="1" ref="F20" ca="1">IFERROR(INDEX('SUIVI DOSSIERS'!$H$17:$H$986,SMALL(IF('SUIVI DOSSIERS'!$M$17:$M$986="OUI",ROW(INDIRECT("1:"&amp;ROWS('SUIVI DOSSIERS'!$H$17:$H$986)))),ROWS('SUIVI DOSSIERS'!$17:17))),"")</f>
        <v/>
      </c>
      <c r="G20" s="15" t="str">
        <f t="array" aca="1" ref="G20" ca="1">IFERROR(INDEX('SUIVI DOSSIERS'!$K$17:$K$986,SMALL(IF('SUIVI DOSSIERS'!$M$17:$M$986="OUI",ROW(INDIRECT("1:"&amp;ROWS('SUIVI DOSSIERS'!$K$17:$K$986)))),ROWS('SUIVI DOSSIERS'!$17:17))),"")</f>
        <v/>
      </c>
      <c r="H20" s="56"/>
      <c r="I20" s="30"/>
      <c r="J20" s="49"/>
      <c r="K20" s="74"/>
      <c r="L20" s="176"/>
      <c r="M20" s="196"/>
      <c r="N20" s="196"/>
      <c r="O20" s="7"/>
    </row>
    <row r="21" spans="1:15" x14ac:dyDescent="0.25">
      <c r="A21" s="20">
        <v>16</v>
      </c>
      <c r="B21" s="43" t="str" cm="1">
        <f t="array" ref="B21">IFERROR(SMALL(IF(Tableau4[[#All],[COMMANDE REÇUE ?]]="OUI",ROW(Tableau4[[#All],[COMMANDE REÇUE ?]]),""),A21),"")</f>
        <v/>
      </c>
      <c r="C21" s="3" t="str" cm="1">
        <f t="array" ref="C21">IFERROR(INDEX(Tableau4[[#All],[DESCRIPTION PROJET]],$B21,1),"")</f>
        <v/>
      </c>
      <c r="D21" s="41" t="str">
        <f t="array" aca="1" ref="D21" ca="1">IFERROR(INDEX('SUIVI DOSSIERS'!$G$17:$G$986,SMALL(IF('SUIVI DOSSIERS'!$M$17:$M$986="OUI",ROW(INDIRECT("1:"&amp;ROWS('SUIVI DOSSIERS'!$G$17:$G$986)))),ROWS('SUIVI DOSSIERS'!$17:17))),"")</f>
        <v/>
      </c>
      <c r="E21" s="3" t="str" cm="1">
        <f t="array" ref="E21">IFERROR(INDEX(Tableau4[[#All],[DPTS]],$B21,1),"")</f>
        <v/>
      </c>
      <c r="F21" s="41" t="str">
        <f t="array" aca="1" ref="F21" ca="1">IFERROR(INDEX('SUIVI DOSSIERS'!$H$17:$H$986,SMALL(IF('SUIVI DOSSIERS'!$M$17:$M$986="OUI",ROW(INDIRECT("1:"&amp;ROWS('SUIVI DOSSIERS'!$H$17:$H$986)))),ROWS('SUIVI DOSSIERS'!$17:17))),"")</f>
        <v/>
      </c>
      <c r="G21" s="105" t="str">
        <f t="array" aca="1" ref="G21" ca="1">IFERROR(INDEX('SUIVI DOSSIERS'!$K$17:$K$986,SMALL(IF('SUIVI DOSSIERS'!$M$17:$M$986="OUI",ROW(INDIRECT("1:"&amp;ROWS('SUIVI DOSSIERS'!$K$17:$K$986)))),ROWS('SUIVI DOSSIERS'!$17:17))),"")</f>
        <v/>
      </c>
      <c r="H21" s="115"/>
      <c r="I21" s="113"/>
      <c r="J21" s="114"/>
      <c r="K21" s="108"/>
      <c r="L21" s="178"/>
      <c r="M21" s="197"/>
      <c r="N21" s="197"/>
      <c r="O21" s="187"/>
    </row>
    <row r="22" spans="1:15" x14ac:dyDescent="0.25">
      <c r="A22" s="20">
        <v>17</v>
      </c>
      <c r="B22" s="43" t="str" cm="1">
        <f t="array" ref="B22">IFERROR(SMALL(IF(Tableau4[[#All],[COMMANDE REÇUE ?]]="OUI",ROW(Tableau4[[#All],[COMMANDE REÇUE ?]]),""),A22),"")</f>
        <v/>
      </c>
      <c r="C22" s="3" t="str" cm="1">
        <f t="array" ref="C22">IFERROR(INDEX(Tableau4[[#All],[DESCRIPTION PROJET]],$B22,1),"")</f>
        <v/>
      </c>
      <c r="D22" s="41" t="str">
        <f t="array" aca="1" ref="D22" ca="1">IFERROR(INDEX('SUIVI DOSSIERS'!$G$17:$G$986,SMALL(IF('SUIVI DOSSIERS'!$M$17:$M$986="OUI",ROW(INDIRECT("1:"&amp;ROWS('SUIVI DOSSIERS'!$G$17:$G$986)))),ROWS('SUIVI DOSSIERS'!$17:17))),"")</f>
        <v/>
      </c>
      <c r="E22" s="3" t="str" cm="1">
        <f t="array" ref="E22">IFERROR(INDEX(Tableau4[[#All],[DPTS]],$B22,1),"")</f>
        <v/>
      </c>
      <c r="F22" s="41" t="str">
        <f t="array" aca="1" ref="F22" ca="1">IFERROR(INDEX('SUIVI DOSSIERS'!$H$17:$H$986,SMALL(IF('SUIVI DOSSIERS'!$M$17:$M$986="OUI",ROW(INDIRECT("1:"&amp;ROWS('SUIVI DOSSIERS'!$H$17:$H$986)))),ROWS('SUIVI DOSSIERS'!$17:17))),"")</f>
        <v/>
      </c>
      <c r="G22" s="92" t="str">
        <f t="array" aca="1" ref="G22" ca="1">IFERROR(INDEX('SUIVI DOSSIERS'!$K$17:$K$986,SMALL(IF('SUIVI DOSSIERS'!$M$17:$M$986="OUI",ROW(INDIRECT("1:"&amp;ROWS('SUIVI DOSSIERS'!$K$17:$K$986)))),ROWS('SUIVI DOSSIERS'!$17:17))),"")</f>
        <v/>
      </c>
      <c r="H22" s="104"/>
      <c r="I22" s="99"/>
      <c r="J22" s="100"/>
      <c r="K22" s="98"/>
      <c r="L22" s="173"/>
      <c r="M22" s="193"/>
      <c r="N22" s="193"/>
      <c r="O22" s="184"/>
    </row>
    <row r="23" spans="1:15" x14ac:dyDescent="0.25">
      <c r="A23" s="20">
        <v>18</v>
      </c>
      <c r="B23" s="43" t="str" cm="1">
        <f t="array" ref="B23">IFERROR(SMALL(IF(Tableau4[[#All],[COMMANDE REÇUE ?]]="OUI",ROW(Tableau4[[#All],[COMMANDE REÇUE ?]]),""),A23),"")</f>
        <v/>
      </c>
      <c r="C23" s="3" t="str" cm="1">
        <f t="array" ref="C23">IFERROR(INDEX(Tableau4[[#All],[DESCRIPTION PROJET]],$B23,1),"")</f>
        <v/>
      </c>
      <c r="D23" s="41" t="str">
        <f t="array" aca="1" ref="D23" ca="1">IFERROR(INDEX('SUIVI DOSSIERS'!$G$17:$G$986,SMALL(IF('SUIVI DOSSIERS'!$M$17:$M$986="OUI",ROW(INDIRECT("1:"&amp;ROWS('SUIVI DOSSIERS'!$G$17:$G$986)))),ROWS('SUIVI DOSSIERS'!$17:17))),"")</f>
        <v/>
      </c>
      <c r="E23" s="3" t="str" cm="1">
        <f t="array" ref="E23">IFERROR(INDEX(Tableau4[[#All],[DPTS]],$B23,1),"")</f>
        <v/>
      </c>
      <c r="F23" s="41" t="str">
        <f t="array" aca="1" ref="F23" ca="1">IFERROR(INDEX('SUIVI DOSSIERS'!$H$17:$H$986,SMALL(IF('SUIVI DOSSIERS'!$M$17:$M$986="OUI",ROW(INDIRECT("1:"&amp;ROWS('SUIVI DOSSIERS'!$H$17:$H$986)))),ROWS('SUIVI DOSSIERS'!$17:17))),"")</f>
        <v/>
      </c>
      <c r="G23" s="105" t="str">
        <f t="array" aca="1" ref="G23" ca="1">IFERROR(INDEX('SUIVI DOSSIERS'!$K$17:$K$986,SMALL(IF('SUIVI DOSSIERS'!$M$17:$M$986="OUI",ROW(INDIRECT("1:"&amp;ROWS('SUIVI DOSSIERS'!$K$17:$K$986)))),ROWS('SUIVI DOSSIERS'!$17:17))),"")</f>
        <v/>
      </c>
      <c r="H23" s="106"/>
      <c r="I23" s="105"/>
      <c r="J23" s="107"/>
      <c r="K23" s="108"/>
      <c r="L23" s="177"/>
      <c r="M23" s="197"/>
      <c r="N23" s="197"/>
      <c r="O23" s="187"/>
    </row>
    <row r="24" spans="1:15" x14ac:dyDescent="0.25">
      <c r="A24" s="20">
        <v>19</v>
      </c>
      <c r="B24" s="43" t="str" cm="1">
        <f t="array" ref="B24">IFERROR(SMALL(IF(Tableau4[[#All],[COMMANDE REÇUE ?]]="OUI",ROW(Tableau4[[#All],[COMMANDE REÇUE ?]]),""),A24),"")</f>
        <v/>
      </c>
      <c r="C24" s="3" t="str" cm="1">
        <f t="array" ref="C24">IFERROR(INDEX(Tableau4[[#All],[DESCRIPTION PROJET]],$B24,1),"")</f>
        <v/>
      </c>
      <c r="D24" s="41" t="str">
        <f t="array" aca="1" ref="D24" ca="1">IFERROR(INDEX('SUIVI DOSSIERS'!$G$17:$G$986,SMALL(IF('SUIVI DOSSIERS'!$M$17:$M$986="OUI",ROW(INDIRECT("1:"&amp;ROWS('SUIVI DOSSIERS'!$G$17:$G$986)))),ROWS('SUIVI DOSSIERS'!$17:17))),"")</f>
        <v/>
      </c>
      <c r="E24" s="3" t="str" cm="1">
        <f t="array" ref="E24">IFERROR(INDEX(Tableau4[[#All],[DPTS]],$B24,1),"")</f>
        <v/>
      </c>
      <c r="F24" s="41" t="str">
        <f t="array" aca="1" ref="F24" ca="1">IFERROR(INDEX('SUIVI DOSSIERS'!$H$17:$H$986,SMALL(IF('SUIVI DOSSIERS'!$M$17:$M$986="OUI",ROW(INDIRECT("1:"&amp;ROWS('SUIVI DOSSIERS'!$H$17:$H$986)))),ROWS('SUIVI DOSSIERS'!$17:17))),"")</f>
        <v/>
      </c>
      <c r="G24" s="116" t="s">
        <v>15</v>
      </c>
      <c r="H24" s="117"/>
      <c r="I24" s="116"/>
      <c r="J24" s="116"/>
      <c r="K24" s="124"/>
      <c r="L24" s="179"/>
      <c r="M24" s="194"/>
      <c r="N24" s="194"/>
      <c r="O24" s="185"/>
    </row>
    <row r="25" spans="1:15" x14ac:dyDescent="0.25">
      <c r="A25" s="20">
        <v>20</v>
      </c>
      <c r="B25" s="43" t="str" cm="1">
        <f t="array" ref="B25">IFERROR(SMALL(IF(Tableau4[[#All],[COMMANDE REÇUE ?]]="OUI",ROW(Tableau4[[#All],[COMMANDE REÇUE ?]]),""),A25),"")</f>
        <v/>
      </c>
      <c r="C25" s="3" t="str" cm="1">
        <f t="array" ref="C25">IFERROR(INDEX(Tableau4[[#All],[DESCRIPTION PROJET]],$B25,1),"")</f>
        <v/>
      </c>
      <c r="D25" s="41" t="str">
        <f t="array" aca="1" ref="D25" ca="1">IFERROR(INDEX('SUIVI DOSSIERS'!$G$17:$G$986,SMALL(IF('SUIVI DOSSIERS'!$M$17:$M$986="OUI",ROW(INDIRECT("1:"&amp;ROWS('SUIVI DOSSIERS'!$G$17:$G$986)))),ROWS('SUIVI DOSSIERS'!$17:17))),"")</f>
        <v/>
      </c>
      <c r="E25" s="3" t="str" cm="1">
        <f t="array" ref="E25">IFERROR(INDEX(Tableau4[[#All],[DPTS]],$B25,1),"")</f>
        <v/>
      </c>
      <c r="F25" s="41" t="str">
        <f t="array" aca="1" ref="F25" ca="1">IFERROR(INDEX('SUIVI DOSSIERS'!$H$17:$H$986,SMALL(IF('SUIVI DOSSIERS'!$M$17:$M$986="OUI",ROW(INDIRECT("1:"&amp;ROWS('SUIVI DOSSIERS'!$H$17:$H$986)))),ROWS('SUIVI DOSSIERS'!$17:17))),"")</f>
        <v/>
      </c>
      <c r="G25" s="15" t="str">
        <f t="array" aca="1" ref="G25" ca="1">IFERROR(INDEX('SUIVI DOSSIERS'!$K$17:$K$986,SMALL(IF('SUIVI DOSSIERS'!$M$17:$M$986="OUI",ROW(INDIRECT("1:"&amp;ROWS('SUIVI DOSSIERS'!$K$17:$K$986)))),ROWS('SUIVI DOSSIERS'!$17:17))),"")</f>
        <v/>
      </c>
      <c r="H25" s="34"/>
      <c r="I25" s="30"/>
      <c r="J25" s="49"/>
      <c r="K25" s="74"/>
      <c r="L25" s="176"/>
      <c r="M25" s="196"/>
      <c r="N25" s="196"/>
      <c r="O25" s="7"/>
    </row>
    <row r="26" spans="1:15" x14ac:dyDescent="0.25">
      <c r="A26" s="20">
        <v>21</v>
      </c>
      <c r="B26" s="43" t="str" cm="1">
        <f t="array" ref="B26">IFERROR(SMALL(IF(Tableau4[[#All],[COMMANDE REÇUE ?]]="OUI",ROW(Tableau4[[#All],[COMMANDE REÇUE ?]]),""),A26),"")</f>
        <v/>
      </c>
      <c r="C26" s="3" t="str" cm="1">
        <f t="array" ref="C26">IFERROR(INDEX(Tableau4[[#All],[DESCRIPTION PROJET]],$B26,1),"")</f>
        <v/>
      </c>
      <c r="D26" s="41" t="str">
        <f t="array" aca="1" ref="D26" ca="1">IFERROR(INDEX('SUIVI DOSSIERS'!$G$17:$G$986,SMALL(IF('SUIVI DOSSIERS'!$M$17:$M$986="OUI",ROW(INDIRECT("1:"&amp;ROWS('SUIVI DOSSIERS'!$G$17:$G$986)))),ROWS('SUIVI DOSSIERS'!$17:17))),"")</f>
        <v/>
      </c>
      <c r="E26" s="3" t="str" cm="1">
        <f t="array" ref="E26">IFERROR(INDEX(Tableau4[[#All],[DPTS]],$B26,1),"")</f>
        <v/>
      </c>
      <c r="F26" s="41" t="str">
        <f t="array" aca="1" ref="F26" ca="1">IFERROR(INDEX('SUIVI DOSSIERS'!$H$17:$H$986,SMALL(IF('SUIVI DOSSIERS'!$M$17:$M$986="OUI",ROW(INDIRECT("1:"&amp;ROWS('SUIVI DOSSIERS'!$H$17:$H$986)))),ROWS('SUIVI DOSSIERS'!$17:17))),"")</f>
        <v/>
      </c>
      <c r="G26" s="15" t="str">
        <f t="array" aca="1" ref="G26" ca="1">IFERROR(INDEX('SUIVI DOSSIERS'!$K$17:$K$986,SMALL(IF('SUIVI DOSSIERS'!$M$17:$M$986="OUI",ROW(INDIRECT("1:"&amp;ROWS('SUIVI DOSSIERS'!$K$17:$K$986)))),ROWS('SUIVI DOSSIERS'!$17:17))),"")</f>
        <v/>
      </c>
      <c r="H26" s="34"/>
      <c r="I26" s="30"/>
      <c r="J26" s="49"/>
      <c r="K26" s="74"/>
      <c r="L26" s="176"/>
      <c r="M26" s="196"/>
      <c r="N26" s="196"/>
      <c r="O26" s="7"/>
    </row>
    <row r="27" spans="1:15" x14ac:dyDescent="0.25">
      <c r="A27" s="20">
        <v>22</v>
      </c>
      <c r="B27" s="43" t="str" cm="1">
        <f t="array" ref="B27">IFERROR(SMALL(IF(Tableau4[[#All],[COMMANDE REÇUE ?]]="OUI",ROW(Tableau4[[#All],[COMMANDE REÇUE ?]]),""),A27),"")</f>
        <v/>
      </c>
      <c r="C27" s="3" t="str" cm="1">
        <f t="array" ref="C27">IFERROR(INDEX(Tableau4[[#All],[DESCRIPTION PROJET]],$B27,1),"")</f>
        <v/>
      </c>
      <c r="D27" s="41" t="str">
        <f t="array" aca="1" ref="D27" ca="1">IFERROR(INDEX('SUIVI DOSSIERS'!$G$17:$G$986,SMALL(IF('SUIVI DOSSIERS'!$M$17:$M$986="OUI",ROW(INDIRECT("1:"&amp;ROWS('SUIVI DOSSIERS'!$G$17:$G$986)))),ROWS('SUIVI DOSSIERS'!$17:17))),"")</f>
        <v/>
      </c>
      <c r="E27" s="3" t="str" cm="1">
        <f t="array" ref="E27">IFERROR(INDEX(Tableau4[[#All],[DPTS]],$B27,1),"")</f>
        <v/>
      </c>
      <c r="F27" s="41" t="str">
        <f t="array" aca="1" ref="F27" ca="1">IFERROR(INDEX('SUIVI DOSSIERS'!$H$17:$H$986,SMALL(IF('SUIVI DOSSIERS'!$M$17:$M$986="OUI",ROW(INDIRECT("1:"&amp;ROWS('SUIVI DOSSIERS'!$H$17:$H$986)))),ROWS('SUIVI DOSSIERS'!$17:17))),"")</f>
        <v/>
      </c>
      <c r="G27" s="15" t="str">
        <f t="array" aca="1" ref="G27" ca="1">IFERROR(INDEX('SUIVI DOSSIERS'!$K$17:$K$986,SMALL(IF('SUIVI DOSSIERS'!$M$17:$M$986="OUI",ROW(INDIRECT("1:"&amp;ROWS('SUIVI DOSSIERS'!$K$17:$K$986)))),ROWS('SUIVI DOSSIERS'!$17:17))),"")</f>
        <v/>
      </c>
      <c r="H27" s="34"/>
      <c r="I27" s="30"/>
      <c r="J27" s="49"/>
      <c r="K27" s="74"/>
      <c r="L27" s="176"/>
      <c r="M27" s="196"/>
      <c r="N27" s="196"/>
      <c r="O27" s="7"/>
    </row>
    <row r="28" spans="1:15" x14ac:dyDescent="0.25">
      <c r="A28" s="20">
        <v>23</v>
      </c>
      <c r="B28" s="43" t="str" cm="1">
        <f t="array" ref="B28">IFERROR(SMALL(IF(Tableau4[[#All],[COMMANDE REÇUE ?]]="OUI",ROW(Tableau4[[#All],[COMMANDE REÇUE ?]]),""),A28),"")</f>
        <v/>
      </c>
      <c r="C28" s="3" t="str" cm="1">
        <f t="array" ref="C28">IFERROR(INDEX(Tableau4[[#All],[DESCRIPTION PROJET]],$B28,1),"")</f>
        <v/>
      </c>
      <c r="D28" s="41" t="str">
        <f t="array" aca="1" ref="D28" ca="1">IFERROR(INDEX('SUIVI DOSSIERS'!$G$17:$G$986,SMALL(IF('SUIVI DOSSIERS'!$M$17:$M$986="OUI",ROW(INDIRECT("1:"&amp;ROWS('SUIVI DOSSIERS'!$G$17:$G$986)))),ROWS('SUIVI DOSSIERS'!$17:17))),"")</f>
        <v/>
      </c>
      <c r="E28" s="3" t="str" cm="1">
        <f t="array" ref="E28">IFERROR(INDEX(Tableau4[[#All],[DPTS]],$B28,1),"")</f>
        <v/>
      </c>
      <c r="F28" s="41" t="str">
        <f t="array" aca="1" ref="F28" ca="1">IFERROR(INDEX('SUIVI DOSSIERS'!$H$17:$H$986,SMALL(IF('SUIVI DOSSIERS'!$M$17:$M$986="OUI",ROW(INDIRECT("1:"&amp;ROWS('SUIVI DOSSIERS'!$H$17:$H$986)))),ROWS('SUIVI DOSSIERS'!$17:17))),"")</f>
        <v/>
      </c>
      <c r="G28" s="116" t="str">
        <f t="array" aca="1" ref="G28" ca="1">IFERROR(INDEX('SUIVI DOSSIERS'!$K$17:$K$986,SMALL(IF('SUIVI DOSSIERS'!$M$17:$M$986="OUI",ROW(INDIRECT("1:"&amp;ROWS('SUIVI DOSSIERS'!$K$17:$K$986)))),ROWS('SUIVI DOSSIERS'!$17:17))),"")</f>
        <v/>
      </c>
      <c r="H28" s="122"/>
      <c r="I28" s="118"/>
      <c r="J28" s="119"/>
      <c r="K28" s="120"/>
      <c r="L28" s="174"/>
      <c r="M28" s="194"/>
      <c r="N28" s="194"/>
      <c r="O28" s="185"/>
    </row>
    <row r="29" spans="1:15" x14ac:dyDescent="0.25">
      <c r="A29" s="20">
        <v>24</v>
      </c>
      <c r="B29" s="43" t="str" cm="1">
        <f t="array" ref="B29">IFERROR(SMALL(IF(Tableau4[[#All],[COMMANDE REÇUE ?]]="OUI",ROW(Tableau4[[#All],[COMMANDE REÇUE ?]]),""),A29),"")</f>
        <v/>
      </c>
      <c r="C29" s="3" t="str" cm="1">
        <f t="array" ref="C29">IFERROR(INDEX(Tableau4[[#All],[DESCRIPTION PROJET]],$B29,1),"")</f>
        <v/>
      </c>
      <c r="D29" s="41" t="str">
        <f t="array" aca="1" ref="D29" ca="1">IFERROR(INDEX('SUIVI DOSSIERS'!$G$17:$G$986,SMALL(IF('SUIVI DOSSIERS'!$M$17:$M$986="OUI",ROW(INDIRECT("1:"&amp;ROWS('SUIVI DOSSIERS'!$G$17:$G$986)))),ROWS('SUIVI DOSSIERS'!$17:17))),"")</f>
        <v/>
      </c>
      <c r="E29" s="3" t="str" cm="1">
        <f t="array" ref="E29">IFERROR(INDEX(Tableau4[[#All],[DPTS]],$B29,1),"")</f>
        <v/>
      </c>
      <c r="F29" s="41" t="str">
        <f t="array" aca="1" ref="F29" ca="1">IFERROR(INDEX('SUIVI DOSSIERS'!$H$17:$H$986,SMALL(IF('SUIVI DOSSIERS'!$M$17:$M$986="OUI",ROW(INDIRECT("1:"&amp;ROWS('SUIVI DOSSIERS'!$H$17:$H$986)))),ROWS('SUIVI DOSSIERS'!$17:17))),"")</f>
        <v/>
      </c>
      <c r="G29" s="116" t="str">
        <f t="array" aca="1" ref="G29" ca="1">IFERROR(INDEX('SUIVI DOSSIERS'!$K$17:$K$986,SMALL(IF('SUIVI DOSSIERS'!$M$17:$M$986="OUI",ROW(INDIRECT("1:"&amp;ROWS('SUIVI DOSSIERS'!$K$17:$K$986)))),ROWS('SUIVI DOSSIERS'!$17:17))),"")</f>
        <v/>
      </c>
      <c r="H29" s="122"/>
      <c r="I29" s="118"/>
      <c r="J29" s="119"/>
      <c r="K29" s="120"/>
      <c r="L29" s="174"/>
      <c r="M29" s="194"/>
      <c r="N29" s="194"/>
      <c r="O29" s="185"/>
    </row>
    <row r="30" spans="1:15" x14ac:dyDescent="0.25">
      <c r="A30" s="20">
        <v>25</v>
      </c>
      <c r="B30" s="43" t="str" cm="1">
        <f t="array" ref="B30">IFERROR(SMALL(IF(Tableau4[[#All],[COMMANDE REÇUE ?]]="OUI",ROW(Tableau4[[#All],[COMMANDE REÇUE ?]]),""),A30),"")</f>
        <v/>
      </c>
      <c r="C30" s="3" t="str" cm="1">
        <f t="array" ref="C30">IFERROR(INDEX(Tableau4[[#All],[DESCRIPTION PROJET]],$B30,1),"")</f>
        <v/>
      </c>
      <c r="D30" s="41" t="str">
        <f t="array" aca="1" ref="D30" ca="1">IFERROR(INDEX('SUIVI DOSSIERS'!$G$17:$G$986,SMALL(IF('SUIVI DOSSIERS'!$M$17:$M$986="OUI",ROW(INDIRECT("1:"&amp;ROWS('SUIVI DOSSIERS'!$G$17:$G$986)))),ROWS('SUIVI DOSSIERS'!$17:17))),"")</f>
        <v/>
      </c>
      <c r="E30" s="3" t="str" cm="1">
        <f t="array" ref="E30">IFERROR(INDEX(Tableau4[[#All],[DPTS]],$B30,1),"")</f>
        <v/>
      </c>
      <c r="F30" s="41" t="str">
        <f t="array" aca="1" ref="F30" ca="1">IFERROR(INDEX('SUIVI DOSSIERS'!$H$17:$H$986,SMALL(IF('SUIVI DOSSIERS'!$M$17:$M$986="OUI",ROW(INDIRECT("1:"&amp;ROWS('SUIVI DOSSIERS'!$H$17:$H$986)))),ROWS('SUIVI DOSSIERS'!$17:17))),"")</f>
        <v/>
      </c>
      <c r="G30" s="15" t="str">
        <f t="array" aca="1" ref="G30" ca="1">IFERROR(INDEX('SUIVI DOSSIERS'!$K$17:$K$986,SMALL(IF('SUIVI DOSSIERS'!$M$17:$M$986="OUI",ROW(INDIRECT("1:"&amp;ROWS('SUIVI DOSSIERS'!$K$17:$K$986)))),ROWS('SUIVI DOSSIERS'!$17:17))),"")</f>
        <v/>
      </c>
      <c r="H30" s="34"/>
      <c r="I30" s="30"/>
      <c r="J30" s="49"/>
      <c r="K30" s="74"/>
      <c r="L30" s="176"/>
      <c r="M30" s="196"/>
      <c r="N30" s="196"/>
      <c r="O30" s="7"/>
    </row>
    <row r="31" spans="1:15" x14ac:dyDescent="0.25">
      <c r="A31" s="20">
        <v>26</v>
      </c>
      <c r="B31" s="43" t="str" cm="1">
        <f t="array" ref="B31">IFERROR(SMALL(IF(Tableau4[[#All],[COMMANDE REÇUE ?]]="OUI",ROW(Tableau4[[#All],[COMMANDE REÇUE ?]]),""),A31),"")</f>
        <v/>
      </c>
      <c r="C31" s="3" t="str" cm="1">
        <f t="array" ref="C31">IFERROR(INDEX(Tableau4[[#All],[DESCRIPTION PROJET]],$B31,1),"")</f>
        <v/>
      </c>
      <c r="D31" s="41" t="str">
        <f t="array" aca="1" ref="D31" ca="1">IFERROR(INDEX('SUIVI DOSSIERS'!$G$17:$G$986,SMALL(IF('SUIVI DOSSIERS'!$M$17:$M$986="OUI",ROW(INDIRECT("1:"&amp;ROWS('SUIVI DOSSIERS'!$G$17:$G$986)))),ROWS('SUIVI DOSSIERS'!$17:17))),"")</f>
        <v/>
      </c>
      <c r="E31" s="3" t="str" cm="1">
        <f t="array" ref="E31">IFERROR(INDEX(Tableau4[[#All],[DPTS]],$B31,1),"")</f>
        <v/>
      </c>
      <c r="F31" s="41" t="str">
        <f t="array" aca="1" ref="F31" ca="1">IFERROR(INDEX('SUIVI DOSSIERS'!$H$17:$H$986,SMALL(IF('SUIVI DOSSIERS'!$M$17:$M$986="OUI",ROW(INDIRECT("1:"&amp;ROWS('SUIVI DOSSIERS'!$H$17:$H$986)))),ROWS('SUIVI DOSSIERS'!$17:17))),"")</f>
        <v/>
      </c>
      <c r="G31" s="15" t="str">
        <f t="array" aca="1" ref="G31" ca="1">IFERROR(INDEX('SUIVI DOSSIERS'!$K$17:$K$986,SMALL(IF('SUIVI DOSSIERS'!$M$17:$M$986="OUI",ROW(INDIRECT("1:"&amp;ROWS('SUIVI DOSSIERS'!$K$17:$K$986)))),ROWS('SUIVI DOSSIERS'!$17:17))),"")</f>
        <v/>
      </c>
      <c r="H31" s="34"/>
      <c r="I31" s="30"/>
      <c r="J31" s="49"/>
      <c r="K31" s="74"/>
      <c r="L31" s="176"/>
      <c r="M31" s="196"/>
      <c r="N31" s="196"/>
      <c r="O31" s="7"/>
    </row>
    <row r="32" spans="1:15" x14ac:dyDescent="0.25">
      <c r="A32" s="20">
        <v>27</v>
      </c>
      <c r="B32" s="43" t="str" cm="1">
        <f t="array" ref="B32">IFERROR(SMALL(IF(Tableau4[[#All],[COMMANDE REÇUE ?]]="OUI",ROW(Tableau4[[#All],[COMMANDE REÇUE ?]]),""),A32),"")</f>
        <v/>
      </c>
      <c r="C32" s="3" t="str" cm="1">
        <f t="array" ref="C32">IFERROR(INDEX(Tableau4[[#All],[DESCRIPTION PROJET]],$B32,1),"")</f>
        <v/>
      </c>
      <c r="D32" s="41" t="str">
        <f t="array" aca="1" ref="D32" ca="1">IFERROR(INDEX('SUIVI DOSSIERS'!$G$17:$G$986,SMALL(IF('SUIVI DOSSIERS'!$M$17:$M$986="OUI",ROW(INDIRECT("1:"&amp;ROWS('SUIVI DOSSIERS'!$G$17:$G$986)))),ROWS('SUIVI DOSSIERS'!$17:17))),"")</f>
        <v/>
      </c>
      <c r="E32" s="3" t="str" cm="1">
        <f t="array" ref="E32">IFERROR(INDEX(Tableau4[[#All],[DPTS]],$B32,1),"")</f>
        <v/>
      </c>
      <c r="F32" s="41" t="str">
        <f t="array" aca="1" ref="F32" ca="1">IFERROR(INDEX('SUIVI DOSSIERS'!$H$17:$H$986,SMALL(IF('SUIVI DOSSIERS'!$M$17:$M$986="OUI",ROW(INDIRECT("1:"&amp;ROWS('SUIVI DOSSIERS'!$H$17:$H$986)))),ROWS('SUIVI DOSSIERS'!$17:17))),"")</f>
        <v/>
      </c>
      <c r="G32" s="116" t="str">
        <f t="array" aca="1" ref="G32" ca="1">IFERROR(INDEX('SUIVI DOSSIERS'!$K$17:$K$986,SMALL(IF('SUIVI DOSSIERS'!$M$17:$M$986="OUI",ROW(INDIRECT("1:"&amp;ROWS('SUIVI DOSSIERS'!$K$17:$K$986)))),ROWS('SUIVI DOSSIERS'!$17:17))),"")</f>
        <v/>
      </c>
      <c r="H32" s="122"/>
      <c r="I32" s="118"/>
      <c r="J32" s="119"/>
      <c r="K32" s="120"/>
      <c r="L32" s="174"/>
      <c r="M32" s="194"/>
      <c r="N32" s="194"/>
      <c r="O32" s="185"/>
    </row>
    <row r="33" spans="1:15" x14ac:dyDescent="0.25">
      <c r="A33" s="20">
        <v>28</v>
      </c>
      <c r="B33" s="43" t="str" cm="1">
        <f t="array" ref="B33">IFERROR(SMALL(IF(Tableau4[[#All],[COMMANDE REÇUE ?]]="OUI",ROW(Tableau4[[#All],[COMMANDE REÇUE ?]]),""),A33),"")</f>
        <v/>
      </c>
      <c r="C33" s="3" t="str" cm="1">
        <f t="array" ref="C33">IFERROR(INDEX(Tableau4[[#All],[DESCRIPTION PROJET]],$B33,1),"")</f>
        <v/>
      </c>
      <c r="D33" s="41" t="str">
        <f t="array" aca="1" ref="D33" ca="1">IFERROR(INDEX('SUIVI DOSSIERS'!$G$17:$G$986,SMALL(IF('SUIVI DOSSIERS'!$M$17:$M$986="OUI",ROW(INDIRECT("1:"&amp;ROWS('SUIVI DOSSIERS'!$G$17:$G$986)))),ROWS('SUIVI DOSSIERS'!$17:17))),"")</f>
        <v/>
      </c>
      <c r="E33" s="3" t="str" cm="1">
        <f t="array" ref="E33">IFERROR(INDEX(Tableau4[[#All],[DPTS]],$B33,1),"")</f>
        <v/>
      </c>
      <c r="F33" s="41" t="str">
        <f t="array" aca="1" ref="F33" ca="1">IFERROR(INDEX('SUIVI DOSSIERS'!$H$17:$H$986,SMALL(IF('SUIVI DOSSIERS'!$M$17:$M$986="OUI",ROW(INDIRECT("1:"&amp;ROWS('SUIVI DOSSIERS'!$H$17:$H$986)))),ROWS('SUIVI DOSSIERS'!$17:17))),"")</f>
        <v/>
      </c>
      <c r="G33" s="15" t="str">
        <f t="array" aca="1" ref="G33" ca="1">IFERROR(INDEX('SUIVI DOSSIERS'!$K$17:$K$986,SMALL(IF('SUIVI DOSSIERS'!$M$17:$M$986="OUI",ROW(INDIRECT("1:"&amp;ROWS('SUIVI DOSSIERS'!$K$17:$K$986)))),ROWS('SUIVI DOSSIERS'!$17:17))),"")</f>
        <v/>
      </c>
      <c r="H33" s="34"/>
      <c r="I33" s="30"/>
      <c r="J33" s="49"/>
      <c r="K33" s="74"/>
      <c r="L33" s="176"/>
      <c r="M33" s="196"/>
      <c r="N33" s="196"/>
      <c r="O33" s="7"/>
    </row>
    <row r="34" spans="1:15" x14ac:dyDescent="0.25">
      <c r="A34" s="20">
        <v>29</v>
      </c>
      <c r="B34" s="43" t="str" cm="1">
        <f t="array" ref="B34">IFERROR(SMALL(IF(Tableau4[[#All],[COMMANDE REÇUE ?]]="OUI",ROW(Tableau4[[#All],[COMMANDE REÇUE ?]]),""),A34),"")</f>
        <v/>
      </c>
      <c r="C34" s="3" t="str" cm="1">
        <f t="array" ref="C34">IFERROR(INDEX(Tableau4[[#All],[DESCRIPTION PROJET]],$B34,1),"")</f>
        <v/>
      </c>
      <c r="D34" s="41" t="str">
        <f t="array" aca="1" ref="D34" ca="1">IFERROR(INDEX('SUIVI DOSSIERS'!$G$17:$G$986,SMALL(IF('SUIVI DOSSIERS'!$M$17:$M$986="OUI",ROW(INDIRECT("1:"&amp;ROWS('SUIVI DOSSIERS'!$G$17:$G$986)))),ROWS('SUIVI DOSSIERS'!$17:17))),"")</f>
        <v/>
      </c>
      <c r="E34" s="3" t="str" cm="1">
        <f t="array" ref="E34">IFERROR(INDEX(Tableau4[[#All],[DPTS]],$B34,1),"")</f>
        <v/>
      </c>
      <c r="F34" s="41" t="str">
        <f t="array" aca="1" ref="F34" ca="1">IFERROR(INDEX('SUIVI DOSSIERS'!$H$17:$H$986,SMALL(IF('SUIVI DOSSIERS'!$M$17:$M$986="OUI",ROW(INDIRECT("1:"&amp;ROWS('SUIVI DOSSIERS'!$H$17:$H$986)))),ROWS('SUIVI DOSSIERS'!$17:17))),"")</f>
        <v/>
      </c>
      <c r="G34" s="15" t="str">
        <f t="array" aca="1" ref="G34" ca="1">IFERROR(INDEX('SUIVI DOSSIERS'!$K$17:$K$986,SMALL(IF('SUIVI DOSSIERS'!$M$17:$M$986="OUI",ROW(INDIRECT("1:"&amp;ROWS('SUIVI DOSSIERS'!$K$17:$K$986)))),ROWS('SUIVI DOSSIERS'!$17:17))),"")</f>
        <v/>
      </c>
      <c r="H34" s="34"/>
      <c r="I34" s="30"/>
      <c r="J34" s="49"/>
      <c r="K34" s="74"/>
      <c r="L34" s="176"/>
      <c r="M34" s="196"/>
      <c r="N34" s="196"/>
      <c r="O34" s="7"/>
    </row>
    <row r="35" spans="1:15" x14ac:dyDescent="0.25">
      <c r="A35" s="20">
        <v>30</v>
      </c>
      <c r="B35" s="43" t="str" cm="1">
        <f t="array" ref="B35">IFERROR(SMALL(IF(Tableau4[[#All],[COMMANDE REÇUE ?]]="OUI",ROW(Tableau4[[#All],[COMMANDE REÇUE ?]]),""),A35),"")</f>
        <v/>
      </c>
      <c r="C35" s="3" t="str" cm="1">
        <f t="array" ref="C35">IFERROR(INDEX(Tableau4[[#All],[DESCRIPTION PROJET]],$B35,1),"")</f>
        <v/>
      </c>
      <c r="D35" s="71" t="str">
        <f t="array" aca="1" ref="D35" ca="1">IFERROR(INDEX('SUIVI DOSSIERS'!$G$17:$G$986,SMALL(IF('SUIVI DOSSIERS'!$M$17:$M$986="OUI",ROW(INDIRECT("1:"&amp;ROWS('SUIVI DOSSIERS'!$G$17:$G$986)))),ROWS('SUIVI DOSSIERS'!$17:17))),"")</f>
        <v/>
      </c>
      <c r="E35" s="3" t="str" cm="1">
        <f t="array" ref="E35">IFERROR(INDEX(Tableau4[[#All],[DPTS]],$B35,1),"")</f>
        <v/>
      </c>
      <c r="F35" s="41" t="str">
        <f t="array" aca="1" ref="F35" ca="1">IFERROR(INDEX('SUIVI DOSSIERS'!$H$17:$H$986,SMALL(IF('SUIVI DOSSIERS'!$M$17:$M$986="OUI",ROW(INDIRECT("1:"&amp;ROWS('SUIVI DOSSIERS'!$H$17:$H$986)))),ROWS('SUIVI DOSSIERS'!$17:17))),"")</f>
        <v/>
      </c>
      <c r="G35" s="116" t="str">
        <f t="array" aca="1" ref="G35" ca="1">IFERROR(INDEX('SUIVI DOSSIERS'!$K$17:$K$986,SMALL(IF('SUIVI DOSSIERS'!$M$17:$M$986="OUI",ROW(INDIRECT("1:"&amp;ROWS('SUIVI DOSSIERS'!$K$17:$K$986)))),ROWS('SUIVI DOSSIERS'!$17:17))),"")</f>
        <v/>
      </c>
      <c r="H35" s="122"/>
      <c r="I35" s="118"/>
      <c r="J35" s="119"/>
      <c r="K35" s="120"/>
      <c r="L35" s="174"/>
      <c r="M35" s="194"/>
      <c r="N35" s="194"/>
      <c r="O35" s="185"/>
    </row>
    <row r="36" spans="1:15" x14ac:dyDescent="0.25">
      <c r="A36" s="20">
        <v>31</v>
      </c>
      <c r="B36" s="43" t="str" cm="1">
        <f t="array" ref="B36">IFERROR(SMALL(IF(Tableau4[[#All],[COMMANDE REÇUE ?]]="OUI",ROW(Tableau4[[#All],[COMMANDE REÇUE ?]]),""),A36),"")</f>
        <v/>
      </c>
      <c r="C36" s="3" t="str" cm="1">
        <f t="array" ref="C36">IFERROR(INDEX(Tableau4[[#All],[DESCRIPTION PROJET]],$B36,1),"")</f>
        <v/>
      </c>
      <c r="D36" s="71" t="str">
        <f t="array" aca="1" ref="D36" ca="1">IFERROR(INDEX('SUIVI DOSSIERS'!$G$17:$G$986,SMALL(IF('SUIVI DOSSIERS'!$M$17:$M$986="OUI",ROW(INDIRECT("1:"&amp;ROWS('SUIVI DOSSIERS'!$G$17:$G$986)))),ROWS('SUIVI DOSSIERS'!$17:17))),"")</f>
        <v/>
      </c>
      <c r="E36" s="3" t="str" cm="1">
        <f t="array" ref="E36">IFERROR(INDEX(Tableau4[[#All],[DPTS]],$B36,1),"")</f>
        <v/>
      </c>
      <c r="F36" s="41" t="str">
        <f t="array" aca="1" ref="F36" ca="1">IFERROR(INDEX('SUIVI DOSSIERS'!$H$17:$H$986,SMALL(IF('SUIVI DOSSIERS'!$M$17:$M$986="OUI",ROW(INDIRECT("1:"&amp;ROWS('SUIVI DOSSIERS'!$H$17:$H$986)))),ROWS('SUIVI DOSSIERS'!$17:17))),"")</f>
        <v/>
      </c>
      <c r="G36" s="15" t="str">
        <f t="array" aca="1" ref="G36" ca="1">IFERROR(INDEX('SUIVI DOSSIERS'!$K$17:$K$986,SMALL(IF('SUIVI DOSSIERS'!$M$17:$M$986="OUI",ROW(INDIRECT("1:"&amp;ROWS('SUIVI DOSSIERS'!$K$17:$K$986)))),ROWS('SUIVI DOSSIERS'!$17:17))),"")</f>
        <v/>
      </c>
      <c r="H36" s="34"/>
      <c r="I36" s="30"/>
      <c r="J36" s="49"/>
      <c r="K36" s="74"/>
      <c r="L36" s="176"/>
      <c r="M36" s="196"/>
      <c r="N36" s="196"/>
      <c r="O36" s="7"/>
    </row>
    <row r="37" spans="1:15" x14ac:dyDescent="0.25">
      <c r="A37" s="20">
        <v>32</v>
      </c>
      <c r="B37" s="43" t="str" cm="1">
        <f t="array" ref="B37">IFERROR(SMALL(IF(Tableau4[[#All],[COMMANDE REÇUE ?]]="OUI",ROW(Tableau4[[#All],[COMMANDE REÇUE ?]]),""),A37),"")</f>
        <v/>
      </c>
      <c r="C37" s="3" t="str" cm="1">
        <f t="array" ref="C37">IFERROR(INDEX(Tableau4[[#All],[DESCRIPTION PROJET]],$B37,1),"")</f>
        <v/>
      </c>
      <c r="D37" s="71" t="str">
        <f t="array" aca="1" ref="D37" ca="1">IFERROR(INDEX('SUIVI DOSSIERS'!$G$17:$G$986,SMALL(IF('SUIVI DOSSIERS'!$M$17:$M$986="OUI",ROW(INDIRECT("1:"&amp;ROWS('SUIVI DOSSIERS'!$G$17:$G$986)))),ROWS('SUIVI DOSSIERS'!$17:17))),"")</f>
        <v/>
      </c>
      <c r="E37" s="3" t="str" cm="1">
        <f t="array" ref="E37">IFERROR(INDEX(Tableau4[[#All],[DPTS]],$B37,1),"")</f>
        <v/>
      </c>
      <c r="F37" s="41" t="str">
        <f t="array" aca="1" ref="F37" ca="1">IFERROR(INDEX('SUIVI DOSSIERS'!$H$17:$H$986,SMALL(IF('SUIVI DOSSIERS'!$M$17:$M$986="OUI",ROW(INDIRECT("1:"&amp;ROWS('SUIVI DOSSIERS'!$H$17:$H$986)))),ROWS('SUIVI DOSSIERS'!$17:17))),"")</f>
        <v/>
      </c>
      <c r="G37" s="116" t="str">
        <f t="array" aca="1" ref="G37" ca="1">IFERROR(INDEX('SUIVI DOSSIERS'!$K$17:$K$986,SMALL(IF('SUIVI DOSSIERS'!$M$17:$M$986="OUI",ROW(INDIRECT("1:"&amp;ROWS('SUIVI DOSSIERS'!$K$17:$K$986)))),ROWS('SUIVI DOSSIERS'!$17:17))),"")</f>
        <v/>
      </c>
      <c r="H37" s="122"/>
      <c r="I37" s="118"/>
      <c r="J37" s="119"/>
      <c r="K37" s="120"/>
      <c r="L37" s="174"/>
      <c r="M37" s="194"/>
      <c r="N37" s="194"/>
      <c r="O37" s="185"/>
    </row>
    <row r="38" spans="1:15" x14ac:dyDescent="0.25">
      <c r="A38" s="20">
        <v>33</v>
      </c>
      <c r="B38" s="43" t="str" cm="1">
        <f t="array" ref="B38">IFERROR(SMALL(IF(Tableau4[[#All],[COMMANDE REÇUE ?]]="OUI",ROW(Tableau4[[#All],[COMMANDE REÇUE ?]]),""),A38),"")</f>
        <v/>
      </c>
      <c r="C38" s="3" t="str" cm="1">
        <f t="array" ref="C38">IFERROR(INDEX(Tableau4[[#All],[DESCRIPTION PROJET]],$B38,1),"")</f>
        <v/>
      </c>
      <c r="D38" s="71" t="str">
        <f t="array" aca="1" ref="D38" ca="1">IFERROR(INDEX('SUIVI DOSSIERS'!$G$17:$G$986,SMALL(IF('SUIVI DOSSIERS'!$M$17:$M$986="OUI",ROW(INDIRECT("1:"&amp;ROWS('SUIVI DOSSIERS'!$G$17:$G$986)))),ROWS('SUIVI DOSSIERS'!$17:17))),"")</f>
        <v/>
      </c>
      <c r="E38" s="3" t="str" cm="1">
        <f t="array" ref="E38">IFERROR(INDEX(Tableau4[[#All],[DPTS]],$B38,1),"")</f>
        <v/>
      </c>
      <c r="F38" s="41" t="str">
        <f t="array" aca="1" ref="F38" ca="1">IFERROR(INDEX('SUIVI DOSSIERS'!$H$17:$H$986,SMALL(IF('SUIVI DOSSIERS'!$M$17:$M$986="OUI",ROW(INDIRECT("1:"&amp;ROWS('SUIVI DOSSIERS'!$H$17:$H$986)))),ROWS('SUIVI DOSSIERS'!$17:17))),"")</f>
        <v/>
      </c>
      <c r="G38" s="116" t="str">
        <f t="array" aca="1" ref="G38" ca="1">IFERROR(INDEX('SUIVI DOSSIERS'!$K$17:$K$986,SMALL(IF('SUIVI DOSSIERS'!$M$17:$M$986="OUI",ROW(INDIRECT("1:"&amp;ROWS('SUIVI DOSSIERS'!$K$17:$K$986)))),ROWS('SUIVI DOSSIERS'!$17:17))),"")</f>
        <v/>
      </c>
      <c r="H38" s="122"/>
      <c r="I38" s="118"/>
      <c r="J38" s="119"/>
      <c r="K38" s="120"/>
      <c r="L38" s="174"/>
      <c r="M38" s="194"/>
      <c r="N38" s="194"/>
      <c r="O38" s="185"/>
    </row>
    <row r="39" spans="1:15" x14ac:dyDescent="0.25">
      <c r="A39" s="20">
        <v>34</v>
      </c>
      <c r="B39" s="43" t="str" cm="1">
        <f t="array" ref="B39">IFERROR(SMALL(IF(Tableau4[[#All],[COMMANDE REÇUE ?]]="OUI",ROW(Tableau4[[#All],[COMMANDE REÇUE ?]]),""),A39),"")</f>
        <v/>
      </c>
      <c r="C39" s="3" t="str" cm="1">
        <f t="array" ref="C39">IFERROR(INDEX(Tableau4[[#All],[DESCRIPTION PROJET]],$B39,1),"")</f>
        <v/>
      </c>
      <c r="D39" s="71" t="str">
        <f t="array" aca="1" ref="D39" ca="1">IFERROR(INDEX('SUIVI DOSSIERS'!$G$17:$G$986,SMALL(IF('SUIVI DOSSIERS'!$M$17:$M$986="OUI",ROW(INDIRECT("1:"&amp;ROWS('SUIVI DOSSIERS'!$G$17:$G$986)))),ROWS('SUIVI DOSSIERS'!$17:17))),"")</f>
        <v/>
      </c>
      <c r="E39" s="3" t="str" cm="1">
        <f t="array" ref="E39">IFERROR(INDEX(Tableau4[[#All],[DPTS]],$B39,1),"")</f>
        <v/>
      </c>
      <c r="F39" s="41" t="str">
        <f t="array" aca="1" ref="F39" ca="1">IFERROR(INDEX('SUIVI DOSSIERS'!$H$17:$H$986,SMALL(IF('SUIVI DOSSIERS'!$M$17:$M$986="OUI",ROW(INDIRECT("1:"&amp;ROWS('SUIVI DOSSIERS'!$H$17:$H$986)))),ROWS('SUIVI DOSSIERS'!$17:17))),"")</f>
        <v/>
      </c>
      <c r="G39" s="15" t="str">
        <f t="array" aca="1" ref="G39" ca="1">IFERROR(INDEX('SUIVI DOSSIERS'!$K$17:$K$986,SMALL(IF('SUIVI DOSSIERS'!$M$17:$M$986="OUI",ROW(INDIRECT("1:"&amp;ROWS('SUIVI DOSSIERS'!$K$17:$K$986)))),ROWS('SUIVI DOSSIERS'!$17:17))),"")</f>
        <v/>
      </c>
      <c r="H39" s="34"/>
      <c r="I39" s="30"/>
      <c r="J39" s="49"/>
      <c r="K39" s="74"/>
      <c r="L39" s="176"/>
      <c r="M39" s="196"/>
      <c r="N39" s="196"/>
      <c r="O39" s="7"/>
    </row>
    <row r="40" spans="1:15" x14ac:dyDescent="0.25">
      <c r="A40" s="20">
        <v>35</v>
      </c>
      <c r="B40" s="43" t="str" cm="1">
        <f t="array" ref="B40">IFERROR(SMALL(IF(Tableau4[[#All],[COMMANDE REÇUE ?]]="OUI",ROW(Tableau4[[#All],[COMMANDE REÇUE ?]]),""),A40),"")</f>
        <v/>
      </c>
      <c r="C40" s="3" t="str" cm="1">
        <f t="array" ref="C40">IFERROR(INDEX(Tableau4[[#All],[DESCRIPTION PROJET]],$B40,1),"")</f>
        <v/>
      </c>
      <c r="D40" s="71" t="str">
        <f t="array" aca="1" ref="D40" ca="1">IFERROR(INDEX('SUIVI DOSSIERS'!$G$17:$G$986,SMALL(IF('SUIVI DOSSIERS'!$M$17:$M$986="OUI",ROW(INDIRECT("1:"&amp;ROWS('SUIVI DOSSIERS'!$G$17:$G$986)))),ROWS('SUIVI DOSSIERS'!$17:17))),"")</f>
        <v/>
      </c>
      <c r="E40" s="3" t="str" cm="1">
        <f t="array" ref="E40">IFERROR(INDEX(Tableau4[[#All],[DPTS]],$B40,1),"")</f>
        <v/>
      </c>
      <c r="F40" s="41" t="str">
        <f t="array" aca="1" ref="F40" ca="1">IFERROR(INDEX('SUIVI DOSSIERS'!$H$17:$H$986,SMALL(IF('SUIVI DOSSIERS'!$M$17:$M$986="OUI",ROW(INDIRECT("1:"&amp;ROWS('SUIVI DOSSIERS'!$H$17:$H$986)))),ROWS('SUIVI DOSSIERS'!$17:17))),"")</f>
        <v/>
      </c>
      <c r="G40" s="15" t="str">
        <f t="array" aca="1" ref="G40" ca="1">IFERROR(INDEX('SUIVI DOSSIERS'!$K$17:$K$986,SMALL(IF('SUIVI DOSSIERS'!$M$17:$M$986="OUI",ROW(INDIRECT("1:"&amp;ROWS('SUIVI DOSSIERS'!$K$17:$K$986)))),ROWS('SUIVI DOSSIERS'!$17:17))),"")</f>
        <v/>
      </c>
      <c r="H40" s="34"/>
      <c r="I40" s="30"/>
      <c r="J40" s="49"/>
      <c r="K40" s="74"/>
      <c r="L40" s="176"/>
      <c r="M40" s="196"/>
      <c r="N40" s="196"/>
      <c r="O40" s="7"/>
    </row>
    <row r="41" spans="1:15" x14ac:dyDescent="0.25">
      <c r="A41" s="20">
        <v>36</v>
      </c>
      <c r="B41" s="43" t="str" cm="1">
        <f t="array" ref="B41">IFERROR(SMALL(IF(Tableau4[[#All],[COMMANDE REÇUE ?]]="OUI",ROW(Tableau4[[#All],[COMMANDE REÇUE ?]]),""),A41),"")</f>
        <v/>
      </c>
      <c r="C41" s="3" t="str" cm="1">
        <f t="array" ref="C41">IFERROR(INDEX(Tableau4[[#All],[DESCRIPTION PROJET]],$B41,1),"")</f>
        <v/>
      </c>
      <c r="D41" s="71" t="str">
        <f t="array" aca="1" ref="D41" ca="1">IFERROR(INDEX('SUIVI DOSSIERS'!$G$17:$G$986,SMALL(IF('SUIVI DOSSIERS'!$M$17:$M$986="OUI",ROW(INDIRECT("1:"&amp;ROWS('SUIVI DOSSIERS'!$G$17:$G$986)))),ROWS('SUIVI DOSSIERS'!$17:17))),"")</f>
        <v/>
      </c>
      <c r="E41" s="3" t="str" cm="1">
        <f t="array" ref="E41">IFERROR(INDEX(Tableau4[[#All],[DPTS]],$B41,1),"")</f>
        <v/>
      </c>
      <c r="F41" s="41" t="str">
        <f t="array" aca="1" ref="F41" ca="1">IFERROR(INDEX('SUIVI DOSSIERS'!$H$17:$H$986,SMALL(IF('SUIVI DOSSIERS'!$M$17:$M$986="OUI",ROW(INDIRECT("1:"&amp;ROWS('SUIVI DOSSIERS'!$H$17:$H$986)))),ROWS('SUIVI DOSSIERS'!$17:17))),"")</f>
        <v/>
      </c>
      <c r="G41" s="15" t="str">
        <f t="array" aca="1" ref="G41" ca="1">IFERROR(INDEX('SUIVI DOSSIERS'!$K$17:$K$986,SMALL(IF('SUIVI DOSSIERS'!$M$17:$M$986="OUI",ROW(INDIRECT("1:"&amp;ROWS('SUIVI DOSSIERS'!$K$17:$K$986)))),ROWS('SUIVI DOSSIERS'!$17:17))),"")</f>
        <v/>
      </c>
      <c r="H41" s="34"/>
      <c r="I41" s="30"/>
      <c r="J41" s="49"/>
      <c r="K41" s="74"/>
      <c r="L41" s="176"/>
      <c r="M41" s="196"/>
      <c r="N41" s="196"/>
      <c r="O41" s="7"/>
    </row>
    <row r="42" spans="1:15" x14ac:dyDescent="0.25">
      <c r="A42" s="20">
        <v>37</v>
      </c>
      <c r="B42" s="43" t="str" cm="1">
        <f t="array" ref="B42">IFERROR(SMALL(IF(Tableau4[[#All],[COMMANDE REÇUE ?]]="OUI",ROW(Tableau4[[#All],[COMMANDE REÇUE ?]]),""),A42),"")</f>
        <v/>
      </c>
      <c r="C42" s="3" t="str" cm="1">
        <f t="array" ref="C42">IFERROR(INDEX(Tableau4[[#All],[DESCRIPTION PROJET]],$B42,1),"")</f>
        <v/>
      </c>
      <c r="D42" s="71" t="str">
        <f t="array" aca="1" ref="D42" ca="1">IFERROR(INDEX('SUIVI DOSSIERS'!$G$17:$G$986,SMALL(IF('SUIVI DOSSIERS'!$M$17:$M$986="OUI",ROW(INDIRECT("1:"&amp;ROWS('SUIVI DOSSIERS'!$G$17:$G$986)))),ROWS('SUIVI DOSSIERS'!$17:17))),"")</f>
        <v/>
      </c>
      <c r="E42" s="3" t="str" cm="1">
        <f t="array" ref="E42">IFERROR(INDEX(Tableau4[[#All],[DPTS]],$B42,1),"")</f>
        <v/>
      </c>
      <c r="F42" s="3" t="str">
        <f t="array" aca="1" ref="F42" ca="1">IFERROR(INDEX('SUIVI DOSSIERS'!$H$17:$H$986,SMALL(IF('SUIVI DOSSIERS'!$M$17:$M$986="OUI",ROW(INDIRECT("1:"&amp;ROWS('SUIVI DOSSIERS'!$H$17:$H$986)))),ROWS('SUIVI DOSSIERS'!$17:17))),"")</f>
        <v/>
      </c>
      <c r="G42" s="15" t="str">
        <f t="array" aca="1" ref="G42" ca="1">IFERROR(INDEX('SUIVI DOSSIERS'!$K$17:$K$986,SMALL(IF('SUIVI DOSSIERS'!$M$17:$M$986="OUI",ROW(INDIRECT("1:"&amp;ROWS('SUIVI DOSSIERS'!$K$17:$K$986)))),ROWS('SUIVI DOSSIERS'!$17:17))),"")</f>
        <v/>
      </c>
      <c r="H42" s="34"/>
      <c r="I42" s="30"/>
      <c r="J42" s="49"/>
      <c r="K42" s="74"/>
      <c r="L42" s="176"/>
      <c r="M42" s="196"/>
      <c r="N42" s="196"/>
      <c r="O42" s="7"/>
    </row>
    <row r="43" spans="1:15" x14ac:dyDescent="0.25">
      <c r="A43" s="20">
        <v>38</v>
      </c>
      <c r="B43" s="43" t="str" cm="1">
        <f t="array" ref="B43">IFERROR(SMALL(IF(Tableau4[[#All],[COMMANDE REÇUE ?]]="OUI",ROW(Tableau4[[#All],[COMMANDE REÇUE ?]]),""),A43),"")</f>
        <v/>
      </c>
      <c r="C43" s="3" t="str" cm="1">
        <f t="array" ref="C43">IFERROR(INDEX(Tableau4[[#All],[DESCRIPTION PROJET]],$B43,1),"")</f>
        <v/>
      </c>
      <c r="D43" s="71" t="str">
        <f t="array" aca="1" ref="D43" ca="1">IFERROR(INDEX('SUIVI DOSSIERS'!$G$17:$G$986,SMALL(IF('SUIVI DOSSIERS'!$M$17:$M$986="OUI",ROW(INDIRECT("1:"&amp;ROWS('SUIVI DOSSIERS'!$G$17:$G$986)))),ROWS('SUIVI DOSSIERS'!$17:17))),"")</f>
        <v/>
      </c>
      <c r="E43" s="3" t="str" cm="1">
        <f t="array" ref="E43">IFERROR(INDEX(Tableau4[[#All],[DPTS]],$B43,1),"")</f>
        <v/>
      </c>
      <c r="F43" s="3" t="str">
        <f t="array" aca="1" ref="F43" ca="1">IFERROR(INDEX('SUIVI DOSSIERS'!$H$17:$H$986,SMALL(IF('SUIVI DOSSIERS'!$M$17:$M$986="OUI",ROW(INDIRECT("1:"&amp;ROWS('SUIVI DOSSIERS'!$H$17:$H$986)))),ROWS('SUIVI DOSSIERS'!$17:17))),"")</f>
        <v/>
      </c>
      <c r="G43" s="15" t="str">
        <f t="array" aca="1" ref="G43" ca="1">IFERROR(INDEX('SUIVI DOSSIERS'!$K$17:$K$986,SMALL(IF('SUIVI DOSSIERS'!$M$17:$M$986="OUI",ROW(INDIRECT("1:"&amp;ROWS('SUIVI DOSSIERS'!$K$17:$K$986)))),ROWS('SUIVI DOSSIERS'!$17:17))),"")</f>
        <v/>
      </c>
      <c r="H43" s="34"/>
      <c r="I43" s="30"/>
      <c r="J43" s="49"/>
      <c r="K43" s="74"/>
      <c r="L43" s="176"/>
      <c r="M43" s="196"/>
      <c r="N43" s="196"/>
      <c r="O43" s="7"/>
    </row>
    <row r="44" spans="1:15" x14ac:dyDescent="0.25">
      <c r="A44" s="20">
        <v>39</v>
      </c>
      <c r="B44" s="43" t="str" cm="1">
        <f t="array" ref="B44">IFERROR(SMALL(IF(Tableau4[[#All],[COMMANDE REÇUE ?]]="OUI",ROW(Tableau4[[#All],[COMMANDE REÇUE ?]]),""),A44),"")</f>
        <v/>
      </c>
      <c r="C44" s="3" t="str" cm="1">
        <f t="array" ref="C44">IFERROR(INDEX(Tableau4[[#All],[DESCRIPTION PROJET]],$B44,1),"")</f>
        <v/>
      </c>
      <c r="D44" s="71" t="str">
        <f t="array" aca="1" ref="D44" ca="1">IFERROR(INDEX('SUIVI DOSSIERS'!$G$17:$G$986,SMALL(IF('SUIVI DOSSIERS'!$M$17:$M$986="OUI",ROW(INDIRECT("1:"&amp;ROWS('SUIVI DOSSIERS'!$G$17:$G$986)))),ROWS('SUIVI DOSSIERS'!$17:17))),"")</f>
        <v/>
      </c>
      <c r="E44" s="3" t="str" cm="1">
        <f t="array" ref="E44">IFERROR(INDEX(Tableau4[[#All],[DPTS]],$B44,1),"")</f>
        <v/>
      </c>
      <c r="F44" s="3" t="str">
        <f t="array" aca="1" ref="F44" ca="1">IFERROR(INDEX('SUIVI DOSSIERS'!$H$17:$H$986,SMALL(IF('SUIVI DOSSIERS'!$M$17:$M$986="OUI",ROW(INDIRECT("1:"&amp;ROWS('SUIVI DOSSIERS'!$H$17:$H$986)))),ROWS('SUIVI DOSSIERS'!$17:17))),"")</f>
        <v/>
      </c>
      <c r="G44" s="15" t="str">
        <f t="array" aca="1" ref="G44" ca="1">IFERROR(INDEX('SUIVI DOSSIERS'!$K$17:$K$986,SMALL(IF('SUIVI DOSSIERS'!$M$17:$M$986="OUI",ROW(INDIRECT("1:"&amp;ROWS('SUIVI DOSSIERS'!$K$17:$K$986)))),ROWS('SUIVI DOSSIERS'!$17:17))),"")</f>
        <v/>
      </c>
      <c r="H44" s="34"/>
      <c r="I44" s="30"/>
      <c r="J44" s="49"/>
      <c r="K44" s="74"/>
      <c r="L44" s="176"/>
      <c r="M44" s="196"/>
      <c r="N44" s="196"/>
      <c r="O44" s="7"/>
    </row>
    <row r="45" spans="1:15" x14ac:dyDescent="0.25">
      <c r="A45" s="20">
        <v>40</v>
      </c>
      <c r="B45" s="43" t="str" cm="1">
        <f t="array" ref="B45">IFERROR(SMALL(IF(Tableau4[[#All],[COMMANDE REÇUE ?]]="OUI",ROW(Tableau4[[#All],[COMMANDE REÇUE ?]]),""),A45),"")</f>
        <v/>
      </c>
      <c r="C45" s="3" t="str" cm="1">
        <f t="array" ref="C45">IFERROR(INDEX(Tableau4[[#All],[DESCRIPTION PROJET]],$B45,1),"")</f>
        <v/>
      </c>
      <c r="D45" s="71" t="str">
        <f t="array" aca="1" ref="D45" ca="1">IFERROR(INDEX('SUIVI DOSSIERS'!$G$17:$G$986,SMALL(IF('SUIVI DOSSIERS'!$M$17:$M$986="OUI",ROW(INDIRECT("1:"&amp;ROWS('SUIVI DOSSIERS'!$G$17:$G$986)))),ROWS('SUIVI DOSSIERS'!$17:17))),"")</f>
        <v/>
      </c>
      <c r="E45" s="3" t="str" cm="1">
        <f t="array" ref="E45">IFERROR(INDEX(Tableau4[[#All],[DPTS]],$B45,1),"")</f>
        <v/>
      </c>
      <c r="F45" s="3" t="str">
        <f t="array" aca="1" ref="F45" ca="1">IFERROR(INDEX('SUIVI DOSSIERS'!$H$17:$H$986,SMALL(IF('SUIVI DOSSIERS'!$M$17:$M$986="OUI",ROW(INDIRECT("1:"&amp;ROWS('SUIVI DOSSIERS'!$H$17:$H$986)))),ROWS('SUIVI DOSSIERS'!$17:17))),"")</f>
        <v/>
      </c>
      <c r="G45" s="15" t="str">
        <f t="array" aca="1" ref="G45" ca="1">IFERROR(INDEX('SUIVI DOSSIERS'!$K$17:$K$986,SMALL(IF('SUIVI DOSSIERS'!$M$17:$M$986="OUI",ROW(INDIRECT("1:"&amp;ROWS('SUIVI DOSSIERS'!$K$17:$K$986)))),ROWS('SUIVI DOSSIERS'!$17:17))),"")</f>
        <v/>
      </c>
      <c r="H45" s="34"/>
      <c r="I45" s="30"/>
      <c r="J45" s="49"/>
      <c r="K45" s="74"/>
      <c r="L45" s="176"/>
      <c r="M45" s="196"/>
      <c r="N45" s="196"/>
      <c r="O45" s="7"/>
    </row>
    <row r="46" spans="1:15" x14ac:dyDescent="0.25">
      <c r="A46" s="20">
        <v>41</v>
      </c>
      <c r="B46" s="43" t="str" cm="1">
        <f t="array" ref="B46">IFERROR(SMALL(IF(Tableau4[[#All],[COMMANDE REÇUE ?]]="OUI",ROW(Tableau4[[#All],[COMMANDE REÇUE ?]]),""),A46),"")</f>
        <v/>
      </c>
      <c r="C46" s="3" t="str" cm="1">
        <f t="array" ref="C46">IFERROR(INDEX(Tableau4[[#All],[DESCRIPTION PROJET]],$B46,1),"")</f>
        <v/>
      </c>
      <c r="D46" s="71" t="str">
        <f t="array" aca="1" ref="D46" ca="1">IFERROR(INDEX('SUIVI DOSSIERS'!$G$17:$G$986,SMALL(IF('SUIVI DOSSIERS'!$M$17:$M$986="OUI",ROW(INDIRECT("1:"&amp;ROWS('SUIVI DOSSIERS'!$G$17:$G$986)))),ROWS('SUIVI DOSSIERS'!$17:17))),"")</f>
        <v/>
      </c>
      <c r="E46" s="3" t="str" cm="1">
        <f t="array" ref="E46">IFERROR(INDEX(Tableau4[[#All],[DPTS]],$B46,1),"")</f>
        <v/>
      </c>
      <c r="F46" s="3" t="str">
        <f t="array" aca="1" ref="F46" ca="1">IFERROR(INDEX('SUIVI DOSSIERS'!$H$17:$H$986,SMALL(IF('SUIVI DOSSIERS'!$M$17:$M$986="OUI",ROW(INDIRECT("1:"&amp;ROWS('SUIVI DOSSIERS'!$H$17:$H$986)))),ROWS('SUIVI DOSSIERS'!$17:17))),"")</f>
        <v/>
      </c>
      <c r="G46" s="15" t="str">
        <f t="array" aca="1" ref="G46" ca="1">IFERROR(INDEX('SUIVI DOSSIERS'!$K$17:$K$986,SMALL(IF('SUIVI DOSSIERS'!$M$17:$M$986="OUI",ROW(INDIRECT("1:"&amp;ROWS('SUIVI DOSSIERS'!$K$17:$K$986)))),ROWS('SUIVI DOSSIERS'!$17:17))),"")</f>
        <v/>
      </c>
      <c r="H46" s="34"/>
      <c r="I46" s="30"/>
      <c r="J46" s="49"/>
      <c r="K46" s="74"/>
      <c r="L46" s="176"/>
      <c r="M46" s="196"/>
      <c r="N46" s="196"/>
      <c r="O46" s="7"/>
    </row>
    <row r="47" spans="1:15" x14ac:dyDescent="0.25">
      <c r="A47" s="20">
        <v>42</v>
      </c>
      <c r="B47" s="43" t="str" cm="1">
        <f t="array" ref="B47">IFERROR(SMALL(IF(Tableau4[[#All],[COMMANDE REÇUE ?]]="OUI",ROW(Tableau4[[#All],[COMMANDE REÇUE ?]]),""),A47),"")</f>
        <v/>
      </c>
      <c r="C47" s="3" t="str" cm="1">
        <f t="array" ref="C47">IFERROR(INDEX(Tableau4[[#All],[DESCRIPTION PROJET]],$B47,1),"")</f>
        <v/>
      </c>
      <c r="D47" s="71" t="str">
        <f t="array" aca="1" ref="D47" ca="1">IFERROR(INDEX('SUIVI DOSSIERS'!$G$17:$G$986,SMALL(IF('SUIVI DOSSIERS'!$M$17:$M$986="OUI",ROW(INDIRECT("1:"&amp;ROWS('SUIVI DOSSIERS'!$G$17:$G$986)))),ROWS('SUIVI DOSSIERS'!$17:17))),"")</f>
        <v/>
      </c>
      <c r="E47" s="3" t="str" cm="1">
        <f t="array" ref="E47">IFERROR(INDEX(Tableau4[[#All],[DPTS]],$B47,1),"")</f>
        <v/>
      </c>
      <c r="F47" s="3" t="str">
        <f t="array" aca="1" ref="F47" ca="1">IFERROR(INDEX('SUIVI DOSSIERS'!$H$17:$H$986,SMALL(IF('SUIVI DOSSIERS'!$M$17:$M$986="OUI",ROW(INDIRECT("1:"&amp;ROWS('SUIVI DOSSIERS'!$H$17:$H$986)))),ROWS('SUIVI DOSSIERS'!$17:17))),"")</f>
        <v/>
      </c>
      <c r="G47" s="15" t="str">
        <f t="array" aca="1" ref="G47" ca="1">IFERROR(INDEX('SUIVI DOSSIERS'!$K$17:$K$986,SMALL(IF('SUIVI DOSSIERS'!$M$17:$M$986="OUI",ROW(INDIRECT("1:"&amp;ROWS('SUIVI DOSSIERS'!$K$17:$K$986)))),ROWS('SUIVI DOSSIERS'!$17:17))),"")</f>
        <v/>
      </c>
      <c r="H47" s="34"/>
      <c r="I47" s="30"/>
      <c r="J47" s="49"/>
      <c r="K47" s="74"/>
      <c r="L47" s="176"/>
      <c r="M47" s="196"/>
      <c r="N47" s="196"/>
      <c r="O47" s="7"/>
    </row>
    <row r="48" spans="1:15" x14ac:dyDescent="0.25">
      <c r="A48" s="20">
        <v>43</v>
      </c>
      <c r="B48" s="43" t="str" cm="1">
        <f t="array" ref="B48">IFERROR(SMALL(IF(Tableau4[[#All],[COMMANDE REÇUE ?]]="OUI",ROW(Tableau4[[#All],[COMMANDE REÇUE ?]]),""),A48),"")</f>
        <v/>
      </c>
      <c r="C48" s="3" t="str" cm="1">
        <f t="array" ref="C48">IFERROR(INDEX(Tableau4[[#All],[DESCRIPTION PROJET]],$B48,1),"")</f>
        <v/>
      </c>
      <c r="D48" s="71" t="str">
        <f t="array" aca="1" ref="D48" ca="1">IFERROR(INDEX('SUIVI DOSSIERS'!$G$17:$G$986,SMALL(IF('SUIVI DOSSIERS'!$M$17:$M$986="OUI",ROW(INDIRECT("1:"&amp;ROWS('SUIVI DOSSIERS'!$G$17:$G$986)))),ROWS('SUIVI DOSSIERS'!$17:17))),"")</f>
        <v/>
      </c>
      <c r="E48" s="3" t="str" cm="1">
        <f t="array" ref="E48">IFERROR(INDEX(Tableau4[[#All],[DPTS]],$B48,1),"")</f>
        <v/>
      </c>
      <c r="F48" s="3" t="str">
        <f t="array" aca="1" ref="F48" ca="1">IFERROR(INDEX('SUIVI DOSSIERS'!$H$17:$H$986,SMALL(IF('SUIVI DOSSIERS'!$M$17:$M$986="OUI",ROW(INDIRECT("1:"&amp;ROWS('SUIVI DOSSIERS'!$H$17:$H$986)))),ROWS('SUIVI DOSSIERS'!$17:17))),"")</f>
        <v/>
      </c>
      <c r="G48" s="15" t="str">
        <f t="array" aca="1" ref="G48" ca="1">IFERROR(INDEX('SUIVI DOSSIERS'!$K$17:$K$986,SMALL(IF('SUIVI DOSSIERS'!$M$17:$M$986="OUI",ROW(INDIRECT("1:"&amp;ROWS('SUIVI DOSSIERS'!$K$17:$K$986)))),ROWS('SUIVI DOSSIERS'!$17:17))),"")</f>
        <v/>
      </c>
      <c r="H48" s="34"/>
      <c r="I48" s="30"/>
      <c r="J48" s="49"/>
      <c r="K48" s="74"/>
      <c r="L48" s="176"/>
      <c r="M48" s="196"/>
      <c r="N48" s="196"/>
      <c r="O48" s="7"/>
    </row>
    <row r="49" spans="1:15" x14ac:dyDescent="0.25">
      <c r="A49" s="20">
        <v>44</v>
      </c>
      <c r="B49" s="43" t="str" cm="1">
        <f t="array" ref="B49">IFERROR(SMALL(IF(Tableau4[[#All],[COMMANDE REÇUE ?]]="OUI",ROW(Tableau4[[#All],[COMMANDE REÇUE ?]]),""),A49),"")</f>
        <v/>
      </c>
      <c r="C49" s="3" t="str" cm="1">
        <f t="array" ref="C49">IFERROR(INDEX(Tableau4[[#All],[DESCRIPTION PROJET]],$B49,1),"")</f>
        <v/>
      </c>
      <c r="D49" s="71" t="str">
        <f t="array" aca="1" ref="D49" ca="1">IFERROR(INDEX('SUIVI DOSSIERS'!$G$17:$G$986,SMALL(IF('SUIVI DOSSIERS'!$M$17:$M$986="OUI",ROW(INDIRECT("1:"&amp;ROWS('SUIVI DOSSIERS'!$G$17:$G$986)))),ROWS('SUIVI DOSSIERS'!$17:17))),"")</f>
        <v/>
      </c>
      <c r="E49" s="3" t="str" cm="1">
        <f t="array" ref="E49">IFERROR(INDEX(Tableau4[[#All],[DPTS]],$B49,1),"")</f>
        <v/>
      </c>
      <c r="F49" s="3" t="str">
        <f t="array" aca="1" ref="F49" ca="1">IFERROR(INDEX('SUIVI DOSSIERS'!$H$17:$H$986,SMALL(IF('SUIVI DOSSIERS'!$M$17:$M$986="OUI",ROW(INDIRECT("1:"&amp;ROWS('SUIVI DOSSIERS'!$H$17:$H$986)))),ROWS('SUIVI DOSSIERS'!$17:17))),"")</f>
        <v/>
      </c>
      <c r="G49" s="15" t="str">
        <f t="array" aca="1" ref="G49" ca="1">IFERROR(INDEX('SUIVI DOSSIERS'!$K$17:$K$986,SMALL(IF('SUIVI DOSSIERS'!$M$17:$M$986="OUI",ROW(INDIRECT("1:"&amp;ROWS('SUIVI DOSSIERS'!$K$17:$K$986)))),ROWS('SUIVI DOSSIERS'!$17:17))),"")</f>
        <v/>
      </c>
      <c r="H49" s="34"/>
      <c r="I49" s="30"/>
      <c r="J49" s="49"/>
      <c r="K49" s="74"/>
      <c r="L49" s="176"/>
      <c r="M49" s="196"/>
      <c r="N49" s="196"/>
      <c r="O49" s="7"/>
    </row>
    <row r="50" spans="1:15" x14ac:dyDescent="0.25">
      <c r="A50" s="20">
        <v>45</v>
      </c>
      <c r="B50" s="43" t="str" cm="1">
        <f t="array" ref="B50">IFERROR(SMALL(IF(Tableau4[[#All],[COMMANDE REÇUE ?]]="OUI",ROW(Tableau4[[#All],[COMMANDE REÇUE ?]]),""),A50),"")</f>
        <v/>
      </c>
      <c r="C50" s="3" t="str" cm="1">
        <f t="array" ref="C50">IFERROR(INDEX(Tableau4[[#All],[DESCRIPTION PROJET]],$B50,1),"")</f>
        <v/>
      </c>
      <c r="D50" s="71" t="str">
        <f t="array" aca="1" ref="D50" ca="1">IFERROR(INDEX('SUIVI DOSSIERS'!$G$17:$G$986,SMALL(IF('SUIVI DOSSIERS'!$M$17:$M$986="OUI",ROW(INDIRECT("1:"&amp;ROWS('SUIVI DOSSIERS'!$G$17:$G$986)))),ROWS('SUIVI DOSSIERS'!$17:17))),"")</f>
        <v/>
      </c>
      <c r="E50" s="3" t="str" cm="1">
        <f t="array" ref="E50">IFERROR(INDEX(Tableau4[[#All],[DPTS]],$B50,1),"")</f>
        <v/>
      </c>
      <c r="F50" s="3" t="str">
        <f t="array" aca="1" ref="F50" ca="1">IFERROR(INDEX('SUIVI DOSSIERS'!$H$17:$H$986,SMALL(IF('SUIVI DOSSIERS'!$M$17:$M$986="OUI",ROW(INDIRECT("1:"&amp;ROWS('SUIVI DOSSIERS'!$H$17:$H$986)))),ROWS('SUIVI DOSSIERS'!$17:17))),"")</f>
        <v/>
      </c>
      <c r="G50" s="15" t="str">
        <f t="array" aca="1" ref="G50" ca="1">IFERROR(INDEX('SUIVI DOSSIERS'!$K$17:$K$986,SMALL(IF('SUIVI DOSSIERS'!$M$17:$M$986="OUI",ROW(INDIRECT("1:"&amp;ROWS('SUIVI DOSSIERS'!$K$17:$K$986)))),ROWS('SUIVI DOSSIERS'!$17:17))),"")</f>
        <v/>
      </c>
      <c r="H50" s="34"/>
      <c r="I50" s="30"/>
      <c r="J50" s="49"/>
      <c r="K50" s="74"/>
      <c r="L50" s="176"/>
      <c r="M50" s="196"/>
      <c r="N50" s="196"/>
      <c r="O50" s="7"/>
    </row>
    <row r="51" spans="1:15" x14ac:dyDescent="0.25">
      <c r="A51" s="20">
        <v>46</v>
      </c>
      <c r="B51" s="43" t="str" cm="1">
        <f t="array" ref="B51">IFERROR(SMALL(IF(Tableau4[[#All],[COMMANDE REÇUE ?]]="OUI",ROW(Tableau4[[#All],[COMMANDE REÇUE ?]]),""),A51),"")</f>
        <v/>
      </c>
      <c r="C51" s="3" t="str" cm="1">
        <f t="array" ref="C51">IFERROR(INDEX(Tableau4[[#All],[DESCRIPTION PROJET]],$B51,1),"")</f>
        <v/>
      </c>
      <c r="D51" s="71" t="str">
        <f t="array" aca="1" ref="D51" ca="1">IFERROR(INDEX('SUIVI DOSSIERS'!$G$17:$G$986,SMALL(IF('SUIVI DOSSIERS'!$M$17:$M$986="OUI",ROW(INDIRECT("1:"&amp;ROWS('SUIVI DOSSIERS'!$G$17:$G$986)))),ROWS('SUIVI DOSSIERS'!$17:17))),"")</f>
        <v/>
      </c>
      <c r="E51" s="3" t="str" cm="1">
        <f t="array" ref="E51">IFERROR(INDEX(Tableau4[[#All],[DPTS]],$B51,1),"")</f>
        <v/>
      </c>
      <c r="F51" s="3" t="str">
        <f t="array" aca="1" ref="F51" ca="1">IFERROR(INDEX('SUIVI DOSSIERS'!$H$17:$H$986,SMALL(IF('SUIVI DOSSIERS'!$M$17:$M$986="OUI",ROW(INDIRECT("1:"&amp;ROWS('SUIVI DOSSIERS'!$H$17:$H$986)))),ROWS('SUIVI DOSSIERS'!$17:17))),"")</f>
        <v/>
      </c>
      <c r="G51" s="15" t="str">
        <f t="array" aca="1" ref="G51" ca="1">IFERROR(INDEX('SUIVI DOSSIERS'!$K$17:$K$986,SMALL(IF('SUIVI DOSSIERS'!$M$17:$M$986="OUI",ROW(INDIRECT("1:"&amp;ROWS('SUIVI DOSSIERS'!$K$17:$K$986)))),ROWS('SUIVI DOSSIERS'!$17:17))),"")</f>
        <v/>
      </c>
      <c r="H51" s="34"/>
      <c r="I51" s="30"/>
      <c r="J51" s="49"/>
      <c r="K51" s="74"/>
      <c r="L51" s="176"/>
      <c r="M51" s="196"/>
      <c r="N51" s="196"/>
      <c r="O51" s="7"/>
    </row>
    <row r="52" spans="1:15" x14ac:dyDescent="0.25">
      <c r="A52" s="20">
        <v>47</v>
      </c>
      <c r="B52" s="43" t="str" cm="1">
        <f t="array" ref="B52">IFERROR(SMALL(IF(Tableau4[[#All],[COMMANDE REÇUE ?]]="OUI",ROW(Tableau4[[#All],[COMMANDE REÇUE ?]]),""),A52),"")</f>
        <v/>
      </c>
      <c r="C52" s="3" t="str" cm="1">
        <f t="array" ref="C52">IFERROR(INDEX(Tableau4[[#All],[DESCRIPTION PROJET]],$B52,1),"")</f>
        <v/>
      </c>
      <c r="D52" s="71" t="str">
        <f t="array" aca="1" ref="D52" ca="1">IFERROR(INDEX('SUIVI DOSSIERS'!$G$17:$G$986,SMALL(IF('SUIVI DOSSIERS'!$M$17:$M$986="OUI",ROW(INDIRECT("1:"&amp;ROWS('SUIVI DOSSIERS'!$G$17:$G$986)))),ROWS('SUIVI DOSSIERS'!$17:17))),"")</f>
        <v/>
      </c>
      <c r="E52" s="3" t="str" cm="1">
        <f t="array" ref="E52">IFERROR(INDEX(Tableau4[[#All],[DPTS]],$B52,1),"")</f>
        <v/>
      </c>
      <c r="F52" s="3" t="str">
        <f t="array" aca="1" ref="F52" ca="1">IFERROR(INDEX('SUIVI DOSSIERS'!$H$17:$H$986,SMALL(IF('SUIVI DOSSIERS'!$M$17:$M$986="OUI",ROW(INDIRECT("1:"&amp;ROWS('SUIVI DOSSIERS'!$H$17:$H$986)))),ROWS('SUIVI DOSSIERS'!$17:17))),"")</f>
        <v/>
      </c>
      <c r="G52" s="15" t="str">
        <f t="array" aca="1" ref="G52" ca="1">IFERROR(INDEX('SUIVI DOSSIERS'!$K$17:$K$986,SMALL(IF('SUIVI DOSSIERS'!$M$17:$M$986="OUI",ROW(INDIRECT("1:"&amp;ROWS('SUIVI DOSSIERS'!$K$17:$K$986)))),ROWS('SUIVI DOSSIERS'!$17:17))),"")</f>
        <v/>
      </c>
      <c r="H52" s="34"/>
      <c r="I52" s="30"/>
      <c r="J52" s="49"/>
      <c r="K52" s="74"/>
      <c r="L52" s="176"/>
      <c r="M52" s="196"/>
      <c r="N52" s="196"/>
      <c r="O52" s="7"/>
    </row>
    <row r="53" spans="1:15" x14ac:dyDescent="0.25">
      <c r="A53" s="20">
        <v>48</v>
      </c>
      <c r="B53" s="43" t="str" cm="1">
        <f t="array" ref="B53">IFERROR(SMALL(IF(Tableau4[[#All],[COMMANDE REÇUE ?]]="OUI",ROW(Tableau4[[#All],[COMMANDE REÇUE ?]]),""),A53),"")</f>
        <v/>
      </c>
      <c r="C53" s="3" t="str" cm="1">
        <f t="array" ref="C53">IFERROR(INDEX(Tableau4[[#All],[DESCRIPTION PROJET]],$B53,1),"")</f>
        <v/>
      </c>
      <c r="D53" s="71" t="str">
        <f t="array" aca="1" ref="D53" ca="1">IFERROR(INDEX('SUIVI DOSSIERS'!$G$17:$G$986,SMALL(IF('SUIVI DOSSIERS'!$M$17:$M$986="OUI",ROW(INDIRECT("1:"&amp;ROWS('SUIVI DOSSIERS'!$G$17:$G$986)))),ROWS('SUIVI DOSSIERS'!$17:17))),"")</f>
        <v/>
      </c>
      <c r="E53" s="3" t="str" cm="1">
        <f t="array" ref="E53">IFERROR(INDEX(Tableau4[[#All],[DPTS]],$B53,1),"")</f>
        <v/>
      </c>
      <c r="F53" s="3" t="str">
        <f t="array" aca="1" ref="F53" ca="1">IFERROR(INDEX('SUIVI DOSSIERS'!$H$17:$H$986,SMALL(IF('SUIVI DOSSIERS'!$M$17:$M$986="OUI",ROW(INDIRECT("1:"&amp;ROWS('SUIVI DOSSIERS'!$H$17:$H$986)))),ROWS('SUIVI DOSSIERS'!$17:17))),"")</f>
        <v/>
      </c>
      <c r="G53" s="15" t="str">
        <f t="array" aca="1" ref="G53" ca="1">IFERROR(INDEX('SUIVI DOSSIERS'!$K$17:$K$986,SMALL(IF('SUIVI DOSSIERS'!$M$17:$M$986="OUI",ROW(INDIRECT("1:"&amp;ROWS('SUIVI DOSSIERS'!$K$17:$K$986)))),ROWS('SUIVI DOSSIERS'!$17:17))),"")</f>
        <v/>
      </c>
      <c r="H53" s="34"/>
      <c r="I53" s="30"/>
      <c r="J53" s="49"/>
      <c r="K53" s="74"/>
      <c r="L53" s="176"/>
      <c r="M53" s="196"/>
      <c r="N53" s="196"/>
      <c r="O53" s="7"/>
    </row>
    <row r="54" spans="1:15" x14ac:dyDescent="0.25">
      <c r="A54" s="20">
        <v>49</v>
      </c>
      <c r="B54" s="43" t="str" cm="1">
        <f t="array" ref="B54">IFERROR(SMALL(IF(Tableau4[[#All],[COMMANDE REÇUE ?]]="OUI",ROW(Tableau4[[#All],[COMMANDE REÇUE ?]]),""),A54),"")</f>
        <v/>
      </c>
      <c r="C54" s="3" t="str" cm="1">
        <f t="array" ref="C54">IFERROR(INDEX(Tableau4[[#All],[DESCRIPTION PROJET]],$B54,1),"")</f>
        <v/>
      </c>
      <c r="D54" s="71" t="str">
        <f t="array" aca="1" ref="D54" ca="1">IFERROR(INDEX('SUIVI DOSSIERS'!$G$17:$G$986,SMALL(IF('SUIVI DOSSIERS'!$M$17:$M$986="OUI",ROW(INDIRECT("1:"&amp;ROWS('SUIVI DOSSIERS'!$G$17:$G$986)))),ROWS('SUIVI DOSSIERS'!$17:17))),"")</f>
        <v/>
      </c>
      <c r="E54" s="3" t="str" cm="1">
        <f t="array" ref="E54">IFERROR(INDEX(Tableau4[[#All],[DPTS]],$B54,1),"")</f>
        <v/>
      </c>
      <c r="F54" s="3" t="str">
        <f t="array" aca="1" ref="F54" ca="1">IFERROR(INDEX('SUIVI DOSSIERS'!$H$17:$H$986,SMALL(IF('SUIVI DOSSIERS'!$M$17:$M$986="OUI",ROW(INDIRECT("1:"&amp;ROWS('SUIVI DOSSIERS'!$H$17:$H$986)))),ROWS('SUIVI DOSSIERS'!$17:17))),"")</f>
        <v/>
      </c>
      <c r="G54" s="15" t="str">
        <f t="array" aca="1" ref="G54" ca="1">IFERROR(INDEX('SUIVI DOSSIERS'!$K$17:$K$986,SMALL(IF('SUIVI DOSSIERS'!$M$17:$M$986="OUI",ROW(INDIRECT("1:"&amp;ROWS('SUIVI DOSSIERS'!$K$17:$K$986)))),ROWS('SUIVI DOSSIERS'!$17:17))),"")</f>
        <v/>
      </c>
      <c r="H54" s="34"/>
      <c r="I54" s="30"/>
      <c r="J54" s="49"/>
      <c r="K54" s="74"/>
      <c r="L54" s="176"/>
      <c r="M54" s="196"/>
      <c r="N54" s="196"/>
      <c r="O54" s="7"/>
    </row>
    <row r="55" spans="1:15" x14ac:dyDescent="0.25">
      <c r="A55" s="20">
        <v>50</v>
      </c>
      <c r="B55" s="43" t="str" cm="1">
        <f t="array" ref="B55">IFERROR(SMALL(IF(Tableau4[[#All],[COMMANDE REÇUE ?]]="OUI",ROW(Tableau4[[#All],[COMMANDE REÇUE ?]]),""),A55),"")</f>
        <v/>
      </c>
      <c r="C55" s="3" t="str" cm="1">
        <f t="array" ref="C55">IFERROR(INDEX(Tableau4[[#All],[DESCRIPTION PROJET]],$B55,1),"")</f>
        <v/>
      </c>
      <c r="D55" s="71" t="str">
        <f t="array" aca="1" ref="D55" ca="1">IFERROR(INDEX('SUIVI DOSSIERS'!$G$17:$G$986,SMALL(IF('SUIVI DOSSIERS'!$M$17:$M$986="OUI",ROW(INDIRECT("1:"&amp;ROWS('SUIVI DOSSIERS'!$G$17:$G$986)))),ROWS('SUIVI DOSSIERS'!$17:17))),"")</f>
        <v/>
      </c>
      <c r="E55" s="3" t="str" cm="1">
        <f t="array" ref="E55">IFERROR(INDEX(Tableau4[[#All],[DPTS]],$B55,1),"")</f>
        <v/>
      </c>
      <c r="F55" s="3" t="str">
        <f t="array" aca="1" ref="F55" ca="1">IFERROR(INDEX('SUIVI DOSSIERS'!$H$17:$H$986,SMALL(IF('SUIVI DOSSIERS'!$M$17:$M$986="OUI",ROW(INDIRECT("1:"&amp;ROWS('SUIVI DOSSIERS'!$H$17:$H$986)))),ROWS('SUIVI DOSSIERS'!$17:17))),"")</f>
        <v/>
      </c>
      <c r="G55" s="15" t="str">
        <f t="array" aca="1" ref="G55" ca="1">IFERROR(INDEX('SUIVI DOSSIERS'!$K$17:$K$986,SMALL(IF('SUIVI DOSSIERS'!$M$17:$M$986="OUI",ROW(INDIRECT("1:"&amp;ROWS('SUIVI DOSSIERS'!$K$17:$K$986)))),ROWS('SUIVI DOSSIERS'!$17:17))),"")</f>
        <v/>
      </c>
      <c r="H55" s="34"/>
      <c r="I55" s="30"/>
      <c r="J55" s="49"/>
      <c r="K55" s="74"/>
      <c r="L55" s="176"/>
      <c r="M55" s="196"/>
      <c r="N55" s="196"/>
      <c r="O55" s="7"/>
    </row>
    <row r="56" spans="1:15" x14ac:dyDescent="0.25">
      <c r="A56" s="20">
        <v>51</v>
      </c>
      <c r="B56" s="43" t="str" cm="1">
        <f t="array" ref="B56">IFERROR(SMALL(IF(Tableau4[[#All],[COMMANDE REÇUE ?]]="OUI",ROW(Tableau4[[#All],[COMMANDE REÇUE ?]]),""),A56),"")</f>
        <v/>
      </c>
      <c r="C56" s="3" t="str" cm="1">
        <f t="array" ref="C56">IFERROR(INDEX(Tableau4[[#All],[DESCRIPTION PROJET]],$B56,1),"")</f>
        <v/>
      </c>
      <c r="D56" s="71" t="str">
        <f t="array" aca="1" ref="D56" ca="1">IFERROR(INDEX('SUIVI DOSSIERS'!$G$17:$G$986,SMALL(IF('SUIVI DOSSIERS'!$M$17:$M$986="OUI",ROW(INDIRECT("1:"&amp;ROWS('SUIVI DOSSIERS'!$G$17:$G$986)))),ROWS('SUIVI DOSSIERS'!$17:17))),"")</f>
        <v/>
      </c>
      <c r="E56" s="3" t="str" cm="1">
        <f t="array" ref="E56">IFERROR(INDEX(Tableau4[[#All],[DPTS]],$B56,1),"")</f>
        <v/>
      </c>
      <c r="F56" s="3" t="str">
        <f t="array" aca="1" ref="F56" ca="1">IFERROR(INDEX('SUIVI DOSSIERS'!$H$17:$H$986,SMALL(IF('SUIVI DOSSIERS'!$M$17:$M$986="OUI",ROW(INDIRECT("1:"&amp;ROWS('SUIVI DOSSIERS'!$H$17:$H$986)))),ROWS('SUIVI DOSSIERS'!$17:17))),"")</f>
        <v/>
      </c>
      <c r="G56" s="15" t="str">
        <f t="array" aca="1" ref="G56" ca="1">IFERROR(INDEX('SUIVI DOSSIERS'!$K$17:$K$986,SMALL(IF('SUIVI DOSSIERS'!$M$17:$M$986="OUI",ROW(INDIRECT("1:"&amp;ROWS('SUIVI DOSSIERS'!$K$17:$K$986)))),ROWS('SUIVI DOSSIERS'!$17:17))),"")</f>
        <v/>
      </c>
      <c r="H56" s="34"/>
      <c r="I56" s="30"/>
      <c r="J56" s="49"/>
      <c r="K56" s="74"/>
      <c r="L56" s="176"/>
      <c r="M56" s="196"/>
      <c r="N56" s="196"/>
      <c r="O56" s="7"/>
    </row>
    <row r="57" spans="1:15" x14ac:dyDescent="0.25">
      <c r="A57" s="20">
        <v>52</v>
      </c>
      <c r="B57" s="43" t="str" cm="1">
        <f t="array" ref="B57">IFERROR(SMALL(IF(Tableau4[[#All],[COMMANDE REÇUE ?]]="OUI",ROW(Tableau4[[#All],[COMMANDE REÇUE ?]]),""),A57),"")</f>
        <v/>
      </c>
      <c r="C57" s="3" t="str" cm="1">
        <f t="array" ref="C57">IFERROR(INDEX(Tableau4[[#All],[DESCRIPTION PROJET]],$B57,1),"")</f>
        <v/>
      </c>
      <c r="D57" s="71" t="str">
        <f t="array" aca="1" ref="D57" ca="1">IFERROR(INDEX('SUIVI DOSSIERS'!$G$17:$G$986,SMALL(IF('SUIVI DOSSIERS'!$M$17:$M$986="OUI",ROW(INDIRECT("1:"&amp;ROWS('SUIVI DOSSIERS'!$G$17:$G$986)))),ROWS('SUIVI DOSSIERS'!$17:17))),"")</f>
        <v/>
      </c>
      <c r="E57" s="3" t="str" cm="1">
        <f t="array" ref="E57">IFERROR(INDEX(Tableau4[[#All],[DPTS]],$B57,1),"")</f>
        <v/>
      </c>
      <c r="F57" s="3" t="str">
        <f t="array" aca="1" ref="F57" ca="1">IFERROR(INDEX('SUIVI DOSSIERS'!$H$17:$H$986,SMALL(IF('SUIVI DOSSIERS'!$M$17:$M$986="OUI",ROW(INDIRECT("1:"&amp;ROWS('SUIVI DOSSIERS'!$H$17:$H$986)))),ROWS('SUIVI DOSSIERS'!$17:17))),"")</f>
        <v/>
      </c>
      <c r="G57" s="15" t="str">
        <f t="array" aca="1" ref="G57" ca="1">IFERROR(INDEX('SUIVI DOSSIERS'!$K$17:$K$986,SMALL(IF('SUIVI DOSSIERS'!$M$17:$M$986="OUI",ROW(INDIRECT("1:"&amp;ROWS('SUIVI DOSSIERS'!$K$17:$K$986)))),ROWS('SUIVI DOSSIERS'!$17:17))),"")</f>
        <v/>
      </c>
      <c r="H57" s="34"/>
      <c r="I57" s="30"/>
      <c r="J57" s="49"/>
      <c r="K57" s="74"/>
      <c r="L57" s="176"/>
      <c r="M57" s="196"/>
      <c r="N57" s="196"/>
      <c r="O57" s="7"/>
    </row>
    <row r="58" spans="1:15" x14ac:dyDescent="0.25">
      <c r="A58" s="20">
        <v>53</v>
      </c>
      <c r="B58" s="43" t="str" cm="1">
        <f t="array" ref="B58">IFERROR(SMALL(IF(Tableau4[[#All],[COMMANDE REÇUE ?]]="OUI",ROW(Tableau4[[#All],[COMMANDE REÇUE ?]]),""),A58),"")</f>
        <v/>
      </c>
      <c r="C58" s="3" t="str" cm="1">
        <f t="array" ref="C58">IFERROR(INDEX(Tableau4[[#All],[DESCRIPTION PROJET]],$B58,1),"")</f>
        <v/>
      </c>
      <c r="D58" s="71" t="str">
        <f t="array" aca="1" ref="D58" ca="1">IFERROR(INDEX('SUIVI DOSSIERS'!$G$17:$G$986,SMALL(IF('SUIVI DOSSIERS'!$M$17:$M$986="OUI",ROW(INDIRECT("1:"&amp;ROWS('SUIVI DOSSIERS'!$G$17:$G$986)))),ROWS('SUIVI DOSSIERS'!$17:17))),"")</f>
        <v/>
      </c>
      <c r="E58" s="3" t="str" cm="1">
        <f t="array" ref="E58">IFERROR(INDEX(Tableau4[[#All],[DPTS]],$B58,1),"")</f>
        <v/>
      </c>
      <c r="F58" s="3" t="str">
        <f t="array" aca="1" ref="F58" ca="1">IFERROR(INDEX('SUIVI DOSSIERS'!$H$17:$H$986,SMALL(IF('SUIVI DOSSIERS'!$M$17:$M$986="OUI",ROW(INDIRECT("1:"&amp;ROWS('SUIVI DOSSIERS'!$H$17:$H$986)))),ROWS('SUIVI DOSSIERS'!$17:17))),"")</f>
        <v/>
      </c>
      <c r="G58" s="15" t="str">
        <f t="array" aca="1" ref="G58" ca="1">IFERROR(INDEX('SUIVI DOSSIERS'!$K$17:$K$986,SMALL(IF('SUIVI DOSSIERS'!$M$17:$M$986="OUI",ROW(INDIRECT("1:"&amp;ROWS('SUIVI DOSSIERS'!$K$17:$K$986)))),ROWS('SUIVI DOSSIERS'!$17:17))),"")</f>
        <v/>
      </c>
      <c r="H58" s="34"/>
      <c r="I58" s="30"/>
      <c r="J58" s="49"/>
      <c r="K58" s="74"/>
      <c r="L58" s="176"/>
      <c r="M58" s="196"/>
      <c r="N58" s="196"/>
      <c r="O58" s="7"/>
    </row>
    <row r="59" spans="1:15" x14ac:dyDescent="0.25">
      <c r="A59" s="20">
        <v>54</v>
      </c>
      <c r="B59" s="43" t="str" cm="1">
        <f t="array" ref="B59">IFERROR(SMALL(IF(Tableau4[[#All],[COMMANDE REÇUE ?]]="OUI",ROW(Tableau4[[#All],[COMMANDE REÇUE ?]]),""),A59),"")</f>
        <v/>
      </c>
      <c r="C59" s="3" t="str" cm="1">
        <f t="array" ref="C59">IFERROR(INDEX(Tableau4[[#All],[DESCRIPTION PROJET]],$B59,1),"")</f>
        <v/>
      </c>
      <c r="D59" s="71" t="str">
        <f t="array" aca="1" ref="D59" ca="1">IFERROR(INDEX('SUIVI DOSSIERS'!$G$17:$G$986,SMALL(IF('SUIVI DOSSIERS'!$M$17:$M$986="OUI",ROW(INDIRECT("1:"&amp;ROWS('SUIVI DOSSIERS'!$G$17:$G$986)))),ROWS('SUIVI DOSSIERS'!$17:17))),"")</f>
        <v/>
      </c>
      <c r="E59" s="3" t="str" cm="1">
        <f t="array" ref="E59">IFERROR(INDEX(Tableau4[[#All],[DPTS]],$B59,1),"")</f>
        <v/>
      </c>
      <c r="F59" s="3" t="str">
        <f t="array" aca="1" ref="F59" ca="1">IFERROR(INDEX('SUIVI DOSSIERS'!$H$17:$H$986,SMALL(IF('SUIVI DOSSIERS'!$M$17:$M$986="OUI",ROW(INDIRECT("1:"&amp;ROWS('SUIVI DOSSIERS'!$H$17:$H$986)))),ROWS('SUIVI DOSSIERS'!$17:17))),"")</f>
        <v/>
      </c>
      <c r="G59" s="15" t="str">
        <f t="array" aca="1" ref="G59" ca="1">IFERROR(INDEX('SUIVI DOSSIERS'!$K$17:$K$986,SMALL(IF('SUIVI DOSSIERS'!$M$17:$M$986="OUI",ROW(INDIRECT("1:"&amp;ROWS('SUIVI DOSSIERS'!$K$17:$K$986)))),ROWS('SUIVI DOSSIERS'!$17:17))),"")</f>
        <v/>
      </c>
      <c r="H59" s="34"/>
      <c r="I59" s="30"/>
      <c r="J59" s="49"/>
      <c r="K59" s="74"/>
      <c r="L59" s="176"/>
      <c r="M59" s="196"/>
      <c r="N59" s="196"/>
      <c r="O59" s="7"/>
    </row>
    <row r="60" spans="1:15" x14ac:dyDescent="0.25">
      <c r="A60" s="20">
        <v>55</v>
      </c>
      <c r="B60" s="43" t="str" cm="1">
        <f t="array" ref="B60">IFERROR(SMALL(IF(Tableau4[[#All],[COMMANDE REÇUE ?]]="OUI",ROW(Tableau4[[#All],[COMMANDE REÇUE ?]]),""),A60),"")</f>
        <v/>
      </c>
      <c r="C60" s="3" t="str" cm="1">
        <f t="array" ref="C60">IFERROR(INDEX(Tableau4[[#All],[DESCRIPTION PROJET]],$B60,1),"")</f>
        <v/>
      </c>
      <c r="D60" s="71" t="str">
        <f t="array" aca="1" ref="D60" ca="1">IFERROR(INDEX('SUIVI DOSSIERS'!$G$17:$G$986,SMALL(IF('SUIVI DOSSIERS'!$M$17:$M$986="OUI",ROW(INDIRECT("1:"&amp;ROWS('SUIVI DOSSIERS'!$G$17:$G$986)))),ROWS('SUIVI DOSSIERS'!$17:17))),"")</f>
        <v/>
      </c>
      <c r="E60" s="3" t="str" cm="1">
        <f t="array" ref="E60">IFERROR(INDEX(Tableau4[[#All],[DPTS]],$B60,1),"")</f>
        <v/>
      </c>
      <c r="F60" s="3" t="str">
        <f t="array" aca="1" ref="F60" ca="1">IFERROR(INDEX('SUIVI DOSSIERS'!$H$17:$H$986,SMALL(IF('SUIVI DOSSIERS'!$M$17:$M$986="OUI",ROW(INDIRECT("1:"&amp;ROWS('SUIVI DOSSIERS'!$H$17:$H$986)))),ROWS('SUIVI DOSSIERS'!$17:17))),"")</f>
        <v/>
      </c>
      <c r="G60" s="15" t="str">
        <f t="array" aca="1" ref="G60" ca="1">IFERROR(INDEX('SUIVI DOSSIERS'!$K$17:$K$986,SMALL(IF('SUIVI DOSSIERS'!$M$17:$M$986="OUI",ROW(INDIRECT("1:"&amp;ROWS('SUIVI DOSSIERS'!$K$17:$K$986)))),ROWS('SUIVI DOSSIERS'!$17:17))),"")</f>
        <v/>
      </c>
      <c r="H60" s="34"/>
      <c r="I60" s="30"/>
      <c r="J60" s="49"/>
      <c r="K60" s="74"/>
      <c r="L60" s="176"/>
      <c r="M60" s="196"/>
      <c r="N60" s="196"/>
      <c r="O60" s="7"/>
    </row>
    <row r="61" spans="1:15" x14ac:dyDescent="0.25">
      <c r="A61" s="20">
        <v>56</v>
      </c>
      <c r="B61" s="43" t="str" cm="1">
        <f t="array" ref="B61">IFERROR(SMALL(IF(Tableau4[[#All],[COMMANDE REÇUE ?]]="OUI",ROW(Tableau4[[#All],[COMMANDE REÇUE ?]]),""),A61),"")</f>
        <v/>
      </c>
      <c r="C61" s="3" t="str" cm="1">
        <f t="array" ref="C61">IFERROR(INDEX(Tableau4[[#All],[DESCRIPTION PROJET]],$B61,1),"")</f>
        <v/>
      </c>
      <c r="D61" s="71" t="str">
        <f t="array" aca="1" ref="D61" ca="1">IFERROR(INDEX('SUIVI DOSSIERS'!$G$17:$G$986,SMALL(IF('SUIVI DOSSIERS'!$M$17:$M$986="OUI",ROW(INDIRECT("1:"&amp;ROWS('SUIVI DOSSIERS'!$G$17:$G$986)))),ROWS('SUIVI DOSSIERS'!$17:17))),"")</f>
        <v/>
      </c>
      <c r="E61" s="3" t="str" cm="1">
        <f t="array" ref="E61">IFERROR(INDEX(Tableau4[[#All],[DPTS]],$B61,1),"")</f>
        <v/>
      </c>
      <c r="F61" s="3" t="str">
        <f t="array" aca="1" ref="F61" ca="1">IFERROR(INDEX('SUIVI DOSSIERS'!$H$17:$H$986,SMALL(IF('SUIVI DOSSIERS'!$M$17:$M$986="OUI",ROW(INDIRECT("1:"&amp;ROWS('SUIVI DOSSIERS'!$H$17:$H$986)))),ROWS('SUIVI DOSSIERS'!$17:17))),"")</f>
        <v/>
      </c>
      <c r="G61" s="15" t="str">
        <f t="array" aca="1" ref="G61" ca="1">IFERROR(INDEX('SUIVI DOSSIERS'!$K$17:$K$986,SMALL(IF('SUIVI DOSSIERS'!$M$17:$M$986="OUI",ROW(INDIRECT("1:"&amp;ROWS('SUIVI DOSSIERS'!$K$17:$K$986)))),ROWS('SUIVI DOSSIERS'!$17:17))),"")</f>
        <v/>
      </c>
      <c r="H61" s="34"/>
      <c r="I61" s="30"/>
      <c r="J61" s="49"/>
      <c r="K61" s="74"/>
      <c r="L61" s="176"/>
      <c r="M61" s="196"/>
      <c r="N61" s="196"/>
      <c r="O61" s="7"/>
    </row>
    <row r="62" spans="1:15" x14ac:dyDescent="0.25">
      <c r="A62" s="20">
        <v>57</v>
      </c>
      <c r="B62" s="43" t="str" cm="1">
        <f t="array" ref="B62">IFERROR(SMALL(IF(Tableau4[[#All],[COMMANDE REÇUE ?]]="OUI",ROW(Tableau4[[#All],[COMMANDE REÇUE ?]]),""),A62),"")</f>
        <v/>
      </c>
      <c r="C62" s="3" t="str" cm="1">
        <f t="array" ref="C62">IFERROR(INDEX(Tableau4[[#All],[DESCRIPTION PROJET]],$B62,1),"")</f>
        <v/>
      </c>
      <c r="D62" s="71" t="str">
        <f t="array" aca="1" ref="D62" ca="1">IFERROR(INDEX('SUIVI DOSSIERS'!$G$17:$G$986,SMALL(IF('SUIVI DOSSIERS'!$M$17:$M$986="OUI",ROW(INDIRECT("1:"&amp;ROWS('SUIVI DOSSIERS'!$G$17:$G$986)))),ROWS('SUIVI DOSSIERS'!$17:17))),"")</f>
        <v/>
      </c>
      <c r="E62" s="3" t="str" cm="1">
        <f t="array" ref="E62">IFERROR(INDEX(Tableau4[[#All],[DPTS]],$B62,1),"")</f>
        <v/>
      </c>
      <c r="F62" s="3" t="str">
        <f t="array" aca="1" ref="F62" ca="1">IFERROR(INDEX('SUIVI DOSSIERS'!$H$17:$H$986,SMALL(IF('SUIVI DOSSIERS'!$M$17:$M$986="OUI",ROW(INDIRECT("1:"&amp;ROWS('SUIVI DOSSIERS'!$H$17:$H$986)))),ROWS('SUIVI DOSSIERS'!$17:17))),"")</f>
        <v/>
      </c>
      <c r="G62" s="15" t="str">
        <f t="array" aca="1" ref="G62" ca="1">IFERROR(INDEX('SUIVI DOSSIERS'!$K$17:$K$986,SMALL(IF('SUIVI DOSSIERS'!$M$17:$M$986="OUI",ROW(INDIRECT("1:"&amp;ROWS('SUIVI DOSSIERS'!$K$17:$K$986)))),ROWS('SUIVI DOSSIERS'!$17:17))),"")</f>
        <v/>
      </c>
      <c r="H62" s="34"/>
      <c r="I62" s="30"/>
      <c r="J62" s="49"/>
      <c r="K62" s="74"/>
      <c r="L62" s="176"/>
      <c r="M62" s="196"/>
      <c r="N62" s="196"/>
      <c r="O62" s="7"/>
    </row>
    <row r="63" spans="1:15" x14ac:dyDescent="0.25">
      <c r="A63" s="20">
        <v>58</v>
      </c>
      <c r="B63" s="43" t="str" cm="1">
        <f t="array" ref="B63">IFERROR(SMALL(IF(Tableau4[[#All],[COMMANDE REÇUE ?]]="OUI",ROW(Tableau4[[#All],[COMMANDE REÇUE ?]]),""),A63),"")</f>
        <v/>
      </c>
      <c r="C63" s="3" t="str" cm="1">
        <f t="array" ref="C63">IFERROR(INDEX(Tableau4[[#All],[DESCRIPTION PROJET]],$B63,1),"")</f>
        <v/>
      </c>
      <c r="D63" s="71" t="str">
        <f t="array" aca="1" ref="D63" ca="1">IFERROR(INDEX('SUIVI DOSSIERS'!$G$17:$G$986,SMALL(IF('SUIVI DOSSIERS'!$M$17:$M$986="OUI",ROW(INDIRECT("1:"&amp;ROWS('SUIVI DOSSIERS'!$G$17:$G$986)))),ROWS('SUIVI DOSSIERS'!$17:17))),"")</f>
        <v/>
      </c>
      <c r="E63" s="3" t="str" cm="1">
        <f t="array" ref="E63">IFERROR(INDEX(Tableau4[[#All],[DPTS]],$B63,1),"")</f>
        <v/>
      </c>
      <c r="F63" s="3" t="str">
        <f t="array" aca="1" ref="F63" ca="1">IFERROR(INDEX('SUIVI DOSSIERS'!$H$17:$H$986,SMALL(IF('SUIVI DOSSIERS'!$M$17:$M$986="OUI",ROW(INDIRECT("1:"&amp;ROWS('SUIVI DOSSIERS'!$H$17:$H$986)))),ROWS('SUIVI DOSSIERS'!$17:17))),"")</f>
        <v/>
      </c>
      <c r="G63" s="15" t="str">
        <f t="array" aca="1" ref="G63" ca="1">IFERROR(INDEX('SUIVI DOSSIERS'!$K$17:$K$986,SMALL(IF('SUIVI DOSSIERS'!$M$17:$M$986="OUI",ROW(INDIRECT("1:"&amp;ROWS('SUIVI DOSSIERS'!$K$17:$K$986)))),ROWS('SUIVI DOSSIERS'!$17:17))),"")</f>
        <v/>
      </c>
      <c r="H63" s="34"/>
      <c r="I63" s="30"/>
      <c r="J63" s="49"/>
      <c r="K63" s="74"/>
      <c r="L63" s="176"/>
      <c r="M63" s="196"/>
      <c r="N63" s="196"/>
      <c r="O63" s="7"/>
    </row>
    <row r="64" spans="1:15" x14ac:dyDescent="0.25">
      <c r="A64" s="20">
        <v>59</v>
      </c>
      <c r="B64" s="43" t="str" cm="1">
        <f t="array" ref="B64">IFERROR(SMALL(IF(Tableau4[[#All],[COMMANDE REÇUE ?]]="OUI",ROW(Tableau4[[#All],[COMMANDE REÇUE ?]]),""),A64),"")</f>
        <v/>
      </c>
      <c r="C64" s="3" t="str" cm="1">
        <f t="array" ref="C64">IFERROR(INDEX(Tableau4[[#All],[DESCRIPTION PROJET]],$B64,1),"")</f>
        <v/>
      </c>
      <c r="D64" s="71" t="str">
        <f t="array" aca="1" ref="D64" ca="1">IFERROR(INDEX('SUIVI DOSSIERS'!$G$17:$G$986,SMALL(IF('SUIVI DOSSIERS'!$M$17:$M$986="OUI",ROW(INDIRECT("1:"&amp;ROWS('SUIVI DOSSIERS'!$G$17:$G$986)))),ROWS('SUIVI DOSSIERS'!$17:17))),"")</f>
        <v/>
      </c>
      <c r="E64" s="3" t="str" cm="1">
        <f t="array" ref="E64">IFERROR(INDEX(Tableau4[[#All],[DPTS]],$B64,1),"")</f>
        <v/>
      </c>
      <c r="F64" s="3" t="str">
        <f t="array" aca="1" ref="F64" ca="1">IFERROR(INDEX('SUIVI DOSSIERS'!$H$17:$H$986,SMALL(IF('SUIVI DOSSIERS'!$M$17:$M$986="OUI",ROW(INDIRECT("1:"&amp;ROWS('SUIVI DOSSIERS'!$H$17:$H$986)))),ROWS('SUIVI DOSSIERS'!$17:17))),"")</f>
        <v/>
      </c>
      <c r="G64" s="15" t="str">
        <f t="array" aca="1" ref="G64" ca="1">IFERROR(INDEX('SUIVI DOSSIERS'!$K$17:$K$986,SMALL(IF('SUIVI DOSSIERS'!$M$17:$M$986="OUI",ROW(INDIRECT("1:"&amp;ROWS('SUIVI DOSSIERS'!$K$17:$K$986)))),ROWS('SUIVI DOSSIERS'!$17:17))),"")</f>
        <v/>
      </c>
      <c r="H64" s="34"/>
      <c r="I64" s="30"/>
      <c r="J64" s="49"/>
      <c r="K64" s="74"/>
      <c r="L64" s="176"/>
      <c r="M64" s="196"/>
      <c r="N64" s="196"/>
      <c r="O64" s="7"/>
    </row>
    <row r="65" spans="1:22" x14ac:dyDescent="0.25">
      <c r="A65" s="20">
        <v>60</v>
      </c>
      <c r="B65" s="43" t="str" cm="1">
        <f t="array" ref="B65">IFERROR(SMALL(IF(Tableau4[[#All],[COMMANDE REÇUE ?]]="OUI",ROW(Tableau4[[#All],[COMMANDE REÇUE ?]]),""),A65),"")</f>
        <v/>
      </c>
      <c r="C65" s="3" t="str" cm="1">
        <f t="array" ref="C65">IFERROR(INDEX(Tableau4[[#All],[DESCRIPTION PROJET]],$B65,1),"")</f>
        <v/>
      </c>
      <c r="D65" s="71" t="str">
        <f t="array" aca="1" ref="D65" ca="1">IFERROR(INDEX('SUIVI DOSSIERS'!$G$17:$G$986,SMALL(IF('SUIVI DOSSIERS'!$M$17:$M$986="OUI",ROW(INDIRECT("1:"&amp;ROWS('SUIVI DOSSIERS'!$G$17:$G$986)))),ROWS('SUIVI DOSSIERS'!$17:17))),"")</f>
        <v/>
      </c>
      <c r="E65" s="3" t="str" cm="1">
        <f t="array" ref="E65">IFERROR(INDEX(Tableau4[[#All],[DPTS]],$B65,1),"")</f>
        <v/>
      </c>
      <c r="F65" s="3" t="str">
        <f t="array" aca="1" ref="F65" ca="1">IFERROR(INDEX('SUIVI DOSSIERS'!$H$17:$H$986,SMALL(IF('SUIVI DOSSIERS'!$M$17:$M$986="OUI",ROW(INDIRECT("1:"&amp;ROWS('SUIVI DOSSIERS'!$H$17:$H$986)))),ROWS('SUIVI DOSSIERS'!$17:17))),"")</f>
        <v/>
      </c>
      <c r="G65" s="15" t="str">
        <f t="array" aca="1" ref="G65" ca="1">IFERROR(INDEX('SUIVI DOSSIERS'!$K$17:$K$986,SMALL(IF('SUIVI DOSSIERS'!$M$17:$M$986="OUI",ROW(INDIRECT("1:"&amp;ROWS('SUIVI DOSSIERS'!$K$17:$K$986)))),ROWS('SUIVI DOSSIERS'!$17:17))),"")</f>
        <v/>
      </c>
      <c r="H65" s="34"/>
      <c r="I65" s="30"/>
      <c r="J65" s="49"/>
      <c r="K65" s="74"/>
      <c r="L65" s="176"/>
      <c r="M65" s="196"/>
      <c r="N65" s="196"/>
      <c r="O65" s="7"/>
    </row>
    <row r="66" spans="1:22" x14ac:dyDescent="0.25">
      <c r="A66" s="20">
        <v>61</v>
      </c>
      <c r="B66" s="43" t="str" cm="1">
        <f t="array" ref="B66">IFERROR(SMALL(IF(Tableau4[[#All],[COMMANDE REÇUE ?]]="OUI",ROW(Tableau4[[#All],[COMMANDE REÇUE ?]]),""),A66),"")</f>
        <v/>
      </c>
      <c r="C66" s="3" t="str" cm="1">
        <f t="array" ref="C66">IFERROR(INDEX(Tableau4[[#All],[DESCRIPTION PROJET]],$B66,1),"")</f>
        <v/>
      </c>
      <c r="D66" s="71" t="str">
        <f t="array" aca="1" ref="D66" ca="1">IFERROR(INDEX('SUIVI DOSSIERS'!$G$17:$G$986,SMALL(IF('SUIVI DOSSIERS'!$M$17:$M$986="OUI",ROW(INDIRECT("1:"&amp;ROWS('SUIVI DOSSIERS'!$G$17:$G$986)))),ROWS('SUIVI DOSSIERS'!$17:17))),"")</f>
        <v/>
      </c>
      <c r="E66" s="3" t="str" cm="1">
        <f t="array" ref="E66">IFERROR(INDEX(Tableau4[[#All],[DPTS]],$B66,1),"")</f>
        <v/>
      </c>
      <c r="F66" s="3" t="str">
        <f t="array" aca="1" ref="F66" ca="1">IFERROR(INDEX('SUIVI DOSSIERS'!$H$17:$H$986,SMALL(IF('SUIVI DOSSIERS'!$M$17:$M$986="OUI",ROW(INDIRECT("1:"&amp;ROWS('SUIVI DOSSIERS'!$H$17:$H$986)))),ROWS('SUIVI DOSSIERS'!$17:17))),"")</f>
        <v/>
      </c>
      <c r="G66" s="15" t="str">
        <f t="array" aca="1" ref="G66" ca="1">IFERROR(INDEX('SUIVI DOSSIERS'!$K$17:$K$986,SMALL(IF('SUIVI DOSSIERS'!$M$17:$M$986="OUI",ROW(INDIRECT("1:"&amp;ROWS('SUIVI DOSSIERS'!$K$17:$K$986)))),ROWS('SUIVI DOSSIERS'!$17:17))),"")</f>
        <v/>
      </c>
      <c r="H66" s="34"/>
      <c r="I66" s="30"/>
      <c r="J66" s="49"/>
      <c r="K66" s="74"/>
      <c r="L66" s="176"/>
      <c r="M66" s="196"/>
      <c r="N66" s="196"/>
      <c r="O66" s="7"/>
    </row>
    <row r="67" spans="1:22" x14ac:dyDescent="0.25">
      <c r="A67" s="20">
        <v>62</v>
      </c>
      <c r="B67" s="43" t="str" cm="1">
        <f t="array" ref="B67">IFERROR(SMALL(IF(Tableau4[[#All],[COMMANDE REÇUE ?]]="OUI",ROW(Tableau4[[#All],[COMMANDE REÇUE ?]]),""),A67),"")</f>
        <v/>
      </c>
      <c r="C67" s="3" t="str" cm="1">
        <f t="array" ref="C67">IFERROR(INDEX(Tableau4[[#All],[DESCRIPTION PROJET]],$B67,1),"")</f>
        <v/>
      </c>
      <c r="D67" s="71" t="str">
        <f t="array" aca="1" ref="D67" ca="1">IFERROR(INDEX('SUIVI DOSSIERS'!$G$17:$G$986,SMALL(IF('SUIVI DOSSIERS'!$M$17:$M$986="OUI",ROW(INDIRECT("1:"&amp;ROWS('SUIVI DOSSIERS'!$G$17:$G$986)))),ROWS('SUIVI DOSSIERS'!$17:17))),"")</f>
        <v/>
      </c>
      <c r="E67" s="3" t="str" cm="1">
        <f t="array" ref="E67">IFERROR(INDEX(Tableau4[[#All],[DPTS]],$B67,1),"")</f>
        <v/>
      </c>
      <c r="F67" s="3" t="str">
        <f t="array" aca="1" ref="F67" ca="1">IFERROR(INDEX('SUIVI DOSSIERS'!$H$17:$H$986,SMALL(IF('SUIVI DOSSIERS'!$M$17:$M$986="OUI",ROW(INDIRECT("1:"&amp;ROWS('SUIVI DOSSIERS'!$H$17:$H$986)))),ROWS('SUIVI DOSSIERS'!$17:17))),"")</f>
        <v/>
      </c>
      <c r="G67" s="15" t="str">
        <f t="array" aca="1" ref="G67" ca="1">IFERROR(INDEX('SUIVI DOSSIERS'!$K$17:$K$986,SMALL(IF('SUIVI DOSSIERS'!$M$17:$M$986="OUI",ROW(INDIRECT("1:"&amp;ROWS('SUIVI DOSSIERS'!$K$17:$K$986)))),ROWS('SUIVI DOSSIERS'!$17:17))),"")</f>
        <v/>
      </c>
      <c r="H67" s="34"/>
      <c r="I67" s="30"/>
      <c r="J67" s="49"/>
      <c r="K67" s="74"/>
      <c r="L67" s="176"/>
      <c r="M67" s="196"/>
      <c r="N67" s="196"/>
      <c r="O67" s="7"/>
    </row>
    <row r="68" spans="1:22" x14ac:dyDescent="0.25">
      <c r="A68" s="20">
        <v>63</v>
      </c>
      <c r="B68" s="43" t="str" cm="1">
        <f t="array" ref="B68">IFERROR(SMALL(IF(Tableau4[[#All],[COMMANDE REÇUE ?]]="OUI",ROW(Tableau4[[#All],[COMMANDE REÇUE ?]]),""),A68),"")</f>
        <v/>
      </c>
      <c r="C68" s="3" t="str" cm="1">
        <f t="array" ref="C68">IFERROR(INDEX(Tableau4[[#All],[DESCRIPTION PROJET]],$B68,1),"")</f>
        <v/>
      </c>
      <c r="D68" s="71" t="str">
        <f t="array" aca="1" ref="D68" ca="1">IFERROR(INDEX('SUIVI DOSSIERS'!$G$17:$G$986,SMALL(IF('SUIVI DOSSIERS'!$M$17:$M$986="OUI",ROW(INDIRECT("1:"&amp;ROWS('SUIVI DOSSIERS'!$G$17:$G$986)))),ROWS('SUIVI DOSSIERS'!$17:17))),"")</f>
        <v/>
      </c>
      <c r="E68" s="3" t="str" cm="1">
        <f t="array" ref="E68">IFERROR(INDEX(Tableau4[[#All],[DPTS]],$B68,1),"")</f>
        <v/>
      </c>
      <c r="F68" s="3" t="str">
        <f t="array" aca="1" ref="F68" ca="1">IFERROR(INDEX('SUIVI DOSSIERS'!$H$17:$H$986,SMALL(IF('SUIVI DOSSIERS'!$M$17:$M$986="OUI",ROW(INDIRECT("1:"&amp;ROWS('SUIVI DOSSIERS'!$H$17:$H$986)))),ROWS('SUIVI DOSSIERS'!$17:17))),"")</f>
        <v/>
      </c>
      <c r="G68" s="15" t="str">
        <f t="array" aca="1" ref="G68" ca="1">IFERROR(INDEX('SUIVI DOSSIERS'!$K$17:$K$986,SMALL(IF('SUIVI DOSSIERS'!$M$17:$M$986="OUI",ROW(INDIRECT("1:"&amp;ROWS('SUIVI DOSSIERS'!$K$17:$K$986)))),ROWS('SUIVI DOSSIERS'!$17:17))),"")</f>
        <v/>
      </c>
      <c r="H68" s="34"/>
      <c r="I68" s="30"/>
      <c r="J68" s="49"/>
      <c r="K68" s="74"/>
      <c r="L68" s="176"/>
      <c r="M68" s="196"/>
      <c r="N68" s="196"/>
      <c r="O68" s="7"/>
    </row>
    <row r="69" spans="1:22" x14ac:dyDescent="0.25">
      <c r="A69" s="20">
        <v>64</v>
      </c>
      <c r="B69" s="43" t="str" cm="1">
        <f t="array" ref="B69">IFERROR(SMALL(IF(Tableau4[[#All],[COMMANDE REÇUE ?]]="OUI",ROW(Tableau4[[#All],[COMMANDE REÇUE ?]]),""),A69),"")</f>
        <v/>
      </c>
      <c r="C69" s="3" t="str" cm="1">
        <f t="array" ref="C69">IFERROR(INDEX(Tableau4[[#All],[DESCRIPTION PROJET]],$B69,1),"")</f>
        <v/>
      </c>
      <c r="D69" s="71" t="str">
        <f t="array" aca="1" ref="D69" ca="1">IFERROR(INDEX('SUIVI DOSSIERS'!$G$17:$G$986,SMALL(IF('SUIVI DOSSIERS'!$M$17:$M$986="OUI",ROW(INDIRECT("1:"&amp;ROWS('SUIVI DOSSIERS'!$G$17:$G$986)))),ROWS('SUIVI DOSSIERS'!$17:17))),"")</f>
        <v/>
      </c>
      <c r="E69" s="3" t="str" cm="1">
        <f t="array" ref="E69">IFERROR(INDEX(Tableau4[[#All],[DPTS]],$B69,1),"")</f>
        <v/>
      </c>
      <c r="F69" s="3" t="str">
        <f t="array" aca="1" ref="F69" ca="1">IFERROR(INDEX('SUIVI DOSSIERS'!$H$17:$H$986,SMALL(IF('SUIVI DOSSIERS'!$M$17:$M$986="OUI",ROW(INDIRECT("1:"&amp;ROWS('SUIVI DOSSIERS'!$H$17:$H$986)))),ROWS('SUIVI DOSSIERS'!$17:17))),"")</f>
        <v/>
      </c>
      <c r="G69" s="15" t="str">
        <f t="array" aca="1" ref="G69" ca="1">IFERROR(INDEX('SUIVI DOSSIERS'!$K$17:$K$986,SMALL(IF('SUIVI DOSSIERS'!$M$17:$M$986="OUI",ROW(INDIRECT("1:"&amp;ROWS('SUIVI DOSSIERS'!$K$17:$K$986)))),ROWS('SUIVI DOSSIERS'!$17:17))),"")</f>
        <v/>
      </c>
      <c r="H69" s="34"/>
      <c r="I69" s="30"/>
      <c r="J69" s="49"/>
      <c r="K69" s="74"/>
      <c r="L69" s="176"/>
      <c r="M69" s="196"/>
      <c r="N69" s="196"/>
      <c r="O69" s="7"/>
    </row>
    <row r="70" spans="1:22" x14ac:dyDescent="0.25">
      <c r="A70" s="20">
        <v>65</v>
      </c>
      <c r="B70" s="43" t="str" cm="1">
        <f t="array" ref="B70">IFERROR(SMALL(IF(Tableau4[[#All],[COMMANDE REÇUE ?]]="OUI",ROW(Tableau4[[#All],[COMMANDE REÇUE ?]]),""),A70),"")</f>
        <v/>
      </c>
      <c r="C70" s="3" t="str" cm="1">
        <f t="array" ref="C70">IFERROR(INDEX(Tableau4[[#All],[DESCRIPTION PROJET]],$B70,1),"")</f>
        <v/>
      </c>
      <c r="D70" s="71" t="str">
        <f t="array" aca="1" ref="D70" ca="1">IFERROR(INDEX('SUIVI DOSSIERS'!$G$17:$G$986,SMALL(IF('SUIVI DOSSIERS'!$M$17:$M$986="OUI",ROW(INDIRECT("1:"&amp;ROWS('SUIVI DOSSIERS'!$G$17:$G$986)))),ROWS('SUIVI DOSSIERS'!$17:17))),"")</f>
        <v/>
      </c>
      <c r="E70" s="3" t="str" cm="1">
        <f t="array" ref="E70">IFERROR(INDEX(Tableau4[[#All],[DPTS]],$B70,1),"")</f>
        <v/>
      </c>
      <c r="F70" s="3" t="str">
        <f t="array" aca="1" ref="F70" ca="1">IFERROR(INDEX('SUIVI DOSSIERS'!$H$17:$H$986,SMALL(IF('SUIVI DOSSIERS'!$M$17:$M$986="OUI",ROW(INDIRECT("1:"&amp;ROWS('SUIVI DOSSIERS'!$H$17:$H$986)))),ROWS('SUIVI DOSSIERS'!$17:17))),"")</f>
        <v/>
      </c>
      <c r="G70" s="15" t="str">
        <f t="array" aca="1" ref="G70" ca="1">IFERROR(INDEX('SUIVI DOSSIERS'!$K$17:$K$986,SMALL(IF('SUIVI DOSSIERS'!$M$17:$M$986="OUI",ROW(INDIRECT("1:"&amp;ROWS('SUIVI DOSSIERS'!$K$17:$K$986)))),ROWS('SUIVI DOSSIERS'!$17:17))),"")</f>
        <v/>
      </c>
      <c r="H70" s="34"/>
      <c r="I70" s="30"/>
      <c r="J70" s="49"/>
      <c r="K70" s="74"/>
      <c r="L70" s="176"/>
      <c r="M70" s="196"/>
      <c r="N70" s="196"/>
      <c r="O70" s="7"/>
    </row>
    <row r="71" spans="1:22" x14ac:dyDescent="0.25">
      <c r="A71" s="20">
        <v>66</v>
      </c>
      <c r="B71" s="43" t="str" cm="1">
        <f t="array" ref="B71">IFERROR(SMALL(IF(Tableau4[[#All],[COMMANDE REÇUE ?]]="OUI",ROW(Tableau4[[#All],[COMMANDE REÇUE ?]]),""),A71),"")</f>
        <v/>
      </c>
      <c r="C71" s="3" t="str" cm="1">
        <f t="array" ref="C71">IFERROR(INDEX(Tableau4[[#All],[DESCRIPTION PROJET]],$B71,1),"")</f>
        <v/>
      </c>
      <c r="D71" s="71" t="str">
        <f t="array" aca="1" ref="D71" ca="1">IFERROR(INDEX('SUIVI DOSSIERS'!$G$17:$G$986,SMALL(IF('SUIVI DOSSIERS'!$M$17:$M$986="OUI",ROW(INDIRECT("1:"&amp;ROWS('SUIVI DOSSIERS'!$G$17:$G$986)))),ROWS('SUIVI DOSSIERS'!$17:17))),"")</f>
        <v/>
      </c>
      <c r="E71" s="3" t="str" cm="1">
        <f t="array" ref="E71">IFERROR(INDEX(Tableau4[[#All],[DPTS]],$B71,1),"")</f>
        <v/>
      </c>
      <c r="F71" s="3" t="str">
        <f t="array" aca="1" ref="F71" ca="1">IFERROR(INDEX('SUIVI DOSSIERS'!$H$17:$H$986,SMALL(IF('SUIVI DOSSIERS'!$M$17:$M$986="OUI",ROW(INDIRECT("1:"&amp;ROWS('SUIVI DOSSIERS'!$H$17:$H$986)))),ROWS('SUIVI DOSSIERS'!$17:17))),"")</f>
        <v/>
      </c>
      <c r="G71" s="15" t="str">
        <f t="array" aca="1" ref="G71" ca="1">IFERROR(INDEX('SUIVI DOSSIERS'!$K$17:$K$986,SMALL(IF('SUIVI DOSSIERS'!$M$17:$M$986="OUI",ROW(INDIRECT("1:"&amp;ROWS('SUIVI DOSSIERS'!$K$17:$K$986)))),ROWS('SUIVI DOSSIERS'!$17:17))),"")</f>
        <v/>
      </c>
      <c r="H71" s="34"/>
      <c r="I71" s="30"/>
      <c r="J71" s="49"/>
      <c r="K71" s="74"/>
      <c r="L71" s="176"/>
      <c r="M71" s="196"/>
      <c r="N71" s="196"/>
      <c r="O71" s="7"/>
    </row>
    <row r="72" spans="1:22" x14ac:dyDescent="0.25">
      <c r="A72" s="20">
        <v>67</v>
      </c>
      <c r="B72" s="43" t="str" cm="1">
        <f t="array" ref="B72">IFERROR(SMALL(IF(Tableau4[[#All],[COMMANDE REÇUE ?]]="OUI",ROW(Tableau4[[#All],[COMMANDE REÇUE ?]]),""),A72),"")</f>
        <v/>
      </c>
      <c r="C72" s="3" t="str" cm="1">
        <f t="array" ref="C72">IFERROR(INDEX(Tableau4[[#All],[DESCRIPTION PROJET]],$B72,1),"")</f>
        <v/>
      </c>
      <c r="D72" s="71" t="str">
        <f t="array" aca="1" ref="D72" ca="1">IFERROR(INDEX('SUIVI DOSSIERS'!$G$17:$G$986,SMALL(IF('SUIVI DOSSIERS'!$M$17:$M$986="OUI",ROW(INDIRECT("1:"&amp;ROWS('SUIVI DOSSIERS'!$G$17:$G$986)))),ROWS('SUIVI DOSSIERS'!$17:17))),"")</f>
        <v/>
      </c>
      <c r="E72" s="3" t="str" cm="1">
        <f t="array" ref="E72">IFERROR(INDEX(Tableau4[[#All],[DPTS]],$B72,1),"")</f>
        <v/>
      </c>
      <c r="F72" s="3" t="str">
        <f t="array" aca="1" ref="F72" ca="1">IFERROR(INDEX('SUIVI DOSSIERS'!$H$17:$H$986,SMALL(IF('SUIVI DOSSIERS'!$M$17:$M$986="OUI",ROW(INDIRECT("1:"&amp;ROWS('SUIVI DOSSIERS'!$H$17:$H$986)))),ROWS('SUIVI DOSSIERS'!$17:17))),"")</f>
        <v/>
      </c>
      <c r="G72" s="15" t="str">
        <f t="array" aca="1" ref="G72" ca="1">IFERROR(INDEX('SUIVI DOSSIERS'!$K$17:$K$986,SMALL(IF('SUIVI DOSSIERS'!$M$17:$M$986="OUI",ROW(INDIRECT("1:"&amp;ROWS('SUIVI DOSSIERS'!$K$17:$K$986)))),ROWS('SUIVI DOSSIERS'!$17:17))),"")</f>
        <v/>
      </c>
      <c r="H72" s="34"/>
      <c r="I72" s="30"/>
      <c r="J72" s="49"/>
      <c r="K72" s="74"/>
      <c r="L72" s="176"/>
      <c r="M72" s="196"/>
      <c r="N72" s="196"/>
      <c r="O72" s="7"/>
    </row>
    <row r="73" spans="1:22" x14ac:dyDescent="0.25">
      <c r="A73" s="20">
        <v>68</v>
      </c>
      <c r="B73" s="43" t="str" cm="1">
        <f t="array" ref="B73">IFERROR(SMALL(IF(Tableau4[[#All],[COMMANDE REÇUE ?]]="OUI",ROW(Tableau4[[#All],[COMMANDE REÇUE ?]]),""),A73),"")</f>
        <v/>
      </c>
      <c r="C73" s="3" t="str" cm="1">
        <f t="array" ref="C73">IFERROR(INDEX(Tableau4[[#All],[DESCRIPTION PROJET]],$B73,1),"")</f>
        <v/>
      </c>
      <c r="D73" s="71" t="str">
        <f t="array" aca="1" ref="D73" ca="1">IFERROR(INDEX('SUIVI DOSSIERS'!$G$17:$G$986,SMALL(IF('SUIVI DOSSIERS'!$M$17:$M$986="OUI",ROW(INDIRECT("1:"&amp;ROWS('SUIVI DOSSIERS'!$G$17:$G$986)))),ROWS('SUIVI DOSSIERS'!$17:17))),"")</f>
        <v/>
      </c>
      <c r="E73" s="3" t="str" cm="1">
        <f t="array" ref="E73">IFERROR(INDEX(Tableau4[[#All],[DPTS]],$B73,1),"")</f>
        <v/>
      </c>
      <c r="F73" s="3" t="str">
        <f t="array" aca="1" ref="F73" ca="1">IFERROR(INDEX('SUIVI DOSSIERS'!$H$17:$H$986,SMALL(IF('SUIVI DOSSIERS'!$M$17:$M$986="OUI",ROW(INDIRECT("1:"&amp;ROWS('SUIVI DOSSIERS'!$H$17:$H$986)))),ROWS('SUIVI DOSSIERS'!$17:17))),"")</f>
        <v/>
      </c>
      <c r="G73" s="15" t="str">
        <f t="array" aca="1" ref="G73" ca="1">IFERROR(INDEX('SUIVI DOSSIERS'!$K$17:$K$986,SMALL(IF('SUIVI DOSSIERS'!$M$17:$M$986="OUI",ROW(INDIRECT("1:"&amp;ROWS('SUIVI DOSSIERS'!$K$17:$K$986)))),ROWS('SUIVI DOSSIERS'!$17:17))),"")</f>
        <v/>
      </c>
      <c r="H73" s="34"/>
      <c r="I73" s="30"/>
      <c r="J73" s="49"/>
      <c r="K73" s="74"/>
      <c r="L73" s="176"/>
      <c r="M73" s="196"/>
      <c r="N73" s="196"/>
      <c r="O73" s="7"/>
    </row>
    <row r="74" spans="1:22" ht="15.75" thickBot="1" x14ac:dyDescent="0.3">
      <c r="A74" s="20">
        <v>69</v>
      </c>
      <c r="B74" s="43" t="str" cm="1">
        <f t="array" ref="B74">IFERROR(SMALL(IF(Tableau4[[#All],[COMMANDE REÇUE ?]]="OUI",ROW(Tableau4[[#All],[COMMANDE REÇUE ?]]),""),A74),"")</f>
        <v/>
      </c>
      <c r="C74" s="3" t="str" cm="1">
        <f t="array" ref="C74">IFERROR(INDEX(Tableau4[[#All],[DESCRIPTION PROJET]],$B74,1),"")</f>
        <v/>
      </c>
      <c r="D74" s="71" t="str">
        <f t="array" aca="1" ref="D74" ca="1">IFERROR(INDEX('SUIVI DOSSIERS'!$G$17:$G$986,SMALL(IF('SUIVI DOSSIERS'!$M$17:$M$986="OUI",ROW(INDIRECT("1:"&amp;ROWS('SUIVI DOSSIERS'!$G$17:$G$986)))),ROWS('SUIVI DOSSIERS'!$17:17))),"")</f>
        <v/>
      </c>
      <c r="E74" s="3" t="str" cm="1">
        <f t="array" ref="E74">IFERROR(INDEX(Tableau4[[#All],[DPTS]],$B74,1),"")</f>
        <v/>
      </c>
      <c r="F74" s="3" t="str">
        <f t="array" aca="1" ref="F74" ca="1">IFERROR(INDEX('SUIVI DOSSIERS'!$H$17:$H$986,SMALL(IF('SUIVI DOSSIERS'!$M$17:$M$986="OUI",ROW(INDIRECT("1:"&amp;ROWS('SUIVI DOSSIERS'!$H$17:$H$986)))),ROWS('SUIVI DOSSIERS'!$17:17))),"")</f>
        <v/>
      </c>
      <c r="G74" s="15" t="str">
        <f t="array" aca="1" ref="G74" ca="1">IFERROR(INDEX('SUIVI DOSSIERS'!$K$17:$K$986,SMALL(IF('SUIVI DOSSIERS'!$M$17:$M$986="OUI",ROW(INDIRECT("1:"&amp;ROWS('SUIVI DOSSIERS'!$K$17:$K$986)))),ROWS('SUIVI DOSSIERS'!$17:17))),"")</f>
        <v/>
      </c>
      <c r="H74" s="34"/>
      <c r="I74" s="30"/>
      <c r="J74" s="49"/>
      <c r="K74" s="74"/>
      <c r="L74" s="176"/>
      <c r="M74" s="196"/>
      <c r="N74" s="196"/>
      <c r="O74" s="7"/>
    </row>
    <row r="75" spans="1:22" ht="15.75" thickTop="1" x14ac:dyDescent="0.25">
      <c r="A75" s="20">
        <v>70</v>
      </c>
      <c r="B75" s="43" t="str" cm="1">
        <f t="array" ref="B75">IFERROR(SMALL(IF(Tableau4[[#All],[COMMANDE REÇUE ?]]="OUI",ROW(Tableau4[[#All],[COMMANDE REÇUE ?]]),""),A75),"")</f>
        <v/>
      </c>
      <c r="C75" s="3" t="str" cm="1">
        <f t="array" ref="C75">IFERROR(INDEX(Tableau4[[#All],[DESCRIPTION PROJET]],$B75,1),"")</f>
        <v/>
      </c>
      <c r="D75" s="71" t="str">
        <f t="array" aca="1" ref="D75" ca="1">IFERROR(INDEX('SUIVI DOSSIERS'!$G$17:$G$986,SMALL(IF('SUIVI DOSSIERS'!$M$17:$M$986="OUI",ROW(INDIRECT("1:"&amp;ROWS('SUIVI DOSSIERS'!$G$17:$G$986)))),ROWS('SUIVI DOSSIERS'!$17:17))),"")</f>
        <v/>
      </c>
      <c r="E75" s="3" t="str" cm="1">
        <f t="array" ref="E75">IFERROR(INDEX(Tableau4[[#All],[DPTS]],$B75,1),"")</f>
        <v/>
      </c>
      <c r="F75" s="3" t="str">
        <f t="array" aca="1" ref="F75" ca="1">IFERROR(INDEX('SUIVI DOSSIERS'!$H$17:$H$986,SMALL(IF('SUIVI DOSSIERS'!$M$17:$M$986="OUI",ROW(INDIRECT("1:"&amp;ROWS('SUIVI DOSSIERS'!$H$17:$H$986)))),ROWS('SUIVI DOSSIERS'!$17:17))),"")</f>
        <v/>
      </c>
      <c r="G75" s="15" t="str">
        <f t="array" aca="1" ref="G75" ca="1">IFERROR(INDEX('SUIVI DOSSIERS'!$K$17:$K$986,SMALL(IF('SUIVI DOSSIERS'!$M$17:$M$986="OUI",ROW(INDIRECT("1:"&amp;ROWS('SUIVI DOSSIERS'!$K$17:$K$986)))),ROWS('SUIVI DOSSIERS'!$17:17))),"")</f>
        <v/>
      </c>
      <c r="H75" s="34"/>
      <c r="I75" s="30"/>
      <c r="J75" s="49"/>
      <c r="K75" s="74"/>
      <c r="L75" s="176"/>
      <c r="M75" s="196"/>
      <c r="N75" s="196"/>
      <c r="O75" s="7"/>
      <c r="U75" s="38"/>
      <c r="V75" s="37"/>
    </row>
    <row r="76" spans="1:22" ht="15.75" thickBot="1" x14ac:dyDescent="0.3">
      <c r="A76" s="20">
        <v>71</v>
      </c>
      <c r="B76" s="43" t="str" cm="1">
        <f t="array" ref="B76">IFERROR(SMALL(IF(Tableau4[[#All],[COMMANDE REÇUE ?]]="OUI",ROW(Tableau4[[#All],[COMMANDE REÇUE ?]]),""),A76),"")</f>
        <v/>
      </c>
      <c r="C76" s="3" t="str" cm="1">
        <f t="array" ref="C76">IFERROR(INDEX(Tableau4[[#All],[DESCRIPTION PROJET]],$B76,1),"")</f>
        <v/>
      </c>
      <c r="D76" s="71" t="str">
        <f t="array" aca="1" ref="D76" ca="1">IFERROR(INDEX('SUIVI DOSSIERS'!$G$17:$G$986,SMALL(IF('SUIVI DOSSIERS'!$M$17:$M$986="OUI",ROW(INDIRECT("1:"&amp;ROWS('SUIVI DOSSIERS'!$G$17:$G$986)))),ROWS('SUIVI DOSSIERS'!$17:17))),"")</f>
        <v/>
      </c>
      <c r="E76" s="3" t="str" cm="1">
        <f t="array" ref="E76">IFERROR(INDEX(Tableau4[[#All],[DPTS]],$B76,1),"")</f>
        <v/>
      </c>
      <c r="F76" s="3" t="str">
        <f t="array" aca="1" ref="F76" ca="1">IFERROR(INDEX('SUIVI DOSSIERS'!$H$17:$H$986,SMALL(IF('SUIVI DOSSIERS'!$M$17:$M$986="OUI",ROW(INDIRECT("1:"&amp;ROWS('SUIVI DOSSIERS'!$H$17:$H$986)))),ROWS('SUIVI DOSSIERS'!$17:17))),"")</f>
        <v/>
      </c>
      <c r="G76" s="15" t="str">
        <f t="array" aca="1" ref="G76" ca="1">IFERROR(INDEX('SUIVI DOSSIERS'!$K$17:$K$986,SMALL(IF('SUIVI DOSSIERS'!$M$17:$M$986="OUI",ROW(INDIRECT("1:"&amp;ROWS('SUIVI DOSSIERS'!$K$17:$K$986)))),ROWS('SUIVI DOSSIERS'!$17:17))),"")</f>
        <v/>
      </c>
      <c r="H76" s="34"/>
      <c r="I76" s="30"/>
      <c r="J76" s="49"/>
      <c r="K76" s="74"/>
      <c r="L76" s="176"/>
      <c r="M76" s="196"/>
      <c r="N76" s="196"/>
      <c r="O76" s="7"/>
      <c r="U76" s="36"/>
      <c r="V76" s="35"/>
    </row>
    <row r="77" spans="1:22" ht="15.75" thickTop="1" x14ac:dyDescent="0.25">
      <c r="A77" s="20">
        <v>72</v>
      </c>
      <c r="B77" s="43" t="str" cm="1">
        <f t="array" ref="B77">IFERROR(SMALL(IF(Tableau4[[#All],[COMMANDE REÇUE ?]]="OUI",ROW(Tableau4[[#All],[COMMANDE REÇUE ?]]),""),A77),"")</f>
        <v/>
      </c>
      <c r="C77" s="3" t="str" cm="1">
        <f t="array" ref="C77">IFERROR(INDEX(Tableau4[[#All],[DESCRIPTION PROJET]],$B77,1),"")</f>
        <v/>
      </c>
      <c r="D77" s="71" t="str">
        <f t="array" aca="1" ref="D77" ca="1">IFERROR(INDEX('SUIVI DOSSIERS'!$G$17:$G$986,SMALL(IF('SUIVI DOSSIERS'!$M$17:$M$986="OUI",ROW(INDIRECT("1:"&amp;ROWS('SUIVI DOSSIERS'!$G$17:$G$986)))),ROWS('SUIVI DOSSIERS'!$17:17))),"")</f>
        <v/>
      </c>
      <c r="E77" s="3" t="str" cm="1">
        <f t="array" ref="E77">IFERROR(INDEX(Tableau4[[#All],[DPTS]],$B77,1),"")</f>
        <v/>
      </c>
      <c r="F77" s="3" t="str">
        <f t="array" aca="1" ref="F77" ca="1">IFERROR(INDEX('SUIVI DOSSIERS'!$H$17:$H$986,SMALL(IF('SUIVI DOSSIERS'!$M$17:$M$986="OUI",ROW(INDIRECT("1:"&amp;ROWS('SUIVI DOSSIERS'!$H$17:$H$986)))),ROWS('SUIVI DOSSIERS'!$17:17))),"")</f>
        <v/>
      </c>
      <c r="G77" s="15" t="str">
        <f t="array" aca="1" ref="G77" ca="1">IFERROR(INDEX('SUIVI DOSSIERS'!$K$17:$K$986,SMALL(IF('SUIVI DOSSIERS'!$M$17:$M$986="OUI",ROW(INDIRECT("1:"&amp;ROWS('SUIVI DOSSIERS'!$K$17:$K$986)))),ROWS('SUIVI DOSSIERS'!$17:17))),"")</f>
        <v/>
      </c>
      <c r="H77" s="34"/>
      <c r="I77" s="30"/>
      <c r="J77" s="49"/>
      <c r="K77" s="74"/>
      <c r="L77" s="176"/>
      <c r="M77" s="196"/>
      <c r="N77" s="196"/>
      <c r="O77" s="7"/>
    </row>
    <row r="78" spans="1:22" x14ac:dyDescent="0.25">
      <c r="A78" s="20">
        <v>73</v>
      </c>
      <c r="B78" s="43" t="str" cm="1">
        <f t="array" ref="B78">IFERROR(SMALL(IF(Tableau4[[#All],[COMMANDE REÇUE ?]]="OUI",ROW(Tableau4[[#All],[COMMANDE REÇUE ?]]),""),A78),"")</f>
        <v/>
      </c>
      <c r="C78" s="3" t="str" cm="1">
        <f t="array" ref="C78">IFERROR(INDEX(Tableau4[[#All],[DESCRIPTION PROJET]],$B78,1),"")</f>
        <v/>
      </c>
      <c r="D78" s="71" t="str">
        <f t="array" aca="1" ref="D78" ca="1">IFERROR(INDEX('SUIVI DOSSIERS'!$G$17:$G$986,SMALL(IF('SUIVI DOSSIERS'!$M$17:$M$986="OUI",ROW(INDIRECT("1:"&amp;ROWS('SUIVI DOSSIERS'!$G$17:$G$986)))),ROWS('SUIVI DOSSIERS'!$17:17))),"")</f>
        <v/>
      </c>
      <c r="E78" s="3" t="str" cm="1">
        <f t="array" ref="E78">IFERROR(INDEX(Tableau4[[#All],[DPTS]],$B78,1),"")</f>
        <v/>
      </c>
      <c r="F78" s="3" t="str">
        <f t="array" aca="1" ref="F78" ca="1">IFERROR(INDEX('SUIVI DOSSIERS'!$H$17:$H$986,SMALL(IF('SUIVI DOSSIERS'!$M$17:$M$986="OUI",ROW(INDIRECT("1:"&amp;ROWS('SUIVI DOSSIERS'!$H$17:$H$986)))),ROWS('SUIVI DOSSIERS'!$17:17))),"")</f>
        <v/>
      </c>
      <c r="G78" s="15" t="str">
        <f t="array" aca="1" ref="G78" ca="1">IFERROR(INDEX('SUIVI DOSSIERS'!$K$17:$K$986,SMALL(IF('SUIVI DOSSIERS'!$M$17:$M$986="OUI",ROW(INDIRECT("1:"&amp;ROWS('SUIVI DOSSIERS'!$K$17:$K$986)))),ROWS('SUIVI DOSSIERS'!$17:17))),"")</f>
        <v/>
      </c>
      <c r="H78" s="34"/>
      <c r="I78" s="30"/>
      <c r="J78" s="49"/>
      <c r="K78" s="74"/>
      <c r="L78" s="176"/>
      <c r="M78" s="196"/>
      <c r="N78" s="196"/>
      <c r="O78" s="7"/>
    </row>
    <row r="79" spans="1:22" x14ac:dyDescent="0.25">
      <c r="A79" s="20">
        <v>74</v>
      </c>
      <c r="B79" s="43" t="str" cm="1">
        <f t="array" ref="B79">IFERROR(SMALL(IF(Tableau4[[#All],[COMMANDE REÇUE ?]]="OUI",ROW(Tableau4[[#All],[COMMANDE REÇUE ?]]),""),A79),"")</f>
        <v/>
      </c>
      <c r="C79" s="3" t="str" cm="1">
        <f t="array" ref="C79">IFERROR(INDEX(Tableau4[[#All],[DESCRIPTION PROJET]],$B79,1),"")</f>
        <v/>
      </c>
      <c r="D79" s="71" t="str">
        <f t="array" aca="1" ref="D79" ca="1">IFERROR(INDEX('SUIVI DOSSIERS'!$G$17:$G$986,SMALL(IF('SUIVI DOSSIERS'!$M$17:$M$986="OUI",ROW(INDIRECT("1:"&amp;ROWS('SUIVI DOSSIERS'!$G$17:$G$986)))),ROWS('SUIVI DOSSIERS'!$17:17))),"")</f>
        <v/>
      </c>
      <c r="E79" s="3" t="str" cm="1">
        <f t="array" ref="E79">IFERROR(INDEX(Tableau4[[#All],[DPTS]],$B79,1),"")</f>
        <v/>
      </c>
      <c r="F79" s="3" t="str">
        <f t="array" aca="1" ref="F79" ca="1">IFERROR(INDEX('SUIVI DOSSIERS'!$H$17:$H$986,SMALL(IF('SUIVI DOSSIERS'!$M$17:$M$986="OUI",ROW(INDIRECT("1:"&amp;ROWS('SUIVI DOSSIERS'!$H$17:$H$986)))),ROWS('SUIVI DOSSIERS'!$17:17))),"")</f>
        <v/>
      </c>
      <c r="G79" s="15" t="str">
        <f t="array" aca="1" ref="G79" ca="1">IFERROR(INDEX('SUIVI DOSSIERS'!$K$17:$K$986,SMALL(IF('SUIVI DOSSIERS'!$M$17:$M$986="OUI",ROW(INDIRECT("1:"&amp;ROWS('SUIVI DOSSIERS'!$K$17:$K$986)))),ROWS('SUIVI DOSSIERS'!$17:17))),"")</f>
        <v/>
      </c>
      <c r="H79" s="34"/>
      <c r="I79" s="30"/>
      <c r="J79" s="49"/>
      <c r="K79" s="74"/>
      <c r="L79" s="176"/>
      <c r="M79" s="196"/>
      <c r="N79" s="196"/>
      <c r="O79" s="7"/>
    </row>
    <row r="80" spans="1:22" x14ac:dyDescent="0.25">
      <c r="A80" s="20">
        <v>75</v>
      </c>
      <c r="B80" s="43" t="str" cm="1">
        <f t="array" ref="B80">IFERROR(SMALL(IF(Tableau4[[#All],[COMMANDE REÇUE ?]]="OUI",ROW(Tableau4[[#All],[COMMANDE REÇUE ?]]),""),A80),"")</f>
        <v/>
      </c>
      <c r="C80" s="3" t="str" cm="1">
        <f t="array" ref="C80">IFERROR(INDEX(Tableau4[[#All],[DESCRIPTION PROJET]],$B80,1),"")</f>
        <v/>
      </c>
      <c r="D80" s="71" t="str">
        <f t="array" aca="1" ref="D80" ca="1">IFERROR(INDEX('SUIVI DOSSIERS'!$G$17:$G$986,SMALL(IF('SUIVI DOSSIERS'!$M$17:$M$986="OUI",ROW(INDIRECT("1:"&amp;ROWS('SUIVI DOSSIERS'!$G$17:$G$986)))),ROWS('SUIVI DOSSIERS'!$17:17))),"")</f>
        <v/>
      </c>
      <c r="E80" s="3" t="str" cm="1">
        <f t="array" ref="E80">IFERROR(INDEX(Tableau4[[#All],[DPTS]],$B80,1),"")</f>
        <v/>
      </c>
      <c r="F80" s="3" t="str">
        <f t="array" aca="1" ref="F80" ca="1">IFERROR(INDEX('SUIVI DOSSIERS'!$H$17:$H$986,SMALL(IF('SUIVI DOSSIERS'!$M$17:$M$986="OUI",ROW(INDIRECT("1:"&amp;ROWS('SUIVI DOSSIERS'!$H$17:$H$986)))),ROWS('SUIVI DOSSIERS'!$17:17))),"")</f>
        <v/>
      </c>
      <c r="G80" s="15" t="str">
        <f t="array" aca="1" ref="G80" ca="1">IFERROR(INDEX('SUIVI DOSSIERS'!$K$17:$K$986,SMALL(IF('SUIVI DOSSIERS'!$M$17:$M$986="OUI",ROW(INDIRECT("1:"&amp;ROWS('SUIVI DOSSIERS'!$K$17:$K$986)))),ROWS('SUIVI DOSSIERS'!$17:17))),"")</f>
        <v/>
      </c>
      <c r="H80" s="34"/>
      <c r="I80" s="30"/>
      <c r="J80" s="49"/>
      <c r="K80" s="74"/>
      <c r="L80" s="176"/>
      <c r="M80" s="196"/>
      <c r="N80" s="196"/>
      <c r="O80" s="7"/>
    </row>
    <row r="81" spans="1:15" x14ac:dyDescent="0.25">
      <c r="A81" s="20">
        <v>76</v>
      </c>
      <c r="B81" s="43" t="str" cm="1">
        <f t="array" ref="B81">IFERROR(SMALL(IF(Tableau4[[#All],[COMMANDE REÇUE ?]]="OUI",ROW(Tableau4[[#All],[COMMANDE REÇUE ?]]),""),A81),"")</f>
        <v/>
      </c>
      <c r="C81" s="3" t="str" cm="1">
        <f t="array" ref="C81">IFERROR(INDEX(Tableau4[[#All],[DESCRIPTION PROJET]],$B81,1),"")</f>
        <v/>
      </c>
      <c r="D81" s="71" t="str">
        <f t="array" aca="1" ref="D81" ca="1">IFERROR(INDEX('SUIVI DOSSIERS'!$G$17:$G$986,SMALL(IF('SUIVI DOSSIERS'!$M$17:$M$986="OUI",ROW(INDIRECT("1:"&amp;ROWS('SUIVI DOSSIERS'!$G$17:$G$986)))),ROWS('SUIVI DOSSIERS'!$17:17))),"")</f>
        <v/>
      </c>
      <c r="E81" s="3" t="str" cm="1">
        <f t="array" ref="E81">IFERROR(INDEX(Tableau4[[#All],[DPTS]],$B81,1),"")</f>
        <v/>
      </c>
      <c r="F81" s="3" t="str">
        <f t="array" aca="1" ref="F81" ca="1">IFERROR(INDEX('SUIVI DOSSIERS'!$H$17:$H$986,SMALL(IF('SUIVI DOSSIERS'!$M$17:$M$986="OUI",ROW(INDIRECT("1:"&amp;ROWS('SUIVI DOSSIERS'!$H$17:$H$986)))),ROWS('SUIVI DOSSIERS'!$17:17))),"")</f>
        <v/>
      </c>
      <c r="G81" s="15" t="str">
        <f t="array" aca="1" ref="G81" ca="1">IFERROR(INDEX('SUIVI DOSSIERS'!$K$17:$K$986,SMALL(IF('SUIVI DOSSIERS'!$M$17:$M$986="OUI",ROW(INDIRECT("1:"&amp;ROWS('SUIVI DOSSIERS'!$K$17:$K$986)))),ROWS('SUIVI DOSSIERS'!$17:17))),"")</f>
        <v/>
      </c>
      <c r="H81" s="34"/>
      <c r="I81" s="30"/>
      <c r="J81" s="49"/>
      <c r="K81" s="74"/>
      <c r="L81" s="176"/>
      <c r="M81" s="196"/>
      <c r="N81" s="196"/>
      <c r="O81" s="7"/>
    </row>
    <row r="82" spans="1:15" x14ac:dyDescent="0.25">
      <c r="A82" s="20">
        <v>77</v>
      </c>
      <c r="B82" s="43" t="str" cm="1">
        <f t="array" ref="B82">IFERROR(SMALL(IF(Tableau4[[#All],[COMMANDE REÇUE ?]]="OUI",ROW(Tableau4[[#All],[COMMANDE REÇUE ?]]),""),A82),"")</f>
        <v/>
      </c>
      <c r="C82" s="3" t="str" cm="1">
        <f t="array" ref="C82">IFERROR(INDEX(Tableau4[[#All],[DESCRIPTION PROJET]],$B82,1),"")</f>
        <v/>
      </c>
      <c r="D82" s="71" t="str">
        <f t="array" aca="1" ref="D82" ca="1">IFERROR(INDEX('SUIVI DOSSIERS'!$G$17:$G$986,SMALL(IF('SUIVI DOSSIERS'!$M$17:$M$986="OUI",ROW(INDIRECT("1:"&amp;ROWS('SUIVI DOSSIERS'!$G$17:$G$986)))),ROWS('SUIVI DOSSIERS'!$17:17))),"")</f>
        <v/>
      </c>
      <c r="E82" s="3" t="str" cm="1">
        <f t="array" ref="E82">IFERROR(INDEX(Tableau4[[#All],[DPTS]],$B82,1),"")</f>
        <v/>
      </c>
      <c r="F82" s="3" t="str">
        <f t="array" aca="1" ref="F82" ca="1">IFERROR(INDEX('SUIVI DOSSIERS'!$H$17:$H$986,SMALL(IF('SUIVI DOSSIERS'!$M$17:$M$986="OUI",ROW(INDIRECT("1:"&amp;ROWS('SUIVI DOSSIERS'!$H$17:$H$986)))),ROWS('SUIVI DOSSIERS'!$17:17))),"")</f>
        <v/>
      </c>
      <c r="G82" s="15" t="str">
        <f t="array" aca="1" ref="G82" ca="1">IFERROR(INDEX('SUIVI DOSSIERS'!$K$17:$K$986,SMALL(IF('SUIVI DOSSIERS'!$M$17:$M$986="OUI",ROW(INDIRECT("1:"&amp;ROWS('SUIVI DOSSIERS'!$K$17:$K$986)))),ROWS('SUIVI DOSSIERS'!$17:17))),"")</f>
        <v/>
      </c>
      <c r="H82" s="34"/>
      <c r="I82" s="30"/>
      <c r="J82" s="49"/>
      <c r="K82" s="74"/>
      <c r="L82" s="176"/>
      <c r="M82" s="196"/>
      <c r="N82" s="196"/>
      <c r="O82" s="7"/>
    </row>
    <row r="83" spans="1:15" x14ac:dyDescent="0.25">
      <c r="A83" s="20">
        <v>78</v>
      </c>
      <c r="B83" s="43" t="str" cm="1">
        <f t="array" ref="B83">IFERROR(SMALL(IF(Tableau4[[#All],[COMMANDE REÇUE ?]]="OUI",ROW(Tableau4[[#All],[COMMANDE REÇUE ?]]),""),A83),"")</f>
        <v/>
      </c>
      <c r="C83" s="3" t="str" cm="1">
        <f t="array" ref="C83">IFERROR(INDEX(Tableau4[[#All],[DESCRIPTION PROJET]],$B83,1),"")</f>
        <v/>
      </c>
      <c r="D83" s="71" t="str">
        <f t="array" aca="1" ref="D83" ca="1">IFERROR(INDEX('SUIVI DOSSIERS'!$G$17:$G$986,SMALL(IF('SUIVI DOSSIERS'!$M$17:$M$986="OUI",ROW(INDIRECT("1:"&amp;ROWS('SUIVI DOSSIERS'!$G$17:$G$986)))),ROWS('SUIVI DOSSIERS'!$17:17))),"")</f>
        <v/>
      </c>
      <c r="E83" s="3" t="str" cm="1">
        <f t="array" ref="E83">IFERROR(INDEX(Tableau4[[#All],[DPTS]],$B83,1),"")</f>
        <v/>
      </c>
      <c r="F83" s="3" t="str">
        <f t="array" aca="1" ref="F83" ca="1">IFERROR(INDEX('SUIVI DOSSIERS'!$H$17:$H$986,SMALL(IF('SUIVI DOSSIERS'!$M$17:$M$986="OUI",ROW(INDIRECT("1:"&amp;ROWS('SUIVI DOSSIERS'!$H$17:$H$986)))),ROWS('SUIVI DOSSIERS'!$17:17))),"")</f>
        <v/>
      </c>
      <c r="G83" s="15" t="str">
        <f t="array" aca="1" ref="G83" ca="1">IFERROR(INDEX('SUIVI DOSSIERS'!$K$17:$K$986,SMALL(IF('SUIVI DOSSIERS'!$M$17:$M$986="OUI",ROW(INDIRECT("1:"&amp;ROWS('SUIVI DOSSIERS'!$K$17:$K$986)))),ROWS('SUIVI DOSSIERS'!$17:17))),"")</f>
        <v/>
      </c>
      <c r="H83" s="34"/>
      <c r="I83" s="30"/>
      <c r="J83" s="49"/>
      <c r="K83" s="74"/>
      <c r="L83" s="176"/>
      <c r="M83" s="196"/>
      <c r="N83" s="196"/>
      <c r="O83" s="7"/>
    </row>
    <row r="84" spans="1:15" x14ac:dyDescent="0.25">
      <c r="A84" s="20">
        <v>79</v>
      </c>
      <c r="B84" s="43" t="str" cm="1">
        <f t="array" ref="B84">IFERROR(SMALL(IF(Tableau4[[#All],[COMMANDE REÇUE ?]]="OUI",ROW(Tableau4[[#All],[COMMANDE REÇUE ?]]),""),A84),"")</f>
        <v/>
      </c>
      <c r="C84" s="3" t="str" cm="1">
        <f t="array" ref="C84">IFERROR(INDEX(Tableau4[[#All],[DESCRIPTION PROJET]],$B84,1),"")</f>
        <v/>
      </c>
      <c r="D84" s="71" t="str">
        <f t="array" aca="1" ref="D84" ca="1">IFERROR(INDEX('SUIVI DOSSIERS'!$G$17:$G$986,SMALL(IF('SUIVI DOSSIERS'!$M$17:$M$986="OUI",ROW(INDIRECT("1:"&amp;ROWS('SUIVI DOSSIERS'!$G$17:$G$986)))),ROWS('SUIVI DOSSIERS'!$17:17))),"")</f>
        <v/>
      </c>
      <c r="E84" s="3" t="str" cm="1">
        <f t="array" ref="E84">IFERROR(INDEX(Tableau4[[#All],[DPTS]],$B84,1),"")</f>
        <v/>
      </c>
      <c r="F84" s="3" t="str">
        <f t="array" aca="1" ref="F84" ca="1">IFERROR(INDEX('SUIVI DOSSIERS'!$H$17:$H$986,SMALL(IF('SUIVI DOSSIERS'!$M$17:$M$986="OUI",ROW(INDIRECT("1:"&amp;ROWS('SUIVI DOSSIERS'!$H$17:$H$986)))),ROWS('SUIVI DOSSIERS'!$17:17))),"")</f>
        <v/>
      </c>
      <c r="G84" s="15" t="str">
        <f t="array" aca="1" ref="G84" ca="1">IFERROR(INDEX('SUIVI DOSSIERS'!$K$17:$K$986,SMALL(IF('SUIVI DOSSIERS'!$M$17:$M$986="OUI",ROW(INDIRECT("1:"&amp;ROWS('SUIVI DOSSIERS'!$K$17:$K$986)))),ROWS('SUIVI DOSSIERS'!$17:17))),"")</f>
        <v/>
      </c>
      <c r="H84" s="34"/>
      <c r="I84" s="30"/>
      <c r="J84" s="49"/>
      <c r="K84" s="74"/>
      <c r="L84" s="176"/>
      <c r="M84" s="196"/>
      <c r="N84" s="196"/>
      <c r="O84" s="7"/>
    </row>
    <row r="85" spans="1:15" x14ac:dyDescent="0.25">
      <c r="A85" s="20">
        <v>80</v>
      </c>
      <c r="B85" s="43" t="str" cm="1">
        <f t="array" ref="B85">IFERROR(SMALL(IF(Tableau4[[#All],[COMMANDE REÇUE ?]]="OUI",ROW(Tableau4[[#All],[COMMANDE REÇUE ?]]),""),A85),"")</f>
        <v/>
      </c>
      <c r="C85" s="3" t="str" cm="1">
        <f t="array" ref="C85">IFERROR(INDEX(Tableau4[[#All],[DESCRIPTION PROJET]],$B85,1),"")</f>
        <v/>
      </c>
      <c r="D85" s="71" t="str">
        <f t="array" aca="1" ref="D85" ca="1">IFERROR(INDEX('SUIVI DOSSIERS'!$G$17:$G$986,SMALL(IF('SUIVI DOSSIERS'!$M$17:$M$986="OUI",ROW(INDIRECT("1:"&amp;ROWS('SUIVI DOSSIERS'!$G$17:$G$986)))),ROWS('SUIVI DOSSIERS'!$17:17))),"")</f>
        <v/>
      </c>
      <c r="E85" s="3" t="str" cm="1">
        <f t="array" ref="E85">IFERROR(INDEX(Tableau4[[#All],[DPTS]],$B85,1),"")</f>
        <v/>
      </c>
      <c r="F85" s="3" t="str">
        <f t="array" aca="1" ref="F85" ca="1">IFERROR(INDEX('SUIVI DOSSIERS'!$H$17:$H$986,SMALL(IF('SUIVI DOSSIERS'!$M$17:$M$986="OUI",ROW(INDIRECT("1:"&amp;ROWS('SUIVI DOSSIERS'!$H$17:$H$986)))),ROWS('SUIVI DOSSIERS'!$17:17))),"")</f>
        <v/>
      </c>
      <c r="G85" s="15" t="str">
        <f t="array" aca="1" ref="G85" ca="1">IFERROR(INDEX('SUIVI DOSSIERS'!$K$17:$K$986,SMALL(IF('SUIVI DOSSIERS'!$M$17:$M$986="OUI",ROW(INDIRECT("1:"&amp;ROWS('SUIVI DOSSIERS'!$K$17:$K$986)))),ROWS('SUIVI DOSSIERS'!$17:17))),"")</f>
        <v/>
      </c>
      <c r="H85" s="34"/>
      <c r="I85" s="30"/>
      <c r="J85" s="49"/>
      <c r="K85" s="74"/>
      <c r="L85" s="176"/>
      <c r="M85" s="196"/>
      <c r="N85" s="196"/>
      <c r="O85" s="7"/>
    </row>
    <row r="86" spans="1:15" x14ac:dyDescent="0.25">
      <c r="A86" s="20">
        <v>81</v>
      </c>
      <c r="B86" s="43" t="str" cm="1">
        <f t="array" ref="B86">IFERROR(SMALL(IF(Tableau4[[#All],[COMMANDE REÇUE ?]]="OUI",ROW(Tableau4[[#All],[COMMANDE REÇUE ?]]),""),A86),"")</f>
        <v/>
      </c>
      <c r="C86" s="3" t="str" cm="1">
        <f t="array" ref="C86">IFERROR(INDEX(Tableau4[[#All],[DESCRIPTION PROJET]],$B86,1),"")</f>
        <v/>
      </c>
      <c r="D86" s="71" t="str">
        <f t="array" aca="1" ref="D86" ca="1">IFERROR(INDEX('SUIVI DOSSIERS'!$G$17:$G$986,SMALL(IF('SUIVI DOSSIERS'!$M$17:$M$986="OUI",ROW(INDIRECT("1:"&amp;ROWS('SUIVI DOSSIERS'!$G$17:$G$986)))),ROWS('SUIVI DOSSIERS'!$17:17))),"")</f>
        <v/>
      </c>
      <c r="E86" s="3" t="str" cm="1">
        <f t="array" ref="E86">IFERROR(INDEX(Tableau4[[#All],[DPTS]],$B86,1),"")</f>
        <v/>
      </c>
      <c r="F86" s="3" t="str">
        <f t="array" aca="1" ref="F86" ca="1">IFERROR(INDEX('SUIVI DOSSIERS'!$H$17:$H$986,SMALL(IF('SUIVI DOSSIERS'!$M$17:$M$986="OUI",ROW(INDIRECT("1:"&amp;ROWS('SUIVI DOSSIERS'!$H$17:$H$986)))),ROWS('SUIVI DOSSIERS'!$17:17))),"")</f>
        <v/>
      </c>
      <c r="G86" s="15" t="str">
        <f t="array" aca="1" ref="G86" ca="1">IFERROR(INDEX('SUIVI DOSSIERS'!$K$17:$K$986,SMALL(IF('SUIVI DOSSIERS'!$M$17:$M$986="OUI",ROW(INDIRECT("1:"&amp;ROWS('SUIVI DOSSIERS'!$K$17:$K$986)))),ROWS('SUIVI DOSSIERS'!$17:17))),"")</f>
        <v/>
      </c>
      <c r="H86" s="34"/>
      <c r="I86" s="30"/>
      <c r="J86" s="49"/>
      <c r="K86" s="74"/>
      <c r="L86" s="176"/>
      <c r="M86" s="196"/>
      <c r="N86" s="196"/>
      <c r="O86" s="7"/>
    </row>
    <row r="87" spans="1:15" x14ac:dyDescent="0.25">
      <c r="A87" s="20">
        <v>82</v>
      </c>
      <c r="B87" s="43" t="str" cm="1">
        <f t="array" ref="B87">IFERROR(SMALL(IF(Tableau4[[#All],[COMMANDE REÇUE ?]]="OUI",ROW(Tableau4[[#All],[COMMANDE REÇUE ?]]),""),A87),"")</f>
        <v/>
      </c>
      <c r="C87" s="3" t="str" cm="1">
        <f t="array" ref="C87">IFERROR(INDEX(Tableau4[[#All],[DESCRIPTION PROJET]],$B87,1),"")</f>
        <v/>
      </c>
      <c r="D87" s="71" t="str">
        <f t="array" aca="1" ref="D87" ca="1">IFERROR(INDEX('SUIVI DOSSIERS'!$G$17:$G$986,SMALL(IF('SUIVI DOSSIERS'!$M$17:$M$986="OUI",ROW(INDIRECT("1:"&amp;ROWS('SUIVI DOSSIERS'!$G$17:$G$986)))),ROWS('SUIVI DOSSIERS'!$17:17))),"")</f>
        <v/>
      </c>
      <c r="E87" s="3" t="str" cm="1">
        <f t="array" ref="E87">IFERROR(INDEX(Tableau4[[#All],[DPTS]],$B87,1),"")</f>
        <v/>
      </c>
      <c r="F87" s="3" t="str">
        <f t="array" aca="1" ref="F87" ca="1">IFERROR(INDEX('SUIVI DOSSIERS'!$H$17:$H$986,SMALL(IF('SUIVI DOSSIERS'!$M$17:$M$986="OUI",ROW(INDIRECT("1:"&amp;ROWS('SUIVI DOSSIERS'!$H$17:$H$986)))),ROWS('SUIVI DOSSIERS'!$17:17))),"")</f>
        <v/>
      </c>
      <c r="G87" s="15" t="str">
        <f t="array" aca="1" ref="G87" ca="1">IFERROR(INDEX('SUIVI DOSSIERS'!$K$17:$K$986,SMALL(IF('SUIVI DOSSIERS'!$M$17:$M$986="OUI",ROW(INDIRECT("1:"&amp;ROWS('SUIVI DOSSIERS'!$K$17:$K$986)))),ROWS('SUIVI DOSSIERS'!$17:17))),"")</f>
        <v/>
      </c>
      <c r="H87" s="34"/>
      <c r="I87" s="30"/>
      <c r="J87" s="49"/>
      <c r="K87" s="74"/>
      <c r="L87" s="176"/>
      <c r="M87" s="196"/>
      <c r="N87" s="196"/>
      <c r="O87" s="7"/>
    </row>
    <row r="88" spans="1:15" x14ac:dyDescent="0.25">
      <c r="A88" s="20">
        <v>83</v>
      </c>
      <c r="B88" s="43" t="str" cm="1">
        <f t="array" ref="B88">IFERROR(SMALL(IF(Tableau4[[#All],[COMMANDE REÇUE ?]]="OUI",ROW(Tableau4[[#All],[COMMANDE REÇUE ?]]),""),A88),"")</f>
        <v/>
      </c>
      <c r="C88" s="3" t="str" cm="1">
        <f t="array" ref="C88">IFERROR(INDEX(Tableau4[[#All],[DESCRIPTION PROJET]],$B88,1),"")</f>
        <v/>
      </c>
      <c r="D88" s="71" t="str">
        <f t="array" aca="1" ref="D88" ca="1">IFERROR(INDEX('SUIVI DOSSIERS'!$G$17:$G$986,SMALL(IF('SUIVI DOSSIERS'!$M$17:$M$986="OUI",ROW(INDIRECT("1:"&amp;ROWS('SUIVI DOSSIERS'!$G$17:$G$986)))),ROWS('SUIVI DOSSIERS'!$17:17))),"")</f>
        <v/>
      </c>
      <c r="E88" s="3" t="str" cm="1">
        <f t="array" ref="E88">IFERROR(INDEX(Tableau4[[#All],[DPTS]],$B88,1),"")</f>
        <v/>
      </c>
      <c r="F88" s="3" t="str">
        <f t="array" aca="1" ref="F88" ca="1">IFERROR(INDEX('SUIVI DOSSIERS'!$H$17:$H$986,SMALL(IF('SUIVI DOSSIERS'!$M$17:$M$986="OUI",ROW(INDIRECT("1:"&amp;ROWS('SUIVI DOSSIERS'!$H$17:$H$986)))),ROWS('SUIVI DOSSIERS'!$17:17))),"")</f>
        <v/>
      </c>
      <c r="G88" s="15" t="str">
        <f t="array" aca="1" ref="G88" ca="1">IFERROR(INDEX('SUIVI DOSSIERS'!$K$17:$K$986,SMALL(IF('SUIVI DOSSIERS'!$M$17:$M$986="OUI",ROW(INDIRECT("1:"&amp;ROWS('SUIVI DOSSIERS'!$K$17:$K$986)))),ROWS('SUIVI DOSSIERS'!$17:17))),"")</f>
        <v/>
      </c>
      <c r="H88" s="34"/>
      <c r="I88" s="30"/>
      <c r="J88" s="49"/>
      <c r="K88" s="74"/>
      <c r="L88" s="176"/>
      <c r="M88" s="196"/>
      <c r="N88" s="196"/>
      <c r="O88" s="7"/>
    </row>
    <row r="89" spans="1:15" x14ac:dyDescent="0.25">
      <c r="A89" s="20">
        <v>84</v>
      </c>
      <c r="B89" s="43" t="str" cm="1">
        <f t="array" ref="B89">IFERROR(SMALL(IF(Tableau4[[#All],[COMMANDE REÇUE ?]]="OUI",ROW(Tableau4[[#All],[COMMANDE REÇUE ?]]),""),A89),"")</f>
        <v/>
      </c>
      <c r="C89" s="3" t="str" cm="1">
        <f t="array" ref="C89">IFERROR(INDEX(Tableau4[[#All],[DESCRIPTION PROJET]],$B89,1),"")</f>
        <v/>
      </c>
      <c r="D89" s="71" t="str">
        <f t="array" aca="1" ref="D89" ca="1">IFERROR(INDEX('SUIVI DOSSIERS'!$G$17:$G$986,SMALL(IF('SUIVI DOSSIERS'!$M$17:$M$986="OUI",ROW(INDIRECT("1:"&amp;ROWS('SUIVI DOSSIERS'!$G$17:$G$986)))),ROWS('SUIVI DOSSIERS'!$17:17))),"")</f>
        <v/>
      </c>
      <c r="E89" s="3" t="str" cm="1">
        <f t="array" ref="E89">IFERROR(INDEX(Tableau4[[#All],[DPTS]],$B89,1),"")</f>
        <v/>
      </c>
      <c r="F89" s="3" t="str">
        <f t="array" aca="1" ref="F89" ca="1">IFERROR(INDEX('SUIVI DOSSIERS'!$H$17:$H$986,SMALL(IF('SUIVI DOSSIERS'!$M$17:$M$986="OUI",ROW(INDIRECT("1:"&amp;ROWS('SUIVI DOSSIERS'!$H$17:$H$986)))),ROWS('SUIVI DOSSIERS'!$17:17))),"")</f>
        <v/>
      </c>
      <c r="G89" s="15" t="str">
        <f t="array" aca="1" ref="G89" ca="1">IFERROR(INDEX('SUIVI DOSSIERS'!$K$17:$K$986,SMALL(IF('SUIVI DOSSIERS'!$M$17:$M$986="OUI",ROW(INDIRECT("1:"&amp;ROWS('SUIVI DOSSIERS'!$K$17:$K$986)))),ROWS('SUIVI DOSSIERS'!$17:17))),"")</f>
        <v/>
      </c>
      <c r="H89" s="34"/>
      <c r="I89" s="30"/>
      <c r="J89" s="49"/>
      <c r="K89" s="74"/>
      <c r="L89" s="176"/>
      <c r="M89" s="196"/>
      <c r="N89" s="196"/>
      <c r="O89" s="7"/>
    </row>
    <row r="90" spans="1:15" x14ac:dyDescent="0.25">
      <c r="A90" s="20">
        <v>85</v>
      </c>
      <c r="B90" s="43" t="str" cm="1">
        <f t="array" ref="B90">IFERROR(SMALL(IF(Tableau4[[#All],[COMMANDE REÇUE ?]]="OUI",ROW(Tableau4[[#All],[COMMANDE REÇUE ?]]),""),A90),"")</f>
        <v/>
      </c>
      <c r="C90" s="3" t="str" cm="1">
        <f t="array" ref="C90">IFERROR(INDEX(Tableau4[[#All],[DESCRIPTION PROJET]],$B90,1),"")</f>
        <v/>
      </c>
      <c r="D90" s="71" t="str">
        <f t="array" aca="1" ref="D90" ca="1">IFERROR(INDEX('SUIVI DOSSIERS'!$G$17:$G$986,SMALL(IF('SUIVI DOSSIERS'!$M$17:$M$986="OUI",ROW(INDIRECT("1:"&amp;ROWS('SUIVI DOSSIERS'!$G$17:$G$986)))),ROWS('SUIVI DOSSIERS'!$17:17))),"")</f>
        <v/>
      </c>
      <c r="E90" s="3" t="str" cm="1">
        <f t="array" ref="E90">IFERROR(INDEX(Tableau4[[#All],[DPTS]],$B90,1),"")</f>
        <v/>
      </c>
      <c r="F90" s="3" t="str">
        <f t="array" aca="1" ref="F90" ca="1">IFERROR(INDEX('SUIVI DOSSIERS'!$H$17:$H$986,SMALL(IF('SUIVI DOSSIERS'!$M$17:$M$986="OUI",ROW(INDIRECT("1:"&amp;ROWS('SUIVI DOSSIERS'!$H$17:$H$986)))),ROWS('SUIVI DOSSIERS'!$17:17))),"")</f>
        <v/>
      </c>
      <c r="G90" s="15" t="str">
        <f t="array" aca="1" ref="G90" ca="1">IFERROR(INDEX('SUIVI DOSSIERS'!$K$17:$K$986,SMALL(IF('SUIVI DOSSIERS'!$M$17:$M$986="OUI",ROW(INDIRECT("1:"&amp;ROWS('SUIVI DOSSIERS'!$K$17:$K$986)))),ROWS('SUIVI DOSSIERS'!$17:17))),"")</f>
        <v/>
      </c>
      <c r="H90" s="34"/>
      <c r="I90" s="30"/>
      <c r="J90" s="49"/>
      <c r="K90" s="74"/>
      <c r="L90" s="176"/>
      <c r="M90" s="196"/>
      <c r="N90" s="196"/>
      <c r="O90" s="7"/>
    </row>
    <row r="91" spans="1:15" x14ac:dyDescent="0.25">
      <c r="A91" s="20">
        <v>86</v>
      </c>
      <c r="B91" s="43" t="str" cm="1">
        <f t="array" ref="B91">IFERROR(SMALL(IF(Tableau4[[#All],[COMMANDE REÇUE ?]]="OUI",ROW(Tableau4[[#All],[COMMANDE REÇUE ?]]),""),A91),"")</f>
        <v/>
      </c>
      <c r="C91" s="3" t="str" cm="1">
        <f t="array" ref="C91">IFERROR(INDEX(Tableau4[[#All],[DESCRIPTION PROJET]],$B91,1),"")</f>
        <v/>
      </c>
      <c r="D91" s="71" t="str">
        <f t="array" aca="1" ref="D91" ca="1">IFERROR(INDEX('SUIVI DOSSIERS'!$G$17:$G$986,SMALL(IF('SUIVI DOSSIERS'!$M$17:$M$986="OUI",ROW(INDIRECT("1:"&amp;ROWS('SUIVI DOSSIERS'!$G$17:$G$986)))),ROWS('SUIVI DOSSIERS'!$17:17))),"")</f>
        <v/>
      </c>
      <c r="E91" s="3" t="str" cm="1">
        <f t="array" ref="E91">IFERROR(INDEX(Tableau4[[#All],[DPTS]],$B91,1),"")</f>
        <v/>
      </c>
      <c r="F91" s="3" t="str">
        <f t="array" aca="1" ref="F91" ca="1">IFERROR(INDEX('SUIVI DOSSIERS'!$H$17:$H$986,SMALL(IF('SUIVI DOSSIERS'!$M$17:$M$986="OUI",ROW(INDIRECT("1:"&amp;ROWS('SUIVI DOSSIERS'!$H$17:$H$986)))),ROWS('SUIVI DOSSIERS'!$17:17))),"")</f>
        <v/>
      </c>
      <c r="G91" s="15" t="str">
        <f t="array" aca="1" ref="G91" ca="1">IFERROR(INDEX('SUIVI DOSSIERS'!$K$17:$K$986,SMALL(IF('SUIVI DOSSIERS'!$M$17:$M$986="OUI",ROW(INDIRECT("1:"&amp;ROWS('SUIVI DOSSIERS'!$K$17:$K$986)))),ROWS('SUIVI DOSSIERS'!$17:17))),"")</f>
        <v/>
      </c>
      <c r="H91" s="34"/>
      <c r="I91" s="30"/>
      <c r="J91" s="49"/>
      <c r="K91" s="74"/>
      <c r="L91" s="176"/>
      <c r="M91" s="196"/>
      <c r="N91" s="196"/>
      <c r="O91" s="7"/>
    </row>
    <row r="92" spans="1:15" x14ac:dyDescent="0.25">
      <c r="A92" s="20">
        <v>87</v>
      </c>
      <c r="B92" s="43" t="str" cm="1">
        <f t="array" ref="B92">IFERROR(SMALL(IF(Tableau4[[#All],[COMMANDE REÇUE ?]]="OUI",ROW(Tableau4[[#All],[COMMANDE REÇUE ?]]),""),A92),"")</f>
        <v/>
      </c>
      <c r="C92" s="3" t="str" cm="1">
        <f t="array" ref="C92">IFERROR(INDEX(Tableau4[[#All],[DESCRIPTION PROJET]],$B92,1),"")</f>
        <v/>
      </c>
      <c r="D92" s="71" t="str">
        <f t="array" aca="1" ref="D92" ca="1">IFERROR(INDEX('SUIVI DOSSIERS'!$G$17:$G$986,SMALL(IF('SUIVI DOSSIERS'!$M$17:$M$986="OUI",ROW(INDIRECT("1:"&amp;ROWS('SUIVI DOSSIERS'!$G$17:$G$986)))),ROWS('SUIVI DOSSIERS'!$17:17))),"")</f>
        <v/>
      </c>
      <c r="E92" s="3" t="str" cm="1">
        <f t="array" ref="E92">IFERROR(INDEX(Tableau4[[#All],[DPTS]],$B92,1),"")</f>
        <v/>
      </c>
      <c r="F92" s="3" t="str">
        <f t="array" aca="1" ref="F92" ca="1">IFERROR(INDEX('SUIVI DOSSIERS'!$H$17:$H$986,SMALL(IF('SUIVI DOSSIERS'!$M$17:$M$986="OUI",ROW(INDIRECT("1:"&amp;ROWS('SUIVI DOSSIERS'!$H$17:$H$986)))),ROWS('SUIVI DOSSIERS'!$17:17))),"")</f>
        <v/>
      </c>
      <c r="G92" s="15" t="str">
        <f t="array" aca="1" ref="G92" ca="1">IFERROR(INDEX('SUIVI DOSSIERS'!$K$17:$K$986,SMALL(IF('SUIVI DOSSIERS'!$M$17:$M$986="OUI",ROW(INDIRECT("1:"&amp;ROWS('SUIVI DOSSIERS'!$K$17:$K$986)))),ROWS('SUIVI DOSSIERS'!$17:17))),"")</f>
        <v/>
      </c>
      <c r="H92" s="34"/>
      <c r="I92" s="30"/>
      <c r="J92" s="49"/>
      <c r="K92" s="74"/>
      <c r="L92" s="176"/>
      <c r="M92" s="196"/>
      <c r="N92" s="196"/>
      <c r="O92" s="7"/>
    </row>
    <row r="93" spans="1:15" x14ac:dyDescent="0.25">
      <c r="A93" s="20">
        <v>88</v>
      </c>
      <c r="B93" s="43" t="str" cm="1">
        <f t="array" ref="B93">IFERROR(SMALL(IF(Tableau4[[#All],[COMMANDE REÇUE ?]]="OUI",ROW(Tableau4[[#All],[COMMANDE REÇUE ?]]),""),A93),"")</f>
        <v/>
      </c>
      <c r="C93" s="3" t="str" cm="1">
        <f t="array" ref="C93">IFERROR(INDEX(Tableau4[[#All],[DESCRIPTION PROJET]],$B93,1),"")</f>
        <v/>
      </c>
      <c r="D93" s="71" t="str">
        <f t="array" aca="1" ref="D93" ca="1">IFERROR(INDEX('SUIVI DOSSIERS'!$G$17:$G$986,SMALL(IF('SUIVI DOSSIERS'!$M$17:$M$986="OUI",ROW(INDIRECT("1:"&amp;ROWS('SUIVI DOSSIERS'!$G$17:$G$986)))),ROWS('SUIVI DOSSIERS'!$17:17))),"")</f>
        <v/>
      </c>
      <c r="E93" s="3" t="str" cm="1">
        <f t="array" ref="E93">IFERROR(INDEX(Tableau4[[#All],[DPTS]],$B93,1),"")</f>
        <v/>
      </c>
      <c r="F93" s="3" t="str">
        <f t="array" aca="1" ref="F93" ca="1">IFERROR(INDEX('SUIVI DOSSIERS'!$H$17:$H$986,SMALL(IF('SUIVI DOSSIERS'!$M$17:$M$986="OUI",ROW(INDIRECT("1:"&amp;ROWS('SUIVI DOSSIERS'!$H$17:$H$986)))),ROWS('SUIVI DOSSIERS'!$17:17))),"")</f>
        <v/>
      </c>
      <c r="G93" s="15" t="str">
        <f t="array" aca="1" ref="G93" ca="1">IFERROR(INDEX('SUIVI DOSSIERS'!$K$17:$K$986,SMALL(IF('SUIVI DOSSIERS'!$M$17:$M$986="OUI",ROW(INDIRECT("1:"&amp;ROWS('SUIVI DOSSIERS'!$K$17:$K$986)))),ROWS('SUIVI DOSSIERS'!$17:17))),"")</f>
        <v/>
      </c>
      <c r="H93" s="33"/>
      <c r="I93" s="32"/>
      <c r="J93" s="48"/>
      <c r="K93" s="75"/>
      <c r="L93" s="176"/>
      <c r="M93" s="196"/>
      <c r="N93" s="196"/>
      <c r="O93" s="7"/>
    </row>
    <row r="94" spans="1:15" x14ac:dyDescent="0.25">
      <c r="A94" s="20">
        <v>89</v>
      </c>
      <c r="B94" s="43" t="str" cm="1">
        <f t="array" ref="B94">IFERROR(SMALL(IF(Tableau4[[#All],[COMMANDE REÇUE ?]]="OUI",ROW(Tableau4[[#All],[COMMANDE REÇUE ?]]),""),A94),"")</f>
        <v/>
      </c>
      <c r="C94" s="3" t="str" cm="1">
        <f t="array" ref="C94">IFERROR(INDEX(Tableau4[[#All],[DESCRIPTION PROJET]],$B94,1),"")</f>
        <v/>
      </c>
      <c r="D94" s="71" t="str">
        <f t="array" aca="1" ref="D94" ca="1">IFERROR(INDEX('SUIVI DOSSIERS'!$G$17:$G$986,SMALL(IF('SUIVI DOSSIERS'!$M$17:$M$986="OUI",ROW(INDIRECT("1:"&amp;ROWS('SUIVI DOSSIERS'!$G$17:$G$986)))),ROWS('SUIVI DOSSIERS'!$17:17))),"")</f>
        <v/>
      </c>
      <c r="E94" s="3" t="str" cm="1">
        <f t="array" ref="E94">IFERROR(INDEX(Tableau4[[#All],[DPTS]],$B94,1),"")</f>
        <v/>
      </c>
      <c r="F94" s="3" t="str">
        <f t="array" aca="1" ref="F94" ca="1">IFERROR(INDEX('SUIVI DOSSIERS'!$H$17:$H$986,SMALL(IF('SUIVI DOSSIERS'!$M$17:$M$986="OUI",ROW(INDIRECT("1:"&amp;ROWS('SUIVI DOSSIERS'!$H$17:$H$986)))),ROWS('SUIVI DOSSIERS'!$17:17))),"")</f>
        <v/>
      </c>
      <c r="G94" s="15" t="str">
        <f t="array" aca="1" ref="G94" ca="1">IFERROR(INDEX('SUIVI DOSSIERS'!$K$17:$K$986,SMALL(IF('SUIVI DOSSIERS'!$M$17:$M$986="OUI",ROW(INDIRECT("1:"&amp;ROWS('SUIVI DOSSIERS'!$K$17:$K$986)))),ROWS('SUIVI DOSSIERS'!$17:17))),"")</f>
        <v/>
      </c>
      <c r="H94" s="33"/>
      <c r="I94" s="32"/>
      <c r="J94" s="48"/>
      <c r="K94" s="75"/>
      <c r="L94" s="176"/>
      <c r="M94" s="196"/>
      <c r="N94" s="196"/>
      <c r="O94" s="7"/>
    </row>
    <row r="95" spans="1:15" x14ac:dyDescent="0.25">
      <c r="A95" s="20">
        <v>90</v>
      </c>
      <c r="B95" s="43" t="str" cm="1">
        <f t="array" ref="B95">IFERROR(SMALL(IF(Tableau4[[#All],[COMMANDE REÇUE ?]]="OUI",ROW(Tableau4[[#All],[COMMANDE REÇUE ?]]),""),A95),"")</f>
        <v/>
      </c>
      <c r="C95" s="3" t="str" cm="1">
        <f t="array" ref="C95">IFERROR(INDEX(Tableau4[[#All],[DESCRIPTION PROJET]],$B95,1),"")</f>
        <v/>
      </c>
      <c r="D95" s="71" t="str">
        <f t="array" aca="1" ref="D95" ca="1">IFERROR(INDEX('SUIVI DOSSIERS'!$G$17:$G$986,SMALL(IF('SUIVI DOSSIERS'!$M$17:$M$986="OUI",ROW(INDIRECT("1:"&amp;ROWS('SUIVI DOSSIERS'!$G$17:$G$986)))),ROWS('SUIVI DOSSIERS'!$17:17))),"")</f>
        <v/>
      </c>
      <c r="E95" s="3" t="str" cm="1">
        <f t="array" ref="E95">IFERROR(INDEX(Tableau4[[#All],[DPTS]],$B95,1),"")</f>
        <v/>
      </c>
      <c r="F95" s="3" t="str">
        <f t="array" aca="1" ref="F95" ca="1">IFERROR(INDEX('SUIVI DOSSIERS'!$H$17:$H$986,SMALL(IF('SUIVI DOSSIERS'!$M$17:$M$986="OUI",ROW(INDIRECT("1:"&amp;ROWS('SUIVI DOSSIERS'!$H$17:$H$986)))),ROWS('SUIVI DOSSIERS'!$17:17))),"")</f>
        <v/>
      </c>
      <c r="G95" s="15" t="str">
        <f t="array" aca="1" ref="G95" ca="1">IFERROR(INDEX('SUIVI DOSSIERS'!$K$17:$K$986,SMALL(IF('SUIVI DOSSIERS'!$M$17:$M$986="OUI",ROW(INDIRECT("1:"&amp;ROWS('SUIVI DOSSIERS'!$K$17:$K$986)))),ROWS('SUIVI DOSSIERS'!$17:17))),"")</f>
        <v/>
      </c>
      <c r="H95" s="33"/>
      <c r="I95" s="32"/>
      <c r="J95" s="48"/>
      <c r="K95" s="75"/>
      <c r="L95" s="176"/>
      <c r="M95" s="196"/>
      <c r="N95" s="196"/>
      <c r="O95" s="7"/>
    </row>
    <row r="96" spans="1:15" x14ac:dyDescent="0.25">
      <c r="A96" s="20">
        <v>91</v>
      </c>
      <c r="B96" s="43" t="str" cm="1">
        <f t="array" ref="B96">IFERROR(SMALL(IF(Tableau4[[#All],[COMMANDE REÇUE ?]]="OUI",ROW(Tableau4[[#All],[COMMANDE REÇUE ?]]),""),A96),"")</f>
        <v/>
      </c>
      <c r="C96" s="3" t="str" cm="1">
        <f t="array" ref="C96">IFERROR(INDEX(Tableau4[[#All],[DESCRIPTION PROJET]],$B96,1),"")</f>
        <v/>
      </c>
      <c r="D96" s="71" t="str">
        <f t="array" aca="1" ref="D96" ca="1">IFERROR(INDEX('SUIVI DOSSIERS'!$G$17:$G$986,SMALL(IF('SUIVI DOSSIERS'!$M$17:$M$986="OUI",ROW(INDIRECT("1:"&amp;ROWS('SUIVI DOSSIERS'!$G$17:$G$986)))),ROWS('SUIVI DOSSIERS'!$17:17))),"")</f>
        <v/>
      </c>
      <c r="E96" s="3" t="str" cm="1">
        <f t="array" ref="E96">IFERROR(INDEX(Tableau4[[#All],[DPTS]],$B96,1),"")</f>
        <v/>
      </c>
      <c r="F96" s="3" t="str">
        <f t="array" aca="1" ref="F96" ca="1">IFERROR(INDEX('SUIVI DOSSIERS'!$H$17:$H$986,SMALL(IF('SUIVI DOSSIERS'!$M$17:$M$986="OUI",ROW(INDIRECT("1:"&amp;ROWS('SUIVI DOSSIERS'!$H$17:$H$986)))),ROWS('SUIVI DOSSIERS'!$17:17))),"")</f>
        <v/>
      </c>
      <c r="G96" s="15" t="str">
        <f t="array" aca="1" ref="G96" ca="1">IFERROR(INDEX('SUIVI DOSSIERS'!$K$17:$K$986,SMALL(IF('SUIVI DOSSIERS'!$M$17:$M$986="OUI",ROW(INDIRECT("1:"&amp;ROWS('SUIVI DOSSIERS'!$K$17:$K$986)))),ROWS('SUIVI DOSSIERS'!$17:17))),"")</f>
        <v/>
      </c>
      <c r="H96" s="33"/>
      <c r="I96" s="32"/>
      <c r="J96" s="48"/>
      <c r="K96" s="75"/>
      <c r="L96" s="176"/>
      <c r="M96" s="196"/>
      <c r="N96" s="196"/>
      <c r="O96" s="7"/>
    </row>
    <row r="97" spans="1:15" x14ac:dyDescent="0.25">
      <c r="A97" s="20">
        <v>92</v>
      </c>
      <c r="B97" s="43" t="str" cm="1">
        <f t="array" ref="B97">IFERROR(SMALL(IF(Tableau4[[#All],[COMMANDE REÇUE ?]]="OUI",ROW(Tableau4[[#All],[COMMANDE REÇUE ?]]),""),A97),"")</f>
        <v/>
      </c>
      <c r="C97" s="3" t="str" cm="1">
        <f t="array" ref="C97">IFERROR(INDEX(Tableau4[[#All],[DESCRIPTION PROJET]],$B97,1),"")</f>
        <v/>
      </c>
      <c r="D97" s="71" t="str">
        <f t="array" aca="1" ref="D97" ca="1">IFERROR(INDEX('SUIVI DOSSIERS'!$G$17:$G$986,SMALL(IF('SUIVI DOSSIERS'!$M$17:$M$986="OUI",ROW(INDIRECT("1:"&amp;ROWS('SUIVI DOSSIERS'!$G$17:$G$986)))),ROWS('SUIVI DOSSIERS'!$17:17))),"")</f>
        <v/>
      </c>
      <c r="E97" s="3" t="str" cm="1">
        <f t="array" ref="E97">IFERROR(INDEX(Tableau4[[#All],[DPTS]],$B97,1),"")</f>
        <v/>
      </c>
      <c r="F97" s="3" t="str">
        <f t="array" aca="1" ref="F97" ca="1">IFERROR(INDEX('SUIVI DOSSIERS'!$H$17:$H$986,SMALL(IF('SUIVI DOSSIERS'!$M$17:$M$986="OUI",ROW(INDIRECT("1:"&amp;ROWS('SUIVI DOSSIERS'!$H$17:$H$986)))),ROWS('SUIVI DOSSIERS'!$17:17))),"")</f>
        <v/>
      </c>
      <c r="G97" s="15" t="str">
        <f t="array" aca="1" ref="G97" ca="1">IFERROR(INDEX('SUIVI DOSSIERS'!$K$17:$K$986,SMALL(IF('SUIVI DOSSIERS'!$M$17:$M$986="OUI",ROW(INDIRECT("1:"&amp;ROWS('SUIVI DOSSIERS'!$K$17:$K$986)))),ROWS('SUIVI DOSSIERS'!$17:17))),"")</f>
        <v/>
      </c>
      <c r="H97" s="33"/>
      <c r="I97" s="32"/>
      <c r="J97" s="48"/>
      <c r="K97" s="75"/>
      <c r="L97" s="176"/>
      <c r="M97" s="196"/>
      <c r="N97" s="196"/>
      <c r="O97" s="7"/>
    </row>
    <row r="98" spans="1:15" x14ac:dyDescent="0.25">
      <c r="A98" s="20">
        <v>93</v>
      </c>
      <c r="B98" s="43" t="str" cm="1">
        <f t="array" ref="B98">IFERROR(SMALL(IF(Tableau4[[#All],[COMMANDE REÇUE ?]]="OUI",ROW(Tableau4[[#All],[COMMANDE REÇUE ?]]),""),A98),"")</f>
        <v/>
      </c>
      <c r="C98" s="3" t="str" cm="1">
        <f t="array" ref="C98">IFERROR(INDEX(Tableau4[[#All],[DESCRIPTION PROJET]],$B98,1),"")</f>
        <v/>
      </c>
      <c r="D98" s="71" t="str">
        <f t="array" aca="1" ref="D98" ca="1">IFERROR(INDEX('SUIVI DOSSIERS'!$G$17:$G$986,SMALL(IF('SUIVI DOSSIERS'!$M$17:$M$986="OUI",ROW(INDIRECT("1:"&amp;ROWS('SUIVI DOSSIERS'!$G$17:$G$986)))),ROWS('SUIVI DOSSIERS'!$17:17))),"")</f>
        <v/>
      </c>
      <c r="E98" s="3" t="str" cm="1">
        <f t="array" ref="E98">IFERROR(INDEX(Tableau4[[#All],[DPTS]],$B98,1),"")</f>
        <v/>
      </c>
      <c r="F98" s="3" t="str">
        <f t="array" aca="1" ref="F98" ca="1">IFERROR(INDEX('SUIVI DOSSIERS'!$H$17:$H$986,SMALL(IF('SUIVI DOSSIERS'!$M$17:$M$986="OUI",ROW(INDIRECT("1:"&amp;ROWS('SUIVI DOSSIERS'!$H$17:$H$986)))),ROWS('SUIVI DOSSIERS'!$17:17))),"")</f>
        <v/>
      </c>
      <c r="G98" s="15" t="str">
        <f t="array" aca="1" ref="G98" ca="1">IFERROR(INDEX('SUIVI DOSSIERS'!$K$17:$K$986,SMALL(IF('SUIVI DOSSIERS'!$M$17:$M$986="OUI",ROW(INDIRECT("1:"&amp;ROWS('SUIVI DOSSIERS'!$K$17:$K$986)))),ROWS('SUIVI DOSSIERS'!$17:17))),"")</f>
        <v/>
      </c>
      <c r="H98" s="33"/>
      <c r="I98" s="32"/>
      <c r="J98" s="48"/>
      <c r="K98" s="75"/>
      <c r="L98" s="176"/>
      <c r="M98" s="196"/>
      <c r="N98" s="196"/>
      <c r="O98" s="7"/>
    </row>
    <row r="99" spans="1:15" ht="15.75" thickBot="1" x14ac:dyDescent="0.3">
      <c r="A99" s="20">
        <v>94</v>
      </c>
      <c r="B99" s="43" t="str" cm="1">
        <f t="array" ref="B99">IFERROR(SMALL(IF(Tableau4[[#All],[COMMANDE REÇUE ?]]="OUI",ROW(Tableau4[[#All],[COMMANDE REÇUE ?]]),""),A99),"")</f>
        <v/>
      </c>
      <c r="C99" s="3" t="str" cm="1">
        <f t="array" ref="C99">IFERROR(INDEX(Tableau4[[#All],[DESCRIPTION PROJET]],$B99,1),"")</f>
        <v/>
      </c>
      <c r="D99" s="71" t="str">
        <f t="array" aca="1" ref="D99" ca="1">IFERROR(INDEX('SUIVI DOSSIERS'!$G$17:$G$986,SMALL(IF('SUIVI DOSSIERS'!$M$17:$M$986="OUI",ROW(INDIRECT("1:"&amp;ROWS('SUIVI DOSSIERS'!$G$17:$G$986)))),ROWS('SUIVI DOSSIERS'!$17:17))),"")</f>
        <v/>
      </c>
      <c r="E99" s="3" t="str" cm="1">
        <f t="array" ref="E99">IFERROR(INDEX(Tableau4[[#All],[DPTS]],$B99,1),"")</f>
        <v/>
      </c>
      <c r="F99" s="3" t="str">
        <f t="array" aca="1" ref="F99" ca="1">IFERROR(INDEX('SUIVI DOSSIERS'!$H$17:$H$986,SMALL(IF('SUIVI DOSSIERS'!$M$17:$M$986="OUI",ROW(INDIRECT("1:"&amp;ROWS('SUIVI DOSSIERS'!$H$17:$H$986)))),ROWS('SUIVI DOSSIERS'!$17:17))),"")</f>
        <v/>
      </c>
      <c r="G99" s="15" t="str">
        <f t="array" aca="1" ref="G99" ca="1">IFERROR(INDEX('SUIVI DOSSIERS'!$K$17:$K$986,SMALL(IF('SUIVI DOSSIERS'!$M$17:$M$986="OUI",ROW(INDIRECT("1:"&amp;ROWS('SUIVI DOSSIERS'!$K$17:$K$986)))),ROWS('SUIVI DOSSIERS'!$17:17))),"")</f>
        <v/>
      </c>
      <c r="H99" s="33"/>
      <c r="I99" s="32"/>
      <c r="J99" s="48"/>
      <c r="K99" s="75"/>
      <c r="L99" s="176"/>
      <c r="M99" s="196"/>
      <c r="N99" s="196"/>
      <c r="O99" s="7"/>
    </row>
    <row r="100" spans="1:15" ht="15.75" thickBot="1" x14ac:dyDescent="0.3">
      <c r="A100" s="19"/>
      <c r="B100" s="44"/>
      <c r="C100" s="46"/>
      <c r="D100" s="46"/>
      <c r="E100" s="46"/>
      <c r="F100" s="46"/>
      <c r="G100" s="85">
        <f ca="1">SUM(G6:G99)</f>
        <v>12000</v>
      </c>
      <c r="H100" s="59" t="e">
        <f>AVERAGE(H6:H99)</f>
        <v>#DIV/0!</v>
      </c>
      <c r="I100" s="47">
        <f>SUM(I6:I99)</f>
        <v>0</v>
      </c>
      <c r="J100" s="58">
        <f>SUM(J6:J99)</f>
        <v>0</v>
      </c>
      <c r="K100" s="76"/>
      <c r="L100" s="176"/>
      <c r="M100" s="196"/>
      <c r="N100" s="196"/>
      <c r="O100" s="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AW35"/>
  <sheetViews>
    <sheetView showGridLines="0" topLeftCell="Y4" zoomScaleNormal="100" workbookViewId="0">
      <selection activeCell="AY13" sqref="AY13"/>
    </sheetView>
  </sheetViews>
  <sheetFormatPr baseColWidth="10" defaultRowHeight="15" x14ac:dyDescent="0.25"/>
  <cols>
    <col min="1" max="1" width="2.85546875" hidden="1" customWidth="1"/>
    <col min="2" max="2" width="2.7109375" hidden="1" customWidth="1"/>
    <col min="3" max="3" width="8.28515625" hidden="1" customWidth="1"/>
    <col min="4" max="4" width="2.42578125" hidden="1" customWidth="1"/>
    <col min="5" max="5" width="2.85546875" hidden="1" customWidth="1"/>
    <col min="6" max="6" width="2.7109375" hidden="1" customWidth="1"/>
    <col min="7" max="7" width="8.28515625" hidden="1" customWidth="1"/>
    <col min="8" max="8" width="2.42578125" hidden="1" customWidth="1"/>
    <col min="9" max="9" width="2.85546875" hidden="1" customWidth="1"/>
    <col min="10" max="10" width="2.7109375" hidden="1" customWidth="1"/>
    <col min="11" max="11" width="8.28515625" hidden="1" customWidth="1"/>
    <col min="12" max="12" width="2.42578125" hidden="1" customWidth="1"/>
    <col min="13" max="13" width="2.85546875" hidden="1" customWidth="1"/>
    <col min="14" max="14" width="2.7109375" hidden="1" customWidth="1"/>
    <col min="15" max="15" width="8.28515625" hidden="1" customWidth="1"/>
    <col min="16" max="16" width="2.42578125" hidden="1" customWidth="1"/>
    <col min="17" max="17" width="2.85546875" hidden="1" customWidth="1"/>
    <col min="18" max="18" width="2.7109375" hidden="1" customWidth="1"/>
    <col min="19" max="19" width="8.28515625" hidden="1" customWidth="1"/>
    <col min="20" max="20" width="2.42578125" hidden="1" customWidth="1"/>
    <col min="21" max="21" width="2.85546875" hidden="1" customWidth="1"/>
    <col min="22" max="22" width="2.7109375" hidden="1" customWidth="1"/>
    <col min="23" max="23" width="8.28515625" hidden="1" customWidth="1"/>
    <col min="24" max="24" width="2.42578125" hidden="1" customWidth="1"/>
    <col min="25" max="25" width="2.85546875" bestFit="1" customWidth="1"/>
    <col min="26" max="26" width="2.7109375" bestFit="1" customWidth="1"/>
    <col min="27" max="27" width="20.42578125" customWidth="1"/>
    <col min="28" max="28" width="2.42578125" customWidth="1"/>
    <col min="29" max="29" width="2.85546875" bestFit="1" customWidth="1"/>
    <col min="30" max="30" width="2.7109375" bestFit="1" customWidth="1"/>
    <col min="31" max="31" width="8.28515625" customWidth="1"/>
    <col min="32" max="32" width="2.42578125" customWidth="1"/>
    <col min="33" max="33" width="2.85546875" bestFit="1" customWidth="1"/>
    <col min="34" max="34" width="2.7109375" bestFit="1" customWidth="1"/>
    <col min="35" max="35" width="8.28515625" customWidth="1"/>
    <col min="36" max="36" width="2.42578125" customWidth="1"/>
    <col min="37" max="37" width="2.85546875" bestFit="1" customWidth="1"/>
    <col min="38" max="38" width="2.7109375" bestFit="1" customWidth="1"/>
    <col min="39" max="39" width="8.28515625" customWidth="1"/>
    <col min="40" max="40" width="2.42578125" customWidth="1"/>
    <col min="41" max="41" width="2.85546875" bestFit="1" customWidth="1"/>
    <col min="42" max="42" width="2.7109375" bestFit="1" customWidth="1"/>
    <col min="43" max="43" width="8.28515625" customWidth="1"/>
    <col min="44" max="44" width="2.42578125" customWidth="1"/>
    <col min="45" max="45" width="2.85546875" bestFit="1" customWidth="1"/>
    <col min="46" max="46" width="2.7109375" bestFit="1" customWidth="1"/>
    <col min="47" max="47" width="8.28515625" customWidth="1"/>
    <col min="48" max="48" width="2.42578125" customWidth="1"/>
  </cols>
  <sheetData>
    <row r="1" spans="1:49" ht="69.75" customHeight="1" x14ac:dyDescent="0.25">
      <c r="A1" s="153" t="s">
        <v>100</v>
      </c>
      <c r="B1" s="152"/>
      <c r="C1" s="152"/>
      <c r="D1" s="152"/>
      <c r="E1" s="152"/>
      <c r="F1" s="152"/>
      <c r="G1" s="151"/>
      <c r="H1" s="151"/>
      <c r="I1" s="151"/>
      <c r="J1" s="151"/>
      <c r="K1" s="151"/>
      <c r="L1" s="151"/>
      <c r="M1" s="151"/>
      <c r="N1" s="151"/>
      <c r="O1" s="151"/>
      <c r="P1" s="151"/>
      <c r="Q1" s="151"/>
      <c r="R1" s="151"/>
      <c r="S1" s="151"/>
      <c r="T1" s="151"/>
      <c r="U1" s="151"/>
      <c r="V1" s="151"/>
      <c r="W1" s="151"/>
      <c r="X1" s="151"/>
      <c r="Y1" s="151"/>
      <c r="Z1" s="151"/>
      <c r="AA1" s="151"/>
      <c r="AB1" s="151"/>
      <c r="AC1" s="151"/>
      <c r="AD1" s="151"/>
      <c r="AE1" s="151"/>
      <c r="AF1" s="151"/>
      <c r="AG1" s="151"/>
      <c r="AH1" s="151"/>
      <c r="AI1" s="151"/>
      <c r="AJ1" s="151"/>
      <c r="AK1" s="151"/>
      <c r="AL1" s="151"/>
      <c r="AM1" s="151"/>
      <c r="AN1" s="151"/>
      <c r="AO1" s="151"/>
      <c r="AP1" s="151"/>
      <c r="AQ1" s="151"/>
      <c r="AR1" s="151"/>
      <c r="AS1" s="151"/>
      <c r="AT1" s="151"/>
      <c r="AU1" s="151"/>
      <c r="AV1" s="151"/>
    </row>
    <row r="2" spans="1:49" s="150" customFormat="1" ht="25.5" customHeight="1" x14ac:dyDescent="0.3">
      <c r="A2" s="165" t="s">
        <v>99</v>
      </c>
      <c r="B2" s="166"/>
      <c r="C2" s="166"/>
      <c r="D2" s="166"/>
      <c r="E2" s="163" t="s">
        <v>98</v>
      </c>
      <c r="F2" s="163"/>
      <c r="G2" s="163"/>
      <c r="H2" s="163"/>
      <c r="I2" s="163" t="s">
        <v>97</v>
      </c>
      <c r="J2" s="163"/>
      <c r="K2" s="163"/>
      <c r="L2" s="163"/>
      <c r="M2" s="163" t="s">
        <v>96</v>
      </c>
      <c r="N2" s="163"/>
      <c r="O2" s="163"/>
      <c r="P2" s="163"/>
      <c r="Q2" s="163" t="s">
        <v>95</v>
      </c>
      <c r="R2" s="163"/>
      <c r="S2" s="163"/>
      <c r="T2" s="163"/>
      <c r="U2" s="163" t="s">
        <v>94</v>
      </c>
      <c r="V2" s="163"/>
      <c r="W2" s="163"/>
      <c r="X2" s="163"/>
      <c r="Y2" s="163" t="s">
        <v>93</v>
      </c>
      <c r="Z2" s="163"/>
      <c r="AA2" s="163"/>
      <c r="AB2" s="163"/>
      <c r="AC2" s="163" t="s">
        <v>92</v>
      </c>
      <c r="AD2" s="163"/>
      <c r="AE2" s="163"/>
      <c r="AF2" s="163"/>
      <c r="AG2" s="163" t="s">
        <v>91</v>
      </c>
      <c r="AH2" s="163"/>
      <c r="AI2" s="163"/>
      <c r="AJ2" s="163"/>
      <c r="AK2" s="163" t="s">
        <v>90</v>
      </c>
      <c r="AL2" s="163"/>
      <c r="AM2" s="163"/>
      <c r="AN2" s="163"/>
      <c r="AO2" s="163" t="s">
        <v>89</v>
      </c>
      <c r="AP2" s="163"/>
      <c r="AQ2" s="163"/>
      <c r="AR2" s="163"/>
      <c r="AS2" s="163" t="s">
        <v>88</v>
      </c>
      <c r="AT2" s="163"/>
      <c r="AU2" s="163"/>
      <c r="AV2" s="164"/>
    </row>
    <row r="3" spans="1:49" ht="21.75" customHeight="1" x14ac:dyDescent="0.25">
      <c r="A3" s="135">
        <v>45292</v>
      </c>
      <c r="B3" s="141" t="s">
        <v>77</v>
      </c>
      <c r="C3" s="140" t="s">
        <v>87</v>
      </c>
      <c r="D3" s="139">
        <v>1</v>
      </c>
      <c r="E3" s="135">
        <v>45323</v>
      </c>
      <c r="F3" s="134" t="s">
        <v>72</v>
      </c>
      <c r="G3" s="133" t="s">
        <v>70</v>
      </c>
      <c r="H3" s="132" t="s">
        <v>70</v>
      </c>
      <c r="I3" s="135">
        <v>45352</v>
      </c>
      <c r="J3" s="134" t="s">
        <v>74</v>
      </c>
      <c r="K3" s="133" t="s">
        <v>70</v>
      </c>
      <c r="L3" s="132" t="s">
        <v>70</v>
      </c>
      <c r="M3" s="135">
        <v>45383</v>
      </c>
      <c r="N3" s="141" t="s">
        <v>77</v>
      </c>
      <c r="O3" s="140" t="s">
        <v>86</v>
      </c>
      <c r="P3" s="139">
        <v>14</v>
      </c>
      <c r="Q3" s="135">
        <v>45413</v>
      </c>
      <c r="R3" s="141" t="s">
        <v>71</v>
      </c>
      <c r="S3" s="140" t="s">
        <v>85</v>
      </c>
      <c r="T3" s="139" t="s">
        <v>70</v>
      </c>
      <c r="U3" s="135">
        <v>45444</v>
      </c>
      <c r="V3" s="134" t="s">
        <v>73</v>
      </c>
      <c r="W3" s="133" t="s">
        <v>70</v>
      </c>
      <c r="X3" s="132" t="s">
        <v>70</v>
      </c>
      <c r="Y3" s="135">
        <v>45474</v>
      </c>
      <c r="Z3" s="134" t="s">
        <v>77</v>
      </c>
      <c r="AA3" s="201" t="str" cm="1">
        <f t="array" ref="AA3">IFERROR(_xlfn.IFS(
IFERROR(MATCH(Y3,tJourFerie[Jour],0),0)&gt;0, INDEX(tJourFerie[Jours fériés],MATCH(Y3,tJourFerie[Jour],0),1),
WEEKDAY(Y3,2)=7,"",
MAX(--(Y3&gt;='Facturation 2024'!$M$6:$M$99)+--(Y3&lt;='Facturation 2024'!$N$6:$N$99))=2,"Chantier"),"")</f>
        <v/>
      </c>
      <c r="AB3" s="132">
        <v>27</v>
      </c>
      <c r="AC3" s="135">
        <v>45505</v>
      </c>
      <c r="AD3" s="134" t="s">
        <v>72</v>
      </c>
      <c r="AE3" s="133" t="str" cm="1">
        <f t="array" ref="AE3">IFERROR(_xlfn.IFS(
IFERROR(MATCH(AC3,tJourFerie[Jour],0),0)&gt;0, INDEX(tJourFerie[Jours fériés],MATCH(AC3,tJourFerie[Jour],0),1),
WEEKDAY(AC3,2)=7,"",
MAX(--(AC3&gt;='Facturation 2024'!$M$6:$M$99)+--(AC3&lt;='Facturation 2024'!$N$6:$N$99))=2,"Chantier"),"")</f>
        <v/>
      </c>
      <c r="AF3" s="132" t="s">
        <v>70</v>
      </c>
      <c r="AG3" s="135">
        <v>45536</v>
      </c>
      <c r="AH3" s="141" t="s">
        <v>76</v>
      </c>
      <c r="AI3" s="140" t="str" cm="1">
        <f t="array" ref="AI3">IFERROR(_xlfn.IFS(
IFERROR(MATCH(AG3,tJourFerie[Jour],0),0)&gt;0, INDEX(tJourFerie[Jours fériés],MATCH(AG3,tJourFerie[Jour],0),1),
WEEKDAY(AG3,2)=7,"",
MAX(--(AG3&gt;='Facturation 2024'!$M$6:$M$99)+--(AG3&lt;='Facturation 2024'!$N$6:$N$99))=2,"Chantier"),"")</f>
        <v/>
      </c>
      <c r="AJ3" s="139" t="s">
        <v>70</v>
      </c>
      <c r="AK3" s="135">
        <v>45566</v>
      </c>
      <c r="AL3" s="134" t="s">
        <v>71</v>
      </c>
      <c r="AM3" s="133" t="str" cm="1">
        <f t="array" ref="AM3">IFERROR(_xlfn.IFS(
IFERROR(MATCH(AK3,tJourFerie[Jour],0),0)&gt;0, INDEX(tJourFerie[Jours fériés],MATCH(AK3,tJourFerie[Jour],0),1),
WEEKDAY(AK3,2)=7,"",
MAX(--(AK3&gt;='Facturation 2024'!$M$6:$M$99)+--(AK3&lt;='Facturation 2024'!$N$6:$N$99))=2,"Chantier"),"")</f>
        <v/>
      </c>
      <c r="AN3" s="132" t="s">
        <v>70</v>
      </c>
      <c r="AO3" s="135">
        <v>45597</v>
      </c>
      <c r="AP3" s="134" t="s">
        <v>74</v>
      </c>
      <c r="AQ3" s="133" t="str" cm="1">
        <f t="array" ref="AQ3">IFERROR(_xlfn.IFS(
IFERROR(MATCH(AO3,tJourFerie[Jour],0),0)&gt;0, INDEX(tJourFerie[Jours fériés],MATCH(AO3,tJourFerie[Jour],0),1),
WEEKDAY(AO3,2)=7,"",
MAX(--(AO3&gt;='Facturation 2024'!$M$6:$M$99)+--(AO3&lt;='Facturation 2024'!$N$6:$N$99))=2,"Chantier"),"")</f>
        <v>Toussaint</v>
      </c>
      <c r="AR3" s="132" t="s">
        <v>70</v>
      </c>
      <c r="AS3" s="135">
        <v>45627</v>
      </c>
      <c r="AT3" s="141" t="s">
        <v>76</v>
      </c>
      <c r="AU3" s="140" t="str" cm="1">
        <f t="array" ref="AU3">IFERROR(_xlfn.IFS(
IFERROR(MATCH(AS3,tJourFerie[Jour],0),0)&gt;0, INDEX(tJourFerie[Jours fériés],MATCH(AS3,tJourFerie[Jour],0),1),
WEEKDAY(AS3,2)=7,"",
MAX(--(AS3&gt;='Facturation 2024'!$M$6:$M$99)+--(AS3&lt;='Facturation 2024'!$N$6:$N$99))=2,"Chantier"),"")</f>
        <v/>
      </c>
      <c r="AV3" s="139" t="s">
        <v>70</v>
      </c>
      <c r="AW3" s="131"/>
    </row>
    <row r="4" spans="1:49" ht="21.75" customHeight="1" x14ac:dyDescent="0.25">
      <c r="A4" s="135">
        <v>45293</v>
      </c>
      <c r="B4" s="134" t="s">
        <v>71</v>
      </c>
      <c r="C4" s="133" t="s">
        <v>70</v>
      </c>
      <c r="D4" s="132" t="s">
        <v>70</v>
      </c>
      <c r="E4" s="135">
        <v>45324</v>
      </c>
      <c r="F4" s="134" t="s">
        <v>74</v>
      </c>
      <c r="G4" s="133" t="s">
        <v>70</v>
      </c>
      <c r="H4" s="132" t="s">
        <v>70</v>
      </c>
      <c r="I4" s="135">
        <v>45353</v>
      </c>
      <c r="J4" s="134" t="s">
        <v>73</v>
      </c>
      <c r="K4" s="133" t="s">
        <v>70</v>
      </c>
      <c r="L4" s="132" t="s">
        <v>70</v>
      </c>
      <c r="M4" s="135">
        <v>45384</v>
      </c>
      <c r="N4" s="134" t="s">
        <v>71</v>
      </c>
      <c r="O4" s="133" t="s">
        <v>70</v>
      </c>
      <c r="P4" s="132" t="s">
        <v>70</v>
      </c>
      <c r="Q4" s="135">
        <v>45414</v>
      </c>
      <c r="R4" s="134" t="s">
        <v>72</v>
      </c>
      <c r="S4" s="133" t="s">
        <v>70</v>
      </c>
      <c r="T4" s="132" t="s">
        <v>70</v>
      </c>
      <c r="U4" s="135">
        <v>45445</v>
      </c>
      <c r="V4" s="141" t="s">
        <v>76</v>
      </c>
      <c r="W4" s="140" t="s">
        <v>70</v>
      </c>
      <c r="X4" s="139" t="s">
        <v>70</v>
      </c>
      <c r="Y4" s="135">
        <v>45475</v>
      </c>
      <c r="Z4" s="134" t="s">
        <v>71</v>
      </c>
      <c r="AA4" s="201" t="str" cm="1">
        <f t="array" ref="AA4">IFERROR(_xlfn.IFS(
IFERROR(MATCH(Y4,tJourFerie[Jour],0),0)&gt;0, INDEX(tJourFerie[Jours fériés],MATCH(Y4,tJourFerie[Jour],0),1),
WEEKDAY(Y4,2)=7,"",
MAX(--(Y4&gt;='Facturation 2024'!$M$6:$M$99)+--(Y4&lt;='Facturation 2024'!$N$6:$N$99))=2,"Chantier"),"")</f>
        <v>Chantier</v>
      </c>
      <c r="AB4" s="132" t="s">
        <v>70</v>
      </c>
      <c r="AC4" s="135">
        <v>45506</v>
      </c>
      <c r="AD4" s="134" t="s">
        <v>74</v>
      </c>
      <c r="AE4" s="133" t="str" cm="1">
        <f t="array" ref="AE4">IFERROR(_xlfn.IFS(
IFERROR(MATCH(AC4,tJourFerie[Jour],0),0)&gt;0, INDEX(tJourFerie[Jours fériés],MATCH(AC4,tJourFerie[Jour],0),1),
WEEKDAY(AC4,2)=7,"",
MAX(--(AC4&gt;='Facturation 2024'!$M$6:$M$99)+--(AC4&lt;='Facturation 2024'!$N$6:$N$99))=2,"Chantier"),"")</f>
        <v/>
      </c>
      <c r="AF4" s="132" t="s">
        <v>70</v>
      </c>
      <c r="AG4" s="135">
        <v>45537</v>
      </c>
      <c r="AH4" s="134" t="s">
        <v>77</v>
      </c>
      <c r="AI4" s="133" t="str" cm="1">
        <f t="array" ref="AI4">IFERROR(_xlfn.IFS(
IFERROR(MATCH(AG4,tJourFerie[Jour],0),0)&gt;0, INDEX(tJourFerie[Jours fériés],MATCH(AG4,tJourFerie[Jour],0),1),
WEEKDAY(AG4,2)=7,"",
MAX(--(AG4&gt;='Facturation 2024'!$M$6:$M$99)+--(AG4&lt;='Facturation 2024'!$N$6:$N$99))=2,"Chantier"),"")</f>
        <v/>
      </c>
      <c r="AJ4" s="132">
        <v>36</v>
      </c>
      <c r="AK4" s="135">
        <v>45567</v>
      </c>
      <c r="AL4" s="134" t="s">
        <v>71</v>
      </c>
      <c r="AM4" s="133" t="str" cm="1">
        <f t="array" ref="AM4">IFERROR(_xlfn.IFS(
IFERROR(MATCH(AK4,tJourFerie[Jour],0),0)&gt;0, INDEX(tJourFerie[Jours fériés],MATCH(AK4,tJourFerie[Jour],0),1),
WEEKDAY(AK4,2)=7,"",
MAX(--(AK4&gt;='Facturation 2024'!$M$6:$M$99)+--(AK4&lt;='Facturation 2024'!$N$6:$N$99))=2,"Chantier"),"")</f>
        <v/>
      </c>
      <c r="AN4" s="132" t="s">
        <v>70</v>
      </c>
      <c r="AO4" s="135">
        <v>45598</v>
      </c>
      <c r="AP4" s="134" t="s">
        <v>73</v>
      </c>
      <c r="AQ4" s="133" t="str" cm="1">
        <f t="array" ref="AQ4">IFERROR(_xlfn.IFS(
IFERROR(MATCH(AO4,tJourFerie[Jour],0),0)&gt;0, INDEX(tJourFerie[Jours fériés],MATCH(AO4,tJourFerie[Jour],0),1),
WEEKDAY(AO4,2)=7,"",
MAX(--(AO4&gt;='Facturation 2024'!$M$6:$M$99)+--(AO4&lt;='Facturation 2024'!$N$6:$N$99))=2,"Chantier"),"")</f>
        <v/>
      </c>
      <c r="AR4" s="132" t="s">
        <v>70</v>
      </c>
      <c r="AS4" s="135">
        <v>45628</v>
      </c>
      <c r="AT4" s="134" t="s">
        <v>77</v>
      </c>
      <c r="AU4" s="133" t="str" cm="1">
        <f t="array" ref="AU4">IFERROR(_xlfn.IFS(
IFERROR(MATCH(AS4,tJourFerie[Jour],0),0)&gt;0, INDEX(tJourFerie[Jours fériés],MATCH(AS4,tJourFerie[Jour],0),1),
WEEKDAY(AS4,2)=7,"",
MAX(--(AS4&gt;='Facturation 2024'!$M$6:$M$99)+--(AS4&lt;='Facturation 2024'!$N$6:$N$99))=2,"Chantier"),"")</f>
        <v/>
      </c>
      <c r="AV4" s="132">
        <v>49</v>
      </c>
      <c r="AW4" s="131"/>
    </row>
    <row r="5" spans="1:49" ht="21.75" customHeight="1" x14ac:dyDescent="0.25">
      <c r="A5" s="135">
        <v>45294</v>
      </c>
      <c r="B5" s="134" t="s">
        <v>71</v>
      </c>
      <c r="C5" s="133" t="s">
        <v>70</v>
      </c>
      <c r="D5" s="132" t="s">
        <v>70</v>
      </c>
      <c r="E5" s="135">
        <v>45325</v>
      </c>
      <c r="F5" s="134" t="s">
        <v>73</v>
      </c>
      <c r="G5" s="133" t="s">
        <v>70</v>
      </c>
      <c r="H5" s="132" t="s">
        <v>70</v>
      </c>
      <c r="I5" s="135">
        <v>45354</v>
      </c>
      <c r="J5" s="141" t="s">
        <v>76</v>
      </c>
      <c r="K5" s="140" t="s">
        <v>70</v>
      </c>
      <c r="L5" s="139" t="s">
        <v>70</v>
      </c>
      <c r="M5" s="135">
        <v>45385</v>
      </c>
      <c r="N5" s="134" t="s">
        <v>71</v>
      </c>
      <c r="O5" s="133" t="s">
        <v>70</v>
      </c>
      <c r="P5" s="132" t="s">
        <v>70</v>
      </c>
      <c r="Q5" s="135">
        <v>45415</v>
      </c>
      <c r="R5" s="134" t="s">
        <v>74</v>
      </c>
      <c r="S5" s="133" t="s">
        <v>70</v>
      </c>
      <c r="T5" s="132" t="s">
        <v>70</v>
      </c>
      <c r="U5" s="135">
        <v>45446</v>
      </c>
      <c r="V5" s="134" t="s">
        <v>77</v>
      </c>
      <c r="W5" s="133" t="s">
        <v>70</v>
      </c>
      <c r="X5" s="132">
        <v>23</v>
      </c>
      <c r="Y5" s="135">
        <v>45476</v>
      </c>
      <c r="Z5" s="134" t="s">
        <v>71</v>
      </c>
      <c r="AA5" s="201" t="str" cm="1">
        <f t="array" ref="AA5">IFERROR(_xlfn.IFS(
IFERROR(MATCH(Y5,tJourFerie[Jour],0),0)&gt;0, INDEX(tJourFerie[Jours fériés],MATCH(Y5,tJourFerie[Jour],0),1),
WEEKDAY(Y5,2)=7,"",
MAX(--(Y5&gt;='Facturation 2024'!$M$6:$M$99)+--(Y5&lt;='Facturation 2024'!$N$6:$N$99))=2,"Chantier"),"")</f>
        <v>Chantier</v>
      </c>
      <c r="AB5" s="132" t="s">
        <v>70</v>
      </c>
      <c r="AC5" s="135">
        <v>45507</v>
      </c>
      <c r="AD5" s="134" t="s">
        <v>73</v>
      </c>
      <c r="AE5" s="133" t="str" cm="1">
        <f t="array" ref="AE5">IFERROR(_xlfn.IFS(
IFERROR(MATCH(AC5,tJourFerie[Jour],0),0)&gt;0, INDEX(tJourFerie[Jours fériés],MATCH(AC5,tJourFerie[Jour],0),1),
WEEKDAY(AC5,2)=7,"",
MAX(--(AC5&gt;='Facturation 2024'!$M$6:$M$99)+--(AC5&lt;='Facturation 2024'!$N$6:$N$99))=2,"Chantier"),"")</f>
        <v/>
      </c>
      <c r="AF5" s="132" t="s">
        <v>70</v>
      </c>
      <c r="AG5" s="135">
        <v>45538</v>
      </c>
      <c r="AH5" s="134" t="s">
        <v>71</v>
      </c>
      <c r="AI5" s="133" t="str" cm="1">
        <f t="array" ref="AI5">IFERROR(_xlfn.IFS(
IFERROR(MATCH(AG5,tJourFerie[Jour],0),0)&gt;0, INDEX(tJourFerie[Jours fériés],MATCH(AG5,tJourFerie[Jour],0),1),
WEEKDAY(AG5,2)=7,"",
MAX(--(AG5&gt;='Facturation 2024'!$M$6:$M$99)+--(AG5&lt;='Facturation 2024'!$N$6:$N$99))=2,"Chantier"),"")</f>
        <v/>
      </c>
      <c r="AJ5" s="132" t="s">
        <v>70</v>
      </c>
      <c r="AK5" s="135">
        <v>45568</v>
      </c>
      <c r="AL5" s="134" t="s">
        <v>72</v>
      </c>
      <c r="AM5" s="133" t="str" cm="1">
        <f t="array" ref="AM5">IFERROR(_xlfn.IFS(
IFERROR(MATCH(AK5,tJourFerie[Jour],0),0)&gt;0, INDEX(tJourFerie[Jours fériés],MATCH(AK5,tJourFerie[Jour],0),1),
WEEKDAY(AK5,2)=7,"",
MAX(--(AK5&gt;='Facturation 2024'!$M$6:$M$99)+--(AK5&lt;='Facturation 2024'!$N$6:$N$99))=2,"Chantier"),"")</f>
        <v/>
      </c>
      <c r="AN5" s="132" t="s">
        <v>70</v>
      </c>
      <c r="AO5" s="135">
        <v>45599</v>
      </c>
      <c r="AP5" s="141" t="s">
        <v>76</v>
      </c>
      <c r="AQ5" s="140" t="str" cm="1">
        <f t="array" ref="AQ5">IFERROR(_xlfn.IFS(
IFERROR(MATCH(AO5,tJourFerie[Jour],0),0)&gt;0, INDEX(tJourFerie[Jours fériés],MATCH(AO5,tJourFerie[Jour],0),1),
WEEKDAY(AO5,2)=7,"",
MAX(--(AO5&gt;='Facturation 2024'!$M$6:$M$99)+--(AO5&lt;='Facturation 2024'!$N$6:$N$99))=2,"Chantier"),"")</f>
        <v/>
      </c>
      <c r="AR5" s="139" t="s">
        <v>70</v>
      </c>
      <c r="AS5" s="135">
        <v>45629</v>
      </c>
      <c r="AT5" s="134" t="s">
        <v>71</v>
      </c>
      <c r="AU5" s="133" t="str" cm="1">
        <f t="array" ref="AU5">IFERROR(_xlfn.IFS(
IFERROR(MATCH(AS5,tJourFerie[Jour],0),0)&gt;0, INDEX(tJourFerie[Jours fériés],MATCH(AS5,tJourFerie[Jour],0),1),
WEEKDAY(AS5,2)=7,"",
MAX(--(AS5&gt;='Facturation 2024'!$M$6:$M$99)+--(AS5&lt;='Facturation 2024'!$N$6:$N$99))=2,"Chantier"),"")</f>
        <v/>
      </c>
      <c r="AV5" s="132" t="s">
        <v>70</v>
      </c>
      <c r="AW5" s="131"/>
    </row>
    <row r="6" spans="1:49" ht="21.75" customHeight="1" x14ac:dyDescent="0.25">
      <c r="A6" s="135">
        <v>45295</v>
      </c>
      <c r="B6" s="134" t="s">
        <v>72</v>
      </c>
      <c r="C6" s="133" t="s">
        <v>70</v>
      </c>
      <c r="D6" s="132" t="s">
        <v>70</v>
      </c>
      <c r="E6" s="135">
        <v>45326</v>
      </c>
      <c r="F6" s="141" t="s">
        <v>76</v>
      </c>
      <c r="G6" s="140" t="s">
        <v>70</v>
      </c>
      <c r="H6" s="139" t="s">
        <v>70</v>
      </c>
      <c r="I6" s="135">
        <v>45355</v>
      </c>
      <c r="J6" s="134" t="s">
        <v>77</v>
      </c>
      <c r="K6" s="133" t="s">
        <v>70</v>
      </c>
      <c r="L6" s="132">
        <v>10</v>
      </c>
      <c r="M6" s="135">
        <v>45386</v>
      </c>
      <c r="N6" s="134" t="s">
        <v>72</v>
      </c>
      <c r="O6" s="133" t="s">
        <v>70</v>
      </c>
      <c r="P6" s="132" t="s">
        <v>70</v>
      </c>
      <c r="Q6" s="135">
        <v>45416</v>
      </c>
      <c r="R6" s="134" t="s">
        <v>73</v>
      </c>
      <c r="S6" s="133" t="s">
        <v>70</v>
      </c>
      <c r="T6" s="132" t="s">
        <v>70</v>
      </c>
      <c r="U6" s="135">
        <v>45447</v>
      </c>
      <c r="V6" s="134" t="s">
        <v>71</v>
      </c>
      <c r="W6" s="133" t="s">
        <v>70</v>
      </c>
      <c r="X6" s="132" t="s">
        <v>70</v>
      </c>
      <c r="Y6" s="135">
        <v>45477</v>
      </c>
      <c r="Z6" s="134" t="s">
        <v>72</v>
      </c>
      <c r="AA6" s="201" t="str" cm="1">
        <f t="array" ref="AA6">IFERROR(_xlfn.IFS(
IFERROR(MATCH(Y6,tJourFerie[Jour],0),0)&gt;0, INDEX(tJourFerie[Jours fériés],MATCH(Y6,tJourFerie[Jour],0),1),
WEEKDAY(Y6,2)=7,"",
MAX(--(Y6&gt;='Facturation 2024'!$M$6:$M$99)+--(Y6&lt;='Facturation 2024'!$N$6:$N$99))=2,"Chantier"),"")</f>
        <v>Chantier</v>
      </c>
      <c r="AB6" s="132" t="s">
        <v>70</v>
      </c>
      <c r="AC6" s="135">
        <v>45508</v>
      </c>
      <c r="AD6" s="141" t="s">
        <v>76</v>
      </c>
      <c r="AE6" s="140" t="str" cm="1">
        <f t="array" ref="AE6">IFERROR(_xlfn.IFS(
IFERROR(MATCH(AC6,tJourFerie[Jour],0),0)&gt;0, INDEX(tJourFerie[Jours fériés],MATCH(AC6,tJourFerie[Jour],0),1),
WEEKDAY(AC6,2)=7,"",
MAX(--(AC6&gt;='Facturation 2024'!$M$6:$M$99)+--(AC6&lt;='Facturation 2024'!$N$6:$N$99))=2,"Chantier"),"")</f>
        <v/>
      </c>
      <c r="AF6" s="139" t="s">
        <v>70</v>
      </c>
      <c r="AG6" s="135">
        <v>45539</v>
      </c>
      <c r="AH6" s="134" t="s">
        <v>71</v>
      </c>
      <c r="AI6" s="133" t="str" cm="1">
        <f t="array" ref="AI6">IFERROR(_xlfn.IFS(
IFERROR(MATCH(AG6,tJourFerie[Jour],0),0)&gt;0, INDEX(tJourFerie[Jours fériés],MATCH(AG6,tJourFerie[Jour],0),1),
WEEKDAY(AG6,2)=7,"",
MAX(--(AG6&gt;='Facturation 2024'!$M$6:$M$99)+--(AG6&lt;='Facturation 2024'!$N$6:$N$99))=2,"Chantier"),"")</f>
        <v/>
      </c>
      <c r="AJ6" s="132" t="s">
        <v>70</v>
      </c>
      <c r="AK6" s="135">
        <v>45569</v>
      </c>
      <c r="AL6" s="134" t="s">
        <v>74</v>
      </c>
      <c r="AM6" s="133" t="str" cm="1">
        <f t="array" ref="AM6">IFERROR(_xlfn.IFS(
IFERROR(MATCH(AK6,tJourFerie[Jour],0),0)&gt;0, INDEX(tJourFerie[Jours fériés],MATCH(AK6,tJourFerie[Jour],0),1),
WEEKDAY(AK6,2)=7,"",
MAX(--(AK6&gt;='Facturation 2024'!$M$6:$M$99)+--(AK6&lt;='Facturation 2024'!$N$6:$N$99))=2,"Chantier"),"")</f>
        <v/>
      </c>
      <c r="AN6" s="132" t="s">
        <v>70</v>
      </c>
      <c r="AO6" s="135">
        <v>45600</v>
      </c>
      <c r="AP6" s="134" t="s">
        <v>77</v>
      </c>
      <c r="AQ6" s="133" t="str" cm="1">
        <f t="array" ref="AQ6">IFERROR(_xlfn.IFS(
IFERROR(MATCH(AO6,tJourFerie[Jour],0),0)&gt;0, INDEX(tJourFerie[Jours fériés],MATCH(AO6,tJourFerie[Jour],0),1),
WEEKDAY(AO6,2)=7,"",
MAX(--(AO6&gt;='Facturation 2024'!$M$6:$M$99)+--(AO6&lt;='Facturation 2024'!$N$6:$N$99))=2,"Chantier"),"")</f>
        <v/>
      </c>
      <c r="AR6" s="132">
        <v>45</v>
      </c>
      <c r="AS6" s="135">
        <v>45630</v>
      </c>
      <c r="AT6" s="134" t="s">
        <v>71</v>
      </c>
      <c r="AU6" s="133" t="str" cm="1">
        <f t="array" ref="AU6">IFERROR(_xlfn.IFS(
IFERROR(MATCH(AS6,tJourFerie[Jour],0),0)&gt;0, INDEX(tJourFerie[Jours fériés],MATCH(AS6,tJourFerie[Jour],0),1),
WEEKDAY(AS6,2)=7,"",
MAX(--(AS6&gt;='Facturation 2024'!$M$6:$M$99)+--(AS6&lt;='Facturation 2024'!$N$6:$N$99))=2,"Chantier"),"")</f>
        <v/>
      </c>
      <c r="AV6" s="132" t="s">
        <v>70</v>
      </c>
      <c r="AW6" s="131"/>
    </row>
    <row r="7" spans="1:49" ht="21.75" customHeight="1" x14ac:dyDescent="0.25">
      <c r="A7" s="135">
        <v>45296</v>
      </c>
      <c r="B7" s="134" t="s">
        <v>74</v>
      </c>
      <c r="C7" s="133" t="s">
        <v>70</v>
      </c>
      <c r="D7" s="132" t="s">
        <v>70</v>
      </c>
      <c r="E7" s="135">
        <v>45327</v>
      </c>
      <c r="F7" s="134" t="s">
        <v>77</v>
      </c>
      <c r="G7" s="133" t="s">
        <v>70</v>
      </c>
      <c r="H7" s="132">
        <v>6</v>
      </c>
      <c r="I7" s="135">
        <v>45356</v>
      </c>
      <c r="J7" s="134" t="s">
        <v>71</v>
      </c>
      <c r="K7" s="133" t="s">
        <v>70</v>
      </c>
      <c r="L7" s="132" t="s">
        <v>70</v>
      </c>
      <c r="M7" s="135">
        <v>45387</v>
      </c>
      <c r="N7" s="134" t="s">
        <v>74</v>
      </c>
      <c r="O7" s="133" t="s">
        <v>70</v>
      </c>
      <c r="P7" s="132" t="s">
        <v>70</v>
      </c>
      <c r="Q7" s="135">
        <v>45417</v>
      </c>
      <c r="R7" s="141" t="s">
        <v>76</v>
      </c>
      <c r="S7" s="140" t="s">
        <v>70</v>
      </c>
      <c r="T7" s="139" t="s">
        <v>70</v>
      </c>
      <c r="U7" s="135">
        <v>45448</v>
      </c>
      <c r="V7" s="134" t="s">
        <v>71</v>
      </c>
      <c r="W7" s="133" t="s">
        <v>70</v>
      </c>
      <c r="X7" s="132" t="s">
        <v>70</v>
      </c>
      <c r="Y7" s="135">
        <v>45478</v>
      </c>
      <c r="Z7" s="134" t="s">
        <v>74</v>
      </c>
      <c r="AA7" s="201" t="str" cm="1">
        <f t="array" ref="AA7">IFERROR(_xlfn.IFS(
IFERROR(MATCH(Y7,tJourFerie[Jour],0),0)&gt;0, INDEX(tJourFerie[Jours fériés],MATCH(Y7,tJourFerie[Jour],0),1),
WEEKDAY(Y7,2)=7,"",
MAX(--(Y7&gt;='Facturation 2024'!$M$6:$M$99)+--(Y7&lt;='Facturation 2024'!$N$6:$N$99))=2,"Chantier"),"")</f>
        <v>Chantier</v>
      </c>
      <c r="AB7" s="132" t="s">
        <v>70</v>
      </c>
      <c r="AC7" s="135">
        <v>45509</v>
      </c>
      <c r="AD7" s="134" t="s">
        <v>77</v>
      </c>
      <c r="AE7" s="133" t="str" cm="1">
        <f t="array" ref="AE7">IFERROR(_xlfn.IFS(
IFERROR(MATCH(AC7,tJourFerie[Jour],0),0)&gt;0, INDEX(tJourFerie[Jours fériés],MATCH(AC7,tJourFerie[Jour],0),1),
WEEKDAY(AC7,2)=7,"",
MAX(--(AC7&gt;='Facturation 2024'!$M$6:$M$99)+--(AC7&lt;='Facturation 2024'!$N$6:$N$99))=2,"Chantier"),"")</f>
        <v/>
      </c>
      <c r="AF7" s="132">
        <v>32</v>
      </c>
      <c r="AG7" s="135">
        <v>45540</v>
      </c>
      <c r="AH7" s="134" t="s">
        <v>72</v>
      </c>
      <c r="AI7" s="133" t="str" cm="1">
        <f t="array" ref="AI7">IFERROR(_xlfn.IFS(
IFERROR(MATCH(AG7,tJourFerie[Jour],0),0)&gt;0, INDEX(tJourFerie[Jours fériés],MATCH(AG7,tJourFerie[Jour],0),1),
WEEKDAY(AG7,2)=7,"",
MAX(--(AG7&gt;='Facturation 2024'!$M$6:$M$99)+--(AG7&lt;='Facturation 2024'!$N$6:$N$99))=2,"Chantier"),"")</f>
        <v/>
      </c>
      <c r="AJ7" s="132" t="s">
        <v>70</v>
      </c>
      <c r="AK7" s="135">
        <v>45570</v>
      </c>
      <c r="AL7" s="134" t="s">
        <v>73</v>
      </c>
      <c r="AM7" s="133" t="str" cm="1">
        <f t="array" ref="AM7">IFERROR(_xlfn.IFS(
IFERROR(MATCH(AK7,tJourFerie[Jour],0),0)&gt;0, INDEX(tJourFerie[Jours fériés],MATCH(AK7,tJourFerie[Jour],0),1),
WEEKDAY(AK7,2)=7,"",
MAX(--(AK7&gt;='Facturation 2024'!$M$6:$M$99)+--(AK7&lt;='Facturation 2024'!$N$6:$N$99))=2,"Chantier"),"")</f>
        <v/>
      </c>
      <c r="AN7" s="132" t="s">
        <v>70</v>
      </c>
      <c r="AO7" s="135">
        <v>45601</v>
      </c>
      <c r="AP7" s="134" t="s">
        <v>71</v>
      </c>
      <c r="AQ7" s="133" t="str" cm="1">
        <f t="array" ref="AQ7">IFERROR(_xlfn.IFS(
IFERROR(MATCH(AO7,tJourFerie[Jour],0),0)&gt;0, INDEX(tJourFerie[Jours fériés],MATCH(AO7,tJourFerie[Jour],0),1),
WEEKDAY(AO7,2)=7,"",
MAX(--(AO7&gt;='Facturation 2024'!$M$6:$M$99)+--(AO7&lt;='Facturation 2024'!$N$6:$N$99))=2,"Chantier"),"")</f>
        <v/>
      </c>
      <c r="AR7" s="132" t="s">
        <v>70</v>
      </c>
      <c r="AS7" s="135">
        <v>45631</v>
      </c>
      <c r="AT7" s="134" t="s">
        <v>72</v>
      </c>
      <c r="AU7" s="133" t="str" cm="1">
        <f t="array" ref="AU7">IFERROR(_xlfn.IFS(
IFERROR(MATCH(AS7,tJourFerie[Jour],0),0)&gt;0, INDEX(tJourFerie[Jours fériés],MATCH(AS7,tJourFerie[Jour],0),1),
WEEKDAY(AS7,2)=7,"",
MAX(--(AS7&gt;='Facturation 2024'!$M$6:$M$99)+--(AS7&lt;='Facturation 2024'!$N$6:$N$99))=2,"Chantier"),"")</f>
        <v/>
      </c>
      <c r="AV7" s="132" t="s">
        <v>70</v>
      </c>
      <c r="AW7" s="131"/>
    </row>
    <row r="8" spans="1:49" ht="21.75" customHeight="1" x14ac:dyDescent="0.25">
      <c r="A8" s="135">
        <v>45297</v>
      </c>
      <c r="B8" s="134" t="s">
        <v>73</v>
      </c>
      <c r="C8" s="133" t="s">
        <v>70</v>
      </c>
      <c r="D8" s="132" t="s">
        <v>70</v>
      </c>
      <c r="E8" s="135">
        <v>45328</v>
      </c>
      <c r="F8" s="134" t="s">
        <v>71</v>
      </c>
      <c r="G8" s="133" t="s">
        <v>70</v>
      </c>
      <c r="H8" s="132" t="s">
        <v>70</v>
      </c>
      <c r="I8" s="135">
        <v>45357</v>
      </c>
      <c r="J8" s="134" t="s">
        <v>71</v>
      </c>
      <c r="K8" s="133" t="s">
        <v>70</v>
      </c>
      <c r="L8" s="132" t="s">
        <v>70</v>
      </c>
      <c r="M8" s="135">
        <v>45388</v>
      </c>
      <c r="N8" s="134" t="s">
        <v>73</v>
      </c>
      <c r="O8" s="133" t="s">
        <v>70</v>
      </c>
      <c r="P8" s="132" t="s">
        <v>70</v>
      </c>
      <c r="Q8" s="135">
        <v>45418</v>
      </c>
      <c r="R8" s="134" t="s">
        <v>77</v>
      </c>
      <c r="S8" s="133" t="s">
        <v>70</v>
      </c>
      <c r="T8" s="132">
        <v>19</v>
      </c>
      <c r="U8" s="135">
        <v>45449</v>
      </c>
      <c r="V8" s="134" t="s">
        <v>72</v>
      </c>
      <c r="W8" s="133" t="s">
        <v>70</v>
      </c>
      <c r="X8" s="132" t="s">
        <v>70</v>
      </c>
      <c r="Y8" s="135">
        <v>45479</v>
      </c>
      <c r="Z8" s="134" t="s">
        <v>73</v>
      </c>
      <c r="AA8" s="201" t="str" cm="1">
        <f t="array" ref="AA8">IFERROR(_xlfn.IFS(
IFERROR(MATCH(Y8,tJourFerie[Jour],0),0)&gt;0, INDEX(tJourFerie[Jours fériés],MATCH(Y8,tJourFerie[Jour],0),1),
WEEKDAY(Y8,2)=7,"",
MAX(--(Y8&gt;='Facturation 2024'!$M$6:$M$99)+--(Y8&lt;='Facturation 2024'!$N$6:$N$99))=2,"Chantier"),"")</f>
        <v>Chantier</v>
      </c>
      <c r="AB8" s="132" t="s">
        <v>70</v>
      </c>
      <c r="AC8" s="135">
        <v>45510</v>
      </c>
      <c r="AD8" s="134" t="s">
        <v>71</v>
      </c>
      <c r="AE8" s="133" t="str" cm="1">
        <f t="array" ref="AE8">IFERROR(_xlfn.IFS(
IFERROR(MATCH(AC8,tJourFerie[Jour],0),0)&gt;0, INDEX(tJourFerie[Jours fériés],MATCH(AC8,tJourFerie[Jour],0),1),
WEEKDAY(AC8,2)=7,"",
MAX(--(AC8&gt;='Facturation 2024'!$M$6:$M$99)+--(AC8&lt;='Facturation 2024'!$N$6:$N$99))=2,"Chantier"),"")</f>
        <v/>
      </c>
      <c r="AF8" s="132" t="s">
        <v>70</v>
      </c>
      <c r="AG8" s="135">
        <v>45541</v>
      </c>
      <c r="AH8" s="134" t="s">
        <v>74</v>
      </c>
      <c r="AI8" s="133" t="str" cm="1">
        <f t="array" ref="AI8">IFERROR(_xlfn.IFS(
IFERROR(MATCH(AG8,tJourFerie[Jour],0),0)&gt;0, INDEX(tJourFerie[Jours fériés],MATCH(AG8,tJourFerie[Jour],0),1),
WEEKDAY(AG8,2)=7,"",
MAX(--(AG8&gt;='Facturation 2024'!$M$6:$M$99)+--(AG8&lt;='Facturation 2024'!$N$6:$N$99))=2,"Chantier"),"")</f>
        <v/>
      </c>
      <c r="AJ8" s="132" t="s">
        <v>70</v>
      </c>
      <c r="AK8" s="135">
        <v>45571</v>
      </c>
      <c r="AL8" s="141" t="s">
        <v>76</v>
      </c>
      <c r="AM8" s="140" t="str" cm="1">
        <f t="array" ref="AM8">IFERROR(_xlfn.IFS(
IFERROR(MATCH(AK8,tJourFerie[Jour],0),0)&gt;0, INDEX(tJourFerie[Jours fériés],MATCH(AK8,tJourFerie[Jour],0),1),
WEEKDAY(AK8,2)=7,"",
MAX(--(AK8&gt;='Facturation 2024'!$M$6:$M$99)+--(AK8&lt;='Facturation 2024'!$N$6:$N$99))=2,"Chantier"),"")</f>
        <v/>
      </c>
      <c r="AN8" s="139" t="s">
        <v>70</v>
      </c>
      <c r="AO8" s="135">
        <v>45602</v>
      </c>
      <c r="AP8" s="134" t="s">
        <v>71</v>
      </c>
      <c r="AQ8" s="133" t="str" cm="1">
        <f t="array" ref="AQ8">IFERROR(_xlfn.IFS(
IFERROR(MATCH(AO8,tJourFerie[Jour],0),0)&gt;0, INDEX(tJourFerie[Jours fériés],MATCH(AO8,tJourFerie[Jour],0),1),
WEEKDAY(AO8,2)=7,"",
MAX(--(AO8&gt;='Facturation 2024'!$M$6:$M$99)+--(AO8&lt;='Facturation 2024'!$N$6:$N$99))=2,"Chantier"),"")</f>
        <v/>
      </c>
      <c r="AR8" s="132" t="s">
        <v>70</v>
      </c>
      <c r="AS8" s="135">
        <v>45632</v>
      </c>
      <c r="AT8" s="134" t="s">
        <v>74</v>
      </c>
      <c r="AU8" s="133" t="str" cm="1">
        <f t="array" ref="AU8">IFERROR(_xlfn.IFS(
IFERROR(MATCH(AS8,tJourFerie[Jour],0),0)&gt;0, INDEX(tJourFerie[Jours fériés],MATCH(AS8,tJourFerie[Jour],0),1),
WEEKDAY(AS8,2)=7,"",
MAX(--(AS8&gt;='Facturation 2024'!$M$6:$M$99)+--(AS8&lt;='Facturation 2024'!$N$6:$N$99))=2,"Chantier"),"")</f>
        <v/>
      </c>
      <c r="AV8" s="132" t="s">
        <v>70</v>
      </c>
      <c r="AW8" s="131"/>
    </row>
    <row r="9" spans="1:49" ht="21.75" customHeight="1" x14ac:dyDescent="0.25">
      <c r="A9" s="135">
        <v>45298</v>
      </c>
      <c r="B9" s="141" t="s">
        <v>76</v>
      </c>
      <c r="C9" s="140" t="s">
        <v>70</v>
      </c>
      <c r="D9" s="139" t="s">
        <v>70</v>
      </c>
      <c r="E9" s="135">
        <v>45329</v>
      </c>
      <c r="F9" s="134" t="s">
        <v>71</v>
      </c>
      <c r="G9" s="133" t="s">
        <v>70</v>
      </c>
      <c r="H9" s="132" t="s">
        <v>70</v>
      </c>
      <c r="I9" s="135">
        <v>45358</v>
      </c>
      <c r="J9" s="134" t="s">
        <v>72</v>
      </c>
      <c r="K9" s="133" t="s">
        <v>70</v>
      </c>
      <c r="L9" s="132" t="s">
        <v>70</v>
      </c>
      <c r="M9" s="135">
        <v>45389</v>
      </c>
      <c r="N9" s="141" t="s">
        <v>76</v>
      </c>
      <c r="O9" s="140" t="s">
        <v>70</v>
      </c>
      <c r="P9" s="139" t="s">
        <v>70</v>
      </c>
      <c r="Q9" s="135">
        <v>45419</v>
      </c>
      <c r="R9" s="134" t="s">
        <v>71</v>
      </c>
      <c r="S9" s="133" t="s">
        <v>70</v>
      </c>
      <c r="T9" s="132" t="s">
        <v>70</v>
      </c>
      <c r="U9" s="135">
        <v>45450</v>
      </c>
      <c r="V9" s="134" t="s">
        <v>74</v>
      </c>
      <c r="W9" s="133" t="s">
        <v>70</v>
      </c>
      <c r="X9" s="132" t="s">
        <v>70</v>
      </c>
      <c r="Y9" s="135">
        <v>45480</v>
      </c>
      <c r="Z9" s="141" t="s">
        <v>76</v>
      </c>
      <c r="AA9" s="202" t="str" cm="1">
        <f t="array" ref="AA9">IFERROR(_xlfn.IFS(
IFERROR(MATCH(Y9,tJourFerie[Jour],0),0)&gt;0, INDEX(tJourFerie[Jours fériés],MATCH(Y9,tJourFerie[Jour],0),1),
WEEKDAY(Y9,2)=7,"",
MAX(--(Y9&gt;='Facturation 2024'!$M$6:$M$99)+--(Y9&lt;='Facturation 2024'!$N$6:$N$99))=2,"Chantier"),"")</f>
        <v/>
      </c>
      <c r="AB9" s="139" t="s">
        <v>70</v>
      </c>
      <c r="AC9" s="135">
        <v>45511</v>
      </c>
      <c r="AD9" s="134" t="s">
        <v>71</v>
      </c>
      <c r="AE9" s="133" t="str" cm="1">
        <f t="array" ref="AE9">IFERROR(_xlfn.IFS(
IFERROR(MATCH(AC9,tJourFerie[Jour],0),0)&gt;0, INDEX(tJourFerie[Jours fériés],MATCH(AC9,tJourFerie[Jour],0),1),
WEEKDAY(AC9,2)=7,"",
MAX(--(AC9&gt;='Facturation 2024'!$M$6:$M$99)+--(AC9&lt;='Facturation 2024'!$N$6:$N$99))=2,"Chantier"),"")</f>
        <v/>
      </c>
      <c r="AF9" s="132" t="s">
        <v>70</v>
      </c>
      <c r="AG9" s="135">
        <v>45542</v>
      </c>
      <c r="AH9" s="134" t="s">
        <v>73</v>
      </c>
      <c r="AI9" s="133" t="str" cm="1">
        <f t="array" ref="AI9">IFERROR(_xlfn.IFS(
IFERROR(MATCH(AG9,tJourFerie[Jour],0),0)&gt;0, INDEX(tJourFerie[Jours fériés],MATCH(AG9,tJourFerie[Jour],0),1),
WEEKDAY(AG9,2)=7,"",
MAX(--(AG9&gt;='Facturation 2024'!$M$6:$M$99)+--(AG9&lt;='Facturation 2024'!$N$6:$N$99))=2,"Chantier"),"")</f>
        <v/>
      </c>
      <c r="AJ9" s="132" t="s">
        <v>70</v>
      </c>
      <c r="AK9" s="135">
        <v>45572</v>
      </c>
      <c r="AL9" s="134" t="s">
        <v>77</v>
      </c>
      <c r="AM9" s="133" t="str" cm="1">
        <f t="array" ref="AM9">IFERROR(_xlfn.IFS(
IFERROR(MATCH(AK9,tJourFerie[Jour],0),0)&gt;0, INDEX(tJourFerie[Jours fériés],MATCH(AK9,tJourFerie[Jour],0),1),
WEEKDAY(AK9,2)=7,"",
MAX(--(AK9&gt;='Facturation 2024'!$M$6:$M$99)+--(AK9&lt;='Facturation 2024'!$N$6:$N$99))=2,"Chantier"),"")</f>
        <v/>
      </c>
      <c r="AN9" s="132">
        <v>41</v>
      </c>
      <c r="AO9" s="135">
        <v>45603</v>
      </c>
      <c r="AP9" s="134" t="s">
        <v>72</v>
      </c>
      <c r="AQ9" s="133" t="str" cm="1">
        <f t="array" ref="AQ9">IFERROR(_xlfn.IFS(
IFERROR(MATCH(AO9,tJourFerie[Jour],0),0)&gt;0, INDEX(tJourFerie[Jours fériés],MATCH(AO9,tJourFerie[Jour],0),1),
WEEKDAY(AO9,2)=7,"",
MAX(--(AO9&gt;='Facturation 2024'!$M$6:$M$99)+--(AO9&lt;='Facturation 2024'!$N$6:$N$99))=2,"Chantier"),"")</f>
        <v/>
      </c>
      <c r="AR9" s="132" t="s">
        <v>70</v>
      </c>
      <c r="AS9" s="135">
        <v>45633</v>
      </c>
      <c r="AT9" s="134" t="s">
        <v>73</v>
      </c>
      <c r="AU9" s="133" t="str" cm="1">
        <f t="array" ref="AU9">IFERROR(_xlfn.IFS(
IFERROR(MATCH(AS9,tJourFerie[Jour],0),0)&gt;0, INDEX(tJourFerie[Jours fériés],MATCH(AS9,tJourFerie[Jour],0),1),
WEEKDAY(AS9,2)=7,"",
MAX(--(AS9&gt;='Facturation 2024'!$M$6:$M$99)+--(AS9&lt;='Facturation 2024'!$N$6:$N$99))=2,"Chantier"),"")</f>
        <v/>
      </c>
      <c r="AV9" s="132" t="s">
        <v>70</v>
      </c>
      <c r="AW9" s="131"/>
    </row>
    <row r="10" spans="1:49" ht="21.75" customHeight="1" x14ac:dyDescent="0.25">
      <c r="A10" s="135">
        <v>45299</v>
      </c>
      <c r="B10" s="134" t="s">
        <v>77</v>
      </c>
      <c r="C10" s="133" t="s">
        <v>70</v>
      </c>
      <c r="D10" s="132">
        <v>2</v>
      </c>
      <c r="E10" s="135">
        <v>45330</v>
      </c>
      <c r="F10" s="134" t="s">
        <v>72</v>
      </c>
      <c r="G10" s="133" t="s">
        <v>70</v>
      </c>
      <c r="H10" s="132" t="s">
        <v>70</v>
      </c>
      <c r="I10" s="135">
        <v>45359</v>
      </c>
      <c r="J10" s="134" t="s">
        <v>74</v>
      </c>
      <c r="K10" s="133" t="s">
        <v>70</v>
      </c>
      <c r="L10" s="132" t="s">
        <v>70</v>
      </c>
      <c r="M10" s="135">
        <v>45390</v>
      </c>
      <c r="N10" s="134" t="s">
        <v>77</v>
      </c>
      <c r="O10" s="133" t="s">
        <v>70</v>
      </c>
      <c r="P10" s="132">
        <v>15</v>
      </c>
      <c r="Q10" s="135">
        <v>45420</v>
      </c>
      <c r="R10" s="141" t="s">
        <v>71</v>
      </c>
      <c r="S10" s="140" t="s">
        <v>83</v>
      </c>
      <c r="T10" s="139" t="s">
        <v>70</v>
      </c>
      <c r="U10" s="135">
        <v>45451</v>
      </c>
      <c r="V10" s="134" t="s">
        <v>73</v>
      </c>
      <c r="W10" s="133" t="s">
        <v>70</v>
      </c>
      <c r="X10" s="132" t="s">
        <v>70</v>
      </c>
      <c r="Y10" s="135">
        <v>45481</v>
      </c>
      <c r="Z10" s="134" t="s">
        <v>77</v>
      </c>
      <c r="AA10" s="201" t="str" cm="1">
        <f t="array" ref="AA10">IFERROR(_xlfn.IFS(
IFERROR(MATCH(Y10,tJourFerie[Jour],0),0)&gt;0, INDEX(tJourFerie[Jours fériés],MATCH(Y10,tJourFerie[Jour],0),1),
WEEKDAY(Y10,2)=7,"",
MAX(--(Y10&gt;='Facturation 2024'!$M$6:$M$99)+--(Y10&lt;='Facturation 2024'!$N$6:$N$99))=2,"Chantier"),"")</f>
        <v>Chantier</v>
      </c>
      <c r="AB10" s="132">
        <v>28</v>
      </c>
      <c r="AC10" s="135">
        <v>45512</v>
      </c>
      <c r="AD10" s="134" t="s">
        <v>72</v>
      </c>
      <c r="AE10" s="133" t="str" cm="1">
        <f t="array" ref="AE10">IFERROR(_xlfn.IFS(
IFERROR(MATCH(AC10,tJourFerie[Jour],0),0)&gt;0, INDEX(tJourFerie[Jours fériés],MATCH(AC10,tJourFerie[Jour],0),1),
WEEKDAY(AC10,2)=7,"",
MAX(--(AC10&gt;='Facturation 2024'!$M$6:$M$99)+--(AC10&lt;='Facturation 2024'!$N$6:$N$99))=2,"Chantier"),"")</f>
        <v/>
      </c>
      <c r="AF10" s="132" t="s">
        <v>70</v>
      </c>
      <c r="AG10" s="135">
        <v>45543</v>
      </c>
      <c r="AH10" s="141" t="s">
        <v>76</v>
      </c>
      <c r="AI10" s="140" t="str" cm="1">
        <f t="array" ref="AI10">IFERROR(_xlfn.IFS(
IFERROR(MATCH(AG10,tJourFerie[Jour],0),0)&gt;0, INDEX(tJourFerie[Jours fériés],MATCH(AG10,tJourFerie[Jour],0),1),
WEEKDAY(AG10,2)=7,"",
MAX(--(AG10&gt;='Facturation 2024'!$M$6:$M$99)+--(AG10&lt;='Facturation 2024'!$N$6:$N$99))=2,"Chantier"),"")</f>
        <v/>
      </c>
      <c r="AJ10" s="139" t="s">
        <v>70</v>
      </c>
      <c r="AK10" s="135">
        <v>45573</v>
      </c>
      <c r="AL10" s="134" t="s">
        <v>71</v>
      </c>
      <c r="AM10" s="133" t="str" cm="1">
        <f t="array" ref="AM10">IFERROR(_xlfn.IFS(
IFERROR(MATCH(AK10,tJourFerie[Jour],0),0)&gt;0, INDEX(tJourFerie[Jours fériés],MATCH(AK10,tJourFerie[Jour],0),1),
WEEKDAY(AK10,2)=7,"",
MAX(--(AK10&gt;='Facturation 2024'!$M$6:$M$99)+--(AK10&lt;='Facturation 2024'!$N$6:$N$99))=2,"Chantier"),"")</f>
        <v/>
      </c>
      <c r="AN10" s="132" t="s">
        <v>70</v>
      </c>
      <c r="AO10" s="135">
        <v>45604</v>
      </c>
      <c r="AP10" s="134" t="s">
        <v>74</v>
      </c>
      <c r="AQ10" s="133" t="str" cm="1">
        <f t="array" ref="AQ10">IFERROR(_xlfn.IFS(
IFERROR(MATCH(AO10,tJourFerie[Jour],0),0)&gt;0, INDEX(tJourFerie[Jours fériés],MATCH(AO10,tJourFerie[Jour],0),1),
WEEKDAY(AO10,2)=7,"",
MAX(--(AO10&gt;='Facturation 2024'!$M$6:$M$99)+--(AO10&lt;='Facturation 2024'!$N$6:$N$99))=2,"Chantier"),"")</f>
        <v/>
      </c>
      <c r="AR10" s="132" t="s">
        <v>70</v>
      </c>
      <c r="AS10" s="135">
        <v>45634</v>
      </c>
      <c r="AT10" s="141" t="s">
        <v>76</v>
      </c>
      <c r="AU10" s="140" t="str" cm="1">
        <f t="array" ref="AU10">IFERROR(_xlfn.IFS(
IFERROR(MATCH(AS10,tJourFerie[Jour],0),0)&gt;0, INDEX(tJourFerie[Jours fériés],MATCH(AS10,tJourFerie[Jour],0),1),
WEEKDAY(AS10,2)=7,"",
MAX(--(AS10&gt;='Facturation 2024'!$M$6:$M$99)+--(AS10&lt;='Facturation 2024'!$N$6:$N$99))=2,"Chantier"),"")</f>
        <v/>
      </c>
      <c r="AV10" s="139" t="s">
        <v>70</v>
      </c>
      <c r="AW10" s="131"/>
    </row>
    <row r="11" spans="1:49" ht="21.75" customHeight="1" x14ac:dyDescent="0.25">
      <c r="A11" s="135">
        <v>45300</v>
      </c>
      <c r="B11" s="134" t="s">
        <v>71</v>
      </c>
      <c r="C11" s="133" t="s">
        <v>70</v>
      </c>
      <c r="D11" s="132" t="s">
        <v>70</v>
      </c>
      <c r="E11" s="135">
        <v>45331</v>
      </c>
      <c r="F11" s="134" t="s">
        <v>74</v>
      </c>
      <c r="G11" s="133" t="s">
        <v>70</v>
      </c>
      <c r="H11" s="132" t="s">
        <v>70</v>
      </c>
      <c r="I11" s="135">
        <v>45360</v>
      </c>
      <c r="J11" s="134" t="s">
        <v>73</v>
      </c>
      <c r="K11" s="133" t="s">
        <v>70</v>
      </c>
      <c r="L11" s="132" t="s">
        <v>70</v>
      </c>
      <c r="M11" s="135">
        <v>45391</v>
      </c>
      <c r="N11" s="134" t="s">
        <v>71</v>
      </c>
      <c r="O11" s="133" t="s">
        <v>70</v>
      </c>
      <c r="P11" s="132" t="s">
        <v>70</v>
      </c>
      <c r="Q11" s="135">
        <v>45421</v>
      </c>
      <c r="R11" s="141" t="s">
        <v>72</v>
      </c>
      <c r="S11" s="140" t="s">
        <v>82</v>
      </c>
      <c r="T11" s="139" t="s">
        <v>70</v>
      </c>
      <c r="U11" s="135">
        <v>45452</v>
      </c>
      <c r="V11" s="141" t="s">
        <v>76</v>
      </c>
      <c r="W11" s="140" t="s">
        <v>70</v>
      </c>
      <c r="X11" s="139" t="s">
        <v>70</v>
      </c>
      <c r="Y11" s="135">
        <v>45482</v>
      </c>
      <c r="Z11" s="134" t="s">
        <v>71</v>
      </c>
      <c r="AA11" s="203" t="str" cm="1">
        <f t="array" ref="AA11">IFERROR(_xlfn.IFS(
IFERROR(MATCH(Y11,tJourFerie[Jour],0),0)&gt;0, INDEX(tJourFerie[Jours fériés],MATCH(Y11,tJourFerie[Jour],0),1),
WEEKDAY(Y11,2)=7,"",
MAX(--(Y11&gt;='Facturation 2024'!$M$6:$M$99)+--(Y11&lt;='Facturation 2024'!$N$6:$N$99))=2,"Chantier"),"")</f>
        <v>Chantier</v>
      </c>
      <c r="AB11" s="132" t="s">
        <v>70</v>
      </c>
      <c r="AC11" s="135">
        <v>45513</v>
      </c>
      <c r="AD11" s="134" t="s">
        <v>74</v>
      </c>
      <c r="AE11" s="133" t="str" cm="1">
        <f t="array" ref="AE11">IFERROR(_xlfn.IFS(
IFERROR(MATCH(AC11,tJourFerie[Jour],0),0)&gt;0, INDEX(tJourFerie[Jours fériés],MATCH(AC11,tJourFerie[Jour],0),1),
WEEKDAY(AC11,2)=7,"",
MAX(--(AC11&gt;='Facturation 2024'!$M$6:$M$99)+--(AC11&lt;='Facturation 2024'!$N$6:$N$99))=2,"Chantier"),"")</f>
        <v/>
      </c>
      <c r="AF11" s="132" t="s">
        <v>70</v>
      </c>
      <c r="AG11" s="135">
        <v>45544</v>
      </c>
      <c r="AH11" s="134" t="s">
        <v>77</v>
      </c>
      <c r="AI11" s="133" t="str" cm="1">
        <f t="array" ref="AI11">IFERROR(_xlfn.IFS(
IFERROR(MATCH(AG11,tJourFerie[Jour],0),0)&gt;0, INDEX(tJourFerie[Jours fériés],MATCH(AG11,tJourFerie[Jour],0),1),
WEEKDAY(AG11,2)=7,"",
MAX(--(AG11&gt;='Facturation 2024'!$M$6:$M$99)+--(AG11&lt;='Facturation 2024'!$N$6:$N$99))=2,"Chantier"),"")</f>
        <v/>
      </c>
      <c r="AJ11" s="132">
        <v>37</v>
      </c>
      <c r="AK11" s="135">
        <v>45574</v>
      </c>
      <c r="AL11" s="134" t="s">
        <v>71</v>
      </c>
      <c r="AM11" s="133" t="str" cm="1">
        <f t="array" ref="AM11">IFERROR(_xlfn.IFS(
IFERROR(MATCH(AK11,tJourFerie[Jour],0),0)&gt;0, INDEX(tJourFerie[Jours fériés],MATCH(AK11,tJourFerie[Jour],0),1),
WEEKDAY(AK11,2)=7,"",
MAX(--(AK11&gt;='Facturation 2024'!$M$6:$M$99)+--(AK11&lt;='Facturation 2024'!$N$6:$N$99))=2,"Chantier"),"")</f>
        <v/>
      </c>
      <c r="AN11" s="132" t="s">
        <v>70</v>
      </c>
      <c r="AO11" s="135">
        <v>45605</v>
      </c>
      <c r="AP11" s="134" t="s">
        <v>73</v>
      </c>
      <c r="AQ11" s="133" t="str" cm="1">
        <f t="array" ref="AQ11">IFERROR(_xlfn.IFS(
IFERROR(MATCH(AO11,tJourFerie[Jour],0),0)&gt;0, INDEX(tJourFerie[Jours fériés],MATCH(AO11,tJourFerie[Jour],0),1),
WEEKDAY(AO11,2)=7,"",
MAX(--(AO11&gt;='Facturation 2024'!$M$6:$M$99)+--(AO11&lt;='Facturation 2024'!$N$6:$N$99))=2,"Chantier"),"")</f>
        <v/>
      </c>
      <c r="AR11" s="132" t="s">
        <v>70</v>
      </c>
      <c r="AS11" s="135">
        <v>45635</v>
      </c>
      <c r="AT11" s="134" t="s">
        <v>77</v>
      </c>
      <c r="AU11" s="133" t="str" cm="1">
        <f t="array" ref="AU11">IFERROR(_xlfn.IFS(
IFERROR(MATCH(AS11,tJourFerie[Jour],0),0)&gt;0, INDEX(tJourFerie[Jours fériés],MATCH(AS11,tJourFerie[Jour],0),1),
WEEKDAY(AS11,2)=7,"",
MAX(--(AS11&gt;='Facturation 2024'!$M$6:$M$99)+--(AS11&lt;='Facturation 2024'!$N$6:$N$99))=2,"Chantier"),"")</f>
        <v/>
      </c>
      <c r="AV11" s="132">
        <v>50</v>
      </c>
      <c r="AW11" s="131"/>
    </row>
    <row r="12" spans="1:49" ht="21.75" customHeight="1" x14ac:dyDescent="0.25">
      <c r="A12" s="135">
        <v>45301</v>
      </c>
      <c r="B12" s="134" t="s">
        <v>71</v>
      </c>
      <c r="C12" s="133" t="s">
        <v>70</v>
      </c>
      <c r="D12" s="132" t="s">
        <v>70</v>
      </c>
      <c r="E12" s="135">
        <v>45332</v>
      </c>
      <c r="F12" s="134" t="s">
        <v>73</v>
      </c>
      <c r="G12" s="133" t="s">
        <v>70</v>
      </c>
      <c r="H12" s="132" t="s">
        <v>70</v>
      </c>
      <c r="I12" s="135">
        <v>45361</v>
      </c>
      <c r="J12" s="141" t="s">
        <v>76</v>
      </c>
      <c r="K12" s="140" t="s">
        <v>70</v>
      </c>
      <c r="L12" s="139" t="s">
        <v>70</v>
      </c>
      <c r="M12" s="135">
        <v>45392</v>
      </c>
      <c r="N12" s="134" t="s">
        <v>71</v>
      </c>
      <c r="O12" s="133" t="s">
        <v>70</v>
      </c>
      <c r="P12" s="132" t="s">
        <v>70</v>
      </c>
      <c r="Q12" s="135">
        <v>45422</v>
      </c>
      <c r="R12" s="134" t="s">
        <v>74</v>
      </c>
      <c r="S12" s="133" t="s">
        <v>70</v>
      </c>
      <c r="T12" s="132" t="s">
        <v>70</v>
      </c>
      <c r="U12" s="135">
        <v>45453</v>
      </c>
      <c r="V12" s="134" t="s">
        <v>77</v>
      </c>
      <c r="W12" s="133" t="s">
        <v>70</v>
      </c>
      <c r="X12" s="132">
        <v>24</v>
      </c>
      <c r="Y12" s="135">
        <v>45483</v>
      </c>
      <c r="Z12" s="134" t="s">
        <v>71</v>
      </c>
      <c r="AA12" s="203" t="str" cm="1">
        <f t="array" ref="AA12">IFERROR(_xlfn.IFS(
IFERROR(MATCH(Y12,tJourFerie[Jour],0),0)&gt;0, INDEX(tJourFerie[Jours fériés],MATCH(Y12,tJourFerie[Jour],0),1),
WEEKDAY(Y12,2)=7,"",
MAX(--(Y12&gt;='Facturation 2024'!$M$6:$M$99)+--(Y12&lt;='Facturation 2024'!$N$6:$N$99))=2,"Chantier"),"")</f>
        <v>Chantier</v>
      </c>
      <c r="AB12" s="132" t="s">
        <v>70</v>
      </c>
      <c r="AC12" s="135">
        <v>45514</v>
      </c>
      <c r="AD12" s="134" t="s">
        <v>73</v>
      </c>
      <c r="AE12" s="133" t="str" cm="1">
        <f t="array" ref="AE12">IFERROR(_xlfn.IFS(
IFERROR(MATCH(AC12,tJourFerie[Jour],0),0)&gt;0, INDEX(tJourFerie[Jours fériés],MATCH(AC12,tJourFerie[Jour],0),1),
WEEKDAY(AC12,2)=7,"",
MAX(--(AC12&gt;='Facturation 2024'!$M$6:$M$99)+--(AC12&lt;='Facturation 2024'!$N$6:$N$99))=2,"Chantier"),"")</f>
        <v/>
      </c>
      <c r="AF12" s="132" t="s">
        <v>70</v>
      </c>
      <c r="AG12" s="135">
        <v>45545</v>
      </c>
      <c r="AH12" s="134" t="s">
        <v>71</v>
      </c>
      <c r="AI12" s="133" t="str" cm="1">
        <f t="array" ref="AI12">IFERROR(_xlfn.IFS(
IFERROR(MATCH(AG12,tJourFerie[Jour],0),0)&gt;0, INDEX(tJourFerie[Jours fériés],MATCH(AG12,tJourFerie[Jour],0),1),
WEEKDAY(AG12,2)=7,"",
MAX(--(AG12&gt;='Facturation 2024'!$M$6:$M$99)+--(AG12&lt;='Facturation 2024'!$N$6:$N$99))=2,"Chantier"),"")</f>
        <v/>
      </c>
      <c r="AJ12" s="132" t="s">
        <v>70</v>
      </c>
      <c r="AK12" s="135">
        <v>45575</v>
      </c>
      <c r="AL12" s="134" t="s">
        <v>72</v>
      </c>
      <c r="AM12" s="133" t="str" cm="1">
        <f t="array" ref="AM12">IFERROR(_xlfn.IFS(
IFERROR(MATCH(AK12,tJourFerie[Jour],0),0)&gt;0, INDEX(tJourFerie[Jours fériés],MATCH(AK12,tJourFerie[Jour],0),1),
WEEKDAY(AK12,2)=7,"",
MAX(--(AK12&gt;='Facturation 2024'!$M$6:$M$99)+--(AK12&lt;='Facturation 2024'!$N$6:$N$99))=2,"Chantier"),"")</f>
        <v/>
      </c>
      <c r="AN12" s="132" t="s">
        <v>70</v>
      </c>
      <c r="AO12" s="135">
        <v>45606</v>
      </c>
      <c r="AP12" s="141" t="s">
        <v>76</v>
      </c>
      <c r="AQ12" s="140" t="str" cm="1">
        <f t="array" ref="AQ12">IFERROR(_xlfn.IFS(
IFERROR(MATCH(AO12,tJourFerie[Jour],0),0)&gt;0, INDEX(tJourFerie[Jours fériés],MATCH(AO12,tJourFerie[Jour],0),1),
WEEKDAY(AO12,2)=7,"",
MAX(--(AO12&gt;='Facturation 2024'!$M$6:$M$99)+--(AO12&lt;='Facturation 2024'!$N$6:$N$99))=2,"Chantier"),"")</f>
        <v/>
      </c>
      <c r="AR12" s="139" t="s">
        <v>70</v>
      </c>
      <c r="AS12" s="135">
        <v>45636</v>
      </c>
      <c r="AT12" s="134" t="s">
        <v>71</v>
      </c>
      <c r="AU12" s="133" t="str" cm="1">
        <f t="array" ref="AU12">IFERROR(_xlfn.IFS(
IFERROR(MATCH(AS12,tJourFerie[Jour],0),0)&gt;0, INDEX(tJourFerie[Jours fériés],MATCH(AS12,tJourFerie[Jour],0),1),
WEEKDAY(AS12,2)=7,"",
MAX(--(AS12&gt;='Facturation 2024'!$M$6:$M$99)+--(AS12&lt;='Facturation 2024'!$N$6:$N$99))=2,"Chantier"),"")</f>
        <v/>
      </c>
      <c r="AV12" s="132" t="s">
        <v>70</v>
      </c>
      <c r="AW12" s="131"/>
    </row>
    <row r="13" spans="1:49" ht="21.75" customHeight="1" x14ac:dyDescent="0.25">
      <c r="A13" s="135">
        <v>45302</v>
      </c>
      <c r="B13" s="134" t="s">
        <v>72</v>
      </c>
      <c r="C13" s="133" t="s">
        <v>70</v>
      </c>
      <c r="D13" s="132" t="s">
        <v>70</v>
      </c>
      <c r="E13" s="135">
        <v>45333</v>
      </c>
      <c r="F13" s="141" t="s">
        <v>76</v>
      </c>
      <c r="G13" s="140" t="s">
        <v>70</v>
      </c>
      <c r="H13" s="139" t="s">
        <v>70</v>
      </c>
      <c r="I13" s="135">
        <v>45362</v>
      </c>
      <c r="J13" s="134" t="s">
        <v>77</v>
      </c>
      <c r="K13" s="133" t="s">
        <v>70</v>
      </c>
      <c r="L13" s="132">
        <v>11</v>
      </c>
      <c r="M13" s="135">
        <v>45393</v>
      </c>
      <c r="N13" s="134" t="s">
        <v>72</v>
      </c>
      <c r="O13" s="133" t="s">
        <v>70</v>
      </c>
      <c r="P13" s="132" t="s">
        <v>70</v>
      </c>
      <c r="Q13" s="135">
        <v>45423</v>
      </c>
      <c r="R13" s="134" t="s">
        <v>73</v>
      </c>
      <c r="S13" s="133" t="s">
        <v>70</v>
      </c>
      <c r="T13" s="132" t="s">
        <v>70</v>
      </c>
      <c r="U13" s="135">
        <v>45454</v>
      </c>
      <c r="V13" s="134" t="s">
        <v>71</v>
      </c>
      <c r="W13" s="133" t="s">
        <v>70</v>
      </c>
      <c r="X13" s="132" t="s">
        <v>70</v>
      </c>
      <c r="Y13" s="135">
        <v>45484</v>
      </c>
      <c r="Z13" s="134" t="s">
        <v>72</v>
      </c>
      <c r="AA13" s="203" t="str" cm="1">
        <f t="array" ref="AA13">IFERROR(_xlfn.IFS(
IFERROR(MATCH(Y13,tJourFerie[Jour],0),0)&gt;0, INDEX(tJourFerie[Jours fériés],MATCH(Y13,tJourFerie[Jour],0),1),
WEEKDAY(Y13,2)=7,"",
MAX(--(Y13&gt;='Facturation 2024'!$M$6:$M$99)+--(Y13&lt;='Facturation 2024'!$N$6:$N$99))=2,"Chantier"),"")</f>
        <v>Chantier</v>
      </c>
      <c r="AB13" s="132" t="s">
        <v>70</v>
      </c>
      <c r="AC13" s="135">
        <v>45515</v>
      </c>
      <c r="AD13" s="141" t="s">
        <v>76</v>
      </c>
      <c r="AE13" s="140" t="str" cm="1">
        <f t="array" ref="AE13">IFERROR(_xlfn.IFS(
IFERROR(MATCH(AC13,tJourFerie[Jour],0),0)&gt;0, INDEX(tJourFerie[Jours fériés],MATCH(AC13,tJourFerie[Jour],0),1),
WEEKDAY(AC13,2)=7,"",
MAX(--(AC13&gt;='Facturation 2024'!$M$6:$M$99)+--(AC13&lt;='Facturation 2024'!$N$6:$N$99))=2,"Chantier"),"")</f>
        <v/>
      </c>
      <c r="AF13" s="139" t="s">
        <v>70</v>
      </c>
      <c r="AG13" s="135">
        <v>45546</v>
      </c>
      <c r="AH13" s="134" t="s">
        <v>71</v>
      </c>
      <c r="AI13" s="133" t="str" cm="1">
        <f t="array" ref="AI13">IFERROR(_xlfn.IFS(
IFERROR(MATCH(AG13,tJourFerie[Jour],0),0)&gt;0, INDEX(tJourFerie[Jours fériés],MATCH(AG13,tJourFerie[Jour],0),1),
WEEKDAY(AG13,2)=7,"",
MAX(--(AG13&gt;='Facturation 2024'!$M$6:$M$99)+--(AG13&lt;='Facturation 2024'!$N$6:$N$99))=2,"Chantier"),"")</f>
        <v/>
      </c>
      <c r="AJ13" s="132" t="s">
        <v>70</v>
      </c>
      <c r="AK13" s="135">
        <v>45576</v>
      </c>
      <c r="AL13" s="134" t="s">
        <v>74</v>
      </c>
      <c r="AM13" s="133" t="str" cm="1">
        <f t="array" ref="AM13">IFERROR(_xlfn.IFS(
IFERROR(MATCH(AK13,tJourFerie[Jour],0),0)&gt;0, INDEX(tJourFerie[Jours fériés],MATCH(AK13,tJourFerie[Jour],0),1),
WEEKDAY(AK13,2)=7,"",
MAX(--(AK13&gt;='Facturation 2024'!$M$6:$M$99)+--(AK13&lt;='Facturation 2024'!$N$6:$N$99))=2,"Chantier"),"")</f>
        <v/>
      </c>
      <c r="AN13" s="132" t="s">
        <v>70</v>
      </c>
      <c r="AO13" s="135">
        <v>45607</v>
      </c>
      <c r="AP13" s="141" t="s">
        <v>77</v>
      </c>
      <c r="AQ13" s="140" t="str" cm="1">
        <f t="array" ref="AQ13">IFERROR(_xlfn.IFS(
IFERROR(MATCH(AO13,tJourFerie[Jour],0),0)&gt;0, INDEX(tJourFerie[Jours fériés],MATCH(AO13,tJourFerie[Jour],0),1),
WEEKDAY(AO13,2)=7,"",
MAX(--(AO13&gt;='Facturation 2024'!$M$6:$M$99)+--(AO13&lt;='Facturation 2024'!$N$6:$N$99))=2,"Chantier"),"")</f>
        <v>Armistice 14/18</v>
      </c>
      <c r="AR13" s="139">
        <v>46</v>
      </c>
      <c r="AS13" s="135">
        <v>45637</v>
      </c>
      <c r="AT13" s="134" t="s">
        <v>71</v>
      </c>
      <c r="AU13" s="133" t="str" cm="1">
        <f t="array" ref="AU13">IFERROR(_xlfn.IFS(
IFERROR(MATCH(AS13,tJourFerie[Jour],0),0)&gt;0, INDEX(tJourFerie[Jours fériés],MATCH(AS13,tJourFerie[Jour],0),1),
WEEKDAY(AS13,2)=7,"",
MAX(--(AS13&gt;='Facturation 2024'!$M$6:$M$99)+--(AS13&lt;='Facturation 2024'!$N$6:$N$99))=2,"Chantier"),"")</f>
        <v/>
      </c>
      <c r="AV13" s="132" t="s">
        <v>70</v>
      </c>
      <c r="AW13" s="131"/>
    </row>
    <row r="14" spans="1:49" ht="21.75" customHeight="1" x14ac:dyDescent="0.25">
      <c r="A14" s="135">
        <v>45303</v>
      </c>
      <c r="B14" s="134" t="s">
        <v>74</v>
      </c>
      <c r="C14" s="133" t="s">
        <v>70</v>
      </c>
      <c r="D14" s="132" t="s">
        <v>70</v>
      </c>
      <c r="E14" s="135">
        <v>45334</v>
      </c>
      <c r="F14" s="134" t="s">
        <v>77</v>
      </c>
      <c r="G14" s="133" t="s">
        <v>70</v>
      </c>
      <c r="H14" s="132">
        <v>7</v>
      </c>
      <c r="I14" s="135">
        <v>45363</v>
      </c>
      <c r="J14" s="134" t="s">
        <v>71</v>
      </c>
      <c r="K14" s="133" t="s">
        <v>70</v>
      </c>
      <c r="L14" s="132" t="s">
        <v>70</v>
      </c>
      <c r="M14" s="135">
        <v>45394</v>
      </c>
      <c r="N14" s="134" t="s">
        <v>74</v>
      </c>
      <c r="O14" s="133" t="s">
        <v>70</v>
      </c>
      <c r="P14" s="132" t="s">
        <v>70</v>
      </c>
      <c r="Q14" s="135">
        <v>45424</v>
      </c>
      <c r="R14" s="141" t="s">
        <v>76</v>
      </c>
      <c r="S14" s="140" t="s">
        <v>70</v>
      </c>
      <c r="T14" s="139" t="s">
        <v>70</v>
      </c>
      <c r="U14" s="135">
        <v>45455</v>
      </c>
      <c r="V14" s="134" t="s">
        <v>71</v>
      </c>
      <c r="W14" s="133" t="s">
        <v>70</v>
      </c>
      <c r="X14" s="132" t="s">
        <v>70</v>
      </c>
      <c r="Y14" s="135">
        <v>45485</v>
      </c>
      <c r="Z14" s="134" t="s">
        <v>74</v>
      </c>
      <c r="AA14" s="203" t="str" cm="1">
        <f t="array" ref="AA14">IFERROR(_xlfn.IFS(
IFERROR(MATCH(Y14,tJourFerie[Jour],0),0)&gt;0, INDEX(tJourFerie[Jours fériés],MATCH(Y14,tJourFerie[Jour],0),1),
WEEKDAY(Y14,2)=7,"",
MAX(--(Y14&gt;='Facturation 2024'!$M$6:$M$99)+--(Y14&lt;='Facturation 2024'!$N$6:$N$99))=2,"Chantier"),"")</f>
        <v>Chantier</v>
      </c>
      <c r="AB14" s="132" t="s">
        <v>70</v>
      </c>
      <c r="AC14" s="135">
        <v>45516</v>
      </c>
      <c r="AD14" s="134" t="s">
        <v>77</v>
      </c>
      <c r="AE14" s="133" t="str" cm="1">
        <f t="array" ref="AE14">IFERROR(_xlfn.IFS(
IFERROR(MATCH(AC14,tJourFerie[Jour],0),0)&gt;0, INDEX(tJourFerie[Jours fériés],MATCH(AC14,tJourFerie[Jour],0),1),
WEEKDAY(AC14,2)=7,"",
MAX(--(AC14&gt;='Facturation 2024'!$M$6:$M$99)+--(AC14&lt;='Facturation 2024'!$N$6:$N$99))=2,"Chantier"),"")</f>
        <v/>
      </c>
      <c r="AF14" s="132">
        <v>33</v>
      </c>
      <c r="AG14" s="135">
        <v>45547</v>
      </c>
      <c r="AH14" s="134" t="s">
        <v>72</v>
      </c>
      <c r="AI14" s="133" t="str" cm="1">
        <f t="array" ref="AI14">IFERROR(_xlfn.IFS(
IFERROR(MATCH(AG14,tJourFerie[Jour],0),0)&gt;0, INDEX(tJourFerie[Jours fériés],MATCH(AG14,tJourFerie[Jour],0),1),
WEEKDAY(AG14,2)=7,"",
MAX(--(AG14&gt;='Facturation 2024'!$M$6:$M$99)+--(AG14&lt;='Facturation 2024'!$N$6:$N$99))=2,"Chantier"),"")</f>
        <v/>
      </c>
      <c r="AJ14" s="132" t="s">
        <v>70</v>
      </c>
      <c r="AK14" s="135">
        <v>45577</v>
      </c>
      <c r="AL14" s="134" t="s">
        <v>73</v>
      </c>
      <c r="AM14" s="133" t="str" cm="1">
        <f t="array" ref="AM14">IFERROR(_xlfn.IFS(
IFERROR(MATCH(AK14,tJourFerie[Jour],0),0)&gt;0, INDEX(tJourFerie[Jours fériés],MATCH(AK14,tJourFerie[Jour],0),1),
WEEKDAY(AK14,2)=7,"",
MAX(--(AK14&gt;='Facturation 2024'!$M$6:$M$99)+--(AK14&lt;='Facturation 2024'!$N$6:$N$99))=2,"Chantier"),"")</f>
        <v/>
      </c>
      <c r="AN14" s="132" t="s">
        <v>70</v>
      </c>
      <c r="AO14" s="135">
        <v>45608</v>
      </c>
      <c r="AP14" s="134" t="s">
        <v>71</v>
      </c>
      <c r="AQ14" s="133" t="str" cm="1">
        <f t="array" ref="AQ14">IFERROR(_xlfn.IFS(
IFERROR(MATCH(AO14,tJourFerie[Jour],0),0)&gt;0, INDEX(tJourFerie[Jours fériés],MATCH(AO14,tJourFerie[Jour],0),1),
WEEKDAY(AO14,2)=7,"",
MAX(--(AO14&gt;='Facturation 2024'!$M$6:$M$99)+--(AO14&lt;='Facturation 2024'!$N$6:$N$99))=2,"Chantier"),"")</f>
        <v/>
      </c>
      <c r="AR14" s="132" t="s">
        <v>70</v>
      </c>
      <c r="AS14" s="135">
        <v>45638</v>
      </c>
      <c r="AT14" s="134" t="s">
        <v>72</v>
      </c>
      <c r="AU14" s="133" t="str" cm="1">
        <f t="array" ref="AU14">IFERROR(_xlfn.IFS(
IFERROR(MATCH(AS14,tJourFerie[Jour],0),0)&gt;0, INDEX(tJourFerie[Jours fériés],MATCH(AS14,tJourFerie[Jour],0),1),
WEEKDAY(AS14,2)=7,"",
MAX(--(AS14&gt;='Facturation 2024'!$M$6:$M$99)+--(AS14&lt;='Facturation 2024'!$N$6:$N$99))=2,"Chantier"),"")</f>
        <v/>
      </c>
      <c r="AV14" s="132" t="s">
        <v>70</v>
      </c>
      <c r="AW14" s="131"/>
    </row>
    <row r="15" spans="1:49" ht="21.75" customHeight="1" x14ac:dyDescent="0.25">
      <c r="A15" s="135">
        <v>45304</v>
      </c>
      <c r="B15" s="134" t="s">
        <v>73</v>
      </c>
      <c r="C15" s="133" t="s">
        <v>70</v>
      </c>
      <c r="D15" s="132" t="s">
        <v>70</v>
      </c>
      <c r="E15" s="135">
        <v>45335</v>
      </c>
      <c r="F15" s="134" t="s">
        <v>71</v>
      </c>
      <c r="G15" s="133" t="s">
        <v>70</v>
      </c>
      <c r="H15" s="132" t="s">
        <v>70</v>
      </c>
      <c r="I15" s="135">
        <v>45364</v>
      </c>
      <c r="J15" s="134" t="s">
        <v>71</v>
      </c>
      <c r="K15" s="133" t="s">
        <v>70</v>
      </c>
      <c r="L15" s="132" t="s">
        <v>70</v>
      </c>
      <c r="M15" s="135">
        <v>45395</v>
      </c>
      <c r="N15" s="134" t="s">
        <v>73</v>
      </c>
      <c r="O15" s="133" t="s">
        <v>70</v>
      </c>
      <c r="P15" s="132" t="s">
        <v>70</v>
      </c>
      <c r="Q15" s="135">
        <v>45425</v>
      </c>
      <c r="R15" s="134" t="s">
        <v>77</v>
      </c>
      <c r="S15" s="133" t="s">
        <v>70</v>
      </c>
      <c r="T15" s="132">
        <v>20</v>
      </c>
      <c r="U15" s="135">
        <v>45456</v>
      </c>
      <c r="V15" s="134" t="s">
        <v>72</v>
      </c>
      <c r="W15" s="133" t="s">
        <v>70</v>
      </c>
      <c r="X15" s="132" t="s">
        <v>70</v>
      </c>
      <c r="Y15" s="135">
        <v>45486</v>
      </c>
      <c r="Z15" s="134" t="s">
        <v>73</v>
      </c>
      <c r="AA15" s="203" t="str" cm="1">
        <f t="array" ref="AA15">IFERROR(_xlfn.IFS(
IFERROR(MATCH(Y15,tJourFerie[Jour],0),0)&gt;0, INDEX(tJourFerie[Jours fériés],MATCH(Y15,tJourFerie[Jour],0),1),
WEEKDAY(Y15,2)=7,"",
MAX(--(Y15&gt;='Facturation 2024'!$M$6:$M$99)+--(Y15&lt;='Facturation 2024'!$N$6:$N$99))=2,"Chantier"),"")</f>
        <v>Chantier</v>
      </c>
      <c r="AB15" s="132" t="s">
        <v>70</v>
      </c>
      <c r="AC15" s="135">
        <v>45517</v>
      </c>
      <c r="AD15" s="134" t="s">
        <v>71</v>
      </c>
      <c r="AE15" s="133" t="str" cm="1">
        <f t="array" ref="AE15">IFERROR(_xlfn.IFS(
IFERROR(MATCH(AC15,tJourFerie[Jour],0),0)&gt;0, INDEX(tJourFerie[Jours fériés],MATCH(AC15,tJourFerie[Jour],0),1),
WEEKDAY(AC15,2)=7,"",
MAX(--(AC15&gt;='Facturation 2024'!$M$6:$M$99)+--(AC15&lt;='Facturation 2024'!$N$6:$N$99))=2,"Chantier"),"")</f>
        <v/>
      </c>
      <c r="AF15" s="132" t="s">
        <v>70</v>
      </c>
      <c r="AG15" s="135">
        <v>45548</v>
      </c>
      <c r="AH15" s="134" t="s">
        <v>74</v>
      </c>
      <c r="AI15" s="133" t="str" cm="1">
        <f t="array" ref="AI15">IFERROR(_xlfn.IFS(
IFERROR(MATCH(AG15,tJourFerie[Jour],0),0)&gt;0, INDEX(tJourFerie[Jours fériés],MATCH(AG15,tJourFerie[Jour],0),1),
WEEKDAY(AG15,2)=7,"",
MAX(--(AG15&gt;='Facturation 2024'!$M$6:$M$99)+--(AG15&lt;='Facturation 2024'!$N$6:$N$99))=2,"Chantier"),"")</f>
        <v/>
      </c>
      <c r="AJ15" s="132" t="s">
        <v>70</v>
      </c>
      <c r="AK15" s="135">
        <v>45578</v>
      </c>
      <c r="AL15" s="141" t="s">
        <v>76</v>
      </c>
      <c r="AM15" s="140" t="str" cm="1">
        <f t="array" ref="AM15">IFERROR(_xlfn.IFS(
IFERROR(MATCH(AK15,tJourFerie[Jour],0),0)&gt;0, INDEX(tJourFerie[Jours fériés],MATCH(AK15,tJourFerie[Jour],0),1),
WEEKDAY(AK15,2)=7,"",
MAX(--(AK15&gt;='Facturation 2024'!$M$6:$M$99)+--(AK15&lt;='Facturation 2024'!$N$6:$N$99))=2,"Chantier"),"")</f>
        <v/>
      </c>
      <c r="AN15" s="139" t="s">
        <v>70</v>
      </c>
      <c r="AO15" s="135">
        <v>45609</v>
      </c>
      <c r="AP15" s="134" t="s">
        <v>71</v>
      </c>
      <c r="AQ15" s="133" t="str" cm="1">
        <f t="array" ref="AQ15">IFERROR(_xlfn.IFS(
IFERROR(MATCH(AO15,tJourFerie[Jour],0),0)&gt;0, INDEX(tJourFerie[Jours fériés],MATCH(AO15,tJourFerie[Jour],0),1),
WEEKDAY(AO15,2)=7,"",
MAX(--(AO15&gt;='Facturation 2024'!$M$6:$M$99)+--(AO15&lt;='Facturation 2024'!$N$6:$N$99))=2,"Chantier"),"")</f>
        <v/>
      </c>
      <c r="AR15" s="132" t="s">
        <v>70</v>
      </c>
      <c r="AS15" s="135">
        <v>45639</v>
      </c>
      <c r="AT15" s="134" t="s">
        <v>74</v>
      </c>
      <c r="AU15" s="133" t="str" cm="1">
        <f t="array" ref="AU15">IFERROR(_xlfn.IFS(
IFERROR(MATCH(AS15,tJourFerie[Jour],0),0)&gt;0, INDEX(tJourFerie[Jours fériés],MATCH(AS15,tJourFerie[Jour],0),1),
WEEKDAY(AS15,2)=7,"",
MAX(--(AS15&gt;='Facturation 2024'!$M$6:$M$99)+--(AS15&lt;='Facturation 2024'!$N$6:$N$99))=2,"Chantier"),"")</f>
        <v/>
      </c>
      <c r="AV15" s="132" t="s">
        <v>70</v>
      </c>
      <c r="AW15" s="131"/>
    </row>
    <row r="16" spans="1:49" ht="21.75" customHeight="1" x14ac:dyDescent="0.25">
      <c r="A16" s="135">
        <v>45305</v>
      </c>
      <c r="B16" s="141" t="s">
        <v>76</v>
      </c>
      <c r="C16" s="140" t="s">
        <v>70</v>
      </c>
      <c r="D16" s="139" t="s">
        <v>70</v>
      </c>
      <c r="E16" s="135">
        <v>45336</v>
      </c>
      <c r="F16" s="134" t="s">
        <v>71</v>
      </c>
      <c r="G16" s="133" t="s">
        <v>70</v>
      </c>
      <c r="H16" s="132" t="s">
        <v>70</v>
      </c>
      <c r="I16" s="135">
        <v>45365</v>
      </c>
      <c r="J16" s="134" t="s">
        <v>72</v>
      </c>
      <c r="K16" s="133" t="s">
        <v>70</v>
      </c>
      <c r="L16" s="132" t="s">
        <v>70</v>
      </c>
      <c r="M16" s="135">
        <v>45396</v>
      </c>
      <c r="N16" s="141" t="s">
        <v>76</v>
      </c>
      <c r="O16" s="140" t="s">
        <v>70</v>
      </c>
      <c r="P16" s="139" t="s">
        <v>70</v>
      </c>
      <c r="Q16" s="135">
        <v>45426</v>
      </c>
      <c r="R16" s="134" t="s">
        <v>71</v>
      </c>
      <c r="S16" s="133" t="s">
        <v>70</v>
      </c>
      <c r="T16" s="132" t="s">
        <v>70</v>
      </c>
      <c r="U16" s="135">
        <v>45457</v>
      </c>
      <c r="V16" s="134" t="s">
        <v>74</v>
      </c>
      <c r="W16" s="133" t="s">
        <v>70</v>
      </c>
      <c r="X16" s="132" t="s">
        <v>70</v>
      </c>
      <c r="Y16" s="135">
        <v>45487</v>
      </c>
      <c r="Z16" s="141" t="s">
        <v>76</v>
      </c>
      <c r="AA16" s="202" t="str" cm="1">
        <f t="array" ref="AA16">IFERROR(_xlfn.IFS(
IFERROR(MATCH(Y16,tJourFerie[Jour],0),0)&gt;0, INDEX(tJourFerie[Jours fériés],MATCH(Y16,tJourFerie[Jour],0),1),
WEEKDAY(Y16,2)=7,"",
MAX(--(Y16&gt;='Facturation 2024'!$M$6:$M$99)+--(Y16&lt;='Facturation 2024'!$N$6:$N$99))=2,"Chantier"),"")</f>
        <v>Fête Nationale</v>
      </c>
      <c r="AB16" s="139" t="s">
        <v>70</v>
      </c>
      <c r="AC16" s="135">
        <v>45518</v>
      </c>
      <c r="AD16" s="134" t="s">
        <v>71</v>
      </c>
      <c r="AE16" s="133" t="str" cm="1">
        <f t="array" ref="AE16">IFERROR(_xlfn.IFS(
IFERROR(MATCH(AC16,tJourFerie[Jour],0),0)&gt;0, INDEX(tJourFerie[Jours fériés],MATCH(AC16,tJourFerie[Jour],0),1),
WEEKDAY(AC16,2)=7,"",
MAX(--(AC16&gt;='Facturation 2024'!$M$6:$M$99)+--(AC16&lt;='Facturation 2024'!$N$6:$N$99))=2,"Chantier"),"")</f>
        <v/>
      </c>
      <c r="AF16" s="132" t="s">
        <v>70</v>
      </c>
      <c r="AG16" s="135">
        <v>45549</v>
      </c>
      <c r="AH16" s="134" t="s">
        <v>73</v>
      </c>
      <c r="AI16" s="133" t="str" cm="1">
        <f t="array" ref="AI16">IFERROR(_xlfn.IFS(
IFERROR(MATCH(AG16,tJourFerie[Jour],0),0)&gt;0, INDEX(tJourFerie[Jours fériés],MATCH(AG16,tJourFerie[Jour],0),1),
WEEKDAY(AG16,2)=7,"",
MAX(--(AG16&gt;='Facturation 2024'!$M$6:$M$99)+--(AG16&lt;='Facturation 2024'!$N$6:$N$99))=2,"Chantier"),"")</f>
        <v/>
      </c>
      <c r="AJ16" s="132" t="s">
        <v>70</v>
      </c>
      <c r="AK16" s="135">
        <v>45579</v>
      </c>
      <c r="AL16" s="134" t="s">
        <v>77</v>
      </c>
      <c r="AM16" s="133" t="str" cm="1">
        <f t="array" ref="AM16">IFERROR(_xlfn.IFS(
IFERROR(MATCH(AK16,tJourFerie[Jour],0),0)&gt;0, INDEX(tJourFerie[Jours fériés],MATCH(AK16,tJourFerie[Jour],0),1),
WEEKDAY(AK16,2)=7,"",
MAX(--(AK16&gt;='Facturation 2024'!$M$6:$M$99)+--(AK16&lt;='Facturation 2024'!$N$6:$N$99))=2,"Chantier"),"")</f>
        <v/>
      </c>
      <c r="AN16" s="132">
        <v>42</v>
      </c>
      <c r="AO16" s="135">
        <v>45610</v>
      </c>
      <c r="AP16" s="134" t="s">
        <v>72</v>
      </c>
      <c r="AQ16" s="133" t="str" cm="1">
        <f t="array" ref="AQ16">IFERROR(_xlfn.IFS(
IFERROR(MATCH(AO16,tJourFerie[Jour],0),0)&gt;0, INDEX(tJourFerie[Jours fériés],MATCH(AO16,tJourFerie[Jour],0),1),
WEEKDAY(AO16,2)=7,"",
MAX(--(AO16&gt;='Facturation 2024'!$M$6:$M$99)+--(AO16&lt;='Facturation 2024'!$N$6:$N$99))=2,"Chantier"),"")</f>
        <v/>
      </c>
      <c r="AR16" s="132" t="s">
        <v>70</v>
      </c>
      <c r="AS16" s="135">
        <v>45640</v>
      </c>
      <c r="AT16" s="134" t="s">
        <v>73</v>
      </c>
      <c r="AU16" s="133" t="str" cm="1">
        <f t="array" ref="AU16">IFERROR(_xlfn.IFS(
IFERROR(MATCH(AS16,tJourFerie[Jour],0),0)&gt;0, INDEX(tJourFerie[Jours fériés],MATCH(AS16,tJourFerie[Jour],0),1),
WEEKDAY(AS16,2)=7,"",
MAX(--(AS16&gt;='Facturation 2024'!$M$6:$M$99)+--(AS16&lt;='Facturation 2024'!$N$6:$N$99))=2,"Chantier"),"")</f>
        <v/>
      </c>
      <c r="AV16" s="132" t="s">
        <v>70</v>
      </c>
      <c r="AW16" s="131"/>
    </row>
    <row r="17" spans="1:49" ht="21.75" customHeight="1" x14ac:dyDescent="0.25">
      <c r="A17" s="135">
        <v>45306</v>
      </c>
      <c r="B17" s="134" t="s">
        <v>77</v>
      </c>
      <c r="C17" s="133" t="s">
        <v>70</v>
      </c>
      <c r="D17" s="132">
        <v>3</v>
      </c>
      <c r="E17" s="135">
        <v>45337</v>
      </c>
      <c r="F17" s="134" t="s">
        <v>72</v>
      </c>
      <c r="G17" s="133" t="s">
        <v>70</v>
      </c>
      <c r="H17" s="132" t="s">
        <v>70</v>
      </c>
      <c r="I17" s="135">
        <v>45366</v>
      </c>
      <c r="J17" s="134" t="s">
        <v>74</v>
      </c>
      <c r="K17" s="133" t="s">
        <v>70</v>
      </c>
      <c r="L17" s="132" t="s">
        <v>70</v>
      </c>
      <c r="M17" s="135">
        <v>45397</v>
      </c>
      <c r="N17" s="134" t="s">
        <v>77</v>
      </c>
      <c r="O17" s="133" t="s">
        <v>70</v>
      </c>
      <c r="P17" s="132">
        <v>16</v>
      </c>
      <c r="Q17" s="135">
        <v>45427</v>
      </c>
      <c r="R17" s="134" t="s">
        <v>71</v>
      </c>
      <c r="S17" s="133" t="s">
        <v>70</v>
      </c>
      <c r="T17" s="132" t="s">
        <v>70</v>
      </c>
      <c r="U17" s="135">
        <v>45458</v>
      </c>
      <c r="V17" s="134" t="s">
        <v>73</v>
      </c>
      <c r="W17" s="133" t="s">
        <v>70</v>
      </c>
      <c r="X17" s="132" t="s">
        <v>70</v>
      </c>
      <c r="Y17" s="135">
        <v>45488</v>
      </c>
      <c r="Z17" s="134" t="s">
        <v>77</v>
      </c>
      <c r="AA17" s="203" t="str" cm="1">
        <f t="array" ref="AA17">IFERROR(_xlfn.IFS(
IFERROR(MATCH(Y17,tJourFerie[Jour],0),0)&gt;0, INDEX(tJourFerie[Jours fériés],MATCH(Y17,tJourFerie[Jour],0),1),
WEEKDAY(Y17,2)=7,"",
MAX(--(Y17&gt;='Facturation 2024'!$M$6:$M$99)+--(Y17&lt;='Facturation 2024'!$N$6:$N$99))=2,"Chantier"),"")</f>
        <v>Chantier</v>
      </c>
      <c r="AB17" s="132">
        <v>29</v>
      </c>
      <c r="AC17" s="135">
        <v>45519</v>
      </c>
      <c r="AD17" s="141" t="s">
        <v>72</v>
      </c>
      <c r="AE17" s="140" t="str" cm="1">
        <f t="array" ref="AE17">IFERROR(_xlfn.IFS(
IFERROR(MATCH(AC17,tJourFerie[Jour],0),0)&gt;0, INDEX(tJourFerie[Jours fériés],MATCH(AC17,tJourFerie[Jour],0),1),
WEEKDAY(AC17,2)=7,"",
MAX(--(AC17&gt;='Facturation 2024'!$M$6:$M$99)+--(AC17&lt;='Facturation 2024'!$N$6:$N$99))=2,"Chantier"),"")</f>
        <v>Assomption</v>
      </c>
      <c r="AF17" s="139" t="s">
        <v>70</v>
      </c>
      <c r="AG17" s="135">
        <v>45550</v>
      </c>
      <c r="AH17" s="141" t="s">
        <v>76</v>
      </c>
      <c r="AI17" s="140" t="str" cm="1">
        <f t="array" ref="AI17">IFERROR(_xlfn.IFS(
IFERROR(MATCH(AG17,tJourFerie[Jour],0),0)&gt;0, INDEX(tJourFerie[Jours fériés],MATCH(AG17,tJourFerie[Jour],0),1),
WEEKDAY(AG17,2)=7,"",
MAX(--(AG17&gt;='Facturation 2024'!$M$6:$M$99)+--(AG17&lt;='Facturation 2024'!$N$6:$N$99))=2,"Chantier"),"")</f>
        <v/>
      </c>
      <c r="AJ17" s="139" t="s">
        <v>70</v>
      </c>
      <c r="AK17" s="135">
        <v>45580</v>
      </c>
      <c r="AL17" s="134" t="s">
        <v>71</v>
      </c>
      <c r="AM17" s="133" t="str" cm="1">
        <f t="array" ref="AM17">IFERROR(_xlfn.IFS(
IFERROR(MATCH(AK17,tJourFerie[Jour],0),0)&gt;0, INDEX(tJourFerie[Jours fériés],MATCH(AK17,tJourFerie[Jour],0),1),
WEEKDAY(AK17,2)=7,"",
MAX(--(AK17&gt;='Facturation 2024'!$M$6:$M$99)+--(AK17&lt;='Facturation 2024'!$N$6:$N$99))=2,"Chantier"),"")</f>
        <v/>
      </c>
      <c r="AN17" s="132" t="s">
        <v>70</v>
      </c>
      <c r="AO17" s="135">
        <v>45611</v>
      </c>
      <c r="AP17" s="134" t="s">
        <v>74</v>
      </c>
      <c r="AQ17" s="133" t="str" cm="1">
        <f t="array" ref="AQ17">IFERROR(_xlfn.IFS(
IFERROR(MATCH(AO17,tJourFerie[Jour],0),0)&gt;0, INDEX(tJourFerie[Jours fériés],MATCH(AO17,tJourFerie[Jour],0),1),
WEEKDAY(AO17,2)=7,"",
MAX(--(AO17&gt;='Facturation 2024'!$M$6:$M$99)+--(AO17&lt;='Facturation 2024'!$N$6:$N$99))=2,"Chantier"),"")</f>
        <v/>
      </c>
      <c r="AR17" s="132" t="s">
        <v>70</v>
      </c>
      <c r="AS17" s="135">
        <v>45641</v>
      </c>
      <c r="AT17" s="141" t="s">
        <v>76</v>
      </c>
      <c r="AU17" s="140" t="str" cm="1">
        <f t="array" ref="AU17">IFERROR(_xlfn.IFS(
IFERROR(MATCH(AS17,tJourFerie[Jour],0),0)&gt;0, INDEX(tJourFerie[Jours fériés],MATCH(AS17,tJourFerie[Jour],0),1),
WEEKDAY(AS17,2)=7,"",
MAX(--(AS17&gt;='Facturation 2024'!$M$6:$M$99)+--(AS17&lt;='Facturation 2024'!$N$6:$N$99))=2,"Chantier"),"")</f>
        <v/>
      </c>
      <c r="AV17" s="139" t="s">
        <v>70</v>
      </c>
      <c r="AW17" s="131"/>
    </row>
    <row r="18" spans="1:49" ht="21.75" customHeight="1" x14ac:dyDescent="0.25">
      <c r="A18" s="135">
        <v>45307</v>
      </c>
      <c r="B18" s="134" t="s">
        <v>71</v>
      </c>
      <c r="C18" s="133" t="s">
        <v>70</v>
      </c>
      <c r="D18" s="132" t="s">
        <v>70</v>
      </c>
      <c r="E18" s="135">
        <v>45338</v>
      </c>
      <c r="F18" s="134" t="s">
        <v>74</v>
      </c>
      <c r="G18" s="133" t="s">
        <v>70</v>
      </c>
      <c r="H18" s="132" t="s">
        <v>70</v>
      </c>
      <c r="I18" s="135">
        <v>45367</v>
      </c>
      <c r="J18" s="134" t="s">
        <v>73</v>
      </c>
      <c r="K18" s="133" t="s">
        <v>70</v>
      </c>
      <c r="L18" s="132" t="s">
        <v>70</v>
      </c>
      <c r="M18" s="135">
        <v>45398</v>
      </c>
      <c r="N18" s="134" t="s">
        <v>71</v>
      </c>
      <c r="O18" s="133" t="s">
        <v>70</v>
      </c>
      <c r="P18" s="132" t="s">
        <v>70</v>
      </c>
      <c r="Q18" s="135">
        <v>45428</v>
      </c>
      <c r="R18" s="134" t="s">
        <v>72</v>
      </c>
      <c r="S18" s="133" t="s">
        <v>70</v>
      </c>
      <c r="T18" s="132" t="s">
        <v>70</v>
      </c>
      <c r="U18" s="135">
        <v>45459</v>
      </c>
      <c r="V18" s="141" t="s">
        <v>76</v>
      </c>
      <c r="W18" s="140" t="s">
        <v>70</v>
      </c>
      <c r="X18" s="139" t="s">
        <v>70</v>
      </c>
      <c r="Y18" s="135">
        <v>45489</v>
      </c>
      <c r="Z18" s="134" t="s">
        <v>71</v>
      </c>
      <c r="AA18" s="203" t="str" cm="1">
        <f t="array" ref="AA18">IFERROR(_xlfn.IFS(
IFERROR(MATCH(Y18,tJourFerie[Jour],0),0)&gt;0, INDEX(tJourFerie[Jours fériés],MATCH(Y18,tJourFerie[Jour],0),1),
WEEKDAY(Y18,2)=7,"",
MAX(--(Y18&gt;='Facturation 2024'!$M$6:$M$99)+--(Y18&lt;='Facturation 2024'!$N$6:$N$99))=2,"Chantier"),"")</f>
        <v>Chantier</v>
      </c>
      <c r="AB18" s="132" t="s">
        <v>70</v>
      </c>
      <c r="AC18" s="135">
        <v>45520</v>
      </c>
      <c r="AD18" s="134" t="s">
        <v>74</v>
      </c>
      <c r="AE18" s="133" t="str" cm="1">
        <f t="array" ref="AE18">IFERROR(_xlfn.IFS(
IFERROR(MATCH(AC18,tJourFerie[Jour],0),0)&gt;0, INDEX(tJourFerie[Jours fériés],MATCH(AC18,tJourFerie[Jour],0),1),
WEEKDAY(AC18,2)=7,"",
MAX(--(AC18&gt;='Facturation 2024'!$M$6:$M$99)+--(AC18&lt;='Facturation 2024'!$N$6:$N$99))=2,"Chantier"),"")</f>
        <v/>
      </c>
      <c r="AF18" s="132" t="s">
        <v>70</v>
      </c>
      <c r="AG18" s="135">
        <v>45551</v>
      </c>
      <c r="AH18" s="134" t="s">
        <v>77</v>
      </c>
      <c r="AI18" s="133" t="str" cm="1">
        <f t="array" ref="AI18">IFERROR(_xlfn.IFS(
IFERROR(MATCH(AG18,tJourFerie[Jour],0),0)&gt;0, INDEX(tJourFerie[Jours fériés],MATCH(AG18,tJourFerie[Jour],0),1),
WEEKDAY(AG18,2)=7,"",
MAX(--(AG18&gt;='Facturation 2024'!$M$6:$M$99)+--(AG18&lt;='Facturation 2024'!$N$6:$N$99))=2,"Chantier"),"")</f>
        <v/>
      </c>
      <c r="AJ18" s="132">
        <v>38</v>
      </c>
      <c r="AK18" s="135">
        <v>45581</v>
      </c>
      <c r="AL18" s="134" t="s">
        <v>71</v>
      </c>
      <c r="AM18" s="133" t="str" cm="1">
        <f t="array" ref="AM18">IFERROR(_xlfn.IFS(
IFERROR(MATCH(AK18,tJourFerie[Jour],0),0)&gt;0, INDEX(tJourFerie[Jours fériés],MATCH(AK18,tJourFerie[Jour],0),1),
WEEKDAY(AK18,2)=7,"",
MAX(--(AK18&gt;='Facturation 2024'!$M$6:$M$99)+--(AK18&lt;='Facturation 2024'!$N$6:$N$99))=2,"Chantier"),"")</f>
        <v/>
      </c>
      <c r="AN18" s="132" t="s">
        <v>70</v>
      </c>
      <c r="AO18" s="135">
        <v>45612</v>
      </c>
      <c r="AP18" s="134" t="s">
        <v>73</v>
      </c>
      <c r="AQ18" s="133" t="str" cm="1">
        <f t="array" ref="AQ18">IFERROR(_xlfn.IFS(
IFERROR(MATCH(AO18,tJourFerie[Jour],0),0)&gt;0, INDEX(tJourFerie[Jours fériés],MATCH(AO18,tJourFerie[Jour],0),1),
WEEKDAY(AO18,2)=7,"",
MAX(--(AO18&gt;='Facturation 2024'!$M$6:$M$99)+--(AO18&lt;='Facturation 2024'!$N$6:$N$99))=2,"Chantier"),"")</f>
        <v/>
      </c>
      <c r="AR18" s="132" t="s">
        <v>70</v>
      </c>
      <c r="AS18" s="135">
        <v>45642</v>
      </c>
      <c r="AT18" s="134" t="s">
        <v>77</v>
      </c>
      <c r="AU18" s="133" t="str" cm="1">
        <f t="array" ref="AU18">IFERROR(_xlfn.IFS(
IFERROR(MATCH(AS18,tJourFerie[Jour],0),0)&gt;0, INDEX(tJourFerie[Jours fériés],MATCH(AS18,tJourFerie[Jour],0),1),
WEEKDAY(AS18,2)=7,"",
MAX(--(AS18&gt;='Facturation 2024'!$M$6:$M$99)+--(AS18&lt;='Facturation 2024'!$N$6:$N$99))=2,"Chantier"),"")</f>
        <v/>
      </c>
      <c r="AV18" s="132">
        <v>51</v>
      </c>
      <c r="AW18" s="131"/>
    </row>
    <row r="19" spans="1:49" ht="21.75" customHeight="1" x14ac:dyDescent="0.25">
      <c r="A19" s="135">
        <v>45308</v>
      </c>
      <c r="B19" s="134" t="s">
        <v>71</v>
      </c>
      <c r="C19" s="133" t="s">
        <v>70</v>
      </c>
      <c r="D19" s="132" t="s">
        <v>70</v>
      </c>
      <c r="E19" s="135">
        <v>45339</v>
      </c>
      <c r="F19" s="134" t="s">
        <v>73</v>
      </c>
      <c r="G19" s="133" t="s">
        <v>70</v>
      </c>
      <c r="H19" s="132" t="s">
        <v>70</v>
      </c>
      <c r="I19" s="135">
        <v>45368</v>
      </c>
      <c r="J19" s="141" t="s">
        <v>76</v>
      </c>
      <c r="K19" s="140" t="s">
        <v>70</v>
      </c>
      <c r="L19" s="139" t="s">
        <v>70</v>
      </c>
      <c r="M19" s="135">
        <v>45399</v>
      </c>
      <c r="N19" s="134" t="s">
        <v>71</v>
      </c>
      <c r="O19" s="133" t="s">
        <v>70</v>
      </c>
      <c r="P19" s="132" t="s">
        <v>70</v>
      </c>
      <c r="Q19" s="135">
        <v>45429</v>
      </c>
      <c r="R19" s="134" t="s">
        <v>74</v>
      </c>
      <c r="S19" s="133" t="s">
        <v>70</v>
      </c>
      <c r="T19" s="132" t="s">
        <v>70</v>
      </c>
      <c r="U19" s="135">
        <v>45460</v>
      </c>
      <c r="V19" s="134" t="s">
        <v>77</v>
      </c>
      <c r="W19" s="133" t="s">
        <v>70</v>
      </c>
      <c r="X19" s="132">
        <v>25</v>
      </c>
      <c r="Y19" s="135">
        <v>45490</v>
      </c>
      <c r="Z19" s="134" t="s">
        <v>71</v>
      </c>
      <c r="AA19" s="203" t="str" cm="1">
        <f t="array" ref="AA19">IFERROR(_xlfn.IFS(
IFERROR(MATCH(Y19,tJourFerie[Jour],0),0)&gt;0, INDEX(tJourFerie[Jours fériés],MATCH(Y19,tJourFerie[Jour],0),1),
WEEKDAY(Y19,2)=7,"",
MAX(--(Y19&gt;='Facturation 2024'!$M$6:$M$99)+--(Y19&lt;='Facturation 2024'!$N$6:$N$99))=2,"Chantier"),"")</f>
        <v>Chantier</v>
      </c>
      <c r="AB19" s="132" t="s">
        <v>70</v>
      </c>
      <c r="AC19" s="135">
        <v>45521</v>
      </c>
      <c r="AD19" s="134" t="s">
        <v>73</v>
      </c>
      <c r="AE19" s="133" t="str" cm="1">
        <f t="array" ref="AE19">IFERROR(_xlfn.IFS(
IFERROR(MATCH(AC19,tJourFerie[Jour],0),0)&gt;0, INDEX(tJourFerie[Jours fériés],MATCH(AC19,tJourFerie[Jour],0),1),
WEEKDAY(AC19,2)=7,"",
MAX(--(AC19&gt;='Facturation 2024'!$M$6:$M$99)+--(AC19&lt;='Facturation 2024'!$N$6:$N$99))=2,"Chantier"),"")</f>
        <v/>
      </c>
      <c r="AF19" s="132" t="s">
        <v>70</v>
      </c>
      <c r="AG19" s="135">
        <v>45552</v>
      </c>
      <c r="AH19" s="134" t="s">
        <v>71</v>
      </c>
      <c r="AI19" s="133" t="str" cm="1">
        <f t="array" ref="AI19">IFERROR(_xlfn.IFS(
IFERROR(MATCH(AG19,tJourFerie[Jour],0),0)&gt;0, INDEX(tJourFerie[Jours fériés],MATCH(AG19,tJourFerie[Jour],0),1),
WEEKDAY(AG19,2)=7,"",
MAX(--(AG19&gt;='Facturation 2024'!$M$6:$M$99)+--(AG19&lt;='Facturation 2024'!$N$6:$N$99))=2,"Chantier"),"")</f>
        <v/>
      </c>
      <c r="AJ19" s="132" t="s">
        <v>70</v>
      </c>
      <c r="AK19" s="135">
        <v>45582</v>
      </c>
      <c r="AL19" s="134" t="s">
        <v>72</v>
      </c>
      <c r="AM19" s="133" t="str" cm="1">
        <f t="array" ref="AM19">IFERROR(_xlfn.IFS(
IFERROR(MATCH(AK19,tJourFerie[Jour],0),0)&gt;0, INDEX(tJourFerie[Jours fériés],MATCH(AK19,tJourFerie[Jour],0),1),
WEEKDAY(AK19,2)=7,"",
MAX(--(AK19&gt;='Facturation 2024'!$M$6:$M$99)+--(AK19&lt;='Facturation 2024'!$N$6:$N$99))=2,"Chantier"),"")</f>
        <v/>
      </c>
      <c r="AN19" s="132" t="s">
        <v>70</v>
      </c>
      <c r="AO19" s="135">
        <v>45613</v>
      </c>
      <c r="AP19" s="141" t="s">
        <v>76</v>
      </c>
      <c r="AQ19" s="140" t="str" cm="1">
        <f t="array" ref="AQ19">IFERROR(_xlfn.IFS(
IFERROR(MATCH(AO19,tJourFerie[Jour],0),0)&gt;0, INDEX(tJourFerie[Jours fériés],MATCH(AO19,tJourFerie[Jour],0),1),
WEEKDAY(AO19,2)=7,"",
MAX(--(AO19&gt;='Facturation 2024'!$M$6:$M$99)+--(AO19&lt;='Facturation 2024'!$N$6:$N$99))=2,"Chantier"),"")</f>
        <v/>
      </c>
      <c r="AR19" s="139" t="s">
        <v>70</v>
      </c>
      <c r="AS19" s="135">
        <v>45643</v>
      </c>
      <c r="AT19" s="134" t="s">
        <v>71</v>
      </c>
      <c r="AU19" s="133" t="str" cm="1">
        <f t="array" ref="AU19">IFERROR(_xlfn.IFS(
IFERROR(MATCH(AS19,tJourFerie[Jour],0),0)&gt;0, INDEX(tJourFerie[Jours fériés],MATCH(AS19,tJourFerie[Jour],0),1),
WEEKDAY(AS19,2)=7,"",
MAX(--(AS19&gt;='Facturation 2024'!$M$6:$M$99)+--(AS19&lt;='Facturation 2024'!$N$6:$N$99))=2,"Chantier"),"")</f>
        <v/>
      </c>
      <c r="AV19" s="132" t="s">
        <v>70</v>
      </c>
      <c r="AW19" s="131"/>
    </row>
    <row r="20" spans="1:49" ht="21.75" customHeight="1" x14ac:dyDescent="0.25">
      <c r="A20" s="135">
        <v>45309</v>
      </c>
      <c r="B20" s="134" t="s">
        <v>72</v>
      </c>
      <c r="C20" s="133" t="s">
        <v>70</v>
      </c>
      <c r="D20" s="132" t="s">
        <v>70</v>
      </c>
      <c r="E20" s="135">
        <v>45340</v>
      </c>
      <c r="F20" s="141" t="s">
        <v>76</v>
      </c>
      <c r="G20" s="140" t="s">
        <v>70</v>
      </c>
      <c r="H20" s="139" t="s">
        <v>70</v>
      </c>
      <c r="I20" s="135">
        <v>45369</v>
      </c>
      <c r="J20" s="134" t="s">
        <v>77</v>
      </c>
      <c r="K20" s="133" t="s">
        <v>70</v>
      </c>
      <c r="L20" s="132">
        <v>12</v>
      </c>
      <c r="M20" s="135">
        <v>45400</v>
      </c>
      <c r="N20" s="134" t="s">
        <v>72</v>
      </c>
      <c r="O20" s="133" t="s">
        <v>70</v>
      </c>
      <c r="P20" s="132" t="s">
        <v>70</v>
      </c>
      <c r="Q20" s="135">
        <v>45430</v>
      </c>
      <c r="R20" s="134" t="s">
        <v>73</v>
      </c>
      <c r="S20" s="133" t="s">
        <v>70</v>
      </c>
      <c r="T20" s="132" t="s">
        <v>70</v>
      </c>
      <c r="U20" s="135">
        <v>45461</v>
      </c>
      <c r="V20" s="134" t="s">
        <v>71</v>
      </c>
      <c r="W20" s="133" t="s">
        <v>70</v>
      </c>
      <c r="X20" s="132" t="s">
        <v>70</v>
      </c>
      <c r="Y20" s="135">
        <v>45491</v>
      </c>
      <c r="Z20" s="134" t="s">
        <v>72</v>
      </c>
      <c r="AA20" s="203" t="str" cm="1">
        <f t="array" ref="AA20">IFERROR(_xlfn.IFS(
IFERROR(MATCH(Y20,tJourFerie[Jour],0),0)&gt;0, INDEX(tJourFerie[Jours fériés],MATCH(Y20,tJourFerie[Jour],0),1),
WEEKDAY(Y20,2)=7,"",
MAX(--(Y20&gt;='Facturation 2024'!$M$6:$M$99)+--(Y20&lt;='Facturation 2024'!$N$6:$N$99))=2,"Chantier"),"")</f>
        <v>Chantier</v>
      </c>
      <c r="AB20" s="132" t="s">
        <v>70</v>
      </c>
      <c r="AC20" s="135">
        <v>45522</v>
      </c>
      <c r="AD20" s="141" t="s">
        <v>76</v>
      </c>
      <c r="AE20" s="140" t="str" cm="1">
        <f t="array" ref="AE20">IFERROR(_xlfn.IFS(
IFERROR(MATCH(AC20,tJourFerie[Jour],0),0)&gt;0, INDEX(tJourFerie[Jours fériés],MATCH(AC20,tJourFerie[Jour],0),1),
WEEKDAY(AC20,2)=7,"",
MAX(--(AC20&gt;='Facturation 2024'!$M$6:$M$99)+--(AC20&lt;='Facturation 2024'!$N$6:$N$99))=2,"Chantier"),"")</f>
        <v/>
      </c>
      <c r="AF20" s="139" t="s">
        <v>70</v>
      </c>
      <c r="AG20" s="135">
        <v>45553</v>
      </c>
      <c r="AH20" s="134" t="s">
        <v>71</v>
      </c>
      <c r="AI20" s="133" t="str" cm="1">
        <f t="array" ref="AI20">IFERROR(_xlfn.IFS(
IFERROR(MATCH(AG20,tJourFerie[Jour],0),0)&gt;0, INDEX(tJourFerie[Jours fériés],MATCH(AG20,tJourFerie[Jour],0),1),
WEEKDAY(AG20,2)=7,"",
MAX(--(AG20&gt;='Facturation 2024'!$M$6:$M$99)+--(AG20&lt;='Facturation 2024'!$N$6:$N$99))=2,"Chantier"),"")</f>
        <v/>
      </c>
      <c r="AJ20" s="132" t="s">
        <v>70</v>
      </c>
      <c r="AK20" s="135">
        <v>45583</v>
      </c>
      <c r="AL20" s="134" t="s">
        <v>74</v>
      </c>
      <c r="AM20" s="133" t="str" cm="1">
        <f t="array" ref="AM20">IFERROR(_xlfn.IFS(
IFERROR(MATCH(AK20,tJourFerie[Jour],0),0)&gt;0, INDEX(tJourFerie[Jours fériés],MATCH(AK20,tJourFerie[Jour],0),1),
WEEKDAY(AK20,2)=7,"",
MAX(--(AK20&gt;='Facturation 2024'!$M$6:$M$99)+--(AK20&lt;='Facturation 2024'!$N$6:$N$99))=2,"Chantier"),"")</f>
        <v/>
      </c>
      <c r="AN20" s="132" t="s">
        <v>70</v>
      </c>
      <c r="AO20" s="135">
        <v>45614</v>
      </c>
      <c r="AP20" s="134" t="s">
        <v>77</v>
      </c>
      <c r="AQ20" s="133" t="str" cm="1">
        <f t="array" ref="AQ20">IFERROR(_xlfn.IFS(
IFERROR(MATCH(AO20,tJourFerie[Jour],0),0)&gt;0, INDEX(tJourFerie[Jours fériés],MATCH(AO20,tJourFerie[Jour],0),1),
WEEKDAY(AO20,2)=7,"",
MAX(--(AO20&gt;='Facturation 2024'!$M$6:$M$99)+--(AO20&lt;='Facturation 2024'!$N$6:$N$99))=2,"Chantier"),"")</f>
        <v/>
      </c>
      <c r="AR20" s="132">
        <v>47</v>
      </c>
      <c r="AS20" s="135">
        <v>45644</v>
      </c>
      <c r="AT20" s="134" t="s">
        <v>71</v>
      </c>
      <c r="AU20" s="133" t="str" cm="1">
        <f t="array" ref="AU20">IFERROR(_xlfn.IFS(
IFERROR(MATCH(AS20,tJourFerie[Jour],0),0)&gt;0, INDEX(tJourFerie[Jours fériés],MATCH(AS20,tJourFerie[Jour],0),1),
WEEKDAY(AS20,2)=7,"",
MAX(--(AS20&gt;='Facturation 2024'!$M$6:$M$99)+--(AS20&lt;='Facturation 2024'!$N$6:$N$99))=2,"Chantier"),"")</f>
        <v/>
      </c>
      <c r="AV20" s="132" t="s">
        <v>70</v>
      </c>
      <c r="AW20" s="131"/>
    </row>
    <row r="21" spans="1:49" ht="21.75" customHeight="1" x14ac:dyDescent="0.25">
      <c r="A21" s="135">
        <v>45310</v>
      </c>
      <c r="B21" s="134" t="s">
        <v>74</v>
      </c>
      <c r="C21" s="133" t="s">
        <v>70</v>
      </c>
      <c r="D21" s="132" t="s">
        <v>70</v>
      </c>
      <c r="E21" s="135">
        <v>45341</v>
      </c>
      <c r="F21" s="134" t="s">
        <v>77</v>
      </c>
      <c r="G21" s="133" t="s">
        <v>70</v>
      </c>
      <c r="H21" s="132">
        <v>8</v>
      </c>
      <c r="I21" s="135">
        <v>45370</v>
      </c>
      <c r="J21" s="134" t="s">
        <v>71</v>
      </c>
      <c r="K21" s="133" t="s">
        <v>70</v>
      </c>
      <c r="L21" s="132" t="s">
        <v>70</v>
      </c>
      <c r="M21" s="135">
        <v>45401</v>
      </c>
      <c r="N21" s="134" t="s">
        <v>74</v>
      </c>
      <c r="O21" s="133" t="s">
        <v>70</v>
      </c>
      <c r="P21" s="132" t="s">
        <v>70</v>
      </c>
      <c r="Q21" s="135">
        <v>45431</v>
      </c>
      <c r="R21" s="141" t="s">
        <v>76</v>
      </c>
      <c r="S21" s="140" t="s">
        <v>80</v>
      </c>
      <c r="T21" s="139" t="s">
        <v>70</v>
      </c>
      <c r="U21" s="135">
        <v>45462</v>
      </c>
      <c r="V21" s="134" t="s">
        <v>71</v>
      </c>
      <c r="W21" s="133" t="s">
        <v>70</v>
      </c>
      <c r="X21" s="132" t="s">
        <v>70</v>
      </c>
      <c r="Y21" s="135">
        <v>45492</v>
      </c>
      <c r="Z21" s="134" t="s">
        <v>74</v>
      </c>
      <c r="AA21" s="203" t="str" cm="1">
        <f t="array" ref="AA21">IFERROR(_xlfn.IFS(
IFERROR(MATCH(Y21,tJourFerie[Jour],0),0)&gt;0, INDEX(tJourFerie[Jours fériés],MATCH(Y21,tJourFerie[Jour],0),1),
WEEKDAY(Y21,2)=7,"",
MAX(--(Y21&gt;='Facturation 2024'!$M$6:$M$99)+--(Y21&lt;='Facturation 2024'!$N$6:$N$99))=2,"Chantier"),"")</f>
        <v/>
      </c>
      <c r="AB21" s="132" t="s">
        <v>70</v>
      </c>
      <c r="AC21" s="135">
        <v>45523</v>
      </c>
      <c r="AD21" s="134" t="s">
        <v>77</v>
      </c>
      <c r="AE21" s="133" t="str" cm="1">
        <f t="array" ref="AE21">IFERROR(_xlfn.IFS(
IFERROR(MATCH(AC21,tJourFerie[Jour],0),0)&gt;0, INDEX(tJourFerie[Jours fériés],MATCH(AC21,tJourFerie[Jour],0),1),
WEEKDAY(AC21,2)=7,"",
MAX(--(AC21&gt;='Facturation 2024'!$M$6:$M$99)+--(AC21&lt;='Facturation 2024'!$N$6:$N$99))=2,"Chantier"),"")</f>
        <v/>
      </c>
      <c r="AF21" s="132">
        <v>34</v>
      </c>
      <c r="AG21" s="135">
        <v>45554</v>
      </c>
      <c r="AH21" s="134" t="s">
        <v>72</v>
      </c>
      <c r="AI21" s="133" t="str" cm="1">
        <f t="array" ref="AI21">IFERROR(_xlfn.IFS(
IFERROR(MATCH(AG21,tJourFerie[Jour],0),0)&gt;0, INDEX(tJourFerie[Jours fériés],MATCH(AG21,tJourFerie[Jour],0),1),
WEEKDAY(AG21,2)=7,"",
MAX(--(AG21&gt;='Facturation 2024'!$M$6:$M$99)+--(AG21&lt;='Facturation 2024'!$N$6:$N$99))=2,"Chantier"),"")</f>
        <v/>
      </c>
      <c r="AJ21" s="132" t="s">
        <v>70</v>
      </c>
      <c r="AK21" s="135">
        <v>45584</v>
      </c>
      <c r="AL21" s="134" t="s">
        <v>73</v>
      </c>
      <c r="AM21" s="133" t="str" cm="1">
        <f t="array" ref="AM21">IFERROR(_xlfn.IFS(
IFERROR(MATCH(AK21,tJourFerie[Jour],0),0)&gt;0, INDEX(tJourFerie[Jours fériés],MATCH(AK21,tJourFerie[Jour],0),1),
WEEKDAY(AK21,2)=7,"",
MAX(--(AK21&gt;='Facturation 2024'!$M$6:$M$99)+--(AK21&lt;='Facturation 2024'!$N$6:$N$99))=2,"Chantier"),"")</f>
        <v/>
      </c>
      <c r="AN21" s="132" t="s">
        <v>70</v>
      </c>
      <c r="AO21" s="135">
        <v>45615</v>
      </c>
      <c r="AP21" s="134" t="s">
        <v>71</v>
      </c>
      <c r="AQ21" s="133" t="str" cm="1">
        <f t="array" ref="AQ21">IFERROR(_xlfn.IFS(
IFERROR(MATCH(AO21,tJourFerie[Jour],0),0)&gt;0, INDEX(tJourFerie[Jours fériés],MATCH(AO21,tJourFerie[Jour],0),1),
WEEKDAY(AO21,2)=7,"",
MAX(--(AO21&gt;='Facturation 2024'!$M$6:$M$99)+--(AO21&lt;='Facturation 2024'!$N$6:$N$99))=2,"Chantier"),"")</f>
        <v/>
      </c>
      <c r="AR21" s="132" t="s">
        <v>70</v>
      </c>
      <c r="AS21" s="135">
        <v>45645</v>
      </c>
      <c r="AT21" s="134" t="s">
        <v>72</v>
      </c>
      <c r="AU21" s="133" t="str" cm="1">
        <f t="array" ref="AU21">IFERROR(_xlfn.IFS(
IFERROR(MATCH(AS21,tJourFerie[Jour],0),0)&gt;0, INDEX(tJourFerie[Jours fériés],MATCH(AS21,tJourFerie[Jour],0),1),
WEEKDAY(AS21,2)=7,"",
MAX(--(AS21&gt;='Facturation 2024'!$M$6:$M$99)+--(AS21&lt;='Facturation 2024'!$N$6:$N$99))=2,"Chantier"),"")</f>
        <v/>
      </c>
      <c r="AV21" s="132" t="s">
        <v>70</v>
      </c>
      <c r="AW21" s="131"/>
    </row>
    <row r="22" spans="1:49" ht="21.75" customHeight="1" x14ac:dyDescent="0.25">
      <c r="A22" s="135">
        <v>45311</v>
      </c>
      <c r="B22" s="134" t="s">
        <v>73</v>
      </c>
      <c r="C22" s="133" t="s">
        <v>70</v>
      </c>
      <c r="D22" s="132" t="s">
        <v>70</v>
      </c>
      <c r="E22" s="135">
        <v>45342</v>
      </c>
      <c r="F22" s="134" t="s">
        <v>71</v>
      </c>
      <c r="G22" s="133" t="s">
        <v>70</v>
      </c>
      <c r="H22" s="132" t="s">
        <v>70</v>
      </c>
      <c r="I22" s="135">
        <v>45371</v>
      </c>
      <c r="J22" s="134" t="s">
        <v>71</v>
      </c>
      <c r="K22" s="133" t="s">
        <v>70</v>
      </c>
      <c r="L22" s="132" t="s">
        <v>70</v>
      </c>
      <c r="M22" s="135">
        <v>45402</v>
      </c>
      <c r="N22" s="134" t="s">
        <v>73</v>
      </c>
      <c r="O22" s="133" t="s">
        <v>70</v>
      </c>
      <c r="P22" s="132" t="s">
        <v>70</v>
      </c>
      <c r="Q22" s="135">
        <v>45432</v>
      </c>
      <c r="R22" s="141" t="s">
        <v>77</v>
      </c>
      <c r="S22" s="140" t="s">
        <v>79</v>
      </c>
      <c r="T22" s="139">
        <v>21</v>
      </c>
      <c r="U22" s="135">
        <v>45463</v>
      </c>
      <c r="V22" s="134" t="s">
        <v>72</v>
      </c>
      <c r="W22" s="133" t="s">
        <v>70</v>
      </c>
      <c r="X22" s="132" t="s">
        <v>70</v>
      </c>
      <c r="Y22" s="135">
        <v>45493</v>
      </c>
      <c r="Z22" s="134" t="s">
        <v>73</v>
      </c>
      <c r="AA22" s="203" t="str" cm="1">
        <f t="array" ref="AA22">IFERROR(_xlfn.IFS(
IFERROR(MATCH(Y22,tJourFerie[Jour],0),0)&gt;0, INDEX(tJourFerie[Jours fériés],MATCH(Y22,tJourFerie[Jour],0),1),
WEEKDAY(Y22,2)=7,"",
MAX(--(Y22&gt;='Facturation 2024'!$M$6:$M$99)+--(Y22&lt;='Facturation 2024'!$N$6:$N$99))=2,"Chantier"),"")</f>
        <v/>
      </c>
      <c r="AB22" s="132" t="s">
        <v>70</v>
      </c>
      <c r="AC22" s="135">
        <v>45524</v>
      </c>
      <c r="AD22" s="134" t="s">
        <v>71</v>
      </c>
      <c r="AE22" s="133" t="str" cm="1">
        <f t="array" ref="AE22">IFERROR(_xlfn.IFS(
IFERROR(MATCH(AC22,tJourFerie[Jour],0),0)&gt;0, INDEX(tJourFerie[Jours fériés],MATCH(AC22,tJourFerie[Jour],0),1),
WEEKDAY(AC22,2)=7,"",
MAX(--(AC22&gt;='Facturation 2024'!$M$6:$M$99)+--(AC22&lt;='Facturation 2024'!$N$6:$N$99))=2,"Chantier"),"")</f>
        <v/>
      </c>
      <c r="AF22" s="132" t="s">
        <v>70</v>
      </c>
      <c r="AG22" s="135">
        <v>45555</v>
      </c>
      <c r="AH22" s="134" t="s">
        <v>74</v>
      </c>
      <c r="AI22" s="133" t="str" cm="1">
        <f t="array" ref="AI22">IFERROR(_xlfn.IFS(
IFERROR(MATCH(AG22,tJourFerie[Jour],0),0)&gt;0, INDEX(tJourFerie[Jours fériés],MATCH(AG22,tJourFerie[Jour],0),1),
WEEKDAY(AG22,2)=7,"",
MAX(--(AG22&gt;='Facturation 2024'!$M$6:$M$99)+--(AG22&lt;='Facturation 2024'!$N$6:$N$99))=2,"Chantier"),"")</f>
        <v/>
      </c>
      <c r="AJ22" s="132" t="s">
        <v>70</v>
      </c>
      <c r="AK22" s="135">
        <v>45585</v>
      </c>
      <c r="AL22" s="141" t="s">
        <v>76</v>
      </c>
      <c r="AM22" s="140" t="str" cm="1">
        <f t="array" ref="AM22">IFERROR(_xlfn.IFS(
IFERROR(MATCH(AK22,tJourFerie[Jour],0),0)&gt;0, INDEX(tJourFerie[Jours fériés],MATCH(AK22,tJourFerie[Jour],0),1),
WEEKDAY(AK22,2)=7,"",
MAX(--(AK22&gt;='Facturation 2024'!$M$6:$M$99)+--(AK22&lt;='Facturation 2024'!$N$6:$N$99))=2,"Chantier"),"")</f>
        <v/>
      </c>
      <c r="AN22" s="139" t="s">
        <v>70</v>
      </c>
      <c r="AO22" s="135">
        <v>45616</v>
      </c>
      <c r="AP22" s="134" t="s">
        <v>71</v>
      </c>
      <c r="AQ22" s="133" t="str" cm="1">
        <f t="array" ref="AQ22">IFERROR(_xlfn.IFS(
IFERROR(MATCH(AO22,tJourFerie[Jour],0),0)&gt;0, INDEX(tJourFerie[Jours fériés],MATCH(AO22,tJourFerie[Jour],0),1),
WEEKDAY(AO22,2)=7,"",
MAX(--(AO22&gt;='Facturation 2024'!$M$6:$M$99)+--(AO22&lt;='Facturation 2024'!$N$6:$N$99))=2,"Chantier"),"")</f>
        <v/>
      </c>
      <c r="AR22" s="132" t="s">
        <v>70</v>
      </c>
      <c r="AS22" s="135">
        <v>45646</v>
      </c>
      <c r="AT22" s="134" t="s">
        <v>74</v>
      </c>
      <c r="AU22" s="133" t="str" cm="1">
        <f t="array" ref="AU22">IFERROR(_xlfn.IFS(
IFERROR(MATCH(AS22,tJourFerie[Jour],0),0)&gt;0, INDEX(tJourFerie[Jours fériés],MATCH(AS22,tJourFerie[Jour],0),1),
WEEKDAY(AS22,2)=7,"",
MAX(--(AS22&gt;='Facturation 2024'!$M$6:$M$99)+--(AS22&lt;='Facturation 2024'!$N$6:$N$99))=2,"Chantier"),"")</f>
        <v/>
      </c>
      <c r="AV22" s="132" t="s">
        <v>70</v>
      </c>
      <c r="AW22" s="131"/>
    </row>
    <row r="23" spans="1:49" ht="21.75" customHeight="1" x14ac:dyDescent="0.25">
      <c r="A23" s="135">
        <v>45312</v>
      </c>
      <c r="B23" s="141" t="s">
        <v>76</v>
      </c>
      <c r="C23" s="140" t="s">
        <v>70</v>
      </c>
      <c r="D23" s="139" t="s">
        <v>70</v>
      </c>
      <c r="E23" s="135">
        <v>45343</v>
      </c>
      <c r="F23" s="134" t="s">
        <v>71</v>
      </c>
      <c r="G23" s="133" t="s">
        <v>70</v>
      </c>
      <c r="H23" s="132" t="s">
        <v>70</v>
      </c>
      <c r="I23" s="135">
        <v>45372</v>
      </c>
      <c r="J23" s="134" t="s">
        <v>72</v>
      </c>
      <c r="K23" s="133" t="s">
        <v>70</v>
      </c>
      <c r="L23" s="132" t="s">
        <v>70</v>
      </c>
      <c r="M23" s="135">
        <v>45403</v>
      </c>
      <c r="N23" s="141" t="s">
        <v>76</v>
      </c>
      <c r="O23" s="140" t="s">
        <v>70</v>
      </c>
      <c r="P23" s="139" t="s">
        <v>70</v>
      </c>
      <c r="Q23" s="135">
        <v>45433</v>
      </c>
      <c r="R23" s="134" t="s">
        <v>71</v>
      </c>
      <c r="S23" s="133" t="s">
        <v>70</v>
      </c>
      <c r="T23" s="132" t="s">
        <v>70</v>
      </c>
      <c r="U23" s="135">
        <v>45464</v>
      </c>
      <c r="V23" s="134" t="s">
        <v>74</v>
      </c>
      <c r="W23" s="133" t="s">
        <v>70</v>
      </c>
      <c r="X23" s="132" t="s">
        <v>70</v>
      </c>
      <c r="Y23" s="135">
        <v>45494</v>
      </c>
      <c r="Z23" s="141" t="s">
        <v>76</v>
      </c>
      <c r="AA23" s="202" t="str" cm="1">
        <f t="array" ref="AA23">IFERROR(_xlfn.IFS(
IFERROR(MATCH(Y23,tJourFerie[Jour],0),0)&gt;0, INDEX(tJourFerie[Jours fériés],MATCH(Y23,tJourFerie[Jour],0),1),
WEEKDAY(Y23,2)=7,"",
MAX(--(Y23&gt;='Facturation 2024'!$M$6:$M$99)+--(Y23&lt;='Facturation 2024'!$N$6:$N$99))=2,"Chantier"),"")</f>
        <v/>
      </c>
      <c r="AB23" s="139" t="s">
        <v>70</v>
      </c>
      <c r="AC23" s="135">
        <v>45525</v>
      </c>
      <c r="AD23" s="134" t="s">
        <v>71</v>
      </c>
      <c r="AE23" s="133" t="str" cm="1">
        <f t="array" ref="AE23">IFERROR(_xlfn.IFS(
IFERROR(MATCH(AC23,tJourFerie[Jour],0),0)&gt;0, INDEX(tJourFerie[Jours fériés],MATCH(AC23,tJourFerie[Jour],0),1),
WEEKDAY(AC23,2)=7,"",
MAX(--(AC23&gt;='Facturation 2024'!$M$6:$M$99)+--(AC23&lt;='Facturation 2024'!$N$6:$N$99))=2,"Chantier"),"")</f>
        <v/>
      </c>
      <c r="AF23" s="132" t="s">
        <v>70</v>
      </c>
      <c r="AG23" s="135">
        <v>45556</v>
      </c>
      <c r="AH23" s="134" t="s">
        <v>73</v>
      </c>
      <c r="AI23" s="133" t="str" cm="1">
        <f t="array" ref="AI23">IFERROR(_xlfn.IFS(
IFERROR(MATCH(AG23,tJourFerie[Jour],0),0)&gt;0, INDEX(tJourFerie[Jours fériés],MATCH(AG23,tJourFerie[Jour],0),1),
WEEKDAY(AG23,2)=7,"",
MAX(--(AG23&gt;='Facturation 2024'!$M$6:$M$99)+--(AG23&lt;='Facturation 2024'!$N$6:$N$99))=2,"Chantier"),"")</f>
        <v/>
      </c>
      <c r="AJ23" s="132" t="s">
        <v>70</v>
      </c>
      <c r="AK23" s="135">
        <v>45586</v>
      </c>
      <c r="AL23" s="134" t="s">
        <v>77</v>
      </c>
      <c r="AM23" s="133" t="str" cm="1">
        <f t="array" ref="AM23">IFERROR(_xlfn.IFS(
IFERROR(MATCH(AK23,tJourFerie[Jour],0),0)&gt;0, INDEX(tJourFerie[Jours fériés],MATCH(AK23,tJourFerie[Jour],0),1),
WEEKDAY(AK23,2)=7,"",
MAX(--(AK23&gt;='Facturation 2024'!$M$6:$M$99)+--(AK23&lt;='Facturation 2024'!$N$6:$N$99))=2,"Chantier"),"")</f>
        <v/>
      </c>
      <c r="AN23" s="132">
        <v>43</v>
      </c>
      <c r="AO23" s="135">
        <v>45617</v>
      </c>
      <c r="AP23" s="134" t="s">
        <v>72</v>
      </c>
      <c r="AQ23" s="133" t="str" cm="1">
        <f t="array" ref="AQ23">IFERROR(_xlfn.IFS(
IFERROR(MATCH(AO23,tJourFerie[Jour],0),0)&gt;0, INDEX(tJourFerie[Jours fériés],MATCH(AO23,tJourFerie[Jour],0),1),
WEEKDAY(AO23,2)=7,"",
MAX(--(AO23&gt;='Facturation 2024'!$M$6:$M$99)+--(AO23&lt;='Facturation 2024'!$N$6:$N$99))=2,"Chantier"),"")</f>
        <v/>
      </c>
      <c r="AR23" s="132" t="s">
        <v>70</v>
      </c>
      <c r="AS23" s="135">
        <v>45647</v>
      </c>
      <c r="AT23" s="134" t="s">
        <v>73</v>
      </c>
      <c r="AU23" s="133" t="str" cm="1">
        <f t="array" ref="AU23">IFERROR(_xlfn.IFS(
IFERROR(MATCH(AS23,tJourFerie[Jour],0),0)&gt;0, INDEX(tJourFerie[Jours fériés],MATCH(AS23,tJourFerie[Jour],0),1),
WEEKDAY(AS23,2)=7,"",
MAX(--(AS23&gt;='Facturation 2024'!$M$6:$M$99)+--(AS23&lt;='Facturation 2024'!$N$6:$N$99))=2,"Chantier"),"")</f>
        <v/>
      </c>
      <c r="AV23" s="132" t="s">
        <v>70</v>
      </c>
      <c r="AW23" s="131"/>
    </row>
    <row r="24" spans="1:49" ht="21.75" customHeight="1" x14ac:dyDescent="0.25">
      <c r="A24" s="135">
        <v>45313</v>
      </c>
      <c r="B24" s="134" t="s">
        <v>77</v>
      </c>
      <c r="C24" s="133" t="s">
        <v>70</v>
      </c>
      <c r="D24" s="132">
        <v>4</v>
      </c>
      <c r="E24" s="135">
        <v>45344</v>
      </c>
      <c r="F24" s="134" t="s">
        <v>72</v>
      </c>
      <c r="G24" s="133" t="s">
        <v>70</v>
      </c>
      <c r="H24" s="132" t="s">
        <v>70</v>
      </c>
      <c r="I24" s="135">
        <v>45373</v>
      </c>
      <c r="J24" s="134" t="s">
        <v>74</v>
      </c>
      <c r="K24" s="133" t="s">
        <v>70</v>
      </c>
      <c r="L24" s="132" t="s">
        <v>70</v>
      </c>
      <c r="M24" s="135">
        <v>45404</v>
      </c>
      <c r="N24" s="134" t="s">
        <v>77</v>
      </c>
      <c r="O24" s="133" t="s">
        <v>70</v>
      </c>
      <c r="P24" s="132">
        <v>17</v>
      </c>
      <c r="Q24" s="135">
        <v>45434</v>
      </c>
      <c r="R24" s="134" t="s">
        <v>71</v>
      </c>
      <c r="S24" s="133" t="s">
        <v>70</v>
      </c>
      <c r="T24" s="132" t="s">
        <v>70</v>
      </c>
      <c r="U24" s="135">
        <v>45465</v>
      </c>
      <c r="V24" s="134" t="s">
        <v>73</v>
      </c>
      <c r="W24" s="133" t="s">
        <v>70</v>
      </c>
      <c r="X24" s="132" t="s">
        <v>70</v>
      </c>
      <c r="Y24" s="135">
        <v>45495</v>
      </c>
      <c r="Z24" s="134" t="s">
        <v>77</v>
      </c>
      <c r="AA24" s="203" t="str" cm="1">
        <f t="array" ref="AA24">IFERROR(_xlfn.IFS(
IFERROR(MATCH(Y24,tJourFerie[Jour],0),0)&gt;0, INDEX(tJourFerie[Jours fériés],MATCH(Y24,tJourFerie[Jour],0),1),
WEEKDAY(Y24,2)=7,"",
MAX(--(Y24&gt;='Facturation 2024'!$M$6:$M$99)+--(Y24&lt;='Facturation 2024'!$N$6:$N$99))=2,"Chantier"),"")</f>
        <v/>
      </c>
      <c r="AB24" s="132">
        <v>30</v>
      </c>
      <c r="AC24" s="135">
        <v>45526</v>
      </c>
      <c r="AD24" s="134" t="s">
        <v>72</v>
      </c>
      <c r="AE24" s="133" t="str" cm="1">
        <f t="array" ref="AE24">IFERROR(_xlfn.IFS(
IFERROR(MATCH(AC24,tJourFerie[Jour],0),0)&gt;0, INDEX(tJourFerie[Jours fériés],MATCH(AC24,tJourFerie[Jour],0),1),
WEEKDAY(AC24,2)=7,"",
MAX(--(AC24&gt;='Facturation 2024'!$M$6:$M$99)+--(AC24&lt;='Facturation 2024'!$N$6:$N$99))=2,"Chantier"),"")</f>
        <v/>
      </c>
      <c r="AF24" s="132" t="s">
        <v>70</v>
      </c>
      <c r="AG24" s="135">
        <v>45557</v>
      </c>
      <c r="AH24" s="141" t="s">
        <v>76</v>
      </c>
      <c r="AI24" s="140" t="str" cm="1">
        <f t="array" ref="AI24">IFERROR(_xlfn.IFS(
IFERROR(MATCH(AG24,tJourFerie[Jour],0),0)&gt;0, INDEX(tJourFerie[Jours fériés],MATCH(AG24,tJourFerie[Jour],0),1),
WEEKDAY(AG24,2)=7,"",
MAX(--(AG24&gt;='Facturation 2024'!$M$6:$M$99)+--(AG24&lt;='Facturation 2024'!$N$6:$N$99))=2,"Chantier"),"")</f>
        <v/>
      </c>
      <c r="AJ24" s="139" t="s">
        <v>70</v>
      </c>
      <c r="AK24" s="135">
        <v>45587</v>
      </c>
      <c r="AL24" s="134" t="s">
        <v>71</v>
      </c>
      <c r="AM24" s="133" t="str" cm="1">
        <f t="array" ref="AM24">IFERROR(_xlfn.IFS(
IFERROR(MATCH(AK24,tJourFerie[Jour],0),0)&gt;0, INDEX(tJourFerie[Jours fériés],MATCH(AK24,tJourFerie[Jour],0),1),
WEEKDAY(AK24,2)=7,"",
MAX(--(AK24&gt;='Facturation 2024'!$M$6:$M$99)+--(AK24&lt;='Facturation 2024'!$N$6:$N$99))=2,"Chantier"),"")</f>
        <v/>
      </c>
      <c r="AN24" s="132" t="s">
        <v>70</v>
      </c>
      <c r="AO24" s="135">
        <v>45618</v>
      </c>
      <c r="AP24" s="134" t="s">
        <v>74</v>
      </c>
      <c r="AQ24" s="133" t="str" cm="1">
        <f t="array" ref="AQ24">IFERROR(_xlfn.IFS(
IFERROR(MATCH(AO24,tJourFerie[Jour],0),0)&gt;0, INDEX(tJourFerie[Jours fériés],MATCH(AO24,tJourFerie[Jour],0),1),
WEEKDAY(AO24,2)=7,"",
MAX(--(AO24&gt;='Facturation 2024'!$M$6:$M$99)+--(AO24&lt;='Facturation 2024'!$N$6:$N$99))=2,"Chantier"),"")</f>
        <v/>
      </c>
      <c r="AR24" s="132" t="s">
        <v>70</v>
      </c>
      <c r="AS24" s="135">
        <v>45648</v>
      </c>
      <c r="AT24" s="141" t="s">
        <v>76</v>
      </c>
      <c r="AU24" s="140" t="str" cm="1">
        <f t="array" ref="AU24">IFERROR(_xlfn.IFS(
IFERROR(MATCH(AS24,tJourFerie[Jour],0),0)&gt;0, INDEX(tJourFerie[Jours fériés],MATCH(AS24,tJourFerie[Jour],0),1),
WEEKDAY(AS24,2)=7,"",
MAX(--(AS24&gt;='Facturation 2024'!$M$6:$M$99)+--(AS24&lt;='Facturation 2024'!$N$6:$N$99))=2,"Chantier"),"")</f>
        <v/>
      </c>
      <c r="AV24" s="139" t="s">
        <v>70</v>
      </c>
      <c r="AW24" s="131"/>
    </row>
    <row r="25" spans="1:49" ht="21.75" customHeight="1" x14ac:dyDescent="0.25">
      <c r="A25" s="135">
        <v>45314</v>
      </c>
      <c r="B25" s="134" t="s">
        <v>71</v>
      </c>
      <c r="C25" s="133" t="s">
        <v>70</v>
      </c>
      <c r="D25" s="132" t="s">
        <v>70</v>
      </c>
      <c r="E25" s="135">
        <v>45345</v>
      </c>
      <c r="F25" s="134" t="s">
        <v>74</v>
      </c>
      <c r="G25" s="133" t="s">
        <v>70</v>
      </c>
      <c r="H25" s="132" t="s">
        <v>70</v>
      </c>
      <c r="I25" s="135">
        <v>45374</v>
      </c>
      <c r="J25" s="134" t="s">
        <v>73</v>
      </c>
      <c r="K25" s="133" t="s">
        <v>70</v>
      </c>
      <c r="L25" s="132" t="s">
        <v>70</v>
      </c>
      <c r="M25" s="135">
        <v>45405</v>
      </c>
      <c r="N25" s="134" t="s">
        <v>71</v>
      </c>
      <c r="O25" s="133" t="s">
        <v>70</v>
      </c>
      <c r="P25" s="132" t="s">
        <v>70</v>
      </c>
      <c r="Q25" s="135">
        <v>45435</v>
      </c>
      <c r="R25" s="134" t="s">
        <v>72</v>
      </c>
      <c r="S25" s="133" t="s">
        <v>70</v>
      </c>
      <c r="T25" s="132" t="s">
        <v>70</v>
      </c>
      <c r="U25" s="135">
        <v>45466</v>
      </c>
      <c r="V25" s="141" t="s">
        <v>76</v>
      </c>
      <c r="W25" s="140" t="s">
        <v>70</v>
      </c>
      <c r="X25" s="139" t="s">
        <v>70</v>
      </c>
      <c r="Y25" s="135">
        <v>45496</v>
      </c>
      <c r="Z25" s="134" t="s">
        <v>71</v>
      </c>
      <c r="AA25" s="203" t="str" cm="1">
        <f t="array" ref="AA25">IFERROR(_xlfn.IFS(
IFERROR(MATCH(Y25,tJourFerie[Jour],0),0)&gt;0, INDEX(tJourFerie[Jours fériés],MATCH(Y25,tJourFerie[Jour],0),1),
WEEKDAY(Y25,2)=7,"",
MAX(--(Y25&gt;='Facturation 2024'!$M$6:$M$99)+--(Y25&lt;='Facturation 2024'!$N$6:$N$99))=2,"Chantier"),"")</f>
        <v/>
      </c>
      <c r="AB25" s="132" t="s">
        <v>70</v>
      </c>
      <c r="AC25" s="135">
        <v>45527</v>
      </c>
      <c r="AD25" s="134" t="s">
        <v>74</v>
      </c>
      <c r="AE25" s="133" t="str" cm="1">
        <f t="array" ref="AE25">IFERROR(_xlfn.IFS(
IFERROR(MATCH(AC25,tJourFerie[Jour],0),0)&gt;0, INDEX(tJourFerie[Jours fériés],MATCH(AC25,tJourFerie[Jour],0),1),
WEEKDAY(AC25,2)=7,"",
MAX(--(AC25&gt;='Facturation 2024'!$M$6:$M$99)+--(AC25&lt;='Facturation 2024'!$N$6:$N$99))=2,"Chantier"),"")</f>
        <v/>
      </c>
      <c r="AF25" s="132" t="s">
        <v>70</v>
      </c>
      <c r="AG25" s="135">
        <v>45558</v>
      </c>
      <c r="AH25" s="134" t="s">
        <v>77</v>
      </c>
      <c r="AI25" s="133" t="str" cm="1">
        <f t="array" ref="AI25">IFERROR(_xlfn.IFS(
IFERROR(MATCH(AG25,tJourFerie[Jour],0),0)&gt;0, INDEX(tJourFerie[Jours fériés],MATCH(AG25,tJourFerie[Jour],0),1),
WEEKDAY(AG25,2)=7,"",
MAX(--(AG25&gt;='Facturation 2024'!$M$6:$M$99)+--(AG25&lt;='Facturation 2024'!$N$6:$N$99))=2,"Chantier"),"")</f>
        <v/>
      </c>
      <c r="AJ25" s="132">
        <v>39</v>
      </c>
      <c r="AK25" s="135">
        <v>45588</v>
      </c>
      <c r="AL25" s="134" t="s">
        <v>71</v>
      </c>
      <c r="AM25" s="133" t="str" cm="1">
        <f t="array" ref="AM25">IFERROR(_xlfn.IFS(
IFERROR(MATCH(AK25,tJourFerie[Jour],0),0)&gt;0, INDEX(tJourFerie[Jours fériés],MATCH(AK25,tJourFerie[Jour],0),1),
WEEKDAY(AK25,2)=7,"",
MAX(--(AK25&gt;='Facturation 2024'!$M$6:$M$99)+--(AK25&lt;='Facturation 2024'!$N$6:$N$99))=2,"Chantier"),"")</f>
        <v/>
      </c>
      <c r="AN25" s="132" t="s">
        <v>70</v>
      </c>
      <c r="AO25" s="135">
        <v>45619</v>
      </c>
      <c r="AP25" s="134" t="s">
        <v>73</v>
      </c>
      <c r="AQ25" s="133" t="str" cm="1">
        <f t="array" ref="AQ25">IFERROR(_xlfn.IFS(
IFERROR(MATCH(AO25,tJourFerie[Jour],0),0)&gt;0, INDEX(tJourFerie[Jours fériés],MATCH(AO25,tJourFerie[Jour],0),1),
WEEKDAY(AO25,2)=7,"",
MAX(--(AO25&gt;='Facturation 2024'!$M$6:$M$99)+--(AO25&lt;='Facturation 2024'!$N$6:$N$99))=2,"Chantier"),"")</f>
        <v/>
      </c>
      <c r="AR25" s="132" t="s">
        <v>70</v>
      </c>
      <c r="AS25" s="135">
        <v>45649</v>
      </c>
      <c r="AT25" s="134" t="s">
        <v>77</v>
      </c>
      <c r="AU25" s="133" t="str" cm="1">
        <f t="array" ref="AU25">IFERROR(_xlfn.IFS(
IFERROR(MATCH(AS25,tJourFerie[Jour],0),0)&gt;0, INDEX(tJourFerie[Jours fériés],MATCH(AS25,tJourFerie[Jour],0),1),
WEEKDAY(AS25,2)=7,"",
MAX(--(AS25&gt;='Facturation 2024'!$M$6:$M$99)+--(AS25&lt;='Facturation 2024'!$N$6:$N$99))=2,"Chantier"),"")</f>
        <v/>
      </c>
      <c r="AV25" s="132">
        <v>52</v>
      </c>
      <c r="AW25" s="131"/>
    </row>
    <row r="26" spans="1:49" ht="21.75" customHeight="1" x14ac:dyDescent="0.25">
      <c r="A26" s="135">
        <v>45315</v>
      </c>
      <c r="B26" s="134" t="s">
        <v>71</v>
      </c>
      <c r="C26" s="133" t="s">
        <v>70</v>
      </c>
      <c r="D26" s="132" t="s">
        <v>70</v>
      </c>
      <c r="E26" s="135">
        <v>45346</v>
      </c>
      <c r="F26" s="134" t="s">
        <v>73</v>
      </c>
      <c r="G26" s="133" t="s">
        <v>70</v>
      </c>
      <c r="H26" s="132" t="s">
        <v>70</v>
      </c>
      <c r="I26" s="135">
        <v>45375</v>
      </c>
      <c r="J26" s="141" t="s">
        <v>76</v>
      </c>
      <c r="K26" s="140" t="s">
        <v>70</v>
      </c>
      <c r="L26" s="139" t="s">
        <v>70</v>
      </c>
      <c r="M26" s="135">
        <v>45406</v>
      </c>
      <c r="N26" s="134" t="s">
        <v>71</v>
      </c>
      <c r="O26" s="133" t="s">
        <v>70</v>
      </c>
      <c r="P26" s="132" t="s">
        <v>70</v>
      </c>
      <c r="Q26" s="135">
        <v>45436</v>
      </c>
      <c r="R26" s="134" t="s">
        <v>74</v>
      </c>
      <c r="S26" s="133" t="s">
        <v>70</v>
      </c>
      <c r="T26" s="132" t="s">
        <v>70</v>
      </c>
      <c r="U26" s="135">
        <v>45467</v>
      </c>
      <c r="V26" s="134" t="s">
        <v>77</v>
      </c>
      <c r="W26" s="133" t="s">
        <v>70</v>
      </c>
      <c r="X26" s="132">
        <v>26</v>
      </c>
      <c r="Y26" s="135">
        <v>45497</v>
      </c>
      <c r="Z26" s="134" t="s">
        <v>71</v>
      </c>
      <c r="AA26" s="203" t="str" cm="1">
        <f t="array" ref="AA26">IFERROR(_xlfn.IFS(
IFERROR(MATCH(Y26,tJourFerie[Jour],0),0)&gt;0, INDEX(tJourFerie[Jours fériés],MATCH(Y26,tJourFerie[Jour],0),1),
WEEKDAY(Y26,2)=7,"",
MAX(--(Y26&gt;='Facturation 2024'!$M$6:$M$99)+--(Y26&lt;='Facturation 2024'!$N$6:$N$99))=2,"Chantier"),"")</f>
        <v/>
      </c>
      <c r="AB26" s="132" t="s">
        <v>70</v>
      </c>
      <c r="AC26" s="135">
        <v>45528</v>
      </c>
      <c r="AD26" s="134" t="s">
        <v>73</v>
      </c>
      <c r="AE26" s="133" t="str" cm="1">
        <f t="array" ref="AE26">IFERROR(_xlfn.IFS(
IFERROR(MATCH(AC26,tJourFerie[Jour],0),0)&gt;0, INDEX(tJourFerie[Jours fériés],MATCH(AC26,tJourFerie[Jour],0),1),
WEEKDAY(AC26,2)=7,"",
MAX(--(AC26&gt;='Facturation 2024'!$M$6:$M$99)+--(AC26&lt;='Facturation 2024'!$N$6:$N$99))=2,"Chantier"),"")</f>
        <v/>
      </c>
      <c r="AF26" s="132" t="s">
        <v>70</v>
      </c>
      <c r="AG26" s="135">
        <v>45559</v>
      </c>
      <c r="AH26" s="134" t="s">
        <v>71</v>
      </c>
      <c r="AI26" s="133" t="str" cm="1">
        <f t="array" ref="AI26">IFERROR(_xlfn.IFS(
IFERROR(MATCH(AG26,tJourFerie[Jour],0),0)&gt;0, INDEX(tJourFerie[Jours fériés],MATCH(AG26,tJourFerie[Jour],0),1),
WEEKDAY(AG26,2)=7,"",
MAX(--(AG26&gt;='Facturation 2024'!$M$6:$M$99)+--(AG26&lt;='Facturation 2024'!$N$6:$N$99))=2,"Chantier"),"")</f>
        <v/>
      </c>
      <c r="AJ26" s="132" t="s">
        <v>70</v>
      </c>
      <c r="AK26" s="135">
        <v>45589</v>
      </c>
      <c r="AL26" s="134" t="s">
        <v>72</v>
      </c>
      <c r="AM26" s="133" t="str" cm="1">
        <f t="array" ref="AM26">IFERROR(_xlfn.IFS(
IFERROR(MATCH(AK26,tJourFerie[Jour],0),0)&gt;0, INDEX(tJourFerie[Jours fériés],MATCH(AK26,tJourFerie[Jour],0),1),
WEEKDAY(AK26,2)=7,"",
MAX(--(AK26&gt;='Facturation 2024'!$M$6:$M$99)+--(AK26&lt;='Facturation 2024'!$N$6:$N$99))=2,"Chantier"),"")</f>
        <v/>
      </c>
      <c r="AN26" s="132" t="s">
        <v>70</v>
      </c>
      <c r="AO26" s="135">
        <v>45620</v>
      </c>
      <c r="AP26" s="141" t="s">
        <v>76</v>
      </c>
      <c r="AQ26" s="140" t="str" cm="1">
        <f t="array" ref="AQ26">IFERROR(_xlfn.IFS(
IFERROR(MATCH(AO26,tJourFerie[Jour],0),0)&gt;0, INDEX(tJourFerie[Jours fériés],MATCH(AO26,tJourFerie[Jour],0),1),
WEEKDAY(AO26,2)=7,"",
MAX(--(AO26&gt;='Facturation 2024'!$M$6:$M$99)+--(AO26&lt;='Facturation 2024'!$N$6:$N$99))=2,"Chantier"),"")</f>
        <v/>
      </c>
      <c r="AR26" s="139" t="s">
        <v>70</v>
      </c>
      <c r="AS26" s="135">
        <v>45650</v>
      </c>
      <c r="AT26" s="134" t="s">
        <v>71</v>
      </c>
      <c r="AU26" s="133" t="str" cm="1">
        <f t="array" ref="AU26">IFERROR(_xlfn.IFS(
IFERROR(MATCH(AS26,tJourFerie[Jour],0),0)&gt;0, INDEX(tJourFerie[Jours fériés],MATCH(AS26,tJourFerie[Jour],0),1),
WEEKDAY(AS26,2)=7,"",
MAX(--(AS26&gt;='Facturation 2024'!$M$6:$M$99)+--(AS26&lt;='Facturation 2024'!$N$6:$N$99))=2,"Chantier"),"")</f>
        <v/>
      </c>
      <c r="AV26" s="132" t="s">
        <v>70</v>
      </c>
      <c r="AW26" s="131"/>
    </row>
    <row r="27" spans="1:49" ht="21.75" customHeight="1" x14ac:dyDescent="0.25">
      <c r="A27" s="135">
        <v>45316</v>
      </c>
      <c r="B27" s="134" t="s">
        <v>72</v>
      </c>
      <c r="C27" s="133" t="s">
        <v>70</v>
      </c>
      <c r="D27" s="132" t="s">
        <v>70</v>
      </c>
      <c r="E27" s="135">
        <v>45347</v>
      </c>
      <c r="F27" s="141" t="s">
        <v>76</v>
      </c>
      <c r="G27" s="140" t="s">
        <v>70</v>
      </c>
      <c r="H27" s="139" t="s">
        <v>70</v>
      </c>
      <c r="I27" s="135">
        <v>45376</v>
      </c>
      <c r="J27" s="134" t="s">
        <v>77</v>
      </c>
      <c r="K27" s="133" t="s">
        <v>70</v>
      </c>
      <c r="L27" s="132">
        <v>13</v>
      </c>
      <c r="M27" s="135">
        <v>45407</v>
      </c>
      <c r="N27" s="134" t="s">
        <v>72</v>
      </c>
      <c r="O27" s="133" t="s">
        <v>70</v>
      </c>
      <c r="P27" s="132" t="s">
        <v>70</v>
      </c>
      <c r="Q27" s="135">
        <v>45437</v>
      </c>
      <c r="R27" s="134" t="s">
        <v>73</v>
      </c>
      <c r="S27" s="133" t="s">
        <v>70</v>
      </c>
      <c r="T27" s="132" t="s">
        <v>70</v>
      </c>
      <c r="U27" s="135">
        <v>45468</v>
      </c>
      <c r="V27" s="134" t="s">
        <v>71</v>
      </c>
      <c r="W27" s="133" t="s">
        <v>70</v>
      </c>
      <c r="X27" s="132" t="s">
        <v>70</v>
      </c>
      <c r="Y27" s="135">
        <v>45498</v>
      </c>
      <c r="Z27" s="134" t="s">
        <v>72</v>
      </c>
      <c r="AA27" s="203" t="str" cm="1">
        <f t="array" ref="AA27">IFERROR(_xlfn.IFS(
IFERROR(MATCH(Y27,tJourFerie[Jour],0),0)&gt;0, INDEX(tJourFerie[Jours fériés],MATCH(Y27,tJourFerie[Jour],0),1),
WEEKDAY(Y27,2)=7,"",
MAX(--(Y27&gt;='Facturation 2024'!$M$6:$M$99)+--(Y27&lt;='Facturation 2024'!$N$6:$N$99))=2,"Chantier"),"")</f>
        <v/>
      </c>
      <c r="AB27" s="132" t="s">
        <v>70</v>
      </c>
      <c r="AC27" s="135">
        <v>45529</v>
      </c>
      <c r="AD27" s="141" t="s">
        <v>76</v>
      </c>
      <c r="AE27" s="140" t="str" cm="1">
        <f t="array" ref="AE27">IFERROR(_xlfn.IFS(
IFERROR(MATCH(AC27,tJourFerie[Jour],0),0)&gt;0, INDEX(tJourFerie[Jours fériés],MATCH(AC27,tJourFerie[Jour],0),1),
WEEKDAY(AC27,2)=7,"",
MAX(--(AC27&gt;='Facturation 2024'!$M$6:$M$99)+--(AC27&lt;='Facturation 2024'!$N$6:$N$99))=2,"Chantier"),"")</f>
        <v/>
      </c>
      <c r="AF27" s="139" t="s">
        <v>70</v>
      </c>
      <c r="AG27" s="135">
        <v>45560</v>
      </c>
      <c r="AH27" s="134" t="s">
        <v>71</v>
      </c>
      <c r="AI27" s="133" t="str" cm="1">
        <f t="array" ref="AI27">IFERROR(_xlfn.IFS(
IFERROR(MATCH(AG27,tJourFerie[Jour],0),0)&gt;0, INDEX(tJourFerie[Jours fériés],MATCH(AG27,tJourFerie[Jour],0),1),
WEEKDAY(AG27,2)=7,"",
MAX(--(AG27&gt;='Facturation 2024'!$M$6:$M$99)+--(AG27&lt;='Facturation 2024'!$N$6:$N$99))=2,"Chantier"),"")</f>
        <v/>
      </c>
      <c r="AJ27" s="132" t="s">
        <v>70</v>
      </c>
      <c r="AK27" s="135">
        <v>45590</v>
      </c>
      <c r="AL27" s="134" t="s">
        <v>74</v>
      </c>
      <c r="AM27" s="133" t="str" cm="1">
        <f t="array" ref="AM27">IFERROR(_xlfn.IFS(
IFERROR(MATCH(AK27,tJourFerie[Jour],0),0)&gt;0, INDEX(tJourFerie[Jours fériés],MATCH(AK27,tJourFerie[Jour],0),1),
WEEKDAY(AK27,2)=7,"",
MAX(--(AK27&gt;='Facturation 2024'!$M$6:$M$99)+--(AK27&lt;='Facturation 2024'!$N$6:$N$99))=2,"Chantier"),"")</f>
        <v/>
      </c>
      <c r="AN27" s="132" t="s">
        <v>70</v>
      </c>
      <c r="AO27" s="135">
        <v>45621</v>
      </c>
      <c r="AP27" s="134" t="s">
        <v>77</v>
      </c>
      <c r="AQ27" s="133" t="str" cm="1">
        <f t="array" ref="AQ27">IFERROR(_xlfn.IFS(
IFERROR(MATCH(AO27,tJourFerie[Jour],0),0)&gt;0, INDEX(tJourFerie[Jours fériés],MATCH(AO27,tJourFerie[Jour],0),1),
WEEKDAY(AO27,2)=7,"",
MAX(--(AO27&gt;='Facturation 2024'!$M$6:$M$99)+--(AO27&lt;='Facturation 2024'!$N$6:$N$99))=2,"Chantier"),"")</f>
        <v/>
      </c>
      <c r="AR27" s="132">
        <v>48</v>
      </c>
      <c r="AS27" s="135">
        <v>45651</v>
      </c>
      <c r="AT27" s="141" t="s">
        <v>71</v>
      </c>
      <c r="AU27" s="140" t="str" cm="1">
        <f t="array" ref="AU27">IFERROR(_xlfn.IFS(
IFERROR(MATCH(AS27,tJourFerie[Jour],0),0)&gt;0, INDEX(tJourFerie[Jours fériés],MATCH(AS27,tJourFerie[Jour],0),1),
WEEKDAY(AS27,2)=7,"",
MAX(--(AS27&gt;='Facturation 2024'!$M$6:$M$99)+--(AS27&lt;='Facturation 2024'!$N$6:$N$99))=2,"Chantier"),"")</f>
        <v>Noël</v>
      </c>
      <c r="AV27" s="139" t="s">
        <v>70</v>
      </c>
      <c r="AW27" s="131"/>
    </row>
    <row r="28" spans="1:49" ht="21.75" customHeight="1" x14ac:dyDescent="0.25">
      <c r="A28" s="135">
        <v>45317</v>
      </c>
      <c r="B28" s="134" t="s">
        <v>74</v>
      </c>
      <c r="C28" s="133" t="s">
        <v>70</v>
      </c>
      <c r="D28" s="132" t="s">
        <v>70</v>
      </c>
      <c r="E28" s="135">
        <v>45348</v>
      </c>
      <c r="F28" s="134" t="s">
        <v>77</v>
      </c>
      <c r="G28" s="133" t="s">
        <v>70</v>
      </c>
      <c r="H28" s="132">
        <v>9</v>
      </c>
      <c r="I28" s="135">
        <v>45377</v>
      </c>
      <c r="J28" s="134" t="s">
        <v>71</v>
      </c>
      <c r="K28" s="133" t="s">
        <v>70</v>
      </c>
      <c r="L28" s="132" t="s">
        <v>70</v>
      </c>
      <c r="M28" s="135">
        <v>45408</v>
      </c>
      <c r="N28" s="134" t="s">
        <v>74</v>
      </c>
      <c r="O28" s="133" t="s">
        <v>70</v>
      </c>
      <c r="P28" s="132" t="s">
        <v>70</v>
      </c>
      <c r="Q28" s="135">
        <v>45438</v>
      </c>
      <c r="R28" s="141" t="s">
        <v>76</v>
      </c>
      <c r="S28" s="140" t="s">
        <v>70</v>
      </c>
      <c r="T28" s="139" t="s">
        <v>70</v>
      </c>
      <c r="U28" s="135">
        <v>45469</v>
      </c>
      <c r="V28" s="134" t="s">
        <v>71</v>
      </c>
      <c r="W28" s="133" t="s">
        <v>70</v>
      </c>
      <c r="X28" s="132" t="s">
        <v>70</v>
      </c>
      <c r="Y28" s="135">
        <v>45499</v>
      </c>
      <c r="Z28" s="134" t="s">
        <v>74</v>
      </c>
      <c r="AA28" s="203" t="str" cm="1">
        <f t="array" ref="AA28">IFERROR(_xlfn.IFS(
IFERROR(MATCH(Y28,tJourFerie[Jour],0),0)&gt;0, INDEX(tJourFerie[Jours fériés],MATCH(Y28,tJourFerie[Jour],0),1),
WEEKDAY(Y28,2)=7,"",
MAX(--(Y28&gt;='Facturation 2024'!$M$6:$M$99)+--(Y28&lt;='Facturation 2024'!$N$6:$N$99))=2,"Chantier"),"")</f>
        <v/>
      </c>
      <c r="AB28" s="132" t="s">
        <v>70</v>
      </c>
      <c r="AC28" s="135">
        <v>45530</v>
      </c>
      <c r="AD28" s="134" t="s">
        <v>77</v>
      </c>
      <c r="AE28" s="133" t="str" cm="1">
        <f t="array" ref="AE28">IFERROR(_xlfn.IFS(
IFERROR(MATCH(AC28,tJourFerie[Jour],0),0)&gt;0, INDEX(tJourFerie[Jours fériés],MATCH(AC28,tJourFerie[Jour],0),1),
WEEKDAY(AC28,2)=7,"",
MAX(--(AC28&gt;='Facturation 2024'!$M$6:$M$99)+--(AC28&lt;='Facturation 2024'!$N$6:$N$99))=2,"Chantier"),"")</f>
        <v/>
      </c>
      <c r="AF28" s="132">
        <v>35</v>
      </c>
      <c r="AG28" s="135">
        <v>45561</v>
      </c>
      <c r="AH28" s="134" t="s">
        <v>72</v>
      </c>
      <c r="AI28" s="133" t="str" cm="1">
        <f t="array" ref="AI28">IFERROR(_xlfn.IFS(
IFERROR(MATCH(AG28,tJourFerie[Jour],0),0)&gt;0, INDEX(tJourFerie[Jours fériés],MATCH(AG28,tJourFerie[Jour],0),1),
WEEKDAY(AG28,2)=7,"",
MAX(--(AG28&gt;='Facturation 2024'!$M$6:$M$99)+--(AG28&lt;='Facturation 2024'!$N$6:$N$99))=2,"Chantier"),"")</f>
        <v/>
      </c>
      <c r="AJ28" s="132" t="s">
        <v>70</v>
      </c>
      <c r="AK28" s="135">
        <v>45591</v>
      </c>
      <c r="AL28" s="134" t="s">
        <v>73</v>
      </c>
      <c r="AM28" s="133" t="str" cm="1">
        <f t="array" ref="AM28">IFERROR(_xlfn.IFS(
IFERROR(MATCH(AK28,tJourFerie[Jour],0),0)&gt;0, INDEX(tJourFerie[Jours fériés],MATCH(AK28,tJourFerie[Jour],0),1),
WEEKDAY(AK28,2)=7,"",
MAX(--(AK28&gt;='Facturation 2024'!$M$6:$M$99)+--(AK28&lt;='Facturation 2024'!$N$6:$N$99))=2,"Chantier"),"")</f>
        <v/>
      </c>
      <c r="AN28" s="132" t="s">
        <v>70</v>
      </c>
      <c r="AO28" s="135">
        <v>45622</v>
      </c>
      <c r="AP28" s="134" t="s">
        <v>71</v>
      </c>
      <c r="AQ28" s="133" t="str" cm="1">
        <f t="array" ref="AQ28">IFERROR(_xlfn.IFS(
IFERROR(MATCH(AO28,tJourFerie[Jour],0),0)&gt;0, INDEX(tJourFerie[Jours fériés],MATCH(AO28,tJourFerie[Jour],0),1),
WEEKDAY(AO28,2)=7,"",
MAX(--(AO28&gt;='Facturation 2024'!$M$6:$M$99)+--(AO28&lt;='Facturation 2024'!$N$6:$N$99))=2,"Chantier"),"")</f>
        <v/>
      </c>
      <c r="AR28" s="132" t="s">
        <v>70</v>
      </c>
      <c r="AS28" s="135">
        <v>45652</v>
      </c>
      <c r="AT28" s="134" t="s">
        <v>72</v>
      </c>
      <c r="AU28" s="133" t="str" cm="1">
        <f t="array" ref="AU28">IFERROR(_xlfn.IFS(
IFERROR(MATCH(AS28,tJourFerie[Jour],0),0)&gt;0, INDEX(tJourFerie[Jours fériés],MATCH(AS28,tJourFerie[Jour],0),1),
WEEKDAY(AS28,2)=7,"",
MAX(--(AS28&gt;='Facturation 2024'!$M$6:$M$99)+--(AS28&lt;='Facturation 2024'!$N$6:$N$99))=2,"Chantier"),"")</f>
        <v/>
      </c>
      <c r="AV28" s="132" t="s">
        <v>70</v>
      </c>
      <c r="AW28" s="131"/>
    </row>
    <row r="29" spans="1:49" ht="21.75" customHeight="1" x14ac:dyDescent="0.25">
      <c r="A29" s="135">
        <v>45318</v>
      </c>
      <c r="B29" s="134" t="s">
        <v>73</v>
      </c>
      <c r="C29" s="133" t="s">
        <v>70</v>
      </c>
      <c r="D29" s="132" t="s">
        <v>70</v>
      </c>
      <c r="E29" s="135">
        <v>45349</v>
      </c>
      <c r="F29" s="134" t="s">
        <v>71</v>
      </c>
      <c r="G29" s="133" t="s">
        <v>70</v>
      </c>
      <c r="H29" s="132" t="s">
        <v>70</v>
      </c>
      <c r="I29" s="135">
        <v>45378</v>
      </c>
      <c r="J29" s="134" t="s">
        <v>71</v>
      </c>
      <c r="K29" s="133" t="s">
        <v>70</v>
      </c>
      <c r="L29" s="132" t="s">
        <v>70</v>
      </c>
      <c r="M29" s="135">
        <v>45409</v>
      </c>
      <c r="N29" s="134" t="s">
        <v>73</v>
      </c>
      <c r="O29" s="133" t="s">
        <v>70</v>
      </c>
      <c r="P29" s="132" t="s">
        <v>70</v>
      </c>
      <c r="Q29" s="135">
        <v>45439</v>
      </c>
      <c r="R29" s="134" t="s">
        <v>77</v>
      </c>
      <c r="S29" s="133" t="s">
        <v>70</v>
      </c>
      <c r="T29" s="132">
        <v>22</v>
      </c>
      <c r="U29" s="135">
        <v>45470</v>
      </c>
      <c r="V29" s="134" t="s">
        <v>72</v>
      </c>
      <c r="W29" s="133" t="s">
        <v>70</v>
      </c>
      <c r="X29" s="132" t="s">
        <v>70</v>
      </c>
      <c r="Y29" s="135">
        <v>45500</v>
      </c>
      <c r="Z29" s="134" t="s">
        <v>73</v>
      </c>
      <c r="AA29" s="203" t="str" cm="1">
        <f t="array" ref="AA29">IFERROR(_xlfn.IFS(
IFERROR(MATCH(Y29,tJourFerie[Jour],0),0)&gt;0, INDEX(tJourFerie[Jours fériés],MATCH(Y29,tJourFerie[Jour],0),1),
WEEKDAY(Y29,2)=7,"",
MAX(--(Y29&gt;='Facturation 2024'!$M$6:$M$99)+--(Y29&lt;='Facturation 2024'!$N$6:$N$99))=2,"Chantier"),"")</f>
        <v/>
      </c>
      <c r="AB29" s="132" t="s">
        <v>70</v>
      </c>
      <c r="AC29" s="135">
        <v>45531</v>
      </c>
      <c r="AD29" s="134" t="s">
        <v>71</v>
      </c>
      <c r="AE29" s="133" t="str" cm="1">
        <f t="array" ref="AE29">IFERROR(_xlfn.IFS(
IFERROR(MATCH(AC29,tJourFerie[Jour],0),0)&gt;0, INDEX(tJourFerie[Jours fériés],MATCH(AC29,tJourFerie[Jour],0),1),
WEEKDAY(AC29,2)=7,"",
MAX(--(AC29&gt;='Facturation 2024'!$M$6:$M$99)+--(AC29&lt;='Facturation 2024'!$N$6:$N$99))=2,"Chantier"),"")</f>
        <v/>
      </c>
      <c r="AF29" s="132" t="s">
        <v>70</v>
      </c>
      <c r="AG29" s="135">
        <v>45562</v>
      </c>
      <c r="AH29" s="134" t="s">
        <v>74</v>
      </c>
      <c r="AI29" s="133" t="str" cm="1">
        <f t="array" ref="AI29">IFERROR(_xlfn.IFS(
IFERROR(MATCH(AG29,tJourFerie[Jour],0),0)&gt;0, INDEX(tJourFerie[Jours fériés],MATCH(AG29,tJourFerie[Jour],0),1),
WEEKDAY(AG29,2)=7,"",
MAX(--(AG29&gt;='Facturation 2024'!$M$6:$M$99)+--(AG29&lt;='Facturation 2024'!$N$6:$N$99))=2,"Chantier"),"")</f>
        <v/>
      </c>
      <c r="AJ29" s="132" t="s">
        <v>70</v>
      </c>
      <c r="AK29" s="135">
        <v>45592</v>
      </c>
      <c r="AL29" s="141" t="s">
        <v>76</v>
      </c>
      <c r="AM29" s="140" t="str" cm="1">
        <f t="array" ref="AM29">IFERROR(_xlfn.IFS(
IFERROR(MATCH(AK29,tJourFerie[Jour],0),0)&gt;0, INDEX(tJourFerie[Jours fériés],MATCH(AK29,tJourFerie[Jour],0),1),
WEEKDAY(AK29,2)=7,"",
MAX(--(AK29&gt;='Facturation 2024'!$M$6:$M$99)+--(AK29&lt;='Facturation 2024'!$N$6:$N$99))=2,"Chantier"),"")</f>
        <v/>
      </c>
      <c r="AN29" s="139" t="s">
        <v>70</v>
      </c>
      <c r="AO29" s="135">
        <v>45623</v>
      </c>
      <c r="AP29" s="134" t="s">
        <v>71</v>
      </c>
      <c r="AQ29" s="133" t="str" cm="1">
        <f t="array" ref="AQ29">IFERROR(_xlfn.IFS(
IFERROR(MATCH(AO29,tJourFerie[Jour],0),0)&gt;0, INDEX(tJourFerie[Jours fériés],MATCH(AO29,tJourFerie[Jour],0),1),
WEEKDAY(AO29,2)=7,"",
MAX(--(AO29&gt;='Facturation 2024'!$M$6:$M$99)+--(AO29&lt;='Facturation 2024'!$N$6:$N$99))=2,"Chantier"),"")</f>
        <v/>
      </c>
      <c r="AR29" s="132" t="s">
        <v>70</v>
      </c>
      <c r="AS29" s="135">
        <v>45653</v>
      </c>
      <c r="AT29" s="134" t="s">
        <v>74</v>
      </c>
      <c r="AU29" s="133" t="str" cm="1">
        <f t="array" ref="AU29">IFERROR(_xlfn.IFS(
IFERROR(MATCH(AS29,tJourFerie[Jour],0),0)&gt;0, INDEX(tJourFerie[Jours fériés],MATCH(AS29,tJourFerie[Jour],0),1),
WEEKDAY(AS29,2)=7,"",
MAX(--(AS29&gt;='Facturation 2024'!$M$6:$M$99)+--(AS29&lt;='Facturation 2024'!$N$6:$N$99))=2,"Chantier"),"")</f>
        <v/>
      </c>
      <c r="AV29" s="132" t="s">
        <v>70</v>
      </c>
      <c r="AW29" s="131"/>
    </row>
    <row r="30" spans="1:49" ht="21.75" customHeight="1" x14ac:dyDescent="0.25">
      <c r="A30" s="135">
        <v>45319</v>
      </c>
      <c r="B30" s="141" t="s">
        <v>76</v>
      </c>
      <c r="C30" s="140" t="s">
        <v>70</v>
      </c>
      <c r="D30" s="139" t="s">
        <v>70</v>
      </c>
      <c r="E30" s="135">
        <v>45350</v>
      </c>
      <c r="F30" s="134" t="s">
        <v>71</v>
      </c>
      <c r="G30" s="133" t="s">
        <v>70</v>
      </c>
      <c r="H30" s="132" t="s">
        <v>70</v>
      </c>
      <c r="I30" s="135">
        <v>45379</v>
      </c>
      <c r="J30" s="134" t="s">
        <v>72</v>
      </c>
      <c r="K30" s="133" t="s">
        <v>70</v>
      </c>
      <c r="L30" s="132" t="s">
        <v>70</v>
      </c>
      <c r="M30" s="135">
        <v>45410</v>
      </c>
      <c r="N30" s="141" t="s">
        <v>76</v>
      </c>
      <c r="O30" s="140" t="s">
        <v>70</v>
      </c>
      <c r="P30" s="139" t="s">
        <v>70</v>
      </c>
      <c r="Q30" s="135">
        <v>45440</v>
      </c>
      <c r="R30" s="134" t="s">
        <v>71</v>
      </c>
      <c r="S30" s="133" t="s">
        <v>70</v>
      </c>
      <c r="T30" s="132" t="s">
        <v>70</v>
      </c>
      <c r="U30" s="135">
        <v>45471</v>
      </c>
      <c r="V30" s="134" t="s">
        <v>74</v>
      </c>
      <c r="W30" s="133" t="s">
        <v>70</v>
      </c>
      <c r="X30" s="132" t="s">
        <v>70</v>
      </c>
      <c r="Y30" s="135">
        <v>45501</v>
      </c>
      <c r="Z30" s="141" t="s">
        <v>76</v>
      </c>
      <c r="AA30" s="202" t="str" cm="1">
        <f t="array" ref="AA30">IFERROR(_xlfn.IFS(
IFERROR(MATCH(Y30,tJourFerie[Jour],0),0)&gt;0, INDEX(tJourFerie[Jours fériés],MATCH(Y30,tJourFerie[Jour],0),1),
WEEKDAY(Y30,2)=7,"",
MAX(--(Y30&gt;='Facturation 2024'!$M$6:$M$99)+--(Y30&lt;='Facturation 2024'!$N$6:$N$99))=2,"Chantier"),"")</f>
        <v/>
      </c>
      <c r="AB30" s="139" t="s">
        <v>70</v>
      </c>
      <c r="AC30" s="135">
        <v>45532</v>
      </c>
      <c r="AD30" s="134" t="s">
        <v>71</v>
      </c>
      <c r="AE30" s="133" t="str" cm="1">
        <f t="array" ref="AE30">IFERROR(_xlfn.IFS(
IFERROR(MATCH(AC30,tJourFerie[Jour],0),0)&gt;0, INDEX(tJourFerie[Jours fériés],MATCH(AC30,tJourFerie[Jour],0),1),
WEEKDAY(AC30,2)=7,"",
MAX(--(AC30&gt;='Facturation 2024'!$M$6:$M$99)+--(AC30&lt;='Facturation 2024'!$N$6:$N$99))=2,"Chantier"),"")</f>
        <v/>
      </c>
      <c r="AF30" s="132" t="s">
        <v>70</v>
      </c>
      <c r="AG30" s="135">
        <v>45563</v>
      </c>
      <c r="AH30" s="134" t="s">
        <v>73</v>
      </c>
      <c r="AI30" s="133" t="str" cm="1">
        <f t="array" ref="AI30">IFERROR(_xlfn.IFS(
IFERROR(MATCH(AG30,tJourFerie[Jour],0),0)&gt;0, INDEX(tJourFerie[Jours fériés],MATCH(AG30,tJourFerie[Jour],0),1),
WEEKDAY(AG30,2)=7,"",
MAX(--(AG30&gt;='Facturation 2024'!$M$6:$M$99)+--(AG30&lt;='Facturation 2024'!$N$6:$N$99))=2,"Chantier"),"")</f>
        <v/>
      </c>
      <c r="AJ30" s="132" t="s">
        <v>70</v>
      </c>
      <c r="AK30" s="135">
        <v>45593</v>
      </c>
      <c r="AL30" s="134" t="s">
        <v>77</v>
      </c>
      <c r="AM30" s="133" t="str" cm="1">
        <f t="array" ref="AM30">IFERROR(_xlfn.IFS(
IFERROR(MATCH(AK30,tJourFerie[Jour],0),0)&gt;0, INDEX(tJourFerie[Jours fériés],MATCH(AK30,tJourFerie[Jour],0),1),
WEEKDAY(AK30,2)=7,"",
MAX(--(AK30&gt;='Facturation 2024'!$M$6:$M$99)+--(AK30&lt;='Facturation 2024'!$N$6:$N$99))=2,"Chantier"),"")</f>
        <v/>
      </c>
      <c r="AN30" s="132">
        <v>44</v>
      </c>
      <c r="AO30" s="135">
        <v>45624</v>
      </c>
      <c r="AP30" s="134" t="s">
        <v>72</v>
      </c>
      <c r="AQ30" s="133" t="str" cm="1">
        <f t="array" ref="AQ30">IFERROR(_xlfn.IFS(
IFERROR(MATCH(AO30,tJourFerie[Jour],0),0)&gt;0, INDEX(tJourFerie[Jours fériés],MATCH(AO30,tJourFerie[Jour],0),1),
WEEKDAY(AO30,2)=7,"",
MAX(--(AO30&gt;='Facturation 2024'!$M$6:$M$99)+--(AO30&lt;='Facturation 2024'!$N$6:$N$99))=2,"Chantier"),"")</f>
        <v/>
      </c>
      <c r="AR30" s="132" t="s">
        <v>70</v>
      </c>
      <c r="AS30" s="135">
        <v>45654</v>
      </c>
      <c r="AT30" s="134" t="s">
        <v>73</v>
      </c>
      <c r="AU30" s="133" t="str" cm="1">
        <f t="array" ref="AU30">IFERROR(_xlfn.IFS(
IFERROR(MATCH(AS30,tJourFerie[Jour],0),0)&gt;0, INDEX(tJourFerie[Jours fériés],MATCH(AS30,tJourFerie[Jour],0),1),
WEEKDAY(AS30,2)=7,"",
MAX(--(AS30&gt;='Facturation 2024'!$M$6:$M$99)+--(AS30&lt;='Facturation 2024'!$N$6:$N$99))=2,"Chantier"),"")</f>
        <v/>
      </c>
      <c r="AV30" s="132" t="s">
        <v>70</v>
      </c>
      <c r="AW30" s="131"/>
    </row>
    <row r="31" spans="1:49" ht="21.75" customHeight="1" x14ac:dyDescent="0.25">
      <c r="A31" s="135">
        <v>45320</v>
      </c>
      <c r="B31" s="134" t="s">
        <v>77</v>
      </c>
      <c r="C31" s="133" t="s">
        <v>70</v>
      </c>
      <c r="D31" s="132">
        <v>5</v>
      </c>
      <c r="E31" s="135">
        <v>45351</v>
      </c>
      <c r="F31" s="134" t="s">
        <v>72</v>
      </c>
      <c r="G31" s="133" t="s">
        <v>70</v>
      </c>
      <c r="H31" s="132" t="s">
        <v>70</v>
      </c>
      <c r="I31" s="135">
        <v>45380</v>
      </c>
      <c r="J31" s="134" t="s">
        <v>74</v>
      </c>
      <c r="K31" s="133" t="s">
        <v>70</v>
      </c>
      <c r="L31" s="132" t="s">
        <v>70</v>
      </c>
      <c r="M31" s="135">
        <v>45411</v>
      </c>
      <c r="N31" s="134" t="s">
        <v>77</v>
      </c>
      <c r="O31" s="133" t="s">
        <v>70</v>
      </c>
      <c r="P31" s="132">
        <v>18</v>
      </c>
      <c r="Q31" s="135">
        <v>45441</v>
      </c>
      <c r="R31" s="134" t="s">
        <v>71</v>
      </c>
      <c r="S31" s="133" t="s">
        <v>70</v>
      </c>
      <c r="T31" s="132" t="s">
        <v>70</v>
      </c>
      <c r="U31" s="135">
        <v>45472</v>
      </c>
      <c r="V31" s="134" t="s">
        <v>73</v>
      </c>
      <c r="W31" s="133" t="s">
        <v>70</v>
      </c>
      <c r="X31" s="132" t="s">
        <v>70</v>
      </c>
      <c r="Y31" s="135">
        <v>45502</v>
      </c>
      <c r="Z31" s="134" t="s">
        <v>77</v>
      </c>
      <c r="AA31" s="203" t="str" cm="1">
        <f t="array" ref="AA31">IFERROR(_xlfn.IFS(
IFERROR(MATCH(Y31,tJourFerie[Jour],0),0)&gt;0, INDEX(tJourFerie[Jours fériés],MATCH(Y31,tJourFerie[Jour],0),1),
WEEKDAY(Y31,2)=7,"",
MAX(--(Y31&gt;='Facturation 2024'!$M$6:$M$99)+--(Y31&lt;='Facturation 2024'!$N$6:$N$99))=2,"Chantier"),"")</f>
        <v/>
      </c>
      <c r="AB31" s="132">
        <v>31</v>
      </c>
      <c r="AC31" s="135">
        <v>45533</v>
      </c>
      <c r="AD31" s="134" t="s">
        <v>72</v>
      </c>
      <c r="AE31" s="133" t="str" cm="1">
        <f t="array" ref="AE31">IFERROR(_xlfn.IFS(
IFERROR(MATCH(AC31,tJourFerie[Jour],0),0)&gt;0, INDEX(tJourFerie[Jours fériés],MATCH(AC31,tJourFerie[Jour],0),1),
WEEKDAY(AC31,2)=7,"",
MAX(--(AC31&gt;='Facturation 2024'!$M$6:$M$99)+--(AC31&lt;='Facturation 2024'!$N$6:$N$99))=2,"Chantier"),"")</f>
        <v/>
      </c>
      <c r="AF31" s="132" t="s">
        <v>70</v>
      </c>
      <c r="AG31" s="135">
        <v>45564</v>
      </c>
      <c r="AH31" s="141" t="s">
        <v>76</v>
      </c>
      <c r="AI31" s="140" t="str" cm="1">
        <f t="array" ref="AI31">IFERROR(_xlfn.IFS(
IFERROR(MATCH(AG31,tJourFerie[Jour],0),0)&gt;0, INDEX(tJourFerie[Jours fériés],MATCH(AG31,tJourFerie[Jour],0),1),
WEEKDAY(AG31,2)=7,"",
MAX(--(AG31&gt;='Facturation 2024'!$M$6:$M$99)+--(AG31&lt;='Facturation 2024'!$N$6:$N$99))=2,"Chantier"),"")</f>
        <v/>
      </c>
      <c r="AJ31" s="139" t="s">
        <v>70</v>
      </c>
      <c r="AK31" s="135">
        <v>45594</v>
      </c>
      <c r="AL31" s="134" t="s">
        <v>71</v>
      </c>
      <c r="AM31" s="133" t="str" cm="1">
        <f t="array" ref="AM31">IFERROR(_xlfn.IFS(
IFERROR(MATCH(AK31,tJourFerie[Jour],0),0)&gt;0, INDEX(tJourFerie[Jours fériés],MATCH(AK31,tJourFerie[Jour],0),1),
WEEKDAY(AK31,2)=7,"",
MAX(--(AK31&gt;='Facturation 2024'!$M$6:$M$99)+--(AK31&lt;='Facturation 2024'!$N$6:$N$99))=2,"Chantier"),"")</f>
        <v/>
      </c>
      <c r="AN31" s="132" t="s">
        <v>70</v>
      </c>
      <c r="AO31" s="135">
        <v>45625</v>
      </c>
      <c r="AP31" s="134" t="s">
        <v>74</v>
      </c>
      <c r="AQ31" s="133" t="str" cm="1">
        <f t="array" ref="AQ31">IFERROR(_xlfn.IFS(
IFERROR(MATCH(AO31,tJourFerie[Jour],0),0)&gt;0, INDEX(tJourFerie[Jours fériés],MATCH(AO31,tJourFerie[Jour],0),1),
WEEKDAY(AO31,2)=7,"",
MAX(--(AO31&gt;='Facturation 2024'!$M$6:$M$99)+--(AO31&lt;='Facturation 2024'!$N$6:$N$99))=2,"Chantier"),"")</f>
        <v/>
      </c>
      <c r="AR31" s="132" t="s">
        <v>70</v>
      </c>
      <c r="AS31" s="135">
        <v>45655</v>
      </c>
      <c r="AT31" s="141" t="s">
        <v>76</v>
      </c>
      <c r="AU31" s="140" t="str" cm="1">
        <f t="array" ref="AU31">IFERROR(_xlfn.IFS(
IFERROR(MATCH(AS31,tJourFerie[Jour],0),0)&gt;0, INDEX(tJourFerie[Jours fériés],MATCH(AS31,tJourFerie[Jour],0),1),
WEEKDAY(AS31,2)=7,"",
MAX(--(AS31&gt;='Facturation 2024'!$M$6:$M$99)+--(AS31&lt;='Facturation 2024'!$N$6:$N$99))=2,"Chantier"),"")</f>
        <v/>
      </c>
      <c r="AV31" s="139" t="s">
        <v>70</v>
      </c>
      <c r="AW31" s="131"/>
    </row>
    <row r="32" spans="1:49" ht="21.75" customHeight="1" x14ac:dyDescent="0.25">
      <c r="A32" s="135">
        <v>45321</v>
      </c>
      <c r="B32" s="134" t="s">
        <v>71</v>
      </c>
      <c r="C32" s="133" t="s">
        <v>70</v>
      </c>
      <c r="D32" s="132" t="s">
        <v>70</v>
      </c>
      <c r="E32" s="149" t="s">
        <v>70</v>
      </c>
      <c r="F32" s="148" t="s">
        <v>70</v>
      </c>
      <c r="G32" s="147" t="s">
        <v>70</v>
      </c>
      <c r="H32" s="146" t="s">
        <v>70</v>
      </c>
      <c r="I32" s="135">
        <v>45381</v>
      </c>
      <c r="J32" s="134" t="s">
        <v>73</v>
      </c>
      <c r="K32" s="133" t="s">
        <v>70</v>
      </c>
      <c r="L32" s="132" t="s">
        <v>70</v>
      </c>
      <c r="M32" s="135">
        <v>45412</v>
      </c>
      <c r="N32" s="134" t="s">
        <v>71</v>
      </c>
      <c r="O32" s="133" t="s">
        <v>70</v>
      </c>
      <c r="P32" s="132" t="s">
        <v>70</v>
      </c>
      <c r="Q32" s="135">
        <v>45442</v>
      </c>
      <c r="R32" s="134" t="s">
        <v>72</v>
      </c>
      <c r="S32" s="133" t="s">
        <v>70</v>
      </c>
      <c r="T32" s="132" t="s">
        <v>70</v>
      </c>
      <c r="U32" s="135">
        <v>45473</v>
      </c>
      <c r="V32" s="141" t="s">
        <v>76</v>
      </c>
      <c r="W32" s="140" t="s">
        <v>70</v>
      </c>
      <c r="X32" s="139" t="s">
        <v>70</v>
      </c>
      <c r="Y32" s="135">
        <v>45503</v>
      </c>
      <c r="Z32" s="134" t="s">
        <v>71</v>
      </c>
      <c r="AA32" s="203" t="str" cm="1">
        <f t="array" ref="AA32">IFERROR(_xlfn.IFS(
IFERROR(MATCH(Y32,tJourFerie[Jour],0),0)&gt;0, INDEX(tJourFerie[Jours fériés],MATCH(Y32,tJourFerie[Jour],0),1),
WEEKDAY(Y32,2)=7,"",
MAX(--(Y32&gt;='Facturation 2024'!$M$6:$M$99)+--(Y32&lt;='Facturation 2024'!$N$6:$N$99))=2,"Chantier"),"")</f>
        <v/>
      </c>
      <c r="AB32" s="132" t="s">
        <v>70</v>
      </c>
      <c r="AC32" s="135">
        <v>45534</v>
      </c>
      <c r="AD32" s="134" t="s">
        <v>74</v>
      </c>
      <c r="AE32" s="133" t="str" cm="1">
        <f t="array" ref="AE32">IFERROR(_xlfn.IFS(
IFERROR(MATCH(AC32,tJourFerie[Jour],0),0)&gt;0, INDEX(tJourFerie[Jours fériés],MATCH(AC32,tJourFerie[Jour],0),1),
WEEKDAY(AC32,2)=7,"",
MAX(--(AC32&gt;='Facturation 2024'!$M$6:$M$99)+--(AC32&lt;='Facturation 2024'!$N$6:$N$99))=2,"Chantier"),"")</f>
        <v/>
      </c>
      <c r="AF32" s="132" t="s">
        <v>70</v>
      </c>
      <c r="AG32" s="135">
        <v>45565</v>
      </c>
      <c r="AH32" s="134" t="s">
        <v>77</v>
      </c>
      <c r="AI32" s="133" t="str" cm="1">
        <f t="array" ref="AI32">IFERROR(_xlfn.IFS(
IFERROR(MATCH(AG32,tJourFerie[Jour],0),0)&gt;0, INDEX(tJourFerie[Jours fériés],MATCH(AG32,tJourFerie[Jour],0),1),
WEEKDAY(AG32,2)=7,"",
MAX(--(AG32&gt;='Facturation 2024'!$M$6:$M$99)+--(AG32&lt;='Facturation 2024'!$N$6:$N$99))=2,"Chantier"),"")</f>
        <v/>
      </c>
      <c r="AJ32" s="132">
        <v>40</v>
      </c>
      <c r="AK32" s="135">
        <v>45595</v>
      </c>
      <c r="AL32" s="134" t="s">
        <v>71</v>
      </c>
      <c r="AM32" s="133" t="str" cm="1">
        <f t="array" ref="AM32">IFERROR(_xlfn.IFS(
IFERROR(MATCH(AK32,tJourFerie[Jour],0),0)&gt;0, INDEX(tJourFerie[Jours fériés],MATCH(AK32,tJourFerie[Jour],0),1),
WEEKDAY(AK32,2)=7,"",
MAX(--(AK32&gt;='Facturation 2024'!$M$6:$M$99)+--(AK32&lt;='Facturation 2024'!$N$6:$N$99))=2,"Chantier"),"")</f>
        <v/>
      </c>
      <c r="AN32" s="132" t="s">
        <v>70</v>
      </c>
      <c r="AO32" s="135">
        <v>45626</v>
      </c>
      <c r="AP32" s="134" t="s">
        <v>73</v>
      </c>
      <c r="AQ32" s="133" t="str" cm="1">
        <f t="array" ref="AQ32">IFERROR(_xlfn.IFS(
IFERROR(MATCH(AO32,tJourFerie[Jour],0),0)&gt;0, INDEX(tJourFerie[Jours fériés],MATCH(AO32,tJourFerie[Jour],0),1),
WEEKDAY(AO32,2)=7,"",
MAX(--(AO32&gt;='Facturation 2024'!$M$6:$M$99)+--(AO32&lt;='Facturation 2024'!$N$6:$N$99))=2,"Chantier"),"")</f>
        <v/>
      </c>
      <c r="AR32" s="132" t="s">
        <v>70</v>
      </c>
      <c r="AS32" s="135">
        <v>45656</v>
      </c>
      <c r="AT32" s="134" t="s">
        <v>77</v>
      </c>
      <c r="AU32" s="133" t="str" cm="1">
        <f t="array" ref="AU32">IFERROR(_xlfn.IFS(
IFERROR(MATCH(AS32,tJourFerie[Jour],0),0)&gt;0, INDEX(tJourFerie[Jours fériés],MATCH(AS32,tJourFerie[Jour],0),1),
WEEKDAY(AS32,2)=7,"",
MAX(--(AS32&gt;='Facturation 2024'!$M$6:$M$99)+--(AS32&lt;='Facturation 2024'!$N$6:$N$99))=2,"Chantier"),"")</f>
        <v/>
      </c>
      <c r="AV32" s="132">
        <v>1</v>
      </c>
      <c r="AW32" s="131"/>
    </row>
    <row r="33" spans="1:49" ht="21.75" customHeight="1" x14ac:dyDescent="0.25">
      <c r="A33" s="135">
        <v>45322</v>
      </c>
      <c r="B33" s="134" t="s">
        <v>71</v>
      </c>
      <c r="C33" s="133" t="s">
        <v>70</v>
      </c>
      <c r="D33" s="132" t="s">
        <v>70</v>
      </c>
      <c r="E33" s="145" t="s">
        <v>70</v>
      </c>
      <c r="F33" s="144" t="s">
        <v>70</v>
      </c>
      <c r="G33" s="143" t="s">
        <v>70</v>
      </c>
      <c r="H33" s="142" t="s">
        <v>70</v>
      </c>
      <c r="I33" s="135">
        <v>45382</v>
      </c>
      <c r="J33" s="141" t="s">
        <v>76</v>
      </c>
      <c r="K33" s="140" t="s">
        <v>75</v>
      </c>
      <c r="L33" s="139" t="s">
        <v>70</v>
      </c>
      <c r="M33" s="135" t="s">
        <v>70</v>
      </c>
      <c r="N33" s="138" t="s">
        <v>70</v>
      </c>
      <c r="O33" s="137" t="s">
        <v>70</v>
      </c>
      <c r="P33" s="136" t="s">
        <v>70</v>
      </c>
      <c r="Q33" s="135">
        <v>45443</v>
      </c>
      <c r="R33" s="134" t="s">
        <v>74</v>
      </c>
      <c r="S33" s="133" t="s">
        <v>70</v>
      </c>
      <c r="T33" s="132" t="s">
        <v>70</v>
      </c>
      <c r="U33" s="135" t="s">
        <v>70</v>
      </c>
      <c r="V33" s="138" t="s">
        <v>70</v>
      </c>
      <c r="W33" s="137" t="s">
        <v>70</v>
      </c>
      <c r="X33" s="136" t="s">
        <v>70</v>
      </c>
      <c r="Y33" s="135">
        <v>45504</v>
      </c>
      <c r="Z33" s="134" t="s">
        <v>71</v>
      </c>
      <c r="AA33" s="203" t="str" cm="1">
        <f t="array" ref="AA33">IFERROR(_xlfn.IFS(
IFERROR(MATCH(Y33,tJourFerie[Jour],0),0)&gt;0, INDEX(tJourFerie[Jours fériés],MATCH(Y33,tJourFerie[Jour],0),1),
WEEKDAY(Y33,2)=7,"",
MAX(--(Y33&gt;='Facturation 2024'!$M$6:$M$99)+--(Y33&lt;='Facturation 2024'!$N$6:$N$99))=2,"Chantier"),"")</f>
        <v/>
      </c>
      <c r="AB33" s="132" t="s">
        <v>70</v>
      </c>
      <c r="AC33" s="135">
        <v>45535</v>
      </c>
      <c r="AD33" s="134" t="s">
        <v>73</v>
      </c>
      <c r="AE33" s="133" t="str" cm="1">
        <f t="array" ref="AE33">IFERROR(_xlfn.IFS(
IFERROR(MATCH(AC33,tJourFerie[Jour],0),0)&gt;0, INDEX(tJourFerie[Jours fériés],MATCH(AC33,tJourFerie[Jour],0),1),
WEEKDAY(AC33,2)=7,"",
MAX(--(AC33&gt;='Facturation 2024'!$M$6:$M$99)+--(AC33&lt;='Facturation 2024'!$N$6:$N$99))=2,"Chantier"),"")</f>
        <v/>
      </c>
      <c r="AF33" s="132" t="s">
        <v>70</v>
      </c>
      <c r="AG33" s="135" t="s">
        <v>70</v>
      </c>
      <c r="AH33" s="138" t="s">
        <v>70</v>
      </c>
      <c r="AI33" s="137"/>
      <c r="AJ33" s="136" t="s">
        <v>70</v>
      </c>
      <c r="AK33" s="135">
        <v>45596</v>
      </c>
      <c r="AL33" s="134" t="s">
        <v>72</v>
      </c>
      <c r="AM33" s="133" t="str" cm="1">
        <f t="array" ref="AM33">IFERROR(_xlfn.IFS(
IFERROR(MATCH(AK33,tJourFerie[Jour],0),0)&gt;0, INDEX(tJourFerie[Jours fériés],MATCH(AK33,tJourFerie[Jour],0),1),
WEEKDAY(AK33,2)=7,"",
MAX(--(AK33&gt;='Facturation 2024'!$M$6:$M$99)+--(AK33&lt;='Facturation 2024'!$N$6:$N$99))=2,"Chantier"),"")</f>
        <v/>
      </c>
      <c r="AN33" s="132" t="s">
        <v>70</v>
      </c>
      <c r="AO33" s="135" t="s">
        <v>70</v>
      </c>
      <c r="AP33" s="138" t="s">
        <v>70</v>
      </c>
      <c r="AQ33" s="137"/>
      <c r="AR33" s="136" t="s">
        <v>70</v>
      </c>
      <c r="AS33" s="135">
        <v>45657</v>
      </c>
      <c r="AT33" s="134" t="s">
        <v>71</v>
      </c>
      <c r="AU33" s="133" t="str" cm="1">
        <f t="array" ref="AU33">IFERROR(_xlfn.IFS(
IFERROR(MATCH(AS33,tJourFerie[Jour],0),0)&gt;0, INDEX(tJourFerie[Jours fériés],MATCH(AS33,tJourFerie[Jour],0),1),
WEEKDAY(AS33,2)=7,"",
MAX(--(AS33&gt;='Facturation 2024'!$M$6:$M$99)+--(AS33&lt;='Facturation 2024'!$N$6:$N$99))=2,"Chantier"),"")</f>
        <v/>
      </c>
      <c r="AV33" s="132" t="s">
        <v>70</v>
      </c>
      <c r="AW33" s="131"/>
    </row>
    <row r="34" spans="1:49" x14ac:dyDescent="0.25">
      <c r="A34" s="131"/>
      <c r="B34" s="131"/>
      <c r="C34" s="131"/>
      <c r="D34" s="131"/>
      <c r="E34" s="131"/>
      <c r="F34" s="131"/>
      <c r="G34" s="131"/>
      <c r="H34" s="131"/>
      <c r="I34" s="131"/>
      <c r="J34" s="131"/>
      <c r="K34" s="131"/>
      <c r="L34" s="131"/>
      <c r="M34" s="131"/>
      <c r="N34" s="131"/>
      <c r="O34" s="131"/>
      <c r="P34" s="131"/>
      <c r="Q34" s="131"/>
      <c r="R34" s="131"/>
      <c r="S34" s="131"/>
      <c r="T34" s="131"/>
      <c r="U34" s="131"/>
      <c r="V34" s="131"/>
      <c r="W34" s="131"/>
      <c r="X34" s="131"/>
      <c r="Y34" s="131"/>
      <c r="Z34" s="131"/>
      <c r="AA34" s="131"/>
      <c r="AB34" s="131"/>
      <c r="AC34" s="131"/>
      <c r="AD34" s="131"/>
      <c r="AE34" s="131"/>
      <c r="AF34" s="131"/>
      <c r="AG34" s="131"/>
      <c r="AH34" s="131"/>
      <c r="AI34" s="131"/>
      <c r="AJ34" s="131"/>
      <c r="AK34" s="131"/>
      <c r="AL34" s="131"/>
      <c r="AM34" s="131"/>
      <c r="AN34" s="131"/>
      <c r="AO34" s="131"/>
      <c r="AP34" s="131"/>
      <c r="AQ34" s="131"/>
      <c r="AR34" s="131"/>
      <c r="AS34" s="131"/>
      <c r="AT34" s="131"/>
      <c r="AU34" s="131"/>
      <c r="AV34" s="131"/>
      <c r="AW34" s="131"/>
    </row>
    <row r="35" spans="1:49" x14ac:dyDescent="0.25">
      <c r="A35" s="131"/>
      <c r="B35" s="131"/>
      <c r="C35" s="131"/>
      <c r="D35" s="131"/>
      <c r="E35" s="131"/>
      <c r="F35" s="131"/>
      <c r="G35" s="131"/>
      <c r="H35" s="131"/>
      <c r="I35" s="131"/>
      <c r="J35" s="131"/>
      <c r="K35" s="131"/>
      <c r="L35" s="131"/>
      <c r="M35" s="131"/>
      <c r="N35" s="131"/>
      <c r="O35" s="131"/>
      <c r="P35" s="131"/>
      <c r="Q35" s="131"/>
      <c r="R35" s="131"/>
      <c r="S35" s="131"/>
      <c r="T35" s="131"/>
      <c r="U35" s="131"/>
      <c r="V35" s="131"/>
      <c r="W35" s="131"/>
      <c r="X35" s="131"/>
      <c r="Y35" s="131"/>
      <c r="Z35" s="131"/>
      <c r="AA35" s="131"/>
      <c r="AB35" s="131"/>
      <c r="AC35" s="131"/>
      <c r="AD35" s="131"/>
      <c r="AE35" s="131"/>
      <c r="AF35" s="131"/>
      <c r="AG35" s="131"/>
      <c r="AH35" s="131"/>
      <c r="AI35" s="131"/>
      <c r="AJ35" s="131"/>
      <c r="AK35" s="131"/>
      <c r="AL35" s="131"/>
      <c r="AM35" s="131"/>
      <c r="AN35" s="131"/>
      <c r="AO35" s="131"/>
      <c r="AP35" s="131"/>
      <c r="AQ35" s="131"/>
      <c r="AR35" s="131"/>
      <c r="AS35" s="131"/>
      <c r="AT35" s="131"/>
      <c r="AU35" s="131"/>
      <c r="AV35" s="131"/>
      <c r="AW35" s="131"/>
    </row>
  </sheetData>
  <mergeCells count="12">
    <mergeCell ref="AG2:AJ2"/>
    <mergeCell ref="AK2:AN2"/>
    <mergeCell ref="AO2:AR2"/>
    <mergeCell ref="AS2:AV2"/>
    <mergeCell ref="A2:D2"/>
    <mergeCell ref="E2:H2"/>
    <mergeCell ref="I2:L2"/>
    <mergeCell ref="M2:P2"/>
    <mergeCell ref="Q2:T2"/>
    <mergeCell ref="U2:X2"/>
    <mergeCell ref="Y2:AB2"/>
    <mergeCell ref="AC2:AF2"/>
  </mergeCell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72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L14"/>
  <sheetViews>
    <sheetView workbookViewId="0">
      <selection activeCell="J10" sqref="J10"/>
    </sheetView>
  </sheetViews>
  <sheetFormatPr baseColWidth="10" defaultColWidth="11.42578125" defaultRowHeight="17.25" customHeight="1" x14ac:dyDescent="0.25"/>
  <cols>
    <col min="1" max="1" width="14.28515625" bestFit="1" customWidth="1"/>
    <col min="2" max="2" width="14.7109375" customWidth="1"/>
    <col min="3" max="3" width="44.7109375" bestFit="1" customWidth="1"/>
    <col min="5" max="5" width="12.28515625" customWidth="1"/>
    <col min="6" max="6" width="12.85546875" bestFit="1" customWidth="1"/>
    <col min="9" max="9" width="42.28515625" customWidth="1"/>
    <col min="10" max="10" width="11.42578125" style="170"/>
  </cols>
  <sheetData>
    <row r="1" spans="1:12" ht="17.25" customHeight="1" x14ac:dyDescent="0.25">
      <c r="A1" s="50" t="s">
        <v>59</v>
      </c>
      <c r="B1" s="50" t="s">
        <v>5</v>
      </c>
      <c r="C1" s="50" t="s">
        <v>0</v>
      </c>
      <c r="D1" s="50"/>
      <c r="E1" s="50" t="s">
        <v>58</v>
      </c>
      <c r="F1" s="50" t="s">
        <v>62</v>
      </c>
      <c r="G1" s="50" t="s">
        <v>11</v>
      </c>
      <c r="I1" s="50" t="s">
        <v>110</v>
      </c>
      <c r="J1" s="200" t="s">
        <v>116</v>
      </c>
      <c r="L1">
        <v>2024</v>
      </c>
    </row>
    <row r="2" spans="1:12" ht="17.25" customHeight="1" x14ac:dyDescent="0.25">
      <c r="A2" s="2"/>
      <c r="B2" s="2" t="s">
        <v>23</v>
      </c>
      <c r="C2" s="54" t="s">
        <v>26</v>
      </c>
      <c r="E2" s="2" t="s">
        <v>19</v>
      </c>
      <c r="F2" s="128" t="s">
        <v>63</v>
      </c>
      <c r="G2" s="125" t="s">
        <v>67</v>
      </c>
      <c r="I2" s="198" t="s">
        <v>111</v>
      </c>
      <c r="J2" s="199">
        <f xml:space="preserve"> DATE($L$1,1,1)</f>
        <v>45292</v>
      </c>
    </row>
    <row r="3" spans="1:12" ht="17.25" customHeight="1" x14ac:dyDescent="0.25">
      <c r="A3" s="2"/>
      <c r="B3" s="2" t="s">
        <v>18</v>
      </c>
      <c r="C3" s="53" t="s">
        <v>60</v>
      </c>
      <c r="E3" s="2" t="s">
        <v>22</v>
      </c>
      <c r="F3" s="129" t="s">
        <v>64</v>
      </c>
      <c r="G3" s="126" t="s">
        <v>68</v>
      </c>
      <c r="I3" s="198" t="s">
        <v>112</v>
      </c>
      <c r="J3" s="199">
        <f xml:space="preserve"> FLOOR(DAY(MINUTE($L$1/38)/2+56)&amp;"/5/"&amp;$L$1,7)-34</f>
        <v>45382</v>
      </c>
    </row>
    <row r="4" spans="1:12" ht="17.25" customHeight="1" x14ac:dyDescent="0.25">
      <c r="A4" s="2"/>
      <c r="B4" s="2" t="s">
        <v>56</v>
      </c>
      <c r="C4" s="53" t="s">
        <v>61</v>
      </c>
      <c r="F4" s="130" t="s">
        <v>65</v>
      </c>
      <c r="G4" s="127" t="s">
        <v>69</v>
      </c>
      <c r="I4" s="198" t="s">
        <v>86</v>
      </c>
      <c r="J4" s="199">
        <f xml:space="preserve"> J3 + 1</f>
        <v>45383</v>
      </c>
    </row>
    <row r="5" spans="1:12" ht="17.25" customHeight="1" x14ac:dyDescent="0.25">
      <c r="A5" s="2"/>
      <c r="B5" s="2" t="s">
        <v>24</v>
      </c>
      <c r="C5" s="52" t="s">
        <v>27</v>
      </c>
      <c r="I5" s="198" t="s">
        <v>85</v>
      </c>
      <c r="J5" s="199">
        <f xml:space="preserve"> DATE($L$1,5,1)</f>
        <v>45413</v>
      </c>
    </row>
    <row r="6" spans="1:12" ht="17.25" customHeight="1" x14ac:dyDescent="0.25">
      <c r="A6" s="2"/>
      <c r="B6" s="2" t="s">
        <v>25</v>
      </c>
      <c r="C6" s="51" t="s">
        <v>66</v>
      </c>
      <c r="I6" s="198" t="s">
        <v>113</v>
      </c>
      <c r="J6" s="199">
        <f xml:space="preserve"> DATE($L$1,5,8)</f>
        <v>45420</v>
      </c>
    </row>
    <row r="7" spans="1:12" ht="17.25" customHeight="1" x14ac:dyDescent="0.25">
      <c r="A7" s="2"/>
      <c r="B7" s="2" t="s">
        <v>16</v>
      </c>
      <c r="C7" s="50" t="s">
        <v>14</v>
      </c>
      <c r="I7" s="198" t="s">
        <v>82</v>
      </c>
      <c r="J7" s="199">
        <f xml:space="preserve"> J3 + 39</f>
        <v>45421</v>
      </c>
    </row>
    <row r="8" spans="1:12" ht="17.25" customHeight="1" x14ac:dyDescent="0.25">
      <c r="B8" s="2" t="s">
        <v>57</v>
      </c>
      <c r="C8" s="121" t="s">
        <v>17</v>
      </c>
      <c r="I8" s="198" t="s">
        <v>80</v>
      </c>
      <c r="J8" s="199">
        <f xml:space="preserve"> J3 + 49</f>
        <v>45431</v>
      </c>
    </row>
    <row r="9" spans="1:12" ht="17.25" customHeight="1" x14ac:dyDescent="0.25">
      <c r="B9" s="2" t="s">
        <v>28</v>
      </c>
      <c r="I9" s="198" t="s">
        <v>79</v>
      </c>
      <c r="J9" s="199">
        <f xml:space="preserve"> J3 + 50</f>
        <v>45432</v>
      </c>
    </row>
    <row r="10" spans="1:12" ht="17.25" customHeight="1" x14ac:dyDescent="0.25">
      <c r="B10" s="2" t="s">
        <v>20</v>
      </c>
      <c r="I10" s="198" t="s">
        <v>114</v>
      </c>
      <c r="J10" s="199">
        <f xml:space="preserve"> DATE($L$1,7,14)</f>
        <v>45487</v>
      </c>
    </row>
    <row r="11" spans="1:12" ht="17.25" customHeight="1" x14ac:dyDescent="0.25">
      <c r="B11" s="2" t="s">
        <v>21</v>
      </c>
      <c r="I11" s="198" t="s">
        <v>81</v>
      </c>
      <c r="J11" s="199">
        <f xml:space="preserve"> DATE($L$1,8,15)</f>
        <v>45519</v>
      </c>
    </row>
    <row r="12" spans="1:12" ht="17.25" customHeight="1" x14ac:dyDescent="0.25">
      <c r="I12" s="198" t="s">
        <v>84</v>
      </c>
      <c r="J12" s="199">
        <f xml:space="preserve"> DATE($L$1,11,1)</f>
        <v>45597</v>
      </c>
    </row>
    <row r="13" spans="1:12" ht="17.25" customHeight="1" x14ac:dyDescent="0.25">
      <c r="I13" s="198" t="s">
        <v>115</v>
      </c>
      <c r="J13" s="199">
        <f xml:space="preserve"> DATE($L$1,11,11)</f>
        <v>45607</v>
      </c>
    </row>
    <row r="14" spans="1:12" ht="17.25" customHeight="1" x14ac:dyDescent="0.25">
      <c r="I14" s="198" t="s">
        <v>78</v>
      </c>
      <c r="J14" s="199">
        <f xml:space="preserve"> DATE($L$1,12,25)</f>
        <v>45651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 DOSSIERS</vt:lpstr>
      <vt:lpstr>Facturation 2024</vt:lpstr>
      <vt:lpstr>Calendrier 2024</vt:lpstr>
      <vt:lpstr>BASE DE DONNÉES POUR FILTRES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EDEN COM</dc:creator>
  <cp:keywords/>
  <dc:description/>
  <cp:lastModifiedBy>Nathalie Dardel</cp:lastModifiedBy>
  <cp:revision/>
  <dcterms:created xsi:type="dcterms:W3CDTF">2023-12-04T12:56:04Z</dcterms:created>
  <dcterms:modified xsi:type="dcterms:W3CDTF">2024-07-10T10:03:30Z</dcterms:modified>
  <cp:category/>
  <cp:contentStatus/>
</cp:coreProperties>
</file>