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0B2AFCD5-E140-412A-A3A1-8B99AFD94CEB}" xr6:coauthVersionLast="47" xr6:coauthVersionMax="47" xr10:uidLastSave="{00000000-0000-0000-0000-000000000000}"/>
  <bookViews>
    <workbookView xWindow="-108" yWindow="-108" windowWidth="30936" windowHeight="16896" activeTab="1" xr2:uid="{9E381AD9-FBFB-44A5-A46D-ED7C790EF3CE}"/>
  </bookViews>
  <sheets>
    <sheet name="Madame" sheetId="3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3" l="1"/>
  <c r="K3" i="3"/>
  <c r="M2" i="3" a="1"/>
  <c r="M2" i="3" s="1"/>
  <c r="M3" i="3" a="1"/>
  <c r="M3" i="3" s="1"/>
  <c r="L2" i="3" a="1"/>
  <c r="L2" i="3" s="1"/>
  <c r="O2" i="3" s="1"/>
  <c r="L3" i="3" a="1"/>
  <c r="L3" i="3" s="1"/>
  <c r="O3" i="3" s="1"/>
  <c r="N2" i="3"/>
  <c r="N3" i="3"/>
  <c r="J2" i="3"/>
  <c r="I2" i="3" a="1"/>
  <c r="I2" i="3" s="1"/>
  <c r="I3" i="3" a="1"/>
  <c r="I3" i="3" s="1"/>
  <c r="J3" i="3"/>
  <c r="O4" i="3" l="1"/>
  <c r="B22" i="3" l="1" a="1"/>
  <c r="B2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<sst xmlns="http://schemas.openxmlformats.org/spreadsheetml/2006/main" count="67" uniqueCount="50">
  <si>
    <t>POINTS</t>
  </si>
  <si>
    <t>TYPE</t>
  </si>
  <si>
    <t>AMBIANCE</t>
  </si>
  <si>
    <t>CAB I</t>
  </si>
  <si>
    <t>CAB V</t>
  </si>
  <si>
    <t>CAB B</t>
  </si>
  <si>
    <t>SUI</t>
  </si>
  <si>
    <t>YC</t>
  </si>
  <si>
    <t>ACHATS</t>
  </si>
  <si>
    <t>CLASSIC</t>
  </si>
  <si>
    <t>ARGENT</t>
  </si>
  <si>
    <t>OR</t>
  </si>
  <si>
    <t>DIAMANT</t>
  </si>
  <si>
    <t>BATEAU</t>
  </si>
  <si>
    <t>DATE</t>
  </si>
  <si>
    <t>COSTA</t>
  </si>
  <si>
    <t>xxxx</t>
  </si>
  <si>
    <t>EXC</t>
  </si>
  <si>
    <t>total</t>
  </si>
  <si>
    <t>BELLA</t>
  </si>
  <si>
    <t>FANTASTICA</t>
  </si>
  <si>
    <t>AUREA</t>
  </si>
  <si>
    <t>YACHT CLUB</t>
  </si>
  <si>
    <t>Nombres de Jours</t>
  </si>
  <si>
    <t>STATUT:</t>
  </si>
  <si>
    <t>DIVERS</t>
  </si>
  <si>
    <t>ACQUIS</t>
  </si>
  <si>
    <t>0</t>
  </si>
  <si>
    <t>6</t>
  </si>
  <si>
    <t>11</t>
  </si>
  <si>
    <t>Total général</t>
  </si>
  <si>
    <t>2200</t>
  </si>
  <si>
    <t>4300</t>
  </si>
  <si>
    <t>10001</t>
  </si>
  <si>
    <t>points ambiance</t>
  </si>
  <si>
    <t>points cabine</t>
  </si>
  <si>
    <t>points achats</t>
  </si>
  <si>
    <t>Achats</t>
  </si>
  <si>
    <t>Excursion</t>
  </si>
  <si>
    <t>Bateau</t>
  </si>
  <si>
    <t>Nombre Excursion</t>
  </si>
  <si>
    <t>10</t>
  </si>
  <si>
    <t>5</t>
  </si>
  <si>
    <t>Forfaits</t>
  </si>
  <si>
    <t>Points</t>
  </si>
  <si>
    <t>Nombre forfaits</t>
  </si>
  <si>
    <t>Point excursion</t>
  </si>
  <si>
    <t>Point forfait</t>
  </si>
  <si>
    <t>Point bateau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</si>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</sst>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3" fontId="0" fillId="0" borderId="1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0" fillId="0" borderId="0" xfId="1" applyNumberFormat="1" applyFont="1" applyBorder="1" applyAlignment="1">
      <alignment horizontal="center"/>
    </xf>
    <xf numFmtId="3" fontId="0" fillId="4" borderId="11" xfId="0" applyNumberFormat="1" applyFill="1" applyBorder="1" applyAlignment="1">
      <alignment horizontal="center"/>
    </xf>
    <xf numFmtId="3" fontId="0" fillId="4" borderId="0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73">
    <dxf>
      <numFmt numFmtId="3" formatCode="#,##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</dxf>
    <dxf>
      <alignment horizontal="general" vertical="center" textRotation="0" wrapText="0" indent="0" justifyLastLine="0" shrinkToFit="0" readingOrder="0"/>
    </dxf>
    <dxf>
      <numFmt numFmtId="3" formatCode="#,##0"/>
    </dxf>
    <dxf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1C6D8D-315A-4CD1-AA61-253BBD270CE4}" name="Madame" displayName="Madame" ref="A1:O4" totalsRowCount="1" headerRowDxfId="72" headerRowBorderDxfId="71" tableBorderDxfId="70">
  <autoFilter ref="A1:O3" xr:uid="{C51C6D8D-315A-4CD1-AA61-253BBD270CE4}"/>
  <tableColumns count="15">
    <tableColumn id="1" xr3:uid="{17B13D37-9266-432D-AE27-9B9AD3E9BE1D}" name="DATE" totalsRowLabel="Total général" totalsRowDxfId="12"/>
    <tableColumn id="3" xr3:uid="{4E62FD8B-5684-40AD-A63C-957319DDB2C9}" name="BATEAU"/>
    <tableColumn id="5" xr3:uid="{4C5912BF-32B0-45F0-A785-98B34D1566A9}" name="AMBIANCE"/>
    <tableColumn id="13" xr3:uid="{157B084A-37C3-4050-8CA4-779B27C2ABAB}" name="Nombres de Jours" dataDxfId="22" totalsRowDxfId="11"/>
    <tableColumn id="7" xr3:uid="{4C4BC067-02B1-4AFC-982E-2E5DBBC9A5D8}" name="TYPE" dataDxfId="24" totalsRowDxfId="10"/>
    <tableColumn id="2" xr3:uid="{523D1275-3295-4F4A-BD4D-A7457A1095A2}" name="Achats" dataDxfId="23" totalsRowDxfId="9" dataCellStyle="Milliers"/>
    <tableColumn id="15" xr3:uid="{AB952A0D-9D8D-4B53-84CB-AC08D0FC8DE6}" name="Nombre Excursion" dataDxfId="16" totalsRowDxfId="8" dataCellStyle="Milliers"/>
    <tableColumn id="17" xr3:uid="{DCFEB06E-A65A-4ECA-8837-533E6E44C701}" name="Nombre forfaits" dataDxfId="15" totalsRowDxfId="7" dataCellStyle="Milliers"/>
    <tableColumn id="6" xr3:uid="{AA3B719E-5022-4B0F-BAFE-379F31FB972A}" name="points ambiance" dataDxfId="21" totalsRowDxfId="6" dataCellStyle="Milliers">
      <calculatedColumnFormula array="1">IF(Madame[[#This Row],[Nombres de Jours]]&lt;&gt;"",INDEX(Ambiance[],MATCH(Madame[[#This Row],[AMBIANCE]],Ambiance[AMBIANCE],0),MATCH(Madame[[#This Row],[Nombres de Jours]],VALUE(Ambiance[#Headers]),1)),0)</calculatedColumnFormula>
    </tableColumn>
    <tableColumn id="8" xr3:uid="{09D0AD9F-6771-40DC-BC83-50BB4112D8FD}" name="points cabine" dataDxfId="20" totalsRowDxfId="5" dataCellStyle="Milliers">
      <calculatedColumnFormula>IF(Madame[[#This Row],[TYPE]]&lt;&gt;"",VLOOKUP(Madame[[#This Row],[TYPE]],Type[],2,0),0)</calculatedColumnFormula>
    </tableColumn>
    <tableColumn id="10" xr3:uid="{C8B92FE2-80E4-4BC9-9276-38B91A2A12C2}" name="points achats" dataDxfId="14" totalsRowDxfId="4">
      <calculatedColumnFormula>IFERROR(VLOOKUP(Madame[[#This Row],[Achats]],Achats[#All],2,0),0)</calculatedColumnFormula>
    </tableColumn>
    <tableColumn id="19" xr3:uid="{4521C4BA-85B5-4FBD-B2AF-239F19C9A19B}" name="Point excursion" dataDxfId="19" totalsRowDxfId="3" dataCellStyle="Milliers">
      <calculatedColumnFormula array="1">OFFSET(Excursion[[#Headers],[Excursion]],1,MATCH(Madame[[#This Row],[Nombre Excursion]],VALUE(Excursion[#Headers]),1)-1)</calculatedColumnFormula>
    </tableColumn>
    <tableColumn id="18" xr3:uid="{4F45F984-1E5A-4498-B434-4713353B236D}" name="Point forfait" dataDxfId="18" totalsRowDxfId="2" dataCellStyle="Milliers">
      <calculatedColumnFormula array="1">OFFSET(Forfait[[#Headers],[Forfaits]],1,MATCH(Madame[[#This Row],[Nombre forfaits]],VALUE(Forfait[#Headers]),1)-1)</calculatedColumnFormula>
    </tableColumn>
    <tableColumn id="20" xr3:uid="{5B61B838-8EB6-43E5-91C9-CE89BDD84B32}" name="Point bateau" dataDxfId="17" totalsRowDxfId="1" dataCellStyle="Milliers">
      <calculatedColumnFormula>VLOOKUP(Madame[[#This Row],[BATEAU]],Bateau[#All],2,0)</calculatedColumnFormula>
    </tableColumn>
    <tableColumn id="11" xr3:uid="{C6752304-5587-4D40-8E4C-74234793EAF2}" name="total" totalsRowFunction="sum" dataDxfId="13" totalsRowDxfId="0">
      <calculatedColumnFormula>SUM(Madame[[#This Row],[points ambiance]:[Point bateau]])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178D9-A771-4063-B0D1-7D735851BC24}" name="Ambiance" displayName="Ambiance" ref="A1:E5" totalsRowShown="0" headerRowDxfId="69" headerRowBorderDxfId="68" tableBorderDxfId="67" totalsRowBorderDxfId="66">
  <autoFilter ref="A1:E5" xr:uid="{11C178D9-A771-4063-B0D1-7D735851BC24}"/>
  <tableColumns count="5">
    <tableColumn id="1" xr3:uid="{14ED179A-5E8D-4CAF-9CAD-F2206916BA29}" name="AMBIANCE" dataDxfId="65"/>
    <tableColumn id="2" xr3:uid="{B194F53E-0091-44FD-AC97-C7E9704446B7}" name="0" dataDxfId="64"/>
    <tableColumn id="3" xr3:uid="{8D568C22-307C-4696-AE0C-331DF2C80231}" name="1" dataDxfId="25"/>
    <tableColumn id="4" xr3:uid="{BB656D8F-4838-4431-B0ED-391C3C4B8FE7}" name="6" dataDxfId="27"/>
    <tableColumn id="5" xr3:uid="{464C5F69-B366-4DE1-8145-E2653F063B3C}" name="11" dataDxfId="2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401540-DBA6-434C-A5DA-56B0E50B7B4A}" name="Type" displayName="Type" ref="G1:H6" totalsRowShown="0" headerRowDxfId="63" headerRowBorderDxfId="62" tableBorderDxfId="61" totalsRowBorderDxfId="60">
  <autoFilter ref="G1:H6" xr:uid="{9C401540-DBA6-434C-A5DA-56B0E50B7B4A}"/>
  <tableColumns count="2">
    <tableColumn id="1" xr3:uid="{80E1F9DF-D643-4A7D-9DB6-9A370CD38B56}" name="TYPE" dataDxfId="59"/>
    <tableColumn id="2" xr3:uid="{A43A47F0-2639-4168-B4C8-9B9519A5A0C4}" name="POINTS" dataDxfId="58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EBE4B5-FE22-4583-A248-E90E9DC7AAF8}" name="Achats" displayName="Achats" ref="J1:K4" totalsRowShown="0" headerRowDxfId="57" dataDxfId="55" headerRowBorderDxfId="56" tableBorderDxfId="54">
  <autoFilter ref="J1:K4" xr:uid="{31EBE4B5-FE22-4583-A248-E90E9DC7AAF8}"/>
  <tableColumns count="2">
    <tableColumn id="1" xr3:uid="{ECC0A752-9023-4018-996E-F31EEF4D2EB7}" name="ACHATS" dataDxfId="53"/>
    <tableColumn id="2" xr3:uid="{2F668762-2AE3-4212-891E-B349E9171483}" name="POINTS" dataDxfId="52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541B316-2F6A-41CF-8508-E4C4575FA84A}" name="Tableau6" displayName="Tableau6" ref="A9:D10" totalsRowShown="0">
  <autoFilter ref="A9:D10" xr:uid="{1541B316-2F6A-41CF-8508-E4C4575FA84A}"/>
  <tableColumns count="4">
    <tableColumn id="1" xr3:uid="{DFA19833-B862-4462-A85D-4E253EF894E0}" name="0"/>
    <tableColumn id="2" xr3:uid="{13267D18-5E9E-40E9-8A3C-AC06C365EFE8}" name="2200"/>
    <tableColumn id="3" xr3:uid="{19C93A8A-37A8-4E21-B7F0-B15292005178}" name="4300"/>
    <tableColumn id="4" xr3:uid="{302F00D2-120F-4280-AF5E-830962EA397F}" name="10001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5534EB2-F649-4150-86E0-A26D01314532}" name="Bateau" displayName="Bateau" ref="M1:N3" totalsRowShown="0" headerRowDxfId="51" dataDxfId="50" headerRowBorderDxfId="48" tableBorderDxfId="49">
  <autoFilter ref="M1:N3" xr:uid="{05534EB2-F649-4150-86E0-A26D01314532}"/>
  <tableColumns count="2">
    <tableColumn id="1" xr3:uid="{3723FC36-8BCB-4EF9-A84F-100AD5BE4EFE}" name="Bateau" dataDxfId="47"/>
    <tableColumn id="2" xr3:uid="{BDBAA9F7-2654-4CF7-8BEC-C4CCACC7360B}" name="POINTS" dataDxfId="46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E7D41A7-451E-4DBC-A926-F74EC875C839}" name="Excursion" displayName="Excursion" ref="P1:T2" totalsRowShown="0" headerRowDxfId="45" dataDxfId="44" headerRowBorderDxfId="42" tableBorderDxfId="43">
  <autoFilter ref="P1:T2" xr:uid="{EE7D41A7-451E-4DBC-A926-F74EC875C839}"/>
  <tableColumns count="5">
    <tableColumn id="1" xr3:uid="{07AA16A0-BBA6-4522-8448-A9EC6EE7B9BF}" name="Excursion" dataDxfId="41"/>
    <tableColumn id="5" xr3:uid="{2117983E-639D-418A-853D-EF45BB83A6CA}" name="0" dataDxfId="29"/>
    <tableColumn id="2" xr3:uid="{0CC969BC-52F8-4574-82D3-6B3574BDB03C}" name="1" dataDxfId="40"/>
    <tableColumn id="3" xr3:uid="{E36096D0-8602-4DD8-8533-B1D307B70CAD}" name="5" dataDxfId="39"/>
    <tableColumn id="4" xr3:uid="{8F58834E-BCAE-442E-84CB-A3647D240520}" name="10" dataDxfId="38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67F67D0-3DA6-4D77-B3A2-B9437B09144B}" name="Forfait" displayName="Forfait" ref="P4:T5" totalsRowShown="0" headerRowDxfId="37" dataDxfId="36" headerRowBorderDxfId="34" tableBorderDxfId="35">
  <autoFilter ref="P4:T5" xr:uid="{367F67D0-3DA6-4D77-B3A2-B9437B09144B}"/>
  <tableColumns count="5">
    <tableColumn id="1" xr3:uid="{303AA695-D877-4D11-86A5-3D3AE0CD69B1}" name="Forfaits" dataDxfId="30"/>
    <tableColumn id="2" xr3:uid="{451E5D1B-D58A-43A0-8C0E-E7394F2733A8}" name="0" dataDxfId="33"/>
    <tableColumn id="5" xr3:uid="{895E61C0-5637-4693-A8A4-967F5791E6D1}" name="1" dataDxfId="28"/>
    <tableColumn id="3" xr3:uid="{0E38CEB9-DB86-4181-9FB0-3823D0AA9F38}" name="5" dataDxfId="32"/>
    <tableColumn id="4" xr3:uid="{8946AD66-2234-41D2-8C8C-43B2D69954FF}" name="10" dataDxfId="3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7640-AAA0-4690-AAFE-9739ABE09A3B}">
  <sheetPr codeName="Feuil1"/>
  <dimension ref="A1:Q22"/>
  <sheetViews>
    <sheetView workbookViewId="0">
      <selection activeCell="E8" sqref="E8"/>
    </sheetView>
  </sheetViews>
  <sheetFormatPr baseColWidth="10" defaultRowHeight="14.4" x14ac:dyDescent="0.3"/>
  <cols>
    <col min="1" max="1" width="17" customWidth="1"/>
    <col min="2" max="2" width="23.44140625" customWidth="1"/>
    <col min="3" max="3" width="22.5546875" customWidth="1"/>
    <col min="4" max="4" width="22.5546875" style="21" customWidth="1"/>
    <col min="5" max="6" width="11.5546875" style="2"/>
    <col min="7" max="7" width="20.88671875" style="20" bestFit="1" customWidth="1"/>
    <col min="8" max="8" width="18.77734375" style="20" bestFit="1" customWidth="1"/>
    <col min="9" max="10" width="14.88671875" style="20" customWidth="1"/>
    <col min="11" max="14" width="19.88671875" style="20" customWidth="1"/>
    <col min="15" max="15" width="18.44140625" style="21" customWidth="1"/>
    <col min="16" max="16" width="18.44140625" customWidth="1"/>
    <col min="17" max="17" width="23.109375" customWidth="1"/>
  </cols>
  <sheetData>
    <row r="1" spans="1:17" ht="24.9" customHeight="1" x14ac:dyDescent="0.3">
      <c r="A1" s="14" t="s">
        <v>14</v>
      </c>
      <c r="B1" s="14" t="s">
        <v>13</v>
      </c>
      <c r="C1" s="14" t="s">
        <v>2</v>
      </c>
      <c r="D1" s="19" t="s">
        <v>23</v>
      </c>
      <c r="E1" s="14" t="s">
        <v>1</v>
      </c>
      <c r="F1" s="14" t="s">
        <v>37</v>
      </c>
      <c r="G1" s="23" t="s">
        <v>40</v>
      </c>
      <c r="H1" s="23" t="s">
        <v>45</v>
      </c>
      <c r="I1" s="19" t="s">
        <v>34</v>
      </c>
      <c r="J1" s="19" t="s">
        <v>35</v>
      </c>
      <c r="K1" s="19" t="s">
        <v>36</v>
      </c>
      <c r="L1" s="23" t="s">
        <v>46</v>
      </c>
      <c r="M1" s="23" t="s">
        <v>47</v>
      </c>
      <c r="N1" s="23" t="s">
        <v>48</v>
      </c>
      <c r="O1" s="19" t="s">
        <v>18</v>
      </c>
    </row>
    <row r="2" spans="1:17" ht="20.100000000000001" customHeight="1" x14ac:dyDescent="0.3">
      <c r="A2" s="15">
        <v>44332</v>
      </c>
      <c r="B2" s="3" t="s">
        <v>15</v>
      </c>
      <c r="C2" s="2" t="s">
        <v>20</v>
      </c>
      <c r="D2" s="20">
        <v>7</v>
      </c>
      <c r="E2" s="2" t="s">
        <v>4</v>
      </c>
      <c r="F2" s="16" t="s">
        <v>17</v>
      </c>
      <c r="G2" s="24">
        <v>6</v>
      </c>
      <c r="H2" s="24">
        <v>1</v>
      </c>
      <c r="I2" s="22" cm="1">
        <f t="array" ref="I2">IF(Madame[[#This Row],[Nombres de Jours]]&lt;&gt;"",INDEX(Ambiance[],MATCH(Madame[[#This Row],[AMBIANCE]],Ambiance[AMBIANCE],0),MATCH(Madame[[#This Row],[Nombres de Jours]],VALUE(Ambiance[#Headers]),1)),0)</f>
        <v>700</v>
      </c>
      <c r="J2" s="22">
        <f>IF(Madame[[#This Row],[TYPE]]&lt;&gt;"",VLOOKUP(Madame[[#This Row],[TYPE]],Type[],2,0),0)</f>
        <v>750</v>
      </c>
      <c r="K2" s="22">
        <f>IFERROR(VLOOKUP(Madame[[#This Row],[Achats]],Achats[#All],2,0),0)</f>
        <v>100</v>
      </c>
      <c r="L2" s="24" cm="1">
        <f t="array" aca="1" ref="L2" ca="1">OFFSET(Excursion[[#Headers],[Excursion]],1,MATCH(Madame[[#This Row],[Nombre Excursion]],VALUE(Excursion[#Headers]),1)-1)</f>
        <v>200</v>
      </c>
      <c r="M2" s="24" cm="1">
        <f t="array" aca="1" ref="M2" ca="1">OFFSET(Forfait[[#Headers],[Forfaits]],1,MATCH(Madame[[#This Row],[Nombre forfaits]],VALUE(Forfait[#Headers]),1)-1)</f>
        <v>1000</v>
      </c>
      <c r="N2" s="24">
        <f>VLOOKUP(Madame[[#This Row],[BATEAU]],Bateau[#All],2,0)</f>
        <v>100</v>
      </c>
      <c r="O2" s="22">
        <f ca="1">SUM(Madame[[#This Row],[points ambiance]:[Point bateau]])</f>
        <v>2850</v>
      </c>
    </row>
    <row r="3" spans="1:17" ht="20.100000000000001" customHeight="1" x14ac:dyDescent="0.3">
      <c r="A3" s="15">
        <v>44822</v>
      </c>
      <c r="B3" s="3" t="s">
        <v>16</v>
      </c>
      <c r="F3" s="16"/>
      <c r="G3" s="24"/>
      <c r="H3" s="24"/>
      <c r="I3" s="22" cm="1">
        <f t="array" ref="I3">IF(Madame[[#This Row],[Nombres de Jours]]&lt;&gt;"",INDEX(Ambiance[],MATCH(Madame[[#This Row],[AMBIANCE]],Ambiance[AMBIANCE],0),MATCH(Madame[[#This Row],[Nombres de Jours]],VALUE(Ambiance[#Headers]),1)),0)</f>
        <v>0</v>
      </c>
      <c r="J3" s="22">
        <f>IF(Madame[[#This Row],[TYPE]]&lt;&gt;"",VLOOKUP(Madame[[#This Row],[TYPE]],Type[],2,0),0)</f>
        <v>0</v>
      </c>
      <c r="K3" s="22">
        <f>IFERROR(VLOOKUP(Madame[[#This Row],[Achats]],Achats[#All],2,0),0)</f>
        <v>0</v>
      </c>
      <c r="L3" s="24" cm="1">
        <f t="array" aca="1" ref="L3" ca="1">OFFSET(Excursion[[#Headers],[Excursion]],1,MATCH(Madame[[#This Row],[Nombre Excursion]],VALUE(Excursion[#Headers]),1)-1)</f>
        <v>0</v>
      </c>
      <c r="M3" s="24" cm="1">
        <f t="array" aca="1" ref="M3" ca="1">OFFSET(Forfait[[#Headers],[Forfaits]],1,MATCH(Madame[[#This Row],[Nombre forfaits]],VALUE(Forfait[#Headers]),1)-1)</f>
        <v>0</v>
      </c>
      <c r="N3" s="24">
        <f>VLOOKUP(Madame[[#This Row],[BATEAU]],Bateau[#All],2,0)</f>
        <v>200</v>
      </c>
      <c r="O3" s="22">
        <f ca="1">SUM(Madame[[#This Row],[points ambiance]:[Point bateau]])</f>
        <v>200</v>
      </c>
    </row>
    <row r="4" spans="1:17" ht="24.9" customHeight="1" x14ac:dyDescent="0.3">
      <c r="A4" s="17" t="s">
        <v>30</v>
      </c>
      <c r="O4" s="21">
        <f ca="1">SUBTOTAL(109,Madame[total])</f>
        <v>3050</v>
      </c>
    </row>
    <row r="5" spans="1:17" x14ac:dyDescent="0.3">
      <c r="O5" s="20"/>
      <c r="P5" s="2"/>
    </row>
    <row r="7" spans="1:17" ht="38.25" customHeight="1" thickBot="1" x14ac:dyDescent="0.35"/>
    <row r="8" spans="1:17" ht="15" thickBot="1" x14ac:dyDescent="0.35">
      <c r="Q8" s="4"/>
    </row>
    <row r="21" spans="1:2" x14ac:dyDescent="0.3">
      <c r="B21" s="3"/>
    </row>
    <row r="22" spans="1:2" x14ac:dyDescent="0.3">
      <c r="A22" s="3" t="s">
        <v>24</v>
      </c>
      <c r="B22" s="5" t="str" cm="1">
        <f t="array" aca="1" ref="B22" ca="1">OFFSET(Tableau6[[#Headers],[0]],1,MATCH(Madame[[#Totals],[total]],VALUE(Tableau6[#Headers])-1,1)-1)</f>
        <v>ARGENT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23CD-82ED-448C-8B2A-D4A7E108F6ED}">
  <sheetPr codeName="Feuil3"/>
  <dimension ref="A1:T13"/>
  <sheetViews>
    <sheetView tabSelected="1" topLeftCell="B1" zoomScale="85" zoomScaleNormal="85" workbookViewId="0">
      <selection activeCell="R6" sqref="R6"/>
    </sheetView>
  </sheetViews>
  <sheetFormatPr baseColWidth="10" defaultRowHeight="14.4" x14ac:dyDescent="0.3"/>
  <cols>
    <col min="1" max="1" width="26.88671875" customWidth="1"/>
    <col min="2" max="5" width="25.6640625" customWidth="1"/>
    <col min="6" max="6" width="10.88671875" customWidth="1"/>
    <col min="7" max="7" width="41.5546875" customWidth="1"/>
    <col min="8" max="8" width="22.5546875" customWidth="1"/>
    <col min="9" max="9" width="4.6640625" customWidth="1"/>
    <col min="10" max="10" width="25.109375" customWidth="1"/>
    <col min="11" max="11" width="15.44140625" customWidth="1"/>
  </cols>
  <sheetData>
    <row r="1" spans="1:20" ht="35.1" customHeight="1" x14ac:dyDescent="0.3">
      <c r="A1" s="8" t="s">
        <v>2</v>
      </c>
      <c r="B1" s="9" t="s">
        <v>27</v>
      </c>
      <c r="C1" s="9" t="s">
        <v>49</v>
      </c>
      <c r="D1" s="9" t="s">
        <v>28</v>
      </c>
      <c r="E1" s="9" t="s">
        <v>29</v>
      </c>
      <c r="G1" s="8" t="s">
        <v>1</v>
      </c>
      <c r="H1" s="10" t="s">
        <v>0</v>
      </c>
      <c r="J1" s="9" t="s">
        <v>8</v>
      </c>
      <c r="K1" s="9" t="s">
        <v>0</v>
      </c>
      <c r="M1" s="9" t="s">
        <v>39</v>
      </c>
      <c r="N1" s="9" t="s">
        <v>0</v>
      </c>
      <c r="P1" s="9" t="s">
        <v>38</v>
      </c>
      <c r="Q1" s="9" t="s">
        <v>27</v>
      </c>
      <c r="R1" s="9" t="s">
        <v>49</v>
      </c>
      <c r="S1" s="9" t="s">
        <v>42</v>
      </c>
      <c r="T1" s="9" t="s">
        <v>41</v>
      </c>
    </row>
    <row r="2" spans="1:20" ht="35.1" customHeight="1" x14ac:dyDescent="0.3">
      <c r="A2" s="6" t="s">
        <v>19</v>
      </c>
      <c r="B2" s="1">
        <v>0</v>
      </c>
      <c r="C2" s="1">
        <v>200</v>
      </c>
      <c r="D2" s="18">
        <v>500</v>
      </c>
      <c r="E2" s="18">
        <v>700</v>
      </c>
      <c r="G2" s="6" t="s">
        <v>3</v>
      </c>
      <c r="H2" s="7">
        <v>600</v>
      </c>
      <c r="J2" s="3" t="s">
        <v>17</v>
      </c>
      <c r="K2" s="3">
        <v>100</v>
      </c>
      <c r="M2" s="3" t="s">
        <v>15</v>
      </c>
      <c r="N2" s="3">
        <v>100</v>
      </c>
      <c r="P2" s="3" t="s">
        <v>44</v>
      </c>
      <c r="Q2" s="3">
        <v>0</v>
      </c>
      <c r="R2" s="3">
        <v>100</v>
      </c>
      <c r="S2" s="3">
        <v>200</v>
      </c>
      <c r="T2" s="3">
        <v>300</v>
      </c>
    </row>
    <row r="3" spans="1:20" ht="35.1" customHeight="1" x14ac:dyDescent="0.3">
      <c r="A3" s="6" t="s">
        <v>20</v>
      </c>
      <c r="B3" s="1">
        <v>0</v>
      </c>
      <c r="C3" s="1">
        <v>400</v>
      </c>
      <c r="D3" s="1">
        <v>700</v>
      </c>
      <c r="E3" s="1">
        <v>7000</v>
      </c>
      <c r="G3" s="6" t="s">
        <v>4</v>
      </c>
      <c r="H3" s="7">
        <v>750</v>
      </c>
      <c r="J3" s="3" t="s">
        <v>25</v>
      </c>
      <c r="K3" s="3">
        <v>200</v>
      </c>
      <c r="M3" s="3" t="s">
        <v>16</v>
      </c>
      <c r="N3" s="3">
        <v>200</v>
      </c>
    </row>
    <row r="4" spans="1:20" ht="35.1" customHeight="1" x14ac:dyDescent="0.3">
      <c r="A4" s="6" t="s">
        <v>21</v>
      </c>
      <c r="B4" s="1">
        <v>0</v>
      </c>
      <c r="C4" s="1">
        <v>600</v>
      </c>
      <c r="D4" s="1">
        <v>1000</v>
      </c>
      <c r="E4" s="1">
        <v>1500</v>
      </c>
      <c r="G4" s="6" t="s">
        <v>5</v>
      </c>
      <c r="H4" s="7">
        <v>900</v>
      </c>
      <c r="J4" s="3" t="s">
        <v>26</v>
      </c>
      <c r="K4" s="3">
        <v>100</v>
      </c>
      <c r="P4" s="9" t="s">
        <v>43</v>
      </c>
      <c r="Q4" s="9" t="s">
        <v>27</v>
      </c>
      <c r="R4" s="9" t="s">
        <v>49</v>
      </c>
      <c r="S4" s="9" t="s">
        <v>42</v>
      </c>
      <c r="T4" s="9" t="s">
        <v>41</v>
      </c>
    </row>
    <row r="5" spans="1:20" ht="35.1" customHeight="1" x14ac:dyDescent="0.3">
      <c r="A5" s="11" t="s">
        <v>22</v>
      </c>
      <c r="B5" s="12">
        <v>0</v>
      </c>
      <c r="C5" s="12">
        <v>800</v>
      </c>
      <c r="D5" s="12">
        <v>1500</v>
      </c>
      <c r="E5" s="12">
        <v>2000</v>
      </c>
      <c r="G5" s="6" t="s">
        <v>6</v>
      </c>
      <c r="H5" s="7">
        <v>1200</v>
      </c>
      <c r="P5" s="3" t="s">
        <v>44</v>
      </c>
      <c r="Q5" s="3">
        <v>0</v>
      </c>
      <c r="R5" s="3">
        <v>1000</v>
      </c>
      <c r="S5" s="3">
        <v>2000</v>
      </c>
      <c r="T5" s="3">
        <v>3000</v>
      </c>
    </row>
    <row r="6" spans="1:20" ht="35.1" customHeight="1" x14ac:dyDescent="0.3">
      <c r="G6" s="11" t="s">
        <v>7</v>
      </c>
      <c r="H6" s="13">
        <v>1500</v>
      </c>
    </row>
    <row r="9" spans="1:20" x14ac:dyDescent="0.3">
      <c r="A9" t="s">
        <v>27</v>
      </c>
      <c r="B9" t="s">
        <v>31</v>
      </c>
      <c r="C9" t="s">
        <v>32</v>
      </c>
      <c r="D9" t="s">
        <v>33</v>
      </c>
    </row>
    <row r="10" spans="1:20" ht="24.9" customHeight="1" x14ac:dyDescent="0.3">
      <c r="A10" t="s">
        <v>9</v>
      </c>
      <c r="B10" t="s">
        <v>10</v>
      </c>
      <c r="C10" t="s">
        <v>11</v>
      </c>
      <c r="D10" t="s">
        <v>12</v>
      </c>
    </row>
    <row r="11" spans="1:20" ht="24.9" customHeight="1" x14ac:dyDescent="0.3"/>
    <row r="12" spans="1:20" ht="24.9" customHeight="1" x14ac:dyDescent="0.3"/>
    <row r="13" spans="1:20" ht="24.9" customHeight="1" x14ac:dyDescent="0.3"/>
  </sheetData>
  <phoneticPr fontId="3" type="noConversion"/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Madame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DUVERNOIS Arnaud</cp:lastModifiedBy>
  <dcterms:created xsi:type="dcterms:W3CDTF">2023-04-19T16:19:14Z</dcterms:created>
  <dcterms:modified xsi:type="dcterms:W3CDTF">2023-04-20T12:18:55Z</dcterms:modified>
</cp:coreProperties>
</file>