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92C32F4-E36E-4A42-B510-6688FEFD87EA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Charges" sheetId="1" r:id="rId1"/>
    <sheet name="Récap" sheetId="5" r:id="rId2"/>
    <sheet name="Salariés" sheetId="9" r:id="rId3"/>
  </sheets>
  <definedNames>
    <definedName name="_xlnm._FilterDatabase" localSheetId="0" hidden="1">Charges!$A$1:$E$144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5" l="1"/>
  <c r="D21" i="5"/>
  <c r="C21" i="5"/>
  <c r="D20" i="5"/>
  <c r="C20" i="5"/>
  <c r="D19" i="5"/>
  <c r="C19" i="5"/>
  <c r="C13" i="5"/>
  <c r="D12" i="5"/>
  <c r="C12" i="5"/>
  <c r="C10" i="5"/>
  <c r="D10" i="5"/>
  <c r="D9" i="5"/>
  <c r="C9" i="5"/>
  <c r="C2" i="5"/>
  <c r="C15" i="5" s="1"/>
  <c r="C3" i="5"/>
  <c r="C4" i="5"/>
  <c r="C5" i="5"/>
  <c r="D3" i="5"/>
  <c r="D4" i="5"/>
  <c r="D5" i="5"/>
  <c r="D2" i="5"/>
  <c r="G16" i="9"/>
  <c r="I16" i="9" s="1"/>
  <c r="F24" i="9"/>
  <c r="G24" i="9"/>
  <c r="H24" i="9"/>
  <c r="I24" i="9" l="1"/>
  <c r="C22" i="5"/>
  <c r="C23" i="5" s="1"/>
  <c r="D22" i="5"/>
  <c r="D23" i="5" s="1"/>
  <c r="D11" i="5"/>
  <c r="D13" i="5" s="1"/>
  <c r="D25" i="5" l="1"/>
  <c r="D26" i="5"/>
  <c r="C11" i="5"/>
  <c r="D27" i="5" l="1"/>
  <c r="D16" i="5"/>
  <c r="D30" i="5" s="1"/>
  <c r="C16" i="5"/>
  <c r="C6" i="5"/>
  <c r="C7" i="5" s="1"/>
  <c r="C26" i="5"/>
  <c r="C25" i="5"/>
  <c r="D15" i="5"/>
  <c r="D29" i="5" s="1"/>
  <c r="D6" i="5"/>
  <c r="C29" i="5" l="1"/>
  <c r="C30" i="5"/>
  <c r="C27" i="5"/>
  <c r="C17" i="5"/>
  <c r="D17" i="5"/>
</calcChain>
</file>

<file path=xl/sharedStrings.xml><?xml version="1.0" encoding="utf-8"?>
<sst xmlns="http://schemas.openxmlformats.org/spreadsheetml/2006/main" count="441" uniqueCount="222">
  <si>
    <t>N° Compte</t>
  </si>
  <si>
    <t>Intitulé</t>
  </si>
  <si>
    <t>ACHATS DE MATIERES</t>
  </si>
  <si>
    <t>ACHAT MATIERE INTRA COM</t>
  </si>
  <si>
    <t>FRAIS DE FACTURATION ACHAT</t>
  </si>
  <si>
    <t>MATIERES CONSOMMABLES</t>
  </si>
  <si>
    <t>FOURNITURES CONSOMMABLES</t>
  </si>
  <si>
    <t>EMBALLAGES</t>
  </si>
  <si>
    <t>EMBALLAGES PERDUS</t>
  </si>
  <si>
    <t>EMBALLAGE RECUPERABLE NON</t>
  </si>
  <si>
    <t>VARIATION STOCK MATIERES PR</t>
  </si>
  <si>
    <t>ELECTRICITE</t>
  </si>
  <si>
    <t>EAU</t>
  </si>
  <si>
    <t>GAZ</t>
  </si>
  <si>
    <t>CARBURANT CHARIOT ELEVATE</t>
  </si>
  <si>
    <t>CARBURANTS</t>
  </si>
  <si>
    <t>PETIT OUTILLAGE</t>
  </si>
  <si>
    <t>ACHATS FOURN DECOUPE PLAS</t>
  </si>
  <si>
    <t>FOURNIT.ET PETIT MAT.BUREAU</t>
  </si>
  <si>
    <t>ACHAT DECHETS INDUSTRIELS</t>
  </si>
  <si>
    <t>SOUS TRAITANCE</t>
  </si>
  <si>
    <t>CREDIT BAIL LOFINORD FENWIC</t>
  </si>
  <si>
    <t>REDEVANCES CREDIT­BAIL MOBI</t>
  </si>
  <si>
    <t>LEASING DECOUPE PLASMA</t>
  </si>
  <si>
    <t>LOCATIONS IMMOBILIERES</t>
  </si>
  <si>
    <t>LOCATIONS MOBILIERES</t>
  </si>
  <si>
    <t>LOCATION MATERIEL BELGIQUE</t>
  </si>
  <si>
    <t>LOCATION COURTE DUREE VEHI</t>
  </si>
  <si>
    <t>LOC. ENT. M.  SHARP MXC301W +</t>
  </si>
  <si>
    <t>LOC. MAINT. ENT. ALPHABET  BM</t>
  </si>
  <si>
    <t>LOCATION LD BOOXER FB­090­VX</t>
  </si>
  <si>
    <t>LOC. + ENTR. PEUGEOT EM 291B</t>
  </si>
  <si>
    <t>LOCATION LD BOOXER FB­812­JQ</t>
  </si>
  <si>
    <t>LOCATION ET ENTRETIEN FS­821­</t>
  </si>
  <si>
    <t>LOC LD PEUGEOT EXPERT FB404</t>
  </si>
  <si>
    <t xml:space="preserve">LOCATION MOBILIERE ORANGE </t>
  </si>
  <si>
    <t>LOCATION SHARP MX2651EU ATE</t>
  </si>
  <si>
    <t>ENTR.REP.DES BIENS IMMOBILIE</t>
  </si>
  <si>
    <t>ENTR.REP.DES BIENS MOBILIERS</t>
  </si>
  <si>
    <t>ENTR.REP.MATERIEL OUTILLAGE</t>
  </si>
  <si>
    <t>FOURNITURE ENTRET REP COM</t>
  </si>
  <si>
    <t>ENTRETIEN HABILLAGE FS­821­F</t>
  </si>
  <si>
    <t>ENTR.REP.MAT TRANSP BMW FH­</t>
  </si>
  <si>
    <t>TRX ET ENTRETIEN CABINE DE P</t>
  </si>
  <si>
    <t>TRAVAUX ENTRETIEN BMW GD­61</t>
  </si>
  <si>
    <t>TRVX ENT REP CHARIOT ELEV FE</t>
  </si>
  <si>
    <t>Trav Entr Réparation poste à souder</t>
  </si>
  <si>
    <t>TRAVAUX ENT PEUGEOT  FB090V</t>
  </si>
  <si>
    <t>ENTRET REP FB­812­JQ</t>
  </si>
  <si>
    <t>TRAV ENTRET POUR SECURITE I</t>
  </si>
  <si>
    <t>Trav Entr Rep  PEUGEOT  EM 291</t>
  </si>
  <si>
    <t>ENTRETIEN REPAR PRESSE PLIE</t>
  </si>
  <si>
    <t>MAINTENANCE INFORMATIQUE</t>
  </si>
  <si>
    <t>ENTRETIEN GENERAL</t>
  </si>
  <si>
    <t>MAINTENANCE PLASMA+ PRESSE</t>
  </si>
  <si>
    <t>MAINTENANCE CHUBB</t>
  </si>
  <si>
    <t>MAINTENANCE</t>
  </si>
  <si>
    <t>MAINTENANCE CONTROLE ELEC</t>
  </si>
  <si>
    <t>ASSURANCE CYBER RISQUES</t>
  </si>
  <si>
    <t>ASSURANCES PGE 150 K€</t>
  </si>
  <si>
    <t>ASSURANCES MULTIRISQUES</t>
  </si>
  <si>
    <t>ASSURANCES MARCHAND TRAN</t>
  </si>
  <si>
    <t>ASS RC DIRIGEANT</t>
  </si>
  <si>
    <t>ASSURANCE PRET</t>
  </si>
  <si>
    <t>ASSURANCE VEHICULES</t>
  </si>
  <si>
    <t>ASSURANCES RC</t>
  </si>
  <si>
    <t>ASSURANCE DIVERS</t>
  </si>
  <si>
    <t>PERSONNEL INTERIMAIRE</t>
  </si>
  <si>
    <t>Personnel KEITA LASSO</t>
  </si>
  <si>
    <t>COMMISSIONS VERSES SUR VEN</t>
  </si>
  <si>
    <t>HONORAIRES CAC</t>
  </si>
  <si>
    <t>HONORAIRES</t>
  </si>
  <si>
    <t>HONORAIRES DIVERS</t>
  </si>
  <si>
    <t>HONORAIRES TRINITY  AVOCATS</t>
  </si>
  <si>
    <t>FRAIS D'ACTES ET CONTENTIEUX</t>
  </si>
  <si>
    <t>ANNONCES ET INSERTIONS</t>
  </si>
  <si>
    <t>CADEAUX A LA CLIENTELE</t>
  </si>
  <si>
    <t>CATALOGUES ET IMPRIMES</t>
  </si>
  <si>
    <t>DIVERS (POURBOIRES ,DONS)</t>
  </si>
  <si>
    <t>TRANSPORTS SUR ACHATS</t>
  </si>
  <si>
    <t>TRANSPORTS SUR VENTES</t>
  </si>
  <si>
    <t>PORT  PAYE NON SOUMIS A LA T</t>
  </si>
  <si>
    <t>VOYAGES DEPLACEMENTS PERS</t>
  </si>
  <si>
    <t>FRAIS DEPLACTS OUTREMAN F</t>
  </si>
  <si>
    <t>FRAIS DE MISSIONS</t>
  </si>
  <si>
    <t>FRAIS NETTOYAGE VETEMENT D</t>
  </si>
  <si>
    <t>FRAIS DE RECEPTIONS</t>
  </si>
  <si>
    <t>FRAIS DE POSTE</t>
  </si>
  <si>
    <t>COYOTTE</t>
  </si>
  <si>
    <t>FRAIS DE TELECOMMUNICATION</t>
  </si>
  <si>
    <t>FRAIS PORTABLE ATELIER/ CHA</t>
  </si>
  <si>
    <t>ABONNEMENT INTERNET WANAD</t>
  </si>
  <si>
    <t xml:space="preserve">FRAIS BANCAIRES BA ­ CREDIT </t>
  </si>
  <si>
    <t>FRAIS BANCAIRE BANQUE POPU</t>
  </si>
  <si>
    <t>CONCOURS DIVERS (COTISATIO</t>
  </si>
  <si>
    <t>COT.ORG.SYNDICALES ET PROF</t>
  </si>
  <si>
    <t>TAXE D'APPRENTISSAGE</t>
  </si>
  <si>
    <t>PART. D'EMPLOYEUR FORMATIO</t>
  </si>
  <si>
    <t>PARTIC. D'EMPLOYEUR FORMATI</t>
  </si>
  <si>
    <t>CONTRIBUTION CET</t>
  </si>
  <si>
    <t>TAXE FONCIERE</t>
  </si>
  <si>
    <t>* TAXE S/VEHICULES  TOURISME</t>
  </si>
  <si>
    <t>DROITS ENREGISTREMENT, TIMB</t>
  </si>
  <si>
    <t>AUTRES DROITS ET TAXES</t>
  </si>
  <si>
    <t>TAXE COREM</t>
  </si>
  <si>
    <t>SALAIRES OUVRIERS</t>
  </si>
  <si>
    <t>SALAIRE ADMINISTRATIF</t>
  </si>
  <si>
    <t>SALAIRES BRUTS PDG</t>
  </si>
  <si>
    <t>CONGES PAYES</t>
  </si>
  <si>
    <t>PRIMES ET GRATIFICATIONS</t>
  </si>
  <si>
    <t>PRIMES POUVOIR ACHAT</t>
  </si>
  <si>
    <t>INDEMNITES &amp; AVANTAGES DIVE</t>
  </si>
  <si>
    <t>GRATIFICATION STAGIAIRE</t>
  </si>
  <si>
    <t>INDEMNITE RUPTURE CONVENTI</t>
  </si>
  <si>
    <t>Ind Journalieres NEVELESTYN L</t>
  </si>
  <si>
    <t>Ind journalieres recues KIECKE</t>
  </si>
  <si>
    <t>IND JOURNALIERES RECUES BU</t>
  </si>
  <si>
    <t>Indemnités journ recues LEFEBV</t>
  </si>
  <si>
    <t>Indemnités journalieres FILLEB</t>
  </si>
  <si>
    <t>COTISATIONS A L'URSSAF</t>
  </si>
  <si>
    <t>COTISATIONS MUTUELLE</t>
  </si>
  <si>
    <t>COTISATIONS CAISSES RETRAITE</t>
  </si>
  <si>
    <t>COTISATIONS PREVOYANCE</t>
  </si>
  <si>
    <t>CHARGES SUR CP</t>
  </si>
  <si>
    <t>RETRAITE ARTICLE 83</t>
  </si>
  <si>
    <t>COTIS CAISSES CADRES</t>
  </si>
  <si>
    <t>MATERIEL DE PROTECTION SECU</t>
  </si>
  <si>
    <t>ACHATS MASQUES COVID19</t>
  </si>
  <si>
    <t>MEDECINE DU TRAVAIL, PHARMA</t>
  </si>
  <si>
    <t>DIVERS PERSONNELS DEPLACE</t>
  </si>
  <si>
    <t>AUTRES CHARGES DU PERSONN</t>
  </si>
  <si>
    <t>CERTIFICAT ANALYSE</t>
  </si>
  <si>
    <t>CREANCES DES EXERCICES ANT</t>
  </si>
  <si>
    <t>FRAIS DIVERS DE GESTION</t>
  </si>
  <si>
    <t>INTERETS DES EMPRUNTS</t>
  </si>
  <si>
    <t>INTERETS DES COMPTES COURA</t>
  </si>
  <si>
    <t>CHARGES D'EXPLOIT.ANTERIEUR</t>
  </si>
  <si>
    <t>DOT.AMORT.AUTRES IMMOB.INC</t>
  </si>
  <si>
    <t>DOT.AMORT.INSTAL.AMENAG.CO</t>
  </si>
  <si>
    <t>DOT.AMORT.MAT.INST.TECHNI.(L)</t>
  </si>
  <si>
    <t>DOT AMORT INST GENERAL.</t>
  </si>
  <si>
    <t>DOT.AMORT.MAT.DE TRANSPORT</t>
  </si>
  <si>
    <t>DOT.AMORT.MOB.ET MAT BUREA</t>
  </si>
  <si>
    <t>*IMPOTS SUR LES BENEFICES</t>
  </si>
  <si>
    <t>Atelier</t>
  </si>
  <si>
    <t>Montage</t>
  </si>
  <si>
    <t>Atelier et montage</t>
  </si>
  <si>
    <t>Type</t>
  </si>
  <si>
    <t>Vérification</t>
  </si>
  <si>
    <t>Nombre d'heures d'atelier</t>
  </si>
  <si>
    <t>Nombre d'heures de montage</t>
  </si>
  <si>
    <t>Nombre d'heures totales</t>
  </si>
  <si>
    <t>Non prise en compte</t>
  </si>
  <si>
    <t>Charges non prise en compte</t>
  </si>
  <si>
    <t>Charges atelier</t>
  </si>
  <si>
    <t>Charges montage</t>
  </si>
  <si>
    <t>Charges atelier et montage</t>
  </si>
  <si>
    <t>Total des charges</t>
  </si>
  <si>
    <t>Charges pour une heure d'atelier</t>
  </si>
  <si>
    <t>Charges pour une heure de montage</t>
  </si>
  <si>
    <t>N°</t>
  </si>
  <si>
    <t>Nom de l'employé</t>
  </si>
  <si>
    <t xml:space="preserve">         1</t>
  </si>
  <si>
    <t>BOULET LAURENT</t>
  </si>
  <si>
    <t xml:space="preserve">         2</t>
  </si>
  <si>
    <t>BUYSE ANTONY</t>
  </si>
  <si>
    <t xml:space="preserve">         4</t>
  </si>
  <si>
    <t>CUVELIER JEROME</t>
  </si>
  <si>
    <t xml:space="preserve">         5</t>
  </si>
  <si>
    <t>DELVAUX FRANCOIS</t>
  </si>
  <si>
    <t xml:space="preserve">         6</t>
  </si>
  <si>
    <t>DELVAUX PHILIPPE</t>
  </si>
  <si>
    <t xml:space="preserve">         8</t>
  </si>
  <si>
    <t>FILLEBEEN AXEL</t>
  </si>
  <si>
    <t xml:space="preserve">        10</t>
  </si>
  <si>
    <t>KIECKEN JEREMY</t>
  </si>
  <si>
    <t xml:space="preserve">        11</t>
  </si>
  <si>
    <t>KUYLLE BERTRAND</t>
  </si>
  <si>
    <t xml:space="preserve">        12</t>
  </si>
  <si>
    <t>LEBEUF JEAN PHILIPPE</t>
  </si>
  <si>
    <t xml:space="preserve">        13</t>
  </si>
  <si>
    <t>LEFEBVRE CHRISTOPHE</t>
  </si>
  <si>
    <t xml:space="preserve">        15</t>
  </si>
  <si>
    <t>LOUVET RICHARD</t>
  </si>
  <si>
    <t xml:space="preserve">        16</t>
  </si>
  <si>
    <t>OUTREMAN FRANCK</t>
  </si>
  <si>
    <t xml:space="preserve">        17</t>
  </si>
  <si>
    <t>THIBAUT GERARD</t>
  </si>
  <si>
    <t xml:space="preserve">        18</t>
  </si>
  <si>
    <t>KEITA LASSO</t>
  </si>
  <si>
    <t xml:space="preserve">        19</t>
  </si>
  <si>
    <t>NEVELESTYN LUDOVIC</t>
  </si>
  <si>
    <t xml:space="preserve">        23</t>
  </si>
  <si>
    <t>CHAPUT AUDE</t>
  </si>
  <si>
    <t xml:space="preserve">        24</t>
  </si>
  <si>
    <t>WICKAERT LOIC</t>
  </si>
  <si>
    <t/>
  </si>
  <si>
    <t>Cumuls N-1 employés sans bulletins sur N</t>
  </si>
  <si>
    <t>TOTAL GENERAL</t>
  </si>
  <si>
    <t>Coût global</t>
  </si>
  <si>
    <t>Nb.H.Trav.</t>
  </si>
  <si>
    <t xml:space="preserve">        14</t>
  </si>
  <si>
    <t>LEROY PASCALE</t>
  </si>
  <si>
    <t xml:space="preserve">        22</t>
  </si>
  <si>
    <t>MOREL FREDERIC</t>
  </si>
  <si>
    <t xml:space="preserve">         9</t>
  </si>
  <si>
    <t>JACLIN OLIVIER</t>
  </si>
  <si>
    <t>30/06/2021 - 12 mois</t>
  </si>
  <si>
    <t>31/12/2021 - 6 mois</t>
  </si>
  <si>
    <t>Monteur</t>
  </si>
  <si>
    <t>Administratif</t>
  </si>
  <si>
    <t>Nombre d'heures administratif</t>
  </si>
  <si>
    <t>Coût total / paie pour atelier</t>
  </si>
  <si>
    <t>Coût total / paie pour montage</t>
  </si>
  <si>
    <t>Coût total / paie pour administratif</t>
  </si>
  <si>
    <t>Total</t>
  </si>
  <si>
    <t>Coût total / paie pour une heure d'atelier (adm. Compris)</t>
  </si>
  <si>
    <t>Coût total / paie pour une heure de montage (adm. Compris)</t>
  </si>
  <si>
    <t>Coût global d'une heure d'atelier</t>
  </si>
  <si>
    <t>Coût global d'une heure de montage</t>
  </si>
  <si>
    <t>Date : 31/12/2021</t>
  </si>
  <si>
    <t>Date : 30/06/2021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</si>
</sst>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#,###\h"/>
  </numFmts>
  <fonts count="2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Segoe UI"/>
      <family val="2"/>
    </font>
    <font>
      <b/>
      <sz val="13"/>
      <color theme="3"/>
      <name val="Segoe UI"/>
      <family val="2"/>
    </font>
    <font>
      <b/>
      <sz val="11"/>
      <color theme="3"/>
      <name val="Segoe UI"/>
      <family val="2"/>
    </font>
    <font>
      <sz val="11"/>
      <color rgb="FF006100"/>
      <name val="Segoe UI"/>
      <family val="2"/>
    </font>
    <font>
      <sz val="11"/>
      <color rgb="FF9C0006"/>
      <name val="Segoe UI"/>
      <family val="2"/>
    </font>
    <font>
      <sz val="11"/>
      <color rgb="FF9C6500"/>
      <name val="Segoe UI"/>
      <family val="2"/>
    </font>
    <font>
      <sz val="11"/>
      <color rgb="FF3F3F76"/>
      <name val="Segoe UI"/>
      <family val="2"/>
    </font>
    <font>
      <b/>
      <sz val="11"/>
      <color rgb="FF3F3F3F"/>
      <name val="Segoe UI"/>
      <family val="2"/>
    </font>
    <font>
      <b/>
      <sz val="11"/>
      <color rgb="FFFA7D00"/>
      <name val="Segoe UI"/>
      <family val="2"/>
    </font>
    <font>
      <sz val="11"/>
      <color rgb="FFFA7D00"/>
      <name val="Segoe UI"/>
      <family val="2"/>
    </font>
    <font>
      <b/>
      <sz val="11"/>
      <color theme="0"/>
      <name val="Segoe UI"/>
      <family val="2"/>
    </font>
    <font>
      <sz val="11"/>
      <color rgb="FFFF0000"/>
      <name val="Segoe UI"/>
      <family val="2"/>
    </font>
    <font>
      <i/>
      <sz val="11"/>
      <color rgb="FF7F7F7F"/>
      <name val="Segoe UI"/>
      <family val="2"/>
    </font>
    <font>
      <b/>
      <sz val="11"/>
      <color theme="1"/>
      <name val="Segoe UI"/>
      <family val="2"/>
    </font>
    <font>
      <sz val="11"/>
      <color theme="0"/>
      <name val="Segoe UI"/>
      <family val="2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80"/>
      <name val="Calibri"/>
      <family val="2"/>
    </font>
    <font>
      <sz val="11"/>
      <color rgb="FFFFFFFF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800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46">
    <xf numFmtId="0" fontId="0" fillId="0" borderId="0" xfId="0"/>
    <xf numFmtId="44" fontId="0" fillId="0" borderId="0" xfId="1" applyFont="1"/>
    <xf numFmtId="0" fontId="16" fillId="0" borderId="0" xfId="0" applyFont="1"/>
    <xf numFmtId="44" fontId="16" fillId="0" borderId="0" xfId="1" applyFont="1"/>
    <xf numFmtId="0" fontId="16" fillId="0" borderId="0" xfId="0" applyFont="1" applyAlignment="1">
      <alignment horizontal="center"/>
    </xf>
    <xf numFmtId="14" fontId="16" fillId="0" borderId="0" xfId="1" applyNumberFormat="1" applyFont="1" applyAlignment="1">
      <alignment horizontal="center"/>
    </xf>
    <xf numFmtId="44" fontId="0" fillId="0" borderId="0" xfId="0" applyNumberFormat="1"/>
    <xf numFmtId="14" fontId="16" fillId="0" borderId="0" xfId="0" applyNumberFormat="1" applyFont="1" applyAlignment="1">
      <alignment horizontal="center"/>
    </xf>
    <xf numFmtId="0" fontId="0" fillId="0" borderId="0" xfId="0"/>
    <xf numFmtId="165" fontId="0" fillId="0" borderId="0" xfId="0" applyNumberFormat="1"/>
    <xf numFmtId="0" fontId="18" fillId="33" borderId="10" xfId="0" quotePrefix="1" applyFont="1" applyFill="1" applyBorder="1"/>
    <xf numFmtId="0" fontId="18" fillId="33" borderId="11" xfId="0" quotePrefix="1" applyFont="1" applyFill="1" applyBorder="1"/>
    <xf numFmtId="0" fontId="19" fillId="34" borderId="12" xfId="0" quotePrefix="1" applyFont="1" applyFill="1" applyBorder="1"/>
    <xf numFmtId="0" fontId="19" fillId="34" borderId="13" xfId="0" quotePrefix="1" applyFont="1" applyFill="1" applyBorder="1"/>
    <xf numFmtId="0" fontId="19" fillId="34" borderId="14" xfId="0" quotePrefix="1" applyFont="1" applyFill="1" applyBorder="1"/>
    <xf numFmtId="0" fontId="19" fillId="34" borderId="15" xfId="0" quotePrefix="1" applyFont="1" applyFill="1" applyBorder="1"/>
    <xf numFmtId="0" fontId="20" fillId="35" borderId="14" xfId="0" quotePrefix="1" applyFont="1" applyFill="1" applyBorder="1"/>
    <xf numFmtId="0" fontId="20" fillId="35" borderId="15" xfId="0" quotePrefix="1" applyFont="1" applyFill="1" applyBorder="1"/>
    <xf numFmtId="0" fontId="21" fillId="36" borderId="11" xfId="0" quotePrefix="1" applyFont="1" applyFill="1" applyBorder="1"/>
    <xf numFmtId="0" fontId="21" fillId="36" borderId="10" xfId="0" quotePrefix="1" applyFont="1" applyFill="1" applyBorder="1"/>
    <xf numFmtId="0" fontId="23" fillId="37" borderId="12" xfId="0" quotePrefix="1" applyFont="1" applyFill="1" applyBorder="1"/>
    <xf numFmtId="0" fontId="23" fillId="37" borderId="13" xfId="0" quotePrefix="1" applyFont="1" applyFill="1" applyBorder="1"/>
    <xf numFmtId="0" fontId="23" fillId="37" borderId="14" xfId="0" quotePrefix="1" applyFont="1" applyFill="1" applyBorder="1"/>
    <xf numFmtId="0" fontId="23" fillId="37" borderId="15" xfId="0" quotePrefix="1" applyFont="1" applyFill="1" applyBorder="1"/>
    <xf numFmtId="0" fontId="24" fillId="38" borderId="14" xfId="0" quotePrefix="1" applyFont="1" applyFill="1" applyBorder="1"/>
    <xf numFmtId="0" fontId="24" fillId="38" borderId="15" xfId="0" quotePrefix="1" applyFont="1" applyFill="1" applyBorder="1"/>
    <xf numFmtId="0" fontId="24" fillId="39" borderId="16" xfId="0" quotePrefix="1" applyFont="1" applyFill="1" applyBorder="1"/>
    <xf numFmtId="0" fontId="24" fillId="39" borderId="17" xfId="0" quotePrefix="1" applyFont="1" applyFill="1" applyBorder="1"/>
    <xf numFmtId="44" fontId="22" fillId="0" borderId="13" xfId="1" applyFont="1" applyFill="1" applyBorder="1"/>
    <xf numFmtId="44" fontId="22" fillId="0" borderId="15" xfId="1" applyFont="1" applyFill="1" applyBorder="1"/>
    <xf numFmtId="0" fontId="24" fillId="38" borderId="15" xfId="0" quotePrefix="1" applyFont="1" applyFill="1" applyBorder="1" applyAlignment="1">
      <alignment horizontal="right"/>
    </xf>
    <xf numFmtId="44" fontId="21" fillId="36" borderId="11" xfId="1" quotePrefix="1" applyFont="1" applyFill="1" applyBorder="1"/>
    <xf numFmtId="44" fontId="24" fillId="38" borderId="15" xfId="1" quotePrefix="1" applyFont="1" applyFill="1" applyBorder="1" applyAlignment="1">
      <alignment horizontal="right"/>
    </xf>
    <xf numFmtId="44" fontId="24" fillId="39" borderId="17" xfId="1" applyFont="1" applyFill="1" applyBorder="1"/>
    <xf numFmtId="164" fontId="24" fillId="39" borderId="17" xfId="43" applyFont="1" applyFill="1" applyBorder="1"/>
    <xf numFmtId="164" fontId="21" fillId="36" borderId="11" xfId="43" quotePrefix="1" applyFont="1" applyFill="1" applyBorder="1"/>
    <xf numFmtId="164" fontId="22" fillId="0" borderId="13" xfId="43" applyFont="1" applyFill="1" applyBorder="1"/>
    <xf numFmtId="164" fontId="22" fillId="0" borderId="15" xfId="43" applyFont="1" applyFill="1" applyBorder="1"/>
    <xf numFmtId="164" fontId="22" fillId="0" borderId="15" xfId="43" quotePrefix="1" applyFont="1" applyFill="1" applyBorder="1" applyAlignment="1">
      <alignment horizontal="right"/>
    </xf>
    <xf numFmtId="164" fontId="24" fillId="38" borderId="15" xfId="43" quotePrefix="1" applyFont="1" applyFill="1" applyBorder="1" applyAlignment="1">
      <alignment horizontal="right"/>
    </xf>
    <xf numFmtId="164" fontId="0" fillId="0" borderId="0" xfId="43" applyFont="1"/>
    <xf numFmtId="0" fontId="0" fillId="40" borderId="0" xfId="0" applyFill="1"/>
    <xf numFmtId="44" fontId="0" fillId="40" borderId="0" xfId="0" applyNumberFormat="1" applyFill="1"/>
    <xf numFmtId="14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44" fontId="0" fillId="0" borderId="18" xfId="1" applyFont="1" applyBorder="1" applyAlignment="1">
      <alignment horizont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43" builtinId="3"/>
    <cellStyle name="Monétaire" xfId="1" builtinId="4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4"/>
  <sheetViews>
    <sheetView tabSelected="1" workbookViewId="0">
      <selection activeCell="D2" sqref="D2"/>
    </sheetView>
  </sheetViews>
  <sheetFormatPr baseColWidth="10" defaultRowHeight="16.8" x14ac:dyDescent="0.4"/>
  <cols>
    <col min="1" max="1" width="12.09765625" bestFit="1" customWidth="1"/>
    <col min="2" max="2" width="30.8984375" bestFit="1" customWidth="1"/>
    <col min="3" max="3" width="15.8984375" style="1" bestFit="1" customWidth="1"/>
    <col min="4" max="4" width="20.09765625" style="1" bestFit="1" customWidth="1"/>
    <col min="5" max="5" width="18.3984375" bestFit="1" customWidth="1"/>
  </cols>
  <sheetData>
    <row r="1" spans="1:5" s="4" customFormat="1" x14ac:dyDescent="0.4">
      <c r="A1" s="4" t="s">
        <v>0</v>
      </c>
      <c r="B1" s="4" t="s">
        <v>1</v>
      </c>
      <c r="C1" s="5" t="s">
        <v>220</v>
      </c>
      <c r="D1" s="5" t="s">
        <v>221</v>
      </c>
      <c r="E1" s="4" t="s">
        <v>147</v>
      </c>
    </row>
    <row r="2" spans="1:5" x14ac:dyDescent="0.4">
      <c r="A2">
        <v>601100</v>
      </c>
      <c r="B2" t="s">
        <v>2</v>
      </c>
      <c r="C2" s="1">
        <v>311496.44</v>
      </c>
      <c r="D2" s="1">
        <v>387984.02</v>
      </c>
      <c r="E2" t="s">
        <v>152</v>
      </c>
    </row>
    <row r="3" spans="1:5" x14ac:dyDescent="0.4">
      <c r="A3">
        <v>601150</v>
      </c>
      <c r="B3" t="s">
        <v>3</v>
      </c>
      <c r="C3" s="1">
        <v>7889.3</v>
      </c>
      <c r="D3" s="1">
        <v>234.82</v>
      </c>
      <c r="E3" t="s">
        <v>152</v>
      </c>
    </row>
    <row r="4" spans="1:5" x14ac:dyDescent="0.4">
      <c r="A4">
        <v>601200</v>
      </c>
      <c r="B4" t="s">
        <v>4</v>
      </c>
      <c r="C4" s="1">
        <v>112.94</v>
      </c>
      <c r="D4" s="1">
        <v>108.77</v>
      </c>
      <c r="E4" t="s">
        <v>152</v>
      </c>
    </row>
    <row r="5" spans="1:5" x14ac:dyDescent="0.4">
      <c r="A5">
        <v>602100</v>
      </c>
      <c r="B5" t="s">
        <v>5</v>
      </c>
      <c r="C5" s="1">
        <v>31376.29</v>
      </c>
      <c r="D5" s="1">
        <v>45665.53</v>
      </c>
      <c r="E5" t="s">
        <v>152</v>
      </c>
    </row>
    <row r="6" spans="1:5" x14ac:dyDescent="0.4">
      <c r="A6">
        <v>602200</v>
      </c>
      <c r="B6" t="s">
        <v>6</v>
      </c>
      <c r="C6" s="1">
        <v>0</v>
      </c>
      <c r="D6" s="1">
        <v>4.16</v>
      </c>
      <c r="E6" t="s">
        <v>152</v>
      </c>
    </row>
    <row r="7" spans="1:5" x14ac:dyDescent="0.4">
      <c r="A7">
        <v>602600</v>
      </c>
      <c r="B7" t="s">
        <v>7</v>
      </c>
      <c r="C7" s="1">
        <v>332.3</v>
      </c>
      <c r="E7" t="s">
        <v>152</v>
      </c>
    </row>
    <row r="8" spans="1:5" x14ac:dyDescent="0.4">
      <c r="A8">
        <v>602610</v>
      </c>
      <c r="B8" t="s">
        <v>8</v>
      </c>
      <c r="C8" s="1">
        <v>47</v>
      </c>
      <c r="D8" s="1">
        <v>361.1</v>
      </c>
      <c r="E8" t="s">
        <v>152</v>
      </c>
    </row>
    <row r="9" spans="1:5" x14ac:dyDescent="0.4">
      <c r="A9">
        <v>602650</v>
      </c>
      <c r="B9" t="s">
        <v>9</v>
      </c>
      <c r="C9" s="1">
        <v>90</v>
      </c>
      <c r="D9" s="1">
        <v>340</v>
      </c>
      <c r="E9" t="s">
        <v>152</v>
      </c>
    </row>
    <row r="10" spans="1:5" x14ac:dyDescent="0.4">
      <c r="A10">
        <v>603100</v>
      </c>
      <c r="B10" t="s">
        <v>10</v>
      </c>
      <c r="C10" s="1">
        <v>0</v>
      </c>
      <c r="D10" s="1">
        <v>16686</v>
      </c>
      <c r="E10" t="s">
        <v>152</v>
      </c>
    </row>
    <row r="11" spans="1:5" x14ac:dyDescent="0.4">
      <c r="A11">
        <v>606110</v>
      </c>
      <c r="B11" t="s">
        <v>11</v>
      </c>
      <c r="C11" s="1">
        <v>5005.66</v>
      </c>
      <c r="D11" s="1">
        <v>11614.02</v>
      </c>
      <c r="E11" t="s">
        <v>144</v>
      </c>
    </row>
    <row r="12" spans="1:5" x14ac:dyDescent="0.4">
      <c r="A12">
        <v>606120</v>
      </c>
      <c r="B12" t="s">
        <v>12</v>
      </c>
      <c r="C12" s="1">
        <v>272.81</v>
      </c>
      <c r="D12" s="1">
        <v>336.91</v>
      </c>
      <c r="E12" t="s">
        <v>144</v>
      </c>
    </row>
    <row r="13" spans="1:5" x14ac:dyDescent="0.4">
      <c r="A13">
        <v>606130</v>
      </c>
      <c r="B13" t="s">
        <v>13</v>
      </c>
      <c r="C13" s="1">
        <v>2335.0700000000002</v>
      </c>
      <c r="D13" s="1">
        <v>2749.43</v>
      </c>
      <c r="E13" t="s">
        <v>144</v>
      </c>
    </row>
    <row r="14" spans="1:5" x14ac:dyDescent="0.4">
      <c r="A14">
        <v>606145</v>
      </c>
      <c r="B14" t="s">
        <v>14</v>
      </c>
      <c r="C14" s="1">
        <v>1768.49</v>
      </c>
      <c r="D14" s="1">
        <v>2564.87</v>
      </c>
      <c r="E14" t="s">
        <v>144</v>
      </c>
    </row>
    <row r="15" spans="1:5" x14ac:dyDescent="0.4">
      <c r="A15">
        <v>606160</v>
      </c>
      <c r="B15" t="s">
        <v>15</v>
      </c>
      <c r="C15" s="1">
        <v>11169.46</v>
      </c>
      <c r="D15" s="1">
        <v>20884.099999999999</v>
      </c>
      <c r="E15" t="s">
        <v>145</v>
      </c>
    </row>
    <row r="16" spans="1:5" x14ac:dyDescent="0.4">
      <c r="A16">
        <v>606320</v>
      </c>
      <c r="B16" t="s">
        <v>16</v>
      </c>
      <c r="C16" s="1">
        <v>2212.4299999999998</v>
      </c>
      <c r="D16" s="1">
        <v>12736.07</v>
      </c>
      <c r="E16" t="s">
        <v>146</v>
      </c>
    </row>
    <row r="17" spans="1:5" x14ac:dyDescent="0.4">
      <c r="A17">
        <v>606330</v>
      </c>
      <c r="B17" t="s">
        <v>17</v>
      </c>
      <c r="C17" s="1">
        <v>1458.33</v>
      </c>
      <c r="D17" s="1">
        <v>4763.9399999999996</v>
      </c>
      <c r="E17" t="s">
        <v>144</v>
      </c>
    </row>
    <row r="18" spans="1:5" x14ac:dyDescent="0.4">
      <c r="A18">
        <v>606400</v>
      </c>
      <c r="B18" t="s">
        <v>18</v>
      </c>
      <c r="C18" s="1">
        <v>1615.12</v>
      </c>
      <c r="D18" s="1">
        <v>2948.85</v>
      </c>
      <c r="E18" t="s">
        <v>146</v>
      </c>
    </row>
    <row r="19" spans="1:5" x14ac:dyDescent="0.4">
      <c r="A19">
        <v>606800</v>
      </c>
      <c r="B19" t="s">
        <v>19</v>
      </c>
      <c r="C19" s="1">
        <v>245.47</v>
      </c>
      <c r="D19" s="1">
        <v>293.42</v>
      </c>
      <c r="E19" t="s">
        <v>152</v>
      </c>
    </row>
    <row r="20" spans="1:5" x14ac:dyDescent="0.4">
      <c r="A20">
        <v>611000</v>
      </c>
      <c r="B20" t="s">
        <v>20</v>
      </c>
      <c r="C20" s="1">
        <v>219114.16</v>
      </c>
      <c r="D20" s="1">
        <v>380346.96</v>
      </c>
      <c r="E20" t="s">
        <v>152</v>
      </c>
    </row>
    <row r="21" spans="1:5" x14ac:dyDescent="0.4">
      <c r="A21">
        <v>612010</v>
      </c>
      <c r="B21" t="s">
        <v>21</v>
      </c>
      <c r="C21" s="1">
        <v>3172.26</v>
      </c>
      <c r="D21" s="1">
        <v>6336.27</v>
      </c>
      <c r="E21" t="s">
        <v>144</v>
      </c>
    </row>
    <row r="22" spans="1:5" x14ac:dyDescent="0.4">
      <c r="A22">
        <v>612200</v>
      </c>
      <c r="B22" t="s">
        <v>22</v>
      </c>
      <c r="C22" s="1">
        <v>5395.62</v>
      </c>
      <c r="D22" s="1">
        <v>12108.5</v>
      </c>
      <c r="E22" t="s">
        <v>144</v>
      </c>
    </row>
    <row r="23" spans="1:5" x14ac:dyDescent="0.4">
      <c r="A23">
        <v>612264</v>
      </c>
      <c r="B23" t="s">
        <v>23</v>
      </c>
      <c r="C23" s="1">
        <v>0</v>
      </c>
      <c r="D23" s="1">
        <v>5950.05</v>
      </c>
      <c r="E23" t="s">
        <v>144</v>
      </c>
    </row>
    <row r="24" spans="1:5" x14ac:dyDescent="0.4">
      <c r="A24">
        <v>613200</v>
      </c>
      <c r="B24" t="s">
        <v>24</v>
      </c>
      <c r="C24" s="1">
        <v>23973.119999999999</v>
      </c>
      <c r="D24" s="1">
        <v>47917.88</v>
      </c>
      <c r="E24" t="s">
        <v>144</v>
      </c>
    </row>
    <row r="25" spans="1:5" x14ac:dyDescent="0.4">
      <c r="A25">
        <v>613500</v>
      </c>
      <c r="B25" t="s">
        <v>25</v>
      </c>
      <c r="C25" s="1">
        <v>33256.57</v>
      </c>
      <c r="D25" s="1">
        <v>53627.92</v>
      </c>
      <c r="E25" t="s">
        <v>144</v>
      </c>
    </row>
    <row r="26" spans="1:5" x14ac:dyDescent="0.4">
      <c r="A26">
        <v>613501</v>
      </c>
      <c r="B26" t="s">
        <v>26</v>
      </c>
      <c r="C26" s="1">
        <v>895.12</v>
      </c>
      <c r="E26" t="s">
        <v>144</v>
      </c>
    </row>
    <row r="27" spans="1:5" x14ac:dyDescent="0.4">
      <c r="A27">
        <v>613510</v>
      </c>
      <c r="B27" t="s">
        <v>27</v>
      </c>
      <c r="C27" s="1">
        <v>0</v>
      </c>
      <c r="D27" s="1">
        <v>310</v>
      </c>
      <c r="E27" t="s">
        <v>145</v>
      </c>
    </row>
    <row r="28" spans="1:5" x14ac:dyDescent="0.4">
      <c r="A28">
        <v>613555</v>
      </c>
      <c r="B28" t="s">
        <v>28</v>
      </c>
      <c r="C28" s="1">
        <v>1058.74</v>
      </c>
      <c r="D28" s="1">
        <v>1958.66</v>
      </c>
      <c r="E28" t="s">
        <v>144</v>
      </c>
    </row>
    <row r="29" spans="1:5" x14ac:dyDescent="0.4">
      <c r="A29">
        <v>613560</v>
      </c>
      <c r="B29" t="s">
        <v>29</v>
      </c>
      <c r="C29" s="1">
        <v>9213.66</v>
      </c>
      <c r="D29" s="1">
        <v>18427.34</v>
      </c>
      <c r="E29" t="s">
        <v>146</v>
      </c>
    </row>
    <row r="30" spans="1:5" x14ac:dyDescent="0.4">
      <c r="A30">
        <v>613565</v>
      </c>
      <c r="B30" t="s">
        <v>30</v>
      </c>
      <c r="C30" s="1">
        <v>2787.36</v>
      </c>
      <c r="D30" s="1">
        <v>5923.24</v>
      </c>
      <c r="E30" t="s">
        <v>145</v>
      </c>
    </row>
    <row r="31" spans="1:5" x14ac:dyDescent="0.4">
      <c r="A31">
        <v>613570</v>
      </c>
      <c r="B31" t="s">
        <v>31</v>
      </c>
      <c r="C31" s="1">
        <v>0</v>
      </c>
      <c r="D31" s="1">
        <v>1079.5899999999999</v>
      </c>
      <c r="E31" t="s">
        <v>145</v>
      </c>
    </row>
    <row r="32" spans="1:5" x14ac:dyDescent="0.4">
      <c r="A32">
        <v>613575</v>
      </c>
      <c r="B32" t="s">
        <v>32</v>
      </c>
      <c r="C32" s="1">
        <v>2787.36</v>
      </c>
      <c r="D32" s="1">
        <v>5925.12</v>
      </c>
      <c r="E32" t="s">
        <v>145</v>
      </c>
    </row>
    <row r="33" spans="1:5" x14ac:dyDescent="0.4">
      <c r="A33">
        <v>613576</v>
      </c>
      <c r="B33" t="s">
        <v>33</v>
      </c>
      <c r="C33" s="1">
        <v>2969.1</v>
      </c>
      <c r="D33" s="1">
        <v>5147.32</v>
      </c>
      <c r="E33" t="s">
        <v>145</v>
      </c>
    </row>
    <row r="34" spans="1:5" x14ac:dyDescent="0.4">
      <c r="A34">
        <v>613580</v>
      </c>
      <c r="B34" t="s">
        <v>34</v>
      </c>
      <c r="C34" s="1">
        <v>1562.19</v>
      </c>
      <c r="D34" s="1">
        <v>3990.44</v>
      </c>
      <c r="E34" t="s">
        <v>145</v>
      </c>
    </row>
    <row r="35" spans="1:5" x14ac:dyDescent="0.4">
      <c r="A35">
        <v>613585</v>
      </c>
      <c r="B35" t="s">
        <v>35</v>
      </c>
      <c r="C35" s="1">
        <v>573.36</v>
      </c>
      <c r="D35" s="1">
        <v>1146.72</v>
      </c>
      <c r="E35" t="s">
        <v>144</v>
      </c>
    </row>
    <row r="36" spans="1:5" x14ac:dyDescent="0.4">
      <c r="A36">
        <v>613590</v>
      </c>
      <c r="B36" t="s">
        <v>36</v>
      </c>
      <c r="C36" s="1">
        <v>2048.87</v>
      </c>
      <c r="D36" s="1">
        <v>1989.52</v>
      </c>
      <c r="E36" t="s">
        <v>144</v>
      </c>
    </row>
    <row r="37" spans="1:5" x14ac:dyDescent="0.4">
      <c r="A37">
        <v>615200</v>
      </c>
      <c r="B37" t="s">
        <v>37</v>
      </c>
      <c r="C37" s="1">
        <v>956.53</v>
      </c>
      <c r="E37" t="s">
        <v>144</v>
      </c>
    </row>
    <row r="38" spans="1:5" x14ac:dyDescent="0.4">
      <c r="A38">
        <v>615500</v>
      </c>
      <c r="B38" t="s">
        <v>38</v>
      </c>
      <c r="C38" s="1">
        <v>1073.6099999999999</v>
      </c>
      <c r="D38" s="1">
        <v>11778.13</v>
      </c>
      <c r="E38" t="s">
        <v>144</v>
      </c>
    </row>
    <row r="39" spans="1:5" x14ac:dyDescent="0.4">
      <c r="A39">
        <v>615510</v>
      </c>
      <c r="B39" t="s">
        <v>39</v>
      </c>
      <c r="C39" s="1">
        <v>1674.84</v>
      </c>
      <c r="E39" t="s">
        <v>144</v>
      </c>
    </row>
    <row r="40" spans="1:5" x14ac:dyDescent="0.4">
      <c r="A40">
        <v>615515</v>
      </c>
      <c r="B40" t="s">
        <v>40</v>
      </c>
      <c r="C40" s="1">
        <v>410.4</v>
      </c>
      <c r="E40" t="s">
        <v>144</v>
      </c>
    </row>
    <row r="41" spans="1:5" x14ac:dyDescent="0.4">
      <c r="A41">
        <v>615516</v>
      </c>
      <c r="B41" t="s">
        <v>41</v>
      </c>
      <c r="C41" s="1">
        <v>227.32</v>
      </c>
      <c r="E41" t="s">
        <v>145</v>
      </c>
    </row>
    <row r="42" spans="1:5" x14ac:dyDescent="0.4">
      <c r="A42">
        <v>615520</v>
      </c>
      <c r="B42" t="s">
        <v>42</v>
      </c>
      <c r="C42" s="1">
        <v>963.69</v>
      </c>
      <c r="D42" s="1">
        <v>1230.98</v>
      </c>
      <c r="E42" t="s">
        <v>146</v>
      </c>
    </row>
    <row r="43" spans="1:5" x14ac:dyDescent="0.4">
      <c r="A43">
        <v>615521</v>
      </c>
      <c r="B43" t="s">
        <v>43</v>
      </c>
      <c r="C43" s="1">
        <v>0</v>
      </c>
      <c r="D43" s="1">
        <v>3280</v>
      </c>
      <c r="E43" t="s">
        <v>144</v>
      </c>
    </row>
    <row r="44" spans="1:5" x14ac:dyDescent="0.4">
      <c r="A44">
        <v>615522</v>
      </c>
      <c r="B44" t="s">
        <v>44</v>
      </c>
      <c r="C44" s="1">
        <v>1149</v>
      </c>
      <c r="E44" t="s">
        <v>146</v>
      </c>
    </row>
    <row r="45" spans="1:5" x14ac:dyDescent="0.4">
      <c r="A45">
        <v>615550</v>
      </c>
      <c r="B45" t="s">
        <v>45</v>
      </c>
      <c r="C45" s="1">
        <v>0</v>
      </c>
      <c r="D45" s="1">
        <v>1516.82</v>
      </c>
      <c r="E45" t="s">
        <v>144</v>
      </c>
    </row>
    <row r="46" spans="1:5" x14ac:dyDescent="0.4">
      <c r="A46">
        <v>615560</v>
      </c>
      <c r="B46" t="s">
        <v>46</v>
      </c>
      <c r="C46" s="1">
        <v>517.14</v>
      </c>
      <c r="D46" s="1">
        <v>1108.78</v>
      </c>
      <c r="E46" t="s">
        <v>144</v>
      </c>
    </row>
    <row r="47" spans="1:5" x14ac:dyDescent="0.4">
      <c r="A47">
        <v>615570</v>
      </c>
      <c r="B47" t="s">
        <v>47</v>
      </c>
      <c r="C47" s="1">
        <v>424.13</v>
      </c>
      <c r="D47" s="1">
        <v>162.1</v>
      </c>
      <c r="E47" t="s">
        <v>145</v>
      </c>
    </row>
    <row r="48" spans="1:5" x14ac:dyDescent="0.4">
      <c r="A48">
        <v>615575</v>
      </c>
      <c r="B48" t="s">
        <v>48</v>
      </c>
      <c r="C48" s="1">
        <v>0</v>
      </c>
      <c r="D48" s="1">
        <v>209.1</v>
      </c>
      <c r="E48" t="s">
        <v>145</v>
      </c>
    </row>
    <row r="49" spans="1:5" x14ac:dyDescent="0.4">
      <c r="A49">
        <v>615580</v>
      </c>
      <c r="B49" t="s">
        <v>49</v>
      </c>
      <c r="C49" s="1">
        <v>2200</v>
      </c>
      <c r="D49" s="1">
        <v>523.9</v>
      </c>
      <c r="E49" t="s">
        <v>145</v>
      </c>
    </row>
    <row r="50" spans="1:5" x14ac:dyDescent="0.4">
      <c r="A50">
        <v>615585</v>
      </c>
      <c r="B50" t="s">
        <v>50</v>
      </c>
      <c r="C50" s="1">
        <v>20</v>
      </c>
      <c r="E50" t="s">
        <v>145</v>
      </c>
    </row>
    <row r="51" spans="1:5" x14ac:dyDescent="0.4">
      <c r="A51">
        <v>615590</v>
      </c>
      <c r="B51" t="s">
        <v>51</v>
      </c>
      <c r="C51" s="1">
        <v>1324.94</v>
      </c>
      <c r="E51" t="s">
        <v>145</v>
      </c>
    </row>
    <row r="52" spans="1:5" x14ac:dyDescent="0.4">
      <c r="A52">
        <v>615600</v>
      </c>
      <c r="B52" t="s">
        <v>52</v>
      </c>
      <c r="C52" s="1">
        <v>2814.91</v>
      </c>
      <c r="D52" s="1">
        <v>2944.16</v>
      </c>
      <c r="E52" t="s">
        <v>146</v>
      </c>
    </row>
    <row r="53" spans="1:5" x14ac:dyDescent="0.4">
      <c r="A53">
        <v>615700</v>
      </c>
      <c r="B53" t="s">
        <v>53</v>
      </c>
      <c r="C53" s="1">
        <v>5132.5200000000004</v>
      </c>
      <c r="D53" s="1">
        <v>10300.6</v>
      </c>
      <c r="E53" t="s">
        <v>144</v>
      </c>
    </row>
    <row r="54" spans="1:5" x14ac:dyDescent="0.4">
      <c r="A54">
        <v>615800</v>
      </c>
      <c r="B54" t="s">
        <v>54</v>
      </c>
      <c r="C54" s="1">
        <v>1154.44</v>
      </c>
      <c r="D54" s="1">
        <v>2887.41</v>
      </c>
      <c r="E54" t="s">
        <v>144</v>
      </c>
    </row>
    <row r="55" spans="1:5" x14ac:dyDescent="0.4">
      <c r="A55">
        <v>615900</v>
      </c>
      <c r="B55" t="s">
        <v>55</v>
      </c>
      <c r="C55" s="1">
        <v>715.89</v>
      </c>
      <c r="D55" s="1">
        <v>1507.89</v>
      </c>
      <c r="E55" t="s">
        <v>144</v>
      </c>
    </row>
    <row r="56" spans="1:5" x14ac:dyDescent="0.4">
      <c r="A56">
        <v>615950</v>
      </c>
      <c r="B56" t="s">
        <v>56</v>
      </c>
      <c r="C56" s="1">
        <v>284.12</v>
      </c>
      <c r="D56" s="1">
        <v>783.14</v>
      </c>
      <c r="E56" t="s">
        <v>144</v>
      </c>
    </row>
    <row r="57" spans="1:5" x14ac:dyDescent="0.4">
      <c r="A57">
        <v>615951</v>
      </c>
      <c r="B57" t="s">
        <v>57</v>
      </c>
      <c r="C57" s="1">
        <v>0</v>
      </c>
      <c r="D57" s="1">
        <v>1897.12</v>
      </c>
      <c r="E57" t="s">
        <v>144</v>
      </c>
    </row>
    <row r="58" spans="1:5" x14ac:dyDescent="0.4">
      <c r="A58">
        <v>616000</v>
      </c>
      <c r="B58" t="s">
        <v>58</v>
      </c>
      <c r="C58" s="1">
        <v>61.63</v>
      </c>
      <c r="E58" t="s">
        <v>144</v>
      </c>
    </row>
    <row r="59" spans="1:5" x14ac:dyDescent="0.4">
      <c r="A59">
        <v>616020</v>
      </c>
      <c r="B59" t="s">
        <v>59</v>
      </c>
      <c r="C59" s="1">
        <v>392.22</v>
      </c>
      <c r="D59" s="1">
        <v>784.44</v>
      </c>
      <c r="E59" t="s">
        <v>146</v>
      </c>
    </row>
    <row r="60" spans="1:5" x14ac:dyDescent="0.4">
      <c r="A60">
        <v>616100</v>
      </c>
      <c r="B60" t="s">
        <v>60</v>
      </c>
      <c r="C60" s="1">
        <v>1995.54</v>
      </c>
      <c r="D60" s="1">
        <v>3742.86</v>
      </c>
      <c r="E60" t="s">
        <v>146</v>
      </c>
    </row>
    <row r="61" spans="1:5" x14ac:dyDescent="0.4">
      <c r="A61">
        <v>616110</v>
      </c>
      <c r="B61" t="s">
        <v>61</v>
      </c>
      <c r="C61" s="1">
        <v>274.74</v>
      </c>
      <c r="D61" s="1">
        <v>535</v>
      </c>
      <c r="E61" t="s">
        <v>145</v>
      </c>
    </row>
    <row r="62" spans="1:5" x14ac:dyDescent="0.4">
      <c r="A62">
        <v>616120</v>
      </c>
      <c r="B62" t="s">
        <v>62</v>
      </c>
      <c r="C62" s="1">
        <v>310.72000000000003</v>
      </c>
      <c r="D62" s="1">
        <v>589.58000000000004</v>
      </c>
      <c r="E62" t="s">
        <v>146</v>
      </c>
    </row>
    <row r="63" spans="1:5" x14ac:dyDescent="0.4">
      <c r="A63">
        <v>616150</v>
      </c>
      <c r="B63" t="s">
        <v>63</v>
      </c>
      <c r="C63" s="1">
        <v>153.85</v>
      </c>
      <c r="D63" s="1">
        <v>313.56</v>
      </c>
      <c r="E63" t="s">
        <v>146</v>
      </c>
    </row>
    <row r="64" spans="1:5" x14ac:dyDescent="0.4">
      <c r="A64">
        <v>616300</v>
      </c>
      <c r="B64" t="s">
        <v>64</v>
      </c>
      <c r="C64" s="1">
        <v>4355.79</v>
      </c>
      <c r="D64" s="1">
        <v>7637.06</v>
      </c>
      <c r="E64" t="s">
        <v>145</v>
      </c>
    </row>
    <row r="65" spans="1:5" x14ac:dyDescent="0.4">
      <c r="A65">
        <v>616400</v>
      </c>
      <c r="B65" t="s">
        <v>65</v>
      </c>
      <c r="C65" s="1">
        <v>1687.69</v>
      </c>
      <c r="D65" s="1">
        <v>3188.45</v>
      </c>
      <c r="E65" t="s">
        <v>146</v>
      </c>
    </row>
    <row r="66" spans="1:5" x14ac:dyDescent="0.4">
      <c r="A66">
        <v>616500</v>
      </c>
      <c r="B66" t="s">
        <v>66</v>
      </c>
      <c r="C66" s="1">
        <v>708.5</v>
      </c>
      <c r="E66" t="s">
        <v>146</v>
      </c>
    </row>
    <row r="67" spans="1:5" x14ac:dyDescent="0.4">
      <c r="A67">
        <v>621100</v>
      </c>
      <c r="B67" t="s">
        <v>67</v>
      </c>
      <c r="C67" s="1">
        <v>75851.08</v>
      </c>
      <c r="D67" s="1">
        <v>53966.720000000001</v>
      </c>
      <c r="E67" t="s">
        <v>152</v>
      </c>
    </row>
    <row r="68" spans="1:5" x14ac:dyDescent="0.4">
      <c r="A68">
        <v>621150</v>
      </c>
      <c r="B68" t="s">
        <v>68</v>
      </c>
      <c r="C68" s="1">
        <v>0</v>
      </c>
      <c r="D68" s="1">
        <v>2427.66</v>
      </c>
      <c r="E68" t="s">
        <v>152</v>
      </c>
    </row>
    <row r="69" spans="1:5" x14ac:dyDescent="0.4">
      <c r="A69">
        <v>622200</v>
      </c>
      <c r="B69" t="s">
        <v>69</v>
      </c>
      <c r="C69" s="1">
        <v>12640</v>
      </c>
      <c r="E69" t="s">
        <v>146</v>
      </c>
    </row>
    <row r="70" spans="1:5" x14ac:dyDescent="0.4">
      <c r="A70">
        <v>622600</v>
      </c>
      <c r="B70" t="s">
        <v>70</v>
      </c>
      <c r="C70" s="1">
        <v>2250</v>
      </c>
      <c r="D70" s="1">
        <v>4500</v>
      </c>
      <c r="E70" t="s">
        <v>146</v>
      </c>
    </row>
    <row r="71" spans="1:5" x14ac:dyDescent="0.4">
      <c r="A71">
        <v>622610</v>
      </c>
      <c r="B71" t="s">
        <v>71</v>
      </c>
      <c r="C71" s="1">
        <v>6264</v>
      </c>
      <c r="D71" s="1">
        <v>11686</v>
      </c>
      <c r="E71" t="s">
        <v>146</v>
      </c>
    </row>
    <row r="72" spans="1:5" x14ac:dyDescent="0.4">
      <c r="A72">
        <v>622620</v>
      </c>
      <c r="B72" t="s">
        <v>72</v>
      </c>
      <c r="C72" s="1">
        <v>13250</v>
      </c>
      <c r="D72" s="1">
        <v>160</v>
      </c>
      <c r="E72" t="s">
        <v>146</v>
      </c>
    </row>
    <row r="73" spans="1:5" x14ac:dyDescent="0.4">
      <c r="A73">
        <v>622630</v>
      </c>
      <c r="B73" t="s">
        <v>73</v>
      </c>
      <c r="C73" s="1">
        <v>734.63</v>
      </c>
      <c r="D73" s="1">
        <v>4193.29</v>
      </c>
      <c r="E73" t="s">
        <v>146</v>
      </c>
    </row>
    <row r="74" spans="1:5" x14ac:dyDescent="0.4">
      <c r="A74">
        <v>622700</v>
      </c>
      <c r="B74" t="s">
        <v>74</v>
      </c>
      <c r="C74" s="1">
        <v>51.57</v>
      </c>
      <c r="D74" s="1">
        <v>221.37</v>
      </c>
      <c r="E74" t="s">
        <v>146</v>
      </c>
    </row>
    <row r="75" spans="1:5" x14ac:dyDescent="0.4">
      <c r="A75">
        <v>623100</v>
      </c>
      <c r="B75" t="s">
        <v>75</v>
      </c>
      <c r="C75" s="1">
        <v>205</v>
      </c>
      <c r="D75" s="1">
        <v>95</v>
      </c>
      <c r="E75" t="s">
        <v>146</v>
      </c>
    </row>
    <row r="76" spans="1:5" x14ac:dyDescent="0.4">
      <c r="A76">
        <v>623400</v>
      </c>
      <c r="B76" t="s">
        <v>76</v>
      </c>
      <c r="C76" s="1">
        <v>1543</v>
      </c>
      <c r="D76" s="1">
        <v>898.33</v>
      </c>
      <c r="E76" t="s">
        <v>146</v>
      </c>
    </row>
    <row r="77" spans="1:5" x14ac:dyDescent="0.4">
      <c r="A77">
        <v>623600</v>
      </c>
      <c r="B77" t="s">
        <v>77</v>
      </c>
      <c r="C77" s="1">
        <v>0</v>
      </c>
      <c r="D77" s="1">
        <v>44.07</v>
      </c>
      <c r="E77" t="s">
        <v>146</v>
      </c>
    </row>
    <row r="78" spans="1:5" x14ac:dyDescent="0.4">
      <c r="A78">
        <v>623800</v>
      </c>
      <c r="B78" t="s">
        <v>78</v>
      </c>
      <c r="C78" s="1">
        <v>150</v>
      </c>
      <c r="D78" s="1">
        <v>550</v>
      </c>
      <c r="E78" t="s">
        <v>146</v>
      </c>
    </row>
    <row r="79" spans="1:5" x14ac:dyDescent="0.4">
      <c r="A79">
        <v>624100</v>
      </c>
      <c r="B79" t="s">
        <v>79</v>
      </c>
      <c r="C79" s="1">
        <v>3528.1</v>
      </c>
      <c r="D79" s="1">
        <v>2780.84</v>
      </c>
      <c r="E79" t="s">
        <v>152</v>
      </c>
    </row>
    <row r="80" spans="1:5" x14ac:dyDescent="0.4">
      <c r="A80">
        <v>624200</v>
      </c>
      <c r="B80" t="s">
        <v>80</v>
      </c>
      <c r="C80" s="1">
        <v>27606.43</v>
      </c>
      <c r="D80" s="1">
        <v>49072.57</v>
      </c>
      <c r="E80" t="s">
        <v>152</v>
      </c>
    </row>
    <row r="81" spans="1:5" x14ac:dyDescent="0.4">
      <c r="A81">
        <v>624220</v>
      </c>
      <c r="B81" t="s">
        <v>81</v>
      </c>
      <c r="C81" s="1">
        <v>0</v>
      </c>
      <c r="D81" s="1">
        <v>31.5</v>
      </c>
      <c r="E81" t="s">
        <v>146</v>
      </c>
    </row>
    <row r="82" spans="1:5" x14ac:dyDescent="0.4">
      <c r="A82">
        <v>625000</v>
      </c>
      <c r="B82" t="s">
        <v>82</v>
      </c>
      <c r="C82" s="1">
        <v>27713.93</v>
      </c>
      <c r="D82" s="1">
        <v>52393.17</v>
      </c>
      <c r="E82" t="s">
        <v>152</v>
      </c>
    </row>
    <row r="83" spans="1:5" x14ac:dyDescent="0.4">
      <c r="A83">
        <v>625200</v>
      </c>
      <c r="B83" t="s">
        <v>83</v>
      </c>
      <c r="C83" s="1">
        <v>131.6</v>
      </c>
      <c r="D83" s="1">
        <v>584.14</v>
      </c>
      <c r="E83" t="s">
        <v>146</v>
      </c>
    </row>
    <row r="84" spans="1:5" x14ac:dyDescent="0.4">
      <c r="A84">
        <v>625600</v>
      </c>
      <c r="B84" t="s">
        <v>84</v>
      </c>
      <c r="C84" s="1">
        <v>196.24</v>
      </c>
      <c r="D84" s="1">
        <v>704.35</v>
      </c>
      <c r="E84" t="s">
        <v>145</v>
      </c>
    </row>
    <row r="85" spans="1:5" x14ac:dyDescent="0.4">
      <c r="A85">
        <v>625601</v>
      </c>
      <c r="B85" t="s">
        <v>85</v>
      </c>
      <c r="C85" s="1">
        <v>0</v>
      </c>
      <c r="D85" s="1">
        <v>690</v>
      </c>
      <c r="E85" t="s">
        <v>146</v>
      </c>
    </row>
    <row r="86" spans="1:5" x14ac:dyDescent="0.4">
      <c r="A86">
        <v>625700</v>
      </c>
      <c r="B86" t="s">
        <v>86</v>
      </c>
      <c r="C86" s="1">
        <v>585.63</v>
      </c>
      <c r="E86" t="s">
        <v>146</v>
      </c>
    </row>
    <row r="87" spans="1:5" x14ac:dyDescent="0.4">
      <c r="A87">
        <v>626000</v>
      </c>
      <c r="B87" t="s">
        <v>87</v>
      </c>
      <c r="C87" s="1">
        <v>63.07</v>
      </c>
      <c r="D87" s="1">
        <v>587.29999999999995</v>
      </c>
      <c r="E87" t="s">
        <v>146</v>
      </c>
    </row>
    <row r="88" spans="1:5" x14ac:dyDescent="0.4">
      <c r="A88">
        <v>626010</v>
      </c>
      <c r="B88" t="s">
        <v>88</v>
      </c>
      <c r="C88" s="1">
        <v>97.38</v>
      </c>
      <c r="D88" s="1">
        <v>348.16</v>
      </c>
      <c r="E88" t="s">
        <v>145</v>
      </c>
    </row>
    <row r="89" spans="1:5" x14ac:dyDescent="0.4">
      <c r="A89">
        <v>626200</v>
      </c>
      <c r="B89" t="s">
        <v>89</v>
      </c>
      <c r="C89" s="1">
        <v>8</v>
      </c>
      <c r="D89" s="1">
        <v>624</v>
      </c>
      <c r="E89" t="s">
        <v>146</v>
      </c>
    </row>
    <row r="90" spans="1:5" x14ac:dyDescent="0.4">
      <c r="A90">
        <v>626250</v>
      </c>
      <c r="B90" t="s">
        <v>90</v>
      </c>
      <c r="C90" s="1">
        <v>623.96</v>
      </c>
      <c r="D90" s="1">
        <v>1418.93</v>
      </c>
      <c r="E90" t="s">
        <v>144</v>
      </c>
    </row>
    <row r="91" spans="1:5" x14ac:dyDescent="0.4">
      <c r="A91">
        <v>626260</v>
      </c>
      <c r="B91" t="s">
        <v>91</v>
      </c>
      <c r="C91" s="1">
        <v>1124</v>
      </c>
      <c r="D91" s="1">
        <v>1424</v>
      </c>
      <c r="E91" t="s">
        <v>146</v>
      </c>
    </row>
    <row r="92" spans="1:5" x14ac:dyDescent="0.4">
      <c r="A92">
        <v>627800</v>
      </c>
      <c r="B92" t="s">
        <v>92</v>
      </c>
      <c r="C92" s="1">
        <v>2639.22</v>
      </c>
      <c r="D92" s="1">
        <v>10497.17</v>
      </c>
      <c r="E92" t="s">
        <v>146</v>
      </c>
    </row>
    <row r="93" spans="1:5" x14ac:dyDescent="0.4">
      <c r="A93">
        <v>627801</v>
      </c>
      <c r="B93" t="s">
        <v>93</v>
      </c>
      <c r="C93" s="1">
        <v>5742.69</v>
      </c>
      <c r="D93" s="1">
        <v>2844.46</v>
      </c>
      <c r="E93" t="s">
        <v>146</v>
      </c>
    </row>
    <row r="94" spans="1:5" x14ac:dyDescent="0.4">
      <c r="A94">
        <v>628100</v>
      </c>
      <c r="B94" t="s">
        <v>94</v>
      </c>
      <c r="C94" s="1">
        <v>100</v>
      </c>
      <c r="E94" t="s">
        <v>146</v>
      </c>
    </row>
    <row r="95" spans="1:5" x14ac:dyDescent="0.4">
      <c r="A95">
        <v>628150</v>
      </c>
      <c r="B95" t="s">
        <v>95</v>
      </c>
      <c r="C95" s="1">
        <v>769</v>
      </c>
      <c r="D95" s="1">
        <v>1513.02</v>
      </c>
      <c r="E95" t="s">
        <v>146</v>
      </c>
    </row>
    <row r="96" spans="1:5" x14ac:dyDescent="0.4">
      <c r="A96">
        <v>631200</v>
      </c>
      <c r="B96" t="s">
        <v>96</v>
      </c>
      <c r="C96" s="1">
        <v>2177.23</v>
      </c>
      <c r="D96" s="1">
        <v>3845.19</v>
      </c>
      <c r="E96" t="s">
        <v>152</v>
      </c>
    </row>
    <row r="97" spans="1:5" x14ac:dyDescent="0.4">
      <c r="A97">
        <v>631300</v>
      </c>
      <c r="B97" t="s">
        <v>97</v>
      </c>
      <c r="C97" s="1">
        <v>2931.17</v>
      </c>
      <c r="D97" s="1">
        <v>6106.86</v>
      </c>
      <c r="E97" t="s">
        <v>152</v>
      </c>
    </row>
    <row r="98" spans="1:5" x14ac:dyDescent="0.4">
      <c r="A98">
        <v>633300</v>
      </c>
      <c r="B98" t="s">
        <v>98</v>
      </c>
      <c r="C98" s="1">
        <v>0</v>
      </c>
      <c r="D98" s="1">
        <v>182.6</v>
      </c>
      <c r="E98" t="s">
        <v>152</v>
      </c>
    </row>
    <row r="99" spans="1:5" x14ac:dyDescent="0.4">
      <c r="A99">
        <v>635111</v>
      </c>
      <c r="B99" t="s">
        <v>99</v>
      </c>
      <c r="C99" s="1">
        <v>2527</v>
      </c>
      <c r="D99" s="1">
        <v>7513</v>
      </c>
      <c r="E99" t="s">
        <v>146</v>
      </c>
    </row>
    <row r="100" spans="1:5" x14ac:dyDescent="0.4">
      <c r="A100">
        <v>635120</v>
      </c>
      <c r="B100" t="s">
        <v>100</v>
      </c>
      <c r="C100" s="1">
        <v>1811.5</v>
      </c>
      <c r="D100" s="1">
        <v>2078.5</v>
      </c>
      <c r="E100" t="s">
        <v>144</v>
      </c>
    </row>
    <row r="101" spans="1:5" x14ac:dyDescent="0.4">
      <c r="A101">
        <v>635140</v>
      </c>
      <c r="B101" t="s">
        <v>101</v>
      </c>
      <c r="C101" s="1">
        <v>1816</v>
      </c>
      <c r="D101" s="1">
        <v>2056.88</v>
      </c>
      <c r="E101" t="s">
        <v>146</v>
      </c>
    </row>
    <row r="102" spans="1:5" x14ac:dyDescent="0.4">
      <c r="A102">
        <v>635400</v>
      </c>
      <c r="B102" t="s">
        <v>102</v>
      </c>
      <c r="C102" s="1">
        <v>18.940000000000001</v>
      </c>
      <c r="E102" t="s">
        <v>146</v>
      </c>
    </row>
    <row r="103" spans="1:5" x14ac:dyDescent="0.4">
      <c r="A103">
        <v>635800</v>
      </c>
      <c r="B103" t="s">
        <v>103</v>
      </c>
      <c r="C103" s="1">
        <v>9550</v>
      </c>
      <c r="E103" t="s">
        <v>146</v>
      </c>
    </row>
    <row r="104" spans="1:5" x14ac:dyDescent="0.4">
      <c r="A104">
        <v>635820</v>
      </c>
      <c r="B104" t="s">
        <v>104</v>
      </c>
      <c r="C104" s="1">
        <v>1233.9000000000001</v>
      </c>
      <c r="D104" s="1">
        <v>2166.34</v>
      </c>
      <c r="E104" t="s">
        <v>146</v>
      </c>
    </row>
    <row r="105" spans="1:5" x14ac:dyDescent="0.4">
      <c r="A105">
        <v>641100</v>
      </c>
      <c r="B105" t="s">
        <v>105</v>
      </c>
      <c r="C105" s="1">
        <v>225104.69</v>
      </c>
      <c r="D105" s="1">
        <v>485090.92</v>
      </c>
      <c r="E105" t="s">
        <v>152</v>
      </c>
    </row>
    <row r="106" spans="1:5" x14ac:dyDescent="0.4">
      <c r="A106">
        <v>641110</v>
      </c>
      <c r="B106" t="s">
        <v>106</v>
      </c>
      <c r="C106" s="1">
        <v>14250.9</v>
      </c>
      <c r="D106" s="1">
        <v>32800.06</v>
      </c>
      <c r="E106" t="s">
        <v>152</v>
      </c>
    </row>
    <row r="107" spans="1:5" x14ac:dyDescent="0.4">
      <c r="A107">
        <v>641160</v>
      </c>
      <c r="B107" t="s">
        <v>107</v>
      </c>
      <c r="C107" s="1">
        <v>30000</v>
      </c>
      <c r="D107" s="1">
        <v>60478</v>
      </c>
      <c r="E107" s="8" t="s">
        <v>152</v>
      </c>
    </row>
    <row r="108" spans="1:5" x14ac:dyDescent="0.4">
      <c r="A108">
        <v>641200</v>
      </c>
      <c r="B108" t="s">
        <v>108</v>
      </c>
      <c r="C108" s="1">
        <v>-7318.92</v>
      </c>
      <c r="D108" s="1">
        <v>-5752.36</v>
      </c>
      <c r="E108" s="8" t="s">
        <v>152</v>
      </c>
    </row>
    <row r="109" spans="1:5" x14ac:dyDescent="0.4">
      <c r="A109">
        <v>641300</v>
      </c>
      <c r="B109" t="s">
        <v>109</v>
      </c>
      <c r="C109" s="1">
        <v>900</v>
      </c>
      <c r="E109" s="8" t="s">
        <v>152</v>
      </c>
    </row>
    <row r="110" spans="1:5" x14ac:dyDescent="0.4">
      <c r="A110">
        <v>641320</v>
      </c>
      <c r="B110" t="s">
        <v>110</v>
      </c>
      <c r="C110" s="1">
        <v>0</v>
      </c>
      <c r="D110" s="1">
        <v>7000</v>
      </c>
      <c r="E110" s="8" t="s">
        <v>152</v>
      </c>
    </row>
    <row r="111" spans="1:5" x14ac:dyDescent="0.4">
      <c r="A111">
        <v>641400</v>
      </c>
      <c r="B111" t="s">
        <v>111</v>
      </c>
      <c r="C111" s="1">
        <v>3495.96</v>
      </c>
      <c r="D111" s="1">
        <v>7041.96</v>
      </c>
      <c r="E111" s="8" t="s">
        <v>152</v>
      </c>
    </row>
    <row r="112" spans="1:5" x14ac:dyDescent="0.4">
      <c r="A112">
        <v>641420</v>
      </c>
      <c r="B112" t="s">
        <v>112</v>
      </c>
      <c r="C112" s="1">
        <v>300</v>
      </c>
      <c r="D112" s="1">
        <v>500</v>
      </c>
      <c r="E112" s="8" t="s">
        <v>146</v>
      </c>
    </row>
    <row r="113" spans="1:5" x14ac:dyDescent="0.4">
      <c r="A113">
        <v>641800</v>
      </c>
      <c r="B113" t="s">
        <v>113</v>
      </c>
      <c r="C113" s="1">
        <v>0</v>
      </c>
      <c r="D113" s="1">
        <v>36000</v>
      </c>
      <c r="E113" s="8" t="s">
        <v>152</v>
      </c>
    </row>
    <row r="114" spans="1:5" x14ac:dyDescent="0.4">
      <c r="A114">
        <v>644233</v>
      </c>
      <c r="B114" t="s">
        <v>114</v>
      </c>
      <c r="C114" s="1">
        <v>-145.56</v>
      </c>
      <c r="D114" s="1">
        <v>-318</v>
      </c>
      <c r="E114" s="8" t="s">
        <v>152</v>
      </c>
    </row>
    <row r="115" spans="1:5" x14ac:dyDescent="0.4">
      <c r="A115">
        <v>644410</v>
      </c>
      <c r="B115" t="s">
        <v>115</v>
      </c>
      <c r="C115" s="1">
        <v>0</v>
      </c>
      <c r="D115" s="1">
        <v>-43.59</v>
      </c>
      <c r="E115" s="8" t="s">
        <v>152</v>
      </c>
    </row>
    <row r="116" spans="1:5" x14ac:dyDescent="0.4">
      <c r="A116">
        <v>644412</v>
      </c>
      <c r="B116" t="s">
        <v>116</v>
      </c>
      <c r="C116" s="1">
        <v>124.59</v>
      </c>
      <c r="E116" s="8" t="s">
        <v>152</v>
      </c>
    </row>
    <row r="117" spans="1:5" x14ac:dyDescent="0.4">
      <c r="A117">
        <v>644415</v>
      </c>
      <c r="B117" t="s">
        <v>117</v>
      </c>
      <c r="C117" s="1">
        <v>0</v>
      </c>
      <c r="D117" s="1">
        <v>777.96</v>
      </c>
      <c r="E117" s="8" t="s">
        <v>152</v>
      </c>
    </row>
    <row r="118" spans="1:5" x14ac:dyDescent="0.4">
      <c r="A118">
        <v>644422</v>
      </c>
      <c r="B118" t="s">
        <v>118</v>
      </c>
      <c r="C118" s="1">
        <v>-263.72000000000003</v>
      </c>
      <c r="D118" s="1">
        <v>-511.18</v>
      </c>
      <c r="E118" s="8" t="s">
        <v>152</v>
      </c>
    </row>
    <row r="119" spans="1:5" x14ac:dyDescent="0.4">
      <c r="A119">
        <v>645100</v>
      </c>
      <c r="B119" t="s">
        <v>119</v>
      </c>
      <c r="C119" s="1">
        <v>76002.16</v>
      </c>
      <c r="D119" s="1">
        <v>171020.12</v>
      </c>
      <c r="E119" s="8" t="s">
        <v>152</v>
      </c>
    </row>
    <row r="120" spans="1:5" x14ac:dyDescent="0.4">
      <c r="A120">
        <v>645200</v>
      </c>
      <c r="B120" t="s">
        <v>120</v>
      </c>
      <c r="C120" s="1">
        <v>14057.18</v>
      </c>
      <c r="D120" s="1">
        <v>27260.69</v>
      </c>
      <c r="E120" s="8" t="s">
        <v>152</v>
      </c>
    </row>
    <row r="121" spans="1:5" x14ac:dyDescent="0.4">
      <c r="A121">
        <v>645300</v>
      </c>
      <c r="B121" t="s">
        <v>121</v>
      </c>
      <c r="C121" s="1">
        <v>16082.03</v>
      </c>
      <c r="D121" s="1">
        <v>35519.85</v>
      </c>
      <c r="E121" s="8" t="s">
        <v>152</v>
      </c>
    </row>
    <row r="122" spans="1:5" x14ac:dyDescent="0.4">
      <c r="A122">
        <v>645400</v>
      </c>
      <c r="B122" t="s">
        <v>122</v>
      </c>
      <c r="C122" s="1">
        <v>4290.76</v>
      </c>
      <c r="D122" s="1">
        <v>9005.5499999999993</v>
      </c>
      <c r="E122" s="8" t="s">
        <v>152</v>
      </c>
    </row>
    <row r="123" spans="1:5" x14ac:dyDescent="0.4">
      <c r="A123">
        <v>645500</v>
      </c>
      <c r="B123" t="s">
        <v>123</v>
      </c>
      <c r="C123" s="1">
        <v>-10684.17</v>
      </c>
      <c r="D123" s="1">
        <v>-3221.32</v>
      </c>
      <c r="E123" s="8" t="s">
        <v>152</v>
      </c>
    </row>
    <row r="124" spans="1:5" x14ac:dyDescent="0.4">
      <c r="A124">
        <v>645700</v>
      </c>
      <c r="B124" t="s">
        <v>124</v>
      </c>
      <c r="C124" s="1">
        <v>1692.43</v>
      </c>
      <c r="D124" s="1">
        <v>3415.08</v>
      </c>
      <c r="E124" s="8" t="s">
        <v>152</v>
      </c>
    </row>
    <row r="125" spans="1:5" x14ac:dyDescent="0.4">
      <c r="A125">
        <v>645900</v>
      </c>
      <c r="B125" t="s">
        <v>125</v>
      </c>
      <c r="C125" s="1">
        <v>738.17</v>
      </c>
      <c r="D125" s="1">
        <v>1493.95</v>
      </c>
      <c r="E125" s="8" t="s">
        <v>152</v>
      </c>
    </row>
    <row r="126" spans="1:5" x14ac:dyDescent="0.4">
      <c r="A126">
        <v>647010</v>
      </c>
      <c r="B126" t="s">
        <v>126</v>
      </c>
      <c r="C126" s="1">
        <v>5952.09</v>
      </c>
      <c r="D126" s="1">
        <v>9945.24</v>
      </c>
      <c r="E126" s="8" t="s">
        <v>146</v>
      </c>
    </row>
    <row r="127" spans="1:5" x14ac:dyDescent="0.4">
      <c r="A127">
        <v>647030</v>
      </c>
      <c r="B127" t="s">
        <v>127</v>
      </c>
      <c r="C127" s="1">
        <v>0</v>
      </c>
      <c r="D127" s="1">
        <v>899.68</v>
      </c>
      <c r="E127" s="8" t="s">
        <v>146</v>
      </c>
    </row>
    <row r="128" spans="1:5" x14ac:dyDescent="0.4">
      <c r="A128">
        <v>647500</v>
      </c>
      <c r="B128" t="s">
        <v>128</v>
      </c>
      <c r="C128" s="1">
        <v>1118.27</v>
      </c>
      <c r="D128" s="1">
        <v>2069.71</v>
      </c>
      <c r="E128" s="8" t="s">
        <v>146</v>
      </c>
    </row>
    <row r="129" spans="1:5" x14ac:dyDescent="0.4">
      <c r="A129">
        <v>648000</v>
      </c>
      <c r="B129" t="s">
        <v>129</v>
      </c>
      <c r="C129" s="1">
        <v>2747.49</v>
      </c>
      <c r="D129" s="1">
        <v>5350.52</v>
      </c>
      <c r="E129" s="8" t="s">
        <v>146</v>
      </c>
    </row>
    <row r="130" spans="1:5" x14ac:dyDescent="0.4">
      <c r="A130">
        <v>648050</v>
      </c>
      <c r="B130" t="s">
        <v>130</v>
      </c>
      <c r="C130" s="1">
        <v>8706.84</v>
      </c>
      <c r="D130" s="1">
        <v>3156.15</v>
      </c>
      <c r="E130" s="8" t="s">
        <v>146</v>
      </c>
    </row>
    <row r="131" spans="1:5" x14ac:dyDescent="0.4">
      <c r="A131">
        <v>651000</v>
      </c>
      <c r="B131" t="s">
        <v>131</v>
      </c>
      <c r="C131" s="1">
        <v>0</v>
      </c>
      <c r="D131" s="1">
        <v>27</v>
      </c>
      <c r="E131" s="8" t="s">
        <v>146</v>
      </c>
    </row>
    <row r="132" spans="1:5" x14ac:dyDescent="0.4">
      <c r="A132">
        <v>654400</v>
      </c>
      <c r="B132" t="s">
        <v>132</v>
      </c>
      <c r="C132" s="1">
        <v>0</v>
      </c>
      <c r="D132" s="1">
        <v>388</v>
      </c>
      <c r="E132" s="8" t="s">
        <v>146</v>
      </c>
    </row>
    <row r="133" spans="1:5" x14ac:dyDescent="0.4">
      <c r="A133">
        <v>658000</v>
      </c>
      <c r="B133" t="s">
        <v>133</v>
      </c>
      <c r="C133" s="1">
        <v>1546.63</v>
      </c>
      <c r="D133" s="1">
        <v>8.67</v>
      </c>
      <c r="E133" s="8" t="s">
        <v>146</v>
      </c>
    </row>
    <row r="134" spans="1:5" x14ac:dyDescent="0.4">
      <c r="A134">
        <v>661000</v>
      </c>
      <c r="B134" t="s">
        <v>134</v>
      </c>
      <c r="C134" s="1">
        <v>1037.55</v>
      </c>
      <c r="D134" s="1">
        <v>666.25</v>
      </c>
      <c r="E134" s="8" t="s">
        <v>146</v>
      </c>
    </row>
    <row r="135" spans="1:5" x14ac:dyDescent="0.4">
      <c r="A135">
        <v>661500</v>
      </c>
      <c r="B135" t="s">
        <v>135</v>
      </c>
      <c r="C135" s="1">
        <v>0</v>
      </c>
      <c r="D135" s="1">
        <v>577.54</v>
      </c>
      <c r="E135" s="8" t="s">
        <v>146</v>
      </c>
    </row>
    <row r="136" spans="1:5" x14ac:dyDescent="0.4">
      <c r="A136">
        <v>672000</v>
      </c>
      <c r="B136" t="s">
        <v>136</v>
      </c>
      <c r="C136" s="1">
        <v>2257.73</v>
      </c>
      <c r="D136" s="1">
        <v>280.97000000000003</v>
      </c>
      <c r="E136" s="8" t="s">
        <v>146</v>
      </c>
    </row>
    <row r="137" spans="1:5" x14ac:dyDescent="0.4">
      <c r="A137">
        <v>681114</v>
      </c>
      <c r="B137" t="s">
        <v>137</v>
      </c>
      <c r="C137" s="1">
        <v>326.89999999999998</v>
      </c>
      <c r="D137" s="1">
        <v>736.33</v>
      </c>
      <c r="E137" s="8" t="s">
        <v>146</v>
      </c>
    </row>
    <row r="138" spans="1:5" x14ac:dyDescent="0.4">
      <c r="A138">
        <v>681124</v>
      </c>
      <c r="B138" t="s">
        <v>138</v>
      </c>
      <c r="C138" s="1">
        <v>5623.27</v>
      </c>
      <c r="D138" s="1">
        <v>10923.46</v>
      </c>
      <c r="E138" s="8" t="s">
        <v>144</v>
      </c>
    </row>
    <row r="139" spans="1:5" x14ac:dyDescent="0.4">
      <c r="A139">
        <v>681125</v>
      </c>
      <c r="B139" t="s">
        <v>139</v>
      </c>
      <c r="C139" s="1">
        <v>6066.98</v>
      </c>
      <c r="D139" s="1">
        <v>14096.69</v>
      </c>
      <c r="E139" s="8" t="s">
        <v>144</v>
      </c>
    </row>
    <row r="140" spans="1:5" x14ac:dyDescent="0.4">
      <c r="A140">
        <v>681126</v>
      </c>
      <c r="B140" t="s">
        <v>140</v>
      </c>
      <c r="C140" s="1">
        <v>4.59</v>
      </c>
      <c r="E140" s="8" t="s">
        <v>144</v>
      </c>
    </row>
    <row r="141" spans="1:5" x14ac:dyDescent="0.4">
      <c r="A141">
        <v>681127</v>
      </c>
      <c r="B141" t="s">
        <v>141</v>
      </c>
      <c r="C141" s="1">
        <v>1251.6300000000001</v>
      </c>
      <c r="D141" s="1">
        <v>1281.33</v>
      </c>
      <c r="E141" s="8" t="s">
        <v>145</v>
      </c>
    </row>
    <row r="142" spans="1:5" x14ac:dyDescent="0.4">
      <c r="A142">
        <v>681128</v>
      </c>
      <c r="B142" t="s">
        <v>142</v>
      </c>
      <c r="C142" s="1">
        <v>121.52</v>
      </c>
      <c r="D142" s="1">
        <v>741.46</v>
      </c>
      <c r="E142" s="8" t="s">
        <v>146</v>
      </c>
    </row>
    <row r="143" spans="1:5" x14ac:dyDescent="0.4">
      <c r="A143">
        <v>695000</v>
      </c>
      <c r="B143" t="s">
        <v>143</v>
      </c>
      <c r="C143" s="1">
        <v>25398</v>
      </c>
      <c r="D143" s="1">
        <v>40925</v>
      </c>
      <c r="E143" s="8" t="s">
        <v>152</v>
      </c>
    </row>
    <row r="144" spans="1:5" s="2" customFormat="1" x14ac:dyDescent="0.4">
      <c r="C144" s="3"/>
      <c r="D144" s="3"/>
    </row>
  </sheetData>
  <autoFilter ref="A1:E144" xr:uid="{00000000-0001-0000-0000-000000000000}"/>
  <sortState xmlns:xlrd2="http://schemas.microsoft.com/office/spreadsheetml/2017/richdata2" ref="A2:E143">
    <sortCondition ref="A2:A1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F22" sqref="F22"/>
    </sheetView>
  </sheetViews>
  <sheetFormatPr baseColWidth="10" defaultRowHeight="16.8" outlineLevelCol="1" x14ac:dyDescent="0.4"/>
  <cols>
    <col min="1" max="1" width="17.69921875" style="8" customWidth="1" outlineLevel="1"/>
    <col min="2" max="2" width="50" bestFit="1" customWidth="1"/>
    <col min="3" max="3" width="22.5" bestFit="1" customWidth="1"/>
    <col min="4" max="4" width="17.8984375" bestFit="1" customWidth="1"/>
  </cols>
  <sheetData>
    <row r="1" spans="1:7" x14ac:dyDescent="0.4">
      <c r="C1" s="7">
        <v>44561</v>
      </c>
      <c r="D1" s="7">
        <v>44377</v>
      </c>
    </row>
    <row r="2" spans="1:7" x14ac:dyDescent="0.4">
      <c r="A2" s="8" t="s">
        <v>144</v>
      </c>
      <c r="B2" t="s">
        <v>154</v>
      </c>
      <c r="C2" s="6">
        <f>SUMIFS(Charges!C:C,Charges!$E:$E,Récap!$A2)</f>
        <v>107325.43999999999</v>
      </c>
      <c r="D2" s="6">
        <f>SUMIFS(Charges!D:D,Charges!$E:$E,Récap!$A2)</f>
        <v>216642.16</v>
      </c>
    </row>
    <row r="3" spans="1:7" x14ac:dyDescent="0.4">
      <c r="A3" t="s">
        <v>145</v>
      </c>
      <c r="B3" t="s">
        <v>155</v>
      </c>
      <c r="C3" s="6">
        <f>SUMIFS(Charges!C:C,Charges!$E:$E,Récap!$A3)</f>
        <v>31647.640000000003</v>
      </c>
      <c r="D3" s="6">
        <f>SUMIFS(Charges!D:D,Charges!$E:$E,Récap!$A3)</f>
        <v>54660.81</v>
      </c>
      <c r="E3" s="8"/>
    </row>
    <row r="4" spans="1:7" x14ac:dyDescent="0.4">
      <c r="A4" s="8" t="s">
        <v>146</v>
      </c>
      <c r="B4" t="s">
        <v>156</v>
      </c>
      <c r="C4" s="6">
        <f>SUMIFS(Charges!C:C,Charges!$E:$E,Récap!$A4)</f>
        <v>110729.59999999999</v>
      </c>
      <c r="D4" s="6">
        <f>SUMIFS(Charges!D:D,Charges!$E:$E,Récap!$A4)</f>
        <v>125133.68000000002</v>
      </c>
      <c r="E4" s="8"/>
    </row>
    <row r="5" spans="1:7" s="8" customFormat="1" x14ac:dyDescent="0.4">
      <c r="A5" s="8" t="s">
        <v>152</v>
      </c>
      <c r="B5" s="8" t="s">
        <v>153</v>
      </c>
      <c r="C5" s="6">
        <f>SUMIFS(Charges!C:C,Charges!$E:$E,Récap!$A5)</f>
        <v>1104236.3399999999</v>
      </c>
      <c r="D5" s="6">
        <f>SUMIFS(Charges!D:D,Charges!$E:$E,Récap!$A5)</f>
        <v>1910783.0799999998</v>
      </c>
    </row>
    <row r="6" spans="1:7" x14ac:dyDescent="0.4">
      <c r="B6" t="s">
        <v>157</v>
      </c>
      <c r="C6" s="6">
        <f>SUM(C2:C5)</f>
        <v>1353939.0199999998</v>
      </c>
      <c r="D6" s="6">
        <f>SUM(D2:D5)</f>
        <v>2307219.73</v>
      </c>
    </row>
    <row r="7" spans="1:7" x14ac:dyDescent="0.4">
      <c r="B7" t="s">
        <v>148</v>
      </c>
      <c r="C7" s="6">
        <f>+C6-SUM(Charges!C:C)</f>
        <v>0</v>
      </c>
      <c r="D7" s="6">
        <f>+D6-SUM(Charges!D:D)</f>
        <v>0</v>
      </c>
    </row>
    <row r="9" spans="1:7" x14ac:dyDescent="0.4">
      <c r="A9" s="8" t="s">
        <v>144</v>
      </c>
      <c r="B9" t="s">
        <v>149</v>
      </c>
      <c r="C9" s="9">
        <f>+SUMIF(Salariés!$E$3:$E$22,$A9,Salariés!$G$3:$G$22)</f>
        <v>8491.590000000002</v>
      </c>
      <c r="D9" s="9">
        <f>+SUMIF(Salariés!$E$3:$E$22,$A9,Salariés!$I$3:$I$22)</f>
        <v>17087.18</v>
      </c>
    </row>
    <row r="10" spans="1:7" x14ac:dyDescent="0.4">
      <c r="A10" s="8" t="s">
        <v>209</v>
      </c>
      <c r="B10" t="s">
        <v>150</v>
      </c>
      <c r="C10" s="9">
        <f>+SUMIF(Salariés!$E$3:$E$22,$A10,Salariés!$G$3:$G$22)</f>
        <v>5602.27</v>
      </c>
      <c r="D10" s="9">
        <f>+SUMIF(Salariés!$E$3:$E$22,$A10,Salariés!$I$3:$I$22)</f>
        <v>12066.809999999998</v>
      </c>
    </row>
    <row r="11" spans="1:7" x14ac:dyDescent="0.4">
      <c r="B11" t="s">
        <v>151</v>
      </c>
      <c r="C11" s="9">
        <f>SUM(C9:C10)</f>
        <v>14093.860000000002</v>
      </c>
      <c r="D11" s="9">
        <f>SUM(D9:D10)</f>
        <v>29153.989999999998</v>
      </c>
    </row>
    <row r="12" spans="1:7" s="8" customFormat="1" x14ac:dyDescent="0.4">
      <c r="A12" s="8" t="s">
        <v>210</v>
      </c>
      <c r="B12" s="8" t="s">
        <v>211</v>
      </c>
      <c r="C12" s="9">
        <f>+SUMIF(Salariés!$E$3:$E$22,$A12,Salariés!$G$3:$G$22)</f>
        <v>2990.02</v>
      </c>
      <c r="D12" s="9">
        <f>+SUMIF(Salariés!$E$3:$E$22,$A12,Salariés!$I$3:$I$22)</f>
        <v>3921.04</v>
      </c>
      <c r="G12"/>
    </row>
    <row r="13" spans="1:7" s="8" customFormat="1" x14ac:dyDescent="0.4">
      <c r="B13" s="8" t="s">
        <v>148</v>
      </c>
      <c r="C13" s="9">
        <f>+C11+C12-Salariés!G24</f>
        <v>0</v>
      </c>
      <c r="D13" s="9">
        <f>+D11+D12-Salariés!I24</f>
        <v>0</v>
      </c>
      <c r="G13"/>
    </row>
    <row r="15" spans="1:7" x14ac:dyDescent="0.4">
      <c r="B15" t="s">
        <v>158</v>
      </c>
      <c r="C15" s="6">
        <f>+C2/C9+C4/C11</f>
        <v>20.495611912091185</v>
      </c>
      <c r="D15" s="6">
        <f>+D2/D9+D4/D11</f>
        <v>16.970800531329786</v>
      </c>
    </row>
    <row r="16" spans="1:7" x14ac:dyDescent="0.4">
      <c r="B16" t="s">
        <v>159</v>
      </c>
      <c r="C16" s="6">
        <f>+C3/C10+C4/C11</f>
        <v>13.505658749650689</v>
      </c>
      <c r="D16" s="6">
        <f>+D3/D10+D4/D11</f>
        <v>8.8220106703488597</v>
      </c>
    </row>
    <row r="17" spans="1:7" x14ac:dyDescent="0.4">
      <c r="B17" t="s">
        <v>148</v>
      </c>
      <c r="C17" s="6">
        <f>+(C15*C9+C10*C16)-(C2+C3+C4)</f>
        <v>0</v>
      </c>
      <c r="D17" s="6">
        <f>+(D15*D9+D10*D16)-(D2+D3+D4)</f>
        <v>0</v>
      </c>
    </row>
    <row r="18" spans="1:7" x14ac:dyDescent="0.4">
      <c r="C18" s="6"/>
    </row>
    <row r="19" spans="1:7" x14ac:dyDescent="0.4">
      <c r="A19" s="8" t="s">
        <v>144</v>
      </c>
      <c r="B19" s="8" t="s">
        <v>212</v>
      </c>
      <c r="C19" s="1">
        <f>+SUMIF(Salariés!$E$3:$E$22,$A19,Salariés!$F$3:$F$22)</f>
        <v>190469.18</v>
      </c>
      <c r="D19" s="1">
        <f>+SUMIF(Salariés!$E$3:$E$22,$A19,Salariés!$H$3:$H$22)</f>
        <v>388667.65</v>
      </c>
    </row>
    <row r="20" spans="1:7" x14ac:dyDescent="0.4">
      <c r="A20" s="8" t="s">
        <v>209</v>
      </c>
      <c r="B20" s="8" t="s">
        <v>213</v>
      </c>
      <c r="C20" s="1">
        <f>+SUMIF(Salariés!$E$3:$E$22,$A20,Salariés!$F$3:$F$22)</f>
        <v>163727</v>
      </c>
      <c r="D20" s="1">
        <f>+SUMIF(Salariés!$E$3:$E$22,$A20,Salariés!$H$3:$H$22)</f>
        <v>365477.63999999996</v>
      </c>
    </row>
    <row r="21" spans="1:7" x14ac:dyDescent="0.4">
      <c r="A21" s="8" t="s">
        <v>210</v>
      </c>
      <c r="B21" s="8" t="s">
        <v>214</v>
      </c>
      <c r="C21" s="1">
        <f>+SUMIF(Salariés!$E$3:$E$22,$A21,Salariés!$F$3:$F$22)</f>
        <v>72883.009999999995</v>
      </c>
      <c r="D21" s="1">
        <f>+SUMIF(Salariés!$E$3:$E$22,$A21,Salariés!$H$3:$H$22)</f>
        <v>193641.19</v>
      </c>
    </row>
    <row r="22" spans="1:7" s="8" customFormat="1" x14ac:dyDescent="0.4">
      <c r="B22" s="8" t="s">
        <v>215</v>
      </c>
      <c r="C22" s="1">
        <f>+SUM(C19:C21)</f>
        <v>427079.19</v>
      </c>
      <c r="D22" s="1">
        <f>+SUM(D19:D21)</f>
        <v>947786.48</v>
      </c>
      <c r="G22"/>
    </row>
    <row r="23" spans="1:7" x14ac:dyDescent="0.4">
      <c r="B23" t="s">
        <v>148</v>
      </c>
      <c r="C23" s="6">
        <f>+C22-Salariés!F24</f>
        <v>0</v>
      </c>
      <c r="D23" s="6">
        <f>+D22-Salariés!H24</f>
        <v>0</v>
      </c>
    </row>
    <row r="25" spans="1:7" x14ac:dyDescent="0.4">
      <c r="B25" t="s">
        <v>216</v>
      </c>
      <c r="C25" s="1">
        <f>+C19/C9+C21/C11</f>
        <v>27.601591340852359</v>
      </c>
      <c r="D25" s="1">
        <f>+D19/D9+D21/D11</f>
        <v>29.388168627784957</v>
      </c>
    </row>
    <row r="26" spans="1:7" x14ac:dyDescent="0.4">
      <c r="B26" t="s">
        <v>217</v>
      </c>
      <c r="C26" s="1">
        <f>+C20/C10+C21/C11</f>
        <v>34.39637735880838</v>
      </c>
      <c r="D26" s="1">
        <f>+D20/D10+D21/D11</f>
        <v>36.929855760278443</v>
      </c>
    </row>
    <row r="27" spans="1:7" s="8" customFormat="1" x14ac:dyDescent="0.4">
      <c r="B27" s="8" t="s">
        <v>148</v>
      </c>
      <c r="C27" s="1">
        <f>+C25*C9+C26*C10-C22</f>
        <v>0</v>
      </c>
      <c r="D27" s="1">
        <f>+D25*D9+D26*D10-D22</f>
        <v>0</v>
      </c>
      <c r="G27"/>
    </row>
    <row r="29" spans="1:7" x14ac:dyDescent="0.4">
      <c r="B29" s="41" t="s">
        <v>218</v>
      </c>
      <c r="C29" s="42">
        <f>+C25+C15</f>
        <v>48.097203252943544</v>
      </c>
      <c r="D29" s="42">
        <f>+D25+D15</f>
        <v>46.358969159114743</v>
      </c>
    </row>
    <row r="30" spans="1:7" x14ac:dyDescent="0.4">
      <c r="B30" s="41" t="s">
        <v>219</v>
      </c>
      <c r="C30" s="42">
        <f>+C26+C16</f>
        <v>47.902036108459072</v>
      </c>
      <c r="D30" s="42">
        <f>+D26+D16</f>
        <v>45.751866430627302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4"/>
  <sheetViews>
    <sheetView topLeftCell="C1" workbookViewId="0">
      <selection activeCell="G7" sqref="G7"/>
    </sheetView>
  </sheetViews>
  <sheetFormatPr baseColWidth="10" defaultRowHeight="16.8" x14ac:dyDescent="0.4"/>
  <cols>
    <col min="1" max="1" width="5.59765625" hidden="1" customWidth="1"/>
    <col min="2" max="2" width="33.59765625" hidden="1" customWidth="1"/>
    <col min="4" max="4" width="35.69921875" hidden="1" customWidth="1"/>
    <col min="5" max="5" width="11.09765625" style="8" bestFit="1" customWidth="1"/>
    <col min="7" max="7" width="11" style="40"/>
    <col min="8" max="8" width="11.19921875" style="1" bestFit="1" customWidth="1"/>
    <col min="9" max="9" width="11" style="40"/>
  </cols>
  <sheetData>
    <row r="1" spans="1:9" s="8" customFormat="1" ht="17.399999999999999" thickBot="1" x14ac:dyDescent="0.45">
      <c r="F1" s="43" t="s">
        <v>208</v>
      </c>
      <c r="G1" s="44"/>
      <c r="H1" s="45" t="s">
        <v>207</v>
      </c>
      <c r="I1" s="45"/>
    </row>
    <row r="2" spans="1:9" ht="17.399999999999999" thickBot="1" x14ac:dyDescent="0.45">
      <c r="A2" t="s">
        <v>160</v>
      </c>
      <c r="B2" t="s">
        <v>161</v>
      </c>
      <c r="C2" s="19" t="s">
        <v>160</v>
      </c>
      <c r="D2" s="18" t="s">
        <v>161</v>
      </c>
      <c r="E2" s="18" t="s">
        <v>147</v>
      </c>
      <c r="F2" s="18" t="s">
        <v>199</v>
      </c>
      <c r="G2" s="35" t="s">
        <v>200</v>
      </c>
      <c r="H2" s="31" t="s">
        <v>199</v>
      </c>
      <c r="I2" s="35" t="s">
        <v>200</v>
      </c>
    </row>
    <row r="3" spans="1:9" ht="17.399999999999999" thickBot="1" x14ac:dyDescent="0.45">
      <c r="A3" s="10" t="s">
        <v>162</v>
      </c>
      <c r="B3" s="11" t="s">
        <v>163</v>
      </c>
      <c r="C3" s="20" t="s">
        <v>162</v>
      </c>
      <c r="D3" s="21" t="s">
        <v>163</v>
      </c>
      <c r="E3" s="21" t="s">
        <v>209</v>
      </c>
      <c r="F3" s="28">
        <v>30823.35</v>
      </c>
      <c r="G3" s="36">
        <v>1080.52</v>
      </c>
      <c r="H3" s="28">
        <v>66329.91</v>
      </c>
      <c r="I3" s="36">
        <v>2263.54</v>
      </c>
    </row>
    <row r="4" spans="1:9" x14ac:dyDescent="0.4">
      <c r="A4" s="12" t="s">
        <v>164</v>
      </c>
      <c r="B4" s="13" t="s">
        <v>165</v>
      </c>
      <c r="C4" s="22" t="s">
        <v>164</v>
      </c>
      <c r="D4" s="23" t="s">
        <v>165</v>
      </c>
      <c r="E4" s="23" t="s">
        <v>144</v>
      </c>
      <c r="F4" s="29">
        <v>23514.94</v>
      </c>
      <c r="G4" s="37">
        <v>950.27</v>
      </c>
      <c r="H4" s="29">
        <v>44118.59</v>
      </c>
      <c r="I4" s="37">
        <v>1593.12</v>
      </c>
    </row>
    <row r="5" spans="1:9" x14ac:dyDescent="0.4">
      <c r="A5" s="14" t="s">
        <v>166</v>
      </c>
      <c r="B5" s="15" t="s">
        <v>167</v>
      </c>
      <c r="C5" s="22" t="s">
        <v>166</v>
      </c>
      <c r="D5" s="23" t="s">
        <v>167</v>
      </c>
      <c r="E5" s="23" t="s">
        <v>144</v>
      </c>
      <c r="F5" s="29">
        <v>23365.68</v>
      </c>
      <c r="G5" s="37">
        <v>1043.02</v>
      </c>
      <c r="H5" s="29">
        <v>43308.91</v>
      </c>
      <c r="I5" s="37">
        <v>2077.04</v>
      </c>
    </row>
    <row r="6" spans="1:9" x14ac:dyDescent="0.4">
      <c r="A6" s="14" t="s">
        <v>168</v>
      </c>
      <c r="B6" s="15" t="s">
        <v>169</v>
      </c>
      <c r="C6" s="22" t="s">
        <v>168</v>
      </c>
      <c r="D6" s="23" t="s">
        <v>169</v>
      </c>
      <c r="E6" s="23" t="s">
        <v>144</v>
      </c>
      <c r="F6" s="29">
        <v>20626.63</v>
      </c>
      <c r="G6" s="37">
        <v>950.52</v>
      </c>
      <c r="H6" s="29">
        <v>40021.94</v>
      </c>
      <c r="I6" s="37">
        <v>1831.79</v>
      </c>
    </row>
    <row r="7" spans="1:9" x14ac:dyDescent="0.4">
      <c r="A7" s="14" t="s">
        <v>170</v>
      </c>
      <c r="B7" s="15" t="s">
        <v>171</v>
      </c>
      <c r="C7" s="22" t="s">
        <v>170</v>
      </c>
      <c r="D7" s="23" t="s">
        <v>171</v>
      </c>
      <c r="E7" s="23" t="s">
        <v>209</v>
      </c>
      <c r="F7" s="29">
        <v>38331.410000000003</v>
      </c>
      <c r="G7" s="37">
        <v>1117.77</v>
      </c>
      <c r="H7" s="29">
        <v>73939.7</v>
      </c>
      <c r="I7" s="37">
        <v>2228.79</v>
      </c>
    </row>
    <row r="8" spans="1:9" x14ac:dyDescent="0.4">
      <c r="A8" s="14" t="s">
        <v>172</v>
      </c>
      <c r="B8" s="15" t="s">
        <v>173</v>
      </c>
      <c r="C8" s="22" t="s">
        <v>172</v>
      </c>
      <c r="D8" s="23" t="s">
        <v>173</v>
      </c>
      <c r="E8" s="23" t="s">
        <v>144</v>
      </c>
      <c r="F8" s="29">
        <v>23854.99</v>
      </c>
      <c r="G8" s="37">
        <v>994.02</v>
      </c>
      <c r="H8" s="29">
        <v>38630.19</v>
      </c>
      <c r="I8" s="37">
        <v>1986.79</v>
      </c>
    </row>
    <row r="9" spans="1:9" s="8" customFormat="1" x14ac:dyDescent="0.4">
      <c r="A9" s="14"/>
      <c r="B9" s="15"/>
      <c r="C9" s="22" t="s">
        <v>205</v>
      </c>
      <c r="D9" s="23" t="s">
        <v>206</v>
      </c>
      <c r="E9" s="23" t="s">
        <v>144</v>
      </c>
      <c r="F9" s="29"/>
      <c r="G9" s="37"/>
      <c r="H9" s="29">
        <v>50165.83</v>
      </c>
      <c r="I9" s="37">
        <v>1640.2</v>
      </c>
    </row>
    <row r="10" spans="1:9" x14ac:dyDescent="0.4">
      <c r="A10" s="14" t="s">
        <v>174</v>
      </c>
      <c r="B10" s="15" t="s">
        <v>175</v>
      </c>
      <c r="C10" s="22" t="s">
        <v>174</v>
      </c>
      <c r="D10" s="23" t="s">
        <v>175</v>
      </c>
      <c r="E10" s="23" t="s">
        <v>144</v>
      </c>
      <c r="F10" s="29">
        <v>34114.050000000003</v>
      </c>
      <c r="G10" s="37">
        <v>1115.27</v>
      </c>
      <c r="H10" s="29">
        <v>70033.19</v>
      </c>
      <c r="I10" s="37">
        <v>2264.79</v>
      </c>
    </row>
    <row r="11" spans="1:9" x14ac:dyDescent="0.4">
      <c r="A11" s="14" t="s">
        <v>176</v>
      </c>
      <c r="B11" s="15" t="s">
        <v>177</v>
      </c>
      <c r="C11" s="22" t="s">
        <v>176</v>
      </c>
      <c r="D11" s="23" t="s">
        <v>177</v>
      </c>
      <c r="E11" s="23" t="s">
        <v>209</v>
      </c>
      <c r="F11" s="29">
        <v>30954.03</v>
      </c>
      <c r="G11" s="37">
        <v>1096.27</v>
      </c>
      <c r="H11" s="29">
        <v>59670.63</v>
      </c>
      <c r="I11" s="37">
        <v>2200.29</v>
      </c>
    </row>
    <row r="12" spans="1:9" x14ac:dyDescent="0.4">
      <c r="A12" s="14" t="s">
        <v>178</v>
      </c>
      <c r="B12" s="15" t="s">
        <v>179</v>
      </c>
      <c r="C12" s="22" t="s">
        <v>178</v>
      </c>
      <c r="D12" s="23" t="s">
        <v>179</v>
      </c>
      <c r="E12" s="23" t="s">
        <v>209</v>
      </c>
      <c r="F12" s="29">
        <v>31929.49</v>
      </c>
      <c r="G12" s="37">
        <v>1084.52</v>
      </c>
      <c r="H12" s="29">
        <v>59241.05</v>
      </c>
      <c r="I12" s="37">
        <v>1518.78</v>
      </c>
    </row>
    <row r="13" spans="1:9" x14ac:dyDescent="0.4">
      <c r="A13" s="14" t="s">
        <v>180</v>
      </c>
      <c r="B13" s="15" t="s">
        <v>181</v>
      </c>
      <c r="C13" s="22" t="s">
        <v>180</v>
      </c>
      <c r="D13" s="23" t="s">
        <v>181</v>
      </c>
      <c r="E13" s="23" t="s">
        <v>209</v>
      </c>
      <c r="F13" s="29">
        <v>580.19000000000005</v>
      </c>
      <c r="G13" s="37">
        <v>151.66999999999999</v>
      </c>
      <c r="H13" s="29">
        <v>2261.0300000000002</v>
      </c>
      <c r="I13" s="38" t="s">
        <v>196</v>
      </c>
    </row>
    <row r="14" spans="1:9" s="8" customFormat="1" x14ac:dyDescent="0.4">
      <c r="A14" s="14"/>
      <c r="B14" s="15"/>
      <c r="C14" s="22" t="s">
        <v>201</v>
      </c>
      <c r="D14" s="23" t="s">
        <v>202</v>
      </c>
      <c r="E14" s="23" t="s">
        <v>210</v>
      </c>
      <c r="F14" s="29"/>
      <c r="G14" s="37"/>
      <c r="H14" s="29">
        <v>58713.120000000003</v>
      </c>
      <c r="I14" s="37">
        <v>455.01</v>
      </c>
    </row>
    <row r="15" spans="1:9" x14ac:dyDescent="0.4">
      <c r="A15" s="14" t="s">
        <v>182</v>
      </c>
      <c r="B15" s="15" t="s">
        <v>183</v>
      </c>
      <c r="C15" s="22" t="s">
        <v>182</v>
      </c>
      <c r="D15" s="23" t="s">
        <v>183</v>
      </c>
      <c r="E15" s="23" t="s">
        <v>144</v>
      </c>
      <c r="F15" s="29">
        <v>24075.68</v>
      </c>
      <c r="G15" s="37">
        <v>1006.02</v>
      </c>
      <c r="H15" s="29">
        <v>48776.09</v>
      </c>
      <c r="I15" s="37">
        <v>2073.04</v>
      </c>
    </row>
    <row r="16" spans="1:9" x14ac:dyDescent="0.4">
      <c r="A16" s="14" t="s">
        <v>184</v>
      </c>
      <c r="B16" s="15" t="s">
        <v>185</v>
      </c>
      <c r="C16" s="22" t="s">
        <v>184</v>
      </c>
      <c r="D16" s="23" t="s">
        <v>185</v>
      </c>
      <c r="E16" s="23" t="s">
        <v>210</v>
      </c>
      <c r="F16" s="29">
        <v>52476.02</v>
      </c>
      <c r="G16" s="38">
        <f>40*52</f>
        <v>2080</v>
      </c>
      <c r="H16" s="29">
        <v>105493.28</v>
      </c>
      <c r="I16" s="38">
        <f>+G16</f>
        <v>2080</v>
      </c>
    </row>
    <row r="17" spans="1:9" x14ac:dyDescent="0.4">
      <c r="A17" s="14" t="s">
        <v>186</v>
      </c>
      <c r="B17" s="15" t="s">
        <v>187</v>
      </c>
      <c r="C17" s="22" t="s">
        <v>186</v>
      </c>
      <c r="D17" s="23" t="s">
        <v>187</v>
      </c>
      <c r="E17" s="23" t="s">
        <v>209</v>
      </c>
      <c r="F17" s="29">
        <v>31108.53</v>
      </c>
      <c r="G17" s="37">
        <v>1071.52</v>
      </c>
      <c r="H17" s="29">
        <v>55149.89</v>
      </c>
      <c r="I17" s="37">
        <v>2126.54</v>
      </c>
    </row>
    <row r="18" spans="1:9" x14ac:dyDescent="0.4">
      <c r="A18" s="14" t="s">
        <v>188</v>
      </c>
      <c r="B18" s="15" t="s">
        <v>189</v>
      </c>
      <c r="C18" s="22" t="s">
        <v>188</v>
      </c>
      <c r="D18" s="23" t="s">
        <v>189</v>
      </c>
      <c r="E18" s="23" t="s">
        <v>144</v>
      </c>
      <c r="F18" s="29">
        <v>11070.16</v>
      </c>
      <c r="G18" s="37">
        <v>616.67999999999995</v>
      </c>
      <c r="H18" s="29">
        <v>19190.53</v>
      </c>
      <c r="I18" s="37">
        <v>1410.53</v>
      </c>
    </row>
    <row r="19" spans="1:9" x14ac:dyDescent="0.4">
      <c r="A19" s="14" t="s">
        <v>190</v>
      </c>
      <c r="B19" s="15" t="s">
        <v>191</v>
      </c>
      <c r="C19" s="22" t="s">
        <v>190</v>
      </c>
      <c r="D19" s="23" t="s">
        <v>191</v>
      </c>
      <c r="E19" s="23" t="s">
        <v>144</v>
      </c>
      <c r="F19" s="29">
        <v>15803.91</v>
      </c>
      <c r="G19" s="37">
        <v>885.77</v>
      </c>
      <c r="H19" s="29">
        <v>29261.39</v>
      </c>
      <c r="I19" s="37">
        <v>1914.54</v>
      </c>
    </row>
    <row r="20" spans="1:9" s="8" customFormat="1" x14ac:dyDescent="0.4">
      <c r="A20" s="14"/>
      <c r="B20" s="15"/>
      <c r="C20" s="22" t="s">
        <v>203</v>
      </c>
      <c r="D20" s="23" t="s">
        <v>204</v>
      </c>
      <c r="E20" s="23" t="s">
        <v>209</v>
      </c>
      <c r="F20" s="29"/>
      <c r="G20" s="37"/>
      <c r="H20" s="29">
        <v>48885.43</v>
      </c>
      <c r="I20" s="37">
        <v>1728.87</v>
      </c>
    </row>
    <row r="21" spans="1:9" x14ac:dyDescent="0.4">
      <c r="A21" s="14" t="s">
        <v>192</v>
      </c>
      <c r="B21" s="15" t="s">
        <v>193</v>
      </c>
      <c r="C21" s="22" t="s">
        <v>192</v>
      </c>
      <c r="D21" s="23" t="s">
        <v>193</v>
      </c>
      <c r="E21" s="23" t="s">
        <v>210</v>
      </c>
      <c r="F21" s="29">
        <v>20406.990000000002</v>
      </c>
      <c r="G21" s="37">
        <v>910.02</v>
      </c>
      <c r="H21" s="29">
        <v>29434.79</v>
      </c>
      <c r="I21" s="37">
        <v>1386.03</v>
      </c>
    </row>
    <row r="22" spans="1:9" x14ac:dyDescent="0.4">
      <c r="A22" s="14" t="s">
        <v>194</v>
      </c>
      <c r="B22" s="15" t="s">
        <v>195</v>
      </c>
      <c r="C22" s="22" t="s">
        <v>194</v>
      </c>
      <c r="D22" s="23" t="s">
        <v>195</v>
      </c>
      <c r="E22" s="23" t="s">
        <v>144</v>
      </c>
      <c r="F22" s="29">
        <v>14043.14</v>
      </c>
      <c r="G22" s="37">
        <v>930.02</v>
      </c>
      <c r="H22" s="29">
        <v>5160.99</v>
      </c>
      <c r="I22" s="37">
        <v>295.33999999999997</v>
      </c>
    </row>
    <row r="23" spans="1:9" x14ac:dyDescent="0.4">
      <c r="A23" s="14" t="s">
        <v>196</v>
      </c>
      <c r="B23" s="15" t="s">
        <v>197</v>
      </c>
      <c r="C23" s="24" t="s">
        <v>196</v>
      </c>
      <c r="D23" s="25" t="s">
        <v>197</v>
      </c>
      <c r="E23" s="25"/>
      <c r="F23" s="30" t="s">
        <v>196</v>
      </c>
      <c r="G23" s="39" t="s">
        <v>196</v>
      </c>
      <c r="H23" s="32" t="s">
        <v>196</v>
      </c>
      <c r="I23" s="39" t="s">
        <v>196</v>
      </c>
    </row>
    <row r="24" spans="1:9" ht="17.399999999999999" thickBot="1" x14ac:dyDescent="0.45">
      <c r="A24" s="16" t="s">
        <v>196</v>
      </c>
      <c r="B24" s="17" t="s">
        <v>198</v>
      </c>
      <c r="C24" s="26" t="s">
        <v>196</v>
      </c>
      <c r="D24" s="27" t="s">
        <v>198</v>
      </c>
      <c r="E24" s="27"/>
      <c r="F24" s="33">
        <f t="shared" ref="F24:G24" si="0">SUM(F3:F22)</f>
        <v>427079.18999999994</v>
      </c>
      <c r="G24" s="34">
        <f t="shared" si="0"/>
        <v>17083.880000000005</v>
      </c>
      <c r="H24" s="33">
        <f>SUM(H3:H22)</f>
        <v>947786.48000000021</v>
      </c>
      <c r="I24" s="34">
        <f>SUM(I3:I22)</f>
        <v>33075.03</v>
      </c>
    </row>
  </sheetData>
  <mergeCells count="2"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Charges</vt:lpstr>
      <vt:lpstr>Récap</vt:lpstr>
      <vt:lpstr>Salariés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DUVERNOIS Arnaud</cp:lastModifiedBy>
  <dcterms:created xsi:type="dcterms:W3CDTF">2022-03-03T13:12:06Z</dcterms:created>
  <dcterms:modified xsi:type="dcterms:W3CDTF">2022-08-08T09:00:30Z</dcterms:modified>
</cp:coreProperties>
</file>