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F26862E-8305-4BCE-8600-06E5BD96E534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Feuil1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5" i="1" l="1"/>
  <c r="Q16" i="1"/>
  <c r="Q23" i="1"/>
  <c r="Q24" i="1"/>
  <c r="Q31" i="1"/>
  <c r="Q32" i="1"/>
  <c r="P7" i="1"/>
  <c r="P8" i="1"/>
  <c r="P15" i="1"/>
  <c r="P16" i="1"/>
  <c r="P23" i="1"/>
  <c r="P24" i="1"/>
  <c r="P31" i="1"/>
  <c r="P32" i="1"/>
  <c r="L7" i="1"/>
  <c r="M7" i="1" s="1"/>
  <c r="L8" i="1"/>
  <c r="M8" i="1" s="1"/>
  <c r="L13" i="1"/>
  <c r="M13" i="1"/>
  <c r="L23" i="1"/>
  <c r="M23" i="1" s="1"/>
  <c r="L24" i="1"/>
  <c r="M24" i="1" s="1"/>
  <c r="L29" i="1"/>
  <c r="M29" i="1"/>
  <c r="K6" i="1"/>
  <c r="P6" i="1" s="1"/>
  <c r="K7" i="1"/>
  <c r="K8" i="1"/>
  <c r="K10" i="1"/>
  <c r="P10" i="1" s="1"/>
  <c r="K11" i="1"/>
  <c r="P11" i="1" s="1"/>
  <c r="K12" i="1"/>
  <c r="P12" i="1" s="1"/>
  <c r="K13" i="1"/>
  <c r="P13" i="1" s="1"/>
  <c r="K14" i="1"/>
  <c r="L14" i="1" s="1"/>
  <c r="M14" i="1" s="1"/>
  <c r="K15" i="1"/>
  <c r="L15" i="1" s="1"/>
  <c r="M15" i="1" s="1"/>
  <c r="K16" i="1"/>
  <c r="K17" i="1"/>
  <c r="P17" i="1" s="1"/>
  <c r="K18" i="1"/>
  <c r="P18" i="1" s="1"/>
  <c r="K19" i="1"/>
  <c r="L19" i="1" s="1"/>
  <c r="M19" i="1" s="1"/>
  <c r="K20" i="1"/>
  <c r="L20" i="1" s="1"/>
  <c r="M20" i="1" s="1"/>
  <c r="K21" i="1"/>
  <c r="L21" i="1" s="1"/>
  <c r="M21" i="1" s="1"/>
  <c r="K22" i="1"/>
  <c r="L22" i="1" s="1"/>
  <c r="M22" i="1" s="1"/>
  <c r="K23" i="1"/>
  <c r="K24" i="1"/>
  <c r="K25" i="1"/>
  <c r="P25" i="1" s="1"/>
  <c r="K26" i="1"/>
  <c r="P26" i="1" s="1"/>
  <c r="K27" i="1"/>
  <c r="P27" i="1" s="1"/>
  <c r="K28" i="1"/>
  <c r="P28" i="1" s="1"/>
  <c r="K29" i="1"/>
  <c r="P29" i="1" s="1"/>
  <c r="K30" i="1"/>
  <c r="L30" i="1" s="1"/>
  <c r="M30" i="1" s="1"/>
  <c r="K31" i="1"/>
  <c r="L31" i="1" s="1"/>
  <c r="M31" i="1" s="1"/>
  <c r="K32" i="1"/>
  <c r="K33" i="1"/>
  <c r="P33" i="1" s="1"/>
  <c r="K34" i="1"/>
  <c r="L34" i="1" s="1"/>
  <c r="K35" i="1"/>
  <c r="L35" i="1" s="1"/>
  <c r="K9" i="1"/>
  <c r="P9" i="1" s="1"/>
  <c r="J35" i="1"/>
  <c r="Q35" i="1" s="1"/>
  <c r="J7" i="1"/>
  <c r="Q7" i="1" s="1"/>
  <c r="J8" i="1"/>
  <c r="Q8" i="1" s="1"/>
  <c r="J9" i="1"/>
  <c r="Q9" i="1" s="1"/>
  <c r="J10" i="1"/>
  <c r="Q10" i="1" s="1"/>
  <c r="J11" i="1"/>
  <c r="Q11" i="1" s="1"/>
  <c r="J12" i="1"/>
  <c r="Q12" i="1" s="1"/>
  <c r="J13" i="1"/>
  <c r="Q13" i="1" s="1"/>
  <c r="J14" i="1"/>
  <c r="Q14" i="1" s="1"/>
  <c r="J15" i="1"/>
  <c r="J16" i="1"/>
  <c r="L16" i="1" s="1"/>
  <c r="M16" i="1" s="1"/>
  <c r="J17" i="1"/>
  <c r="Q17" i="1" s="1"/>
  <c r="J18" i="1"/>
  <c r="Q18" i="1" s="1"/>
  <c r="J19" i="1"/>
  <c r="Q19" i="1" s="1"/>
  <c r="J20" i="1"/>
  <c r="Q20" i="1" s="1"/>
  <c r="J21" i="1"/>
  <c r="Q21" i="1" s="1"/>
  <c r="J22" i="1"/>
  <c r="Q22" i="1" s="1"/>
  <c r="J23" i="1"/>
  <c r="J24" i="1"/>
  <c r="J25" i="1"/>
  <c r="Q25" i="1" s="1"/>
  <c r="J26" i="1"/>
  <c r="Q26" i="1" s="1"/>
  <c r="J27" i="1"/>
  <c r="Q27" i="1" s="1"/>
  <c r="J28" i="1"/>
  <c r="Q28" i="1" s="1"/>
  <c r="J29" i="1"/>
  <c r="Q29" i="1" s="1"/>
  <c r="J30" i="1"/>
  <c r="Q30" i="1" s="1"/>
  <c r="J31" i="1"/>
  <c r="J32" i="1"/>
  <c r="L32" i="1" s="1"/>
  <c r="M32" i="1" s="1"/>
  <c r="J33" i="1"/>
  <c r="Q33" i="1" s="1"/>
  <c r="J34" i="1"/>
  <c r="Q34" i="1" s="1"/>
  <c r="J6" i="1"/>
  <c r="L6" i="1" s="1"/>
  <c r="M35" i="1" l="1"/>
  <c r="N35" i="1"/>
  <c r="O35" i="1" s="1"/>
  <c r="N6" i="1"/>
  <c r="M6" i="1"/>
  <c r="M34" i="1"/>
  <c r="N34" i="1"/>
  <c r="O34" i="1" s="1"/>
  <c r="L28" i="1"/>
  <c r="M28" i="1" s="1"/>
  <c r="L12" i="1"/>
  <c r="M12" i="1" s="1"/>
  <c r="N7" i="1"/>
  <c r="P30" i="1"/>
  <c r="P22" i="1"/>
  <c r="P14" i="1"/>
  <c r="Q6" i="1"/>
  <c r="L18" i="1"/>
  <c r="M18" i="1" s="1"/>
  <c r="L33" i="1"/>
  <c r="M33" i="1" s="1"/>
  <c r="L27" i="1"/>
  <c r="M27" i="1" s="1"/>
  <c r="L17" i="1"/>
  <c r="M17" i="1" s="1"/>
  <c r="L11" i="1"/>
  <c r="M11" i="1" s="1"/>
  <c r="P21" i="1"/>
  <c r="P20" i="1"/>
  <c r="L26" i="1"/>
  <c r="M26" i="1" s="1"/>
  <c r="L10" i="1"/>
  <c r="P35" i="1"/>
  <c r="P19" i="1"/>
  <c r="P34" i="1"/>
  <c r="L25" i="1"/>
  <c r="M25" i="1" s="1"/>
  <c r="L9" i="1"/>
  <c r="M9" i="1" s="1"/>
  <c r="M10" i="1" l="1"/>
  <c r="N10" i="1"/>
  <c r="O6" i="1"/>
  <c r="N9" i="1"/>
  <c r="N11" i="1"/>
  <c r="O11" i="1" s="1"/>
  <c r="N8" i="1"/>
  <c r="O8" i="1" s="1"/>
  <c r="O7" i="1"/>
  <c r="N13" i="1" l="1"/>
  <c r="O9" i="1"/>
  <c r="N16" i="1"/>
  <c r="O16" i="1" s="1"/>
  <c r="N17" i="1"/>
  <c r="O17" i="1" s="1"/>
  <c r="N15" i="1"/>
  <c r="O15" i="1" s="1"/>
  <c r="O10" i="1"/>
  <c r="N12" i="1"/>
  <c r="N14" i="1"/>
  <c r="O14" i="1" s="1"/>
  <c r="N21" i="1"/>
  <c r="N18" i="1" l="1"/>
  <c r="N22" i="1"/>
  <c r="O21" i="1"/>
  <c r="O12" i="1"/>
  <c r="N27" i="1"/>
  <c r="O27" i="1" s="1"/>
  <c r="O13" i="1"/>
  <c r="N24" i="1"/>
  <c r="O24" i="1" s="1"/>
  <c r="O22" i="1" l="1"/>
  <c r="N23" i="1"/>
  <c r="O18" i="1"/>
  <c r="N19" i="1"/>
  <c r="N30" i="1"/>
  <c r="N20" i="1" l="1"/>
  <c r="O20" i="1" s="1"/>
  <c r="O19" i="1"/>
  <c r="N25" i="1"/>
  <c r="O23" i="1"/>
  <c r="N28" i="1"/>
  <c r="O28" i="1" s="1"/>
  <c r="N31" i="1"/>
  <c r="O31" i="1" s="1"/>
  <c r="O30" i="1"/>
  <c r="N33" i="1"/>
  <c r="O33" i="1" s="1"/>
  <c r="N29" i="1" l="1"/>
  <c r="O29" i="1" s="1"/>
  <c r="N26" i="1"/>
  <c r="O25" i="1"/>
  <c r="N32" i="1" l="1"/>
  <c r="O32" i="1" s="1"/>
  <c r="O26" i="1"/>
</calcChain>
</file>

<file path=xl/sharedStrings.xml><?xml version="1.0" encoding="utf-8"?>
<sst xmlns="http://schemas.openxmlformats.org/spreadsheetml/2006/main" count="72" uniqueCount="38">
  <si>
    <t>Date</t>
  </si>
  <si>
    <t>Poste</t>
  </si>
  <si>
    <t>Badgeage</t>
  </si>
  <si>
    <t>E1</t>
  </si>
  <si>
    <t>S1</t>
  </si>
  <si>
    <t>E2</t>
  </si>
  <si>
    <t>S2</t>
  </si>
  <si>
    <t>Temps Du :</t>
  </si>
  <si>
    <t>Temps Validé</t>
  </si>
  <si>
    <t>Débit Crédit</t>
  </si>
  <si>
    <t>Jour</t>
  </si>
  <si>
    <t xml:space="preserve">Cumul </t>
  </si>
  <si>
    <t>HS</t>
  </si>
  <si>
    <t>ABS</t>
  </si>
  <si>
    <t>Début</t>
  </si>
  <si>
    <t>OV</t>
  </si>
  <si>
    <t>Descriptifs Postes</t>
  </si>
  <si>
    <t>intitulé</t>
  </si>
  <si>
    <t xml:space="preserve">Exigible </t>
  </si>
  <si>
    <t>LJ</t>
  </si>
  <si>
    <t>Pause Méridienne</t>
  </si>
  <si>
    <t>FP</t>
  </si>
  <si>
    <t>CA</t>
  </si>
  <si>
    <t xml:space="preserve">RH </t>
  </si>
  <si>
    <t>F</t>
  </si>
  <si>
    <t>7:00 / 19:00</t>
  </si>
  <si>
    <t>8:00 / 18:00</t>
  </si>
  <si>
    <t>8:00 / 12:00</t>
  </si>
  <si>
    <t>10:00 /12:00</t>
  </si>
  <si>
    <t>14:00/16:00</t>
  </si>
  <si>
    <t xml:space="preserve">14:00 / 18:00 </t>
  </si>
  <si>
    <t>14:00/17:30</t>
  </si>
  <si>
    <t>Fin</t>
  </si>
  <si>
    <t>Report</t>
  </si>
  <si>
    <t>Anomalies horaires</t>
  </si>
  <si>
    <t>Plage Fixe Présence obligatoire</t>
  </si>
  <si>
    <t>Amplitude Horaire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</si>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</sst>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7" formatCode="[$-F400]h:mm:ss\ AM/PM"/>
  </numFmts>
  <fonts count="2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167" fontId="0" fillId="0" borderId="0" xfId="0" applyNumberFormat="1"/>
    <xf numFmtId="0" fontId="0" fillId="3" borderId="1" xfId="0" applyNumberForma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0" xfId="0" applyNumberFormat="1"/>
    <xf numFmtId="0" fontId="0" fillId="0" borderId="1" xfId="0" applyNumberFormat="1" applyFont="1" applyBorder="1" applyAlignment="1">
      <alignment horizontal="center" vertical="center"/>
    </xf>
    <xf numFmtId="2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S37"/>
  <sheetViews>
    <sheetView tabSelected="1" topLeftCell="D1" zoomScale="85" zoomScaleNormal="85" workbookViewId="0">
      <selection activeCell="S16" sqref="S16"/>
    </sheetView>
  </sheetViews>
  <sheetFormatPr baseColWidth="10" defaultRowHeight="15.6" outlineLevelCol="1" x14ac:dyDescent="0.3"/>
  <cols>
    <col min="4" max="4" width="21" bestFit="1" customWidth="1"/>
    <col min="12" max="12" width="12.8984375" style="40" hidden="1" customWidth="1" outlineLevel="1"/>
    <col min="13" max="13" width="12.8984375" customWidth="1" collapsed="1"/>
    <col min="14" max="14" width="11.19921875" style="40" hidden="1" customWidth="1" outlineLevel="1"/>
    <col min="15" max="15" width="11.19921875" collapsed="1"/>
    <col min="18" max="18" width="13" bestFit="1" customWidth="1"/>
  </cols>
  <sheetData>
    <row r="3" spans="4:19" ht="31.5" customHeight="1" x14ac:dyDescent="0.3">
      <c r="D3" s="22" t="s">
        <v>0</v>
      </c>
      <c r="E3" s="22" t="s">
        <v>1</v>
      </c>
      <c r="F3" s="22" t="s">
        <v>2</v>
      </c>
      <c r="G3" s="22"/>
      <c r="H3" s="22"/>
      <c r="I3" s="22"/>
      <c r="J3" s="23" t="s">
        <v>7</v>
      </c>
      <c r="K3" s="25" t="s">
        <v>8</v>
      </c>
      <c r="L3" s="22" t="s">
        <v>9</v>
      </c>
      <c r="M3" s="22"/>
      <c r="N3" s="22"/>
      <c r="O3" s="38"/>
      <c r="P3" s="20" t="s">
        <v>34</v>
      </c>
      <c r="Q3" s="21"/>
    </row>
    <row r="4" spans="4:19" ht="18" x14ac:dyDescent="0.3">
      <c r="D4" s="22"/>
      <c r="E4" s="22"/>
      <c r="F4" s="2" t="s">
        <v>3</v>
      </c>
      <c r="G4" s="2" t="s">
        <v>4</v>
      </c>
      <c r="H4" s="2" t="s">
        <v>5</v>
      </c>
      <c r="I4" s="2" t="s">
        <v>6</v>
      </c>
      <c r="J4" s="24"/>
      <c r="K4" s="26"/>
      <c r="L4" s="39" t="s">
        <v>10</v>
      </c>
      <c r="M4" s="18" t="s">
        <v>10</v>
      </c>
      <c r="N4" s="39" t="s">
        <v>11</v>
      </c>
      <c r="O4" s="18" t="s">
        <v>37</v>
      </c>
      <c r="P4" s="17" t="s">
        <v>12</v>
      </c>
      <c r="Q4" s="17" t="s">
        <v>13</v>
      </c>
    </row>
    <row r="5" spans="4:19" ht="18" x14ac:dyDescent="0.3">
      <c r="D5" s="2" t="s">
        <v>14</v>
      </c>
      <c r="E5" s="8"/>
      <c r="F5" s="8"/>
      <c r="G5" s="8"/>
      <c r="H5" s="8"/>
      <c r="I5" s="8"/>
      <c r="J5" s="9"/>
      <c r="K5" s="9"/>
      <c r="L5" s="39"/>
      <c r="M5" s="18"/>
      <c r="N5" s="41"/>
      <c r="O5" s="12"/>
      <c r="P5" s="3"/>
      <c r="Q5" s="3"/>
      <c r="S5" s="42"/>
    </row>
    <row r="6" spans="4:19" x14ac:dyDescent="0.3">
      <c r="D6" s="4">
        <v>44652</v>
      </c>
      <c r="E6" s="9" t="s">
        <v>15</v>
      </c>
      <c r="F6" s="10">
        <v>0.34375</v>
      </c>
      <c r="G6" s="10">
        <v>0.52083333333333337</v>
      </c>
      <c r="H6" s="10"/>
      <c r="I6" s="10"/>
      <c r="J6" s="13">
        <f>VLOOKUP(E6,Données!$C$7:$E$12,3,FALSE)</f>
        <v>0.3125</v>
      </c>
      <c r="K6" s="14">
        <f>I6-H6+G6-F6</f>
        <v>0.17708333333333337</v>
      </c>
      <c r="L6" s="37">
        <f>K6-J6</f>
        <v>-0.13541666666666663</v>
      </c>
      <c r="M6" s="14" t="str">
        <f>IF(L6&lt;0,"-"&amp;TEXT(ABS(L6),"hh:mm"),TEXT(ABS(L6),"hh:mm"))</f>
        <v>-03:15</v>
      </c>
      <c r="N6" s="37">
        <f>L6</f>
        <v>-0.13541666666666663</v>
      </c>
      <c r="O6" s="14" t="str">
        <f>IF(N6&lt;0,"-"&amp;TEXT(ABS(N6),"hh:mm"),TEXT(ABS(N6),"hh:mm"))</f>
        <v>-03:15</v>
      </c>
      <c r="P6" s="15" t="str">
        <f>TEXT(IF(K6&gt;=J6,K6-J6,0),"hh:mm")</f>
        <v>00:00</v>
      </c>
      <c r="Q6" s="14">
        <f>IF(J6&gt;K6,J6-K6,0)</f>
        <v>0.13541666666666663</v>
      </c>
    </row>
    <row r="7" spans="4:19" x14ac:dyDescent="0.3">
      <c r="D7" s="4">
        <v>44653</v>
      </c>
      <c r="E7" s="9" t="s">
        <v>23</v>
      </c>
      <c r="F7" s="10"/>
      <c r="G7" s="10"/>
      <c r="H7" s="10"/>
      <c r="I7" s="10"/>
      <c r="J7" s="13">
        <f>VLOOKUP(E7,Données!$C$7:$E$12,3,FALSE)</f>
        <v>0</v>
      </c>
      <c r="K7" s="14">
        <f t="shared" ref="K7:K8" si="0">I7-H7+G7-F7</f>
        <v>0</v>
      </c>
      <c r="L7" s="37">
        <f t="shared" ref="L7:L35" si="1">K7-J7</f>
        <v>0</v>
      </c>
      <c r="M7" s="14" t="str">
        <f t="shared" ref="M7:M35" si="2">IF(L7&lt;0,"-"&amp;TEXT(ABS(L7),"hh:mm"),TEXT(ABS(L7),"hh:mm"))</f>
        <v>00:00</v>
      </c>
      <c r="N7" s="37">
        <f>SUMIFS($N$6:$N6,$E$6:$E6,$E7)+L7</f>
        <v>0</v>
      </c>
      <c r="O7" s="14" t="str">
        <f t="shared" ref="O7:O35" si="3">IF(N7&lt;0,"-"&amp;TEXT(ABS(N7),"hh:mm"),TEXT(ABS(N7),"hh:mm"))</f>
        <v>00:00</v>
      </c>
      <c r="P7" s="15" t="str">
        <f t="shared" ref="P7:P35" si="4">TEXT(IF(K7&gt;=J7,K7-J7,0),"hh:mm")</f>
        <v>00:00</v>
      </c>
      <c r="Q7" s="14">
        <f t="shared" ref="Q7:Q35" si="5">IF(J7&gt;K7,J7-K7,0)</f>
        <v>0</v>
      </c>
    </row>
    <row r="8" spans="4:19" x14ac:dyDescent="0.3">
      <c r="D8" s="4">
        <v>44654</v>
      </c>
      <c r="E8" s="9" t="s">
        <v>23</v>
      </c>
      <c r="F8" s="10"/>
      <c r="G8" s="10"/>
      <c r="H8" s="11"/>
      <c r="I8" s="11"/>
      <c r="J8" s="13">
        <f>VLOOKUP(E8,Données!$C$7:$E$12,3,FALSE)</f>
        <v>0</v>
      </c>
      <c r="K8" s="14">
        <f t="shared" si="0"/>
        <v>0</v>
      </c>
      <c r="L8" s="37">
        <f t="shared" si="1"/>
        <v>0</v>
      </c>
      <c r="M8" s="14" t="str">
        <f t="shared" si="2"/>
        <v>00:00</v>
      </c>
      <c r="N8" s="37">
        <f>SUMIFS($N$6:$N7,$E$6:$E7,$E8)+L8</f>
        <v>0</v>
      </c>
      <c r="O8" s="14" t="str">
        <f t="shared" si="3"/>
        <v>00:00</v>
      </c>
      <c r="P8" s="15" t="str">
        <f t="shared" si="4"/>
        <v>00:00</v>
      </c>
      <c r="Q8" s="14">
        <f t="shared" si="5"/>
        <v>0</v>
      </c>
    </row>
    <row r="9" spans="4:19" x14ac:dyDescent="0.3">
      <c r="D9" s="4">
        <v>44655</v>
      </c>
      <c r="E9" s="9" t="s">
        <v>15</v>
      </c>
      <c r="F9" s="10">
        <v>0.34930555555555554</v>
      </c>
      <c r="G9" s="10">
        <v>0.49791666666666662</v>
      </c>
      <c r="H9" s="10">
        <v>0.53263888888888888</v>
      </c>
      <c r="I9" s="10">
        <v>0.70208333333333339</v>
      </c>
      <c r="J9" s="13">
        <f>VLOOKUP(E9,Données!$C$7:$E$12,3,FALSE)</f>
        <v>0.3125</v>
      </c>
      <c r="K9" s="14">
        <f>I9-H9+G9-F9</f>
        <v>0.31805555555555554</v>
      </c>
      <c r="L9" s="37">
        <f t="shared" si="1"/>
        <v>5.5555555555555358E-3</v>
      </c>
      <c r="M9" s="14" t="str">
        <f t="shared" si="2"/>
        <v>00:08</v>
      </c>
      <c r="N9" s="37">
        <f>SUMIFS($N$6:$N8,$E$6:$E8,$E9)+L9</f>
        <v>-0.12986111111111109</v>
      </c>
      <c r="O9" s="14" t="str">
        <f t="shared" si="3"/>
        <v>-03:07</v>
      </c>
      <c r="P9" s="15" t="str">
        <f t="shared" si="4"/>
        <v>00:08</v>
      </c>
      <c r="Q9" s="14">
        <f t="shared" si="5"/>
        <v>0</v>
      </c>
      <c r="R9" s="36"/>
    </row>
    <row r="10" spans="4:19" x14ac:dyDescent="0.3">
      <c r="D10" s="4">
        <v>44656</v>
      </c>
      <c r="E10" s="9" t="s">
        <v>19</v>
      </c>
      <c r="F10" s="10">
        <v>0.30555555555555552</v>
      </c>
      <c r="G10" s="10">
        <v>0.7631944444444444</v>
      </c>
      <c r="H10" s="11"/>
      <c r="I10" s="11"/>
      <c r="J10" s="13">
        <f>VLOOKUP(E10,Données!$C$7:$E$12,3,FALSE)</f>
        <v>0.51041666666666663</v>
      </c>
      <c r="K10" s="14">
        <f t="shared" ref="K10:K35" si="6">I10-H10+G10-F10</f>
        <v>0.45763888888888887</v>
      </c>
      <c r="L10" s="37">
        <f t="shared" si="1"/>
        <v>-5.2777777777777757E-2</v>
      </c>
      <c r="M10" s="14" t="str">
        <f t="shared" si="2"/>
        <v>-01:16</v>
      </c>
      <c r="N10" s="37">
        <f>SUMIFS($N$6:$N9,$E$6:$E9,$E10)+L10</f>
        <v>-5.2777777777777757E-2</v>
      </c>
      <c r="O10" s="14" t="str">
        <f t="shared" si="3"/>
        <v>-01:16</v>
      </c>
      <c r="P10" s="15" t="str">
        <f t="shared" si="4"/>
        <v>00:00</v>
      </c>
      <c r="Q10" s="14">
        <f t="shared" si="5"/>
        <v>5.2777777777777757E-2</v>
      </c>
    </row>
    <row r="11" spans="4:19" x14ac:dyDescent="0.3">
      <c r="D11" s="4">
        <v>44657</v>
      </c>
      <c r="E11" s="9" t="s">
        <v>15</v>
      </c>
      <c r="F11" s="10">
        <v>0.33888888888888885</v>
      </c>
      <c r="G11" s="10">
        <v>0.49791666666666662</v>
      </c>
      <c r="H11" s="10">
        <v>0.52152777777777781</v>
      </c>
      <c r="I11" s="10">
        <v>0.70000000000000007</v>
      </c>
      <c r="J11" s="13">
        <f>VLOOKUP(E11,Données!$C$7:$E$12,3,FALSE)</f>
        <v>0.3125</v>
      </c>
      <c r="K11" s="14">
        <f t="shared" si="6"/>
        <v>0.33750000000000008</v>
      </c>
      <c r="L11" s="37">
        <f t="shared" si="1"/>
        <v>2.5000000000000078E-2</v>
      </c>
      <c r="M11" s="14" t="str">
        <f t="shared" si="2"/>
        <v>00:36</v>
      </c>
      <c r="N11" s="37">
        <f>SUMIFS($N$6:$N10,$E$6:$E10,$E11)+L11</f>
        <v>-0.24027777777777765</v>
      </c>
      <c r="O11" s="14" t="str">
        <f t="shared" si="3"/>
        <v>-05:46</v>
      </c>
      <c r="P11" s="15" t="str">
        <f t="shared" si="4"/>
        <v>00:36</v>
      </c>
      <c r="Q11" s="14">
        <f t="shared" si="5"/>
        <v>0</v>
      </c>
    </row>
    <row r="12" spans="4:19" x14ac:dyDescent="0.3">
      <c r="D12" s="4">
        <v>44658</v>
      </c>
      <c r="E12" s="9" t="s">
        <v>19</v>
      </c>
      <c r="F12" s="10">
        <v>0.33888888888888885</v>
      </c>
      <c r="G12" s="10">
        <v>0.7104166666666667</v>
      </c>
      <c r="H12" s="11"/>
      <c r="I12" s="11"/>
      <c r="J12" s="13">
        <f>VLOOKUP(E12,Données!$C$7:$E$12,3,FALSE)</f>
        <v>0.51041666666666663</v>
      </c>
      <c r="K12" s="14">
        <f t="shared" si="6"/>
        <v>0.37152777777777785</v>
      </c>
      <c r="L12" s="37">
        <f t="shared" si="1"/>
        <v>-0.13888888888888878</v>
      </c>
      <c r="M12" s="14" t="str">
        <f t="shared" si="2"/>
        <v>-03:20</v>
      </c>
      <c r="N12" s="37">
        <f>SUMIFS($N$6:$N11,$E$6:$E11,$E12)+L12</f>
        <v>-0.19166666666666654</v>
      </c>
      <c r="O12" s="14" t="str">
        <f t="shared" si="3"/>
        <v>-04:36</v>
      </c>
      <c r="P12" s="15" t="str">
        <f t="shared" si="4"/>
        <v>00:00</v>
      </c>
      <c r="Q12" s="14">
        <f t="shared" si="5"/>
        <v>0.13888888888888878</v>
      </c>
    </row>
    <row r="13" spans="4:19" x14ac:dyDescent="0.3">
      <c r="D13" s="4">
        <v>44659</v>
      </c>
      <c r="E13" s="9" t="s">
        <v>15</v>
      </c>
      <c r="F13" s="10">
        <v>0.33749999999999997</v>
      </c>
      <c r="G13" s="10">
        <v>0.49791666666666662</v>
      </c>
      <c r="H13" s="10">
        <v>0.53263888888888888</v>
      </c>
      <c r="I13" s="10">
        <v>0.70208333333333339</v>
      </c>
      <c r="J13" s="13">
        <f>VLOOKUP(E13,Données!$C$7:$E$12,3,FALSE)</f>
        <v>0.3125</v>
      </c>
      <c r="K13" s="14">
        <f t="shared" si="6"/>
        <v>0.3298611111111111</v>
      </c>
      <c r="L13" s="37">
        <f t="shared" si="1"/>
        <v>1.7361111111111105E-2</v>
      </c>
      <c r="M13" s="14" t="str">
        <f t="shared" si="2"/>
        <v>00:25</v>
      </c>
      <c r="N13" s="37">
        <f>SUMIFS($N$6:$N12,$E$6:$E12,$E13)+L13</f>
        <v>-0.48819444444444421</v>
      </c>
      <c r="O13" s="14" t="str">
        <f t="shared" si="3"/>
        <v>-11:43</v>
      </c>
      <c r="P13" s="15" t="str">
        <f t="shared" si="4"/>
        <v>00:25</v>
      </c>
      <c r="Q13" s="14">
        <f t="shared" si="5"/>
        <v>0</v>
      </c>
    </row>
    <row r="14" spans="4:19" x14ac:dyDescent="0.3">
      <c r="D14" s="4">
        <v>44660</v>
      </c>
      <c r="E14" s="9" t="s">
        <v>23</v>
      </c>
      <c r="F14" s="11"/>
      <c r="G14" s="11"/>
      <c r="H14" s="11"/>
      <c r="I14" s="11"/>
      <c r="J14" s="13">
        <f>VLOOKUP(E14,Données!$C$7:$E$12,3,FALSE)</f>
        <v>0</v>
      </c>
      <c r="K14" s="14">
        <f t="shared" si="6"/>
        <v>0</v>
      </c>
      <c r="L14" s="37">
        <f t="shared" si="1"/>
        <v>0</v>
      </c>
      <c r="M14" s="14" t="str">
        <f t="shared" si="2"/>
        <v>00:00</v>
      </c>
      <c r="N14" s="37">
        <f>SUMIFS($N$6:$N13,$E$6:$E13,$E14)+L14</f>
        <v>0</v>
      </c>
      <c r="O14" s="14" t="str">
        <f t="shared" si="3"/>
        <v>00:00</v>
      </c>
      <c r="P14" s="15" t="str">
        <f t="shared" si="4"/>
        <v>00:00</v>
      </c>
      <c r="Q14" s="14">
        <f t="shared" si="5"/>
        <v>0</v>
      </c>
    </row>
    <row r="15" spans="4:19" x14ac:dyDescent="0.3">
      <c r="D15" s="4">
        <v>44661</v>
      </c>
      <c r="E15" s="9" t="s">
        <v>23</v>
      </c>
      <c r="F15" s="11"/>
      <c r="G15" s="11"/>
      <c r="H15" s="11"/>
      <c r="I15" s="11"/>
      <c r="J15" s="13">
        <f>VLOOKUP(E15,Données!$C$7:$E$12,3,FALSE)</f>
        <v>0</v>
      </c>
      <c r="K15" s="14">
        <f t="shared" si="6"/>
        <v>0</v>
      </c>
      <c r="L15" s="37">
        <f t="shared" si="1"/>
        <v>0</v>
      </c>
      <c r="M15" s="14" t="str">
        <f t="shared" si="2"/>
        <v>00:00</v>
      </c>
      <c r="N15" s="37">
        <f>SUMIFS($N$6:$N14,$E$6:$E14,$E15)+L15</f>
        <v>0</v>
      </c>
      <c r="O15" s="14" t="str">
        <f t="shared" si="3"/>
        <v>00:00</v>
      </c>
      <c r="P15" s="15" t="str">
        <f t="shared" si="4"/>
        <v>00:00</v>
      </c>
      <c r="Q15" s="14">
        <f t="shared" si="5"/>
        <v>0</v>
      </c>
    </row>
    <row r="16" spans="4:19" x14ac:dyDescent="0.3">
      <c r="D16" s="4">
        <v>44662</v>
      </c>
      <c r="E16" s="9" t="s">
        <v>15</v>
      </c>
      <c r="F16" s="10">
        <v>0.35069444444444442</v>
      </c>
      <c r="G16" s="10">
        <v>0.49791666666666662</v>
      </c>
      <c r="H16" s="10">
        <v>0.53194444444444444</v>
      </c>
      <c r="I16" s="10">
        <v>0.72291666666666676</v>
      </c>
      <c r="J16" s="13">
        <f>VLOOKUP(E16,Données!$C$7:$E$12,3,FALSE)</f>
        <v>0.3125</v>
      </c>
      <c r="K16" s="14">
        <f t="shared" si="6"/>
        <v>0.33819444444444446</v>
      </c>
      <c r="L16" s="37">
        <f t="shared" si="1"/>
        <v>2.5694444444444464E-2</v>
      </c>
      <c r="M16" s="14" t="str">
        <f t="shared" si="2"/>
        <v>00:37</v>
      </c>
      <c r="N16" s="37">
        <f>SUMIFS($N$6:$N15,$E$6:$E15,$E16)+L16</f>
        <v>-0.968055555555555</v>
      </c>
      <c r="O16" s="14" t="str">
        <f t="shared" si="3"/>
        <v>-23:14</v>
      </c>
      <c r="P16" s="15" t="str">
        <f t="shared" si="4"/>
        <v>00:37</v>
      </c>
      <c r="Q16" s="14">
        <f t="shared" si="5"/>
        <v>0</v>
      </c>
    </row>
    <row r="17" spans="4:18" x14ac:dyDescent="0.3">
      <c r="D17" s="4">
        <v>44663</v>
      </c>
      <c r="E17" s="9" t="s">
        <v>15</v>
      </c>
      <c r="F17" s="10">
        <v>0.34097222222222223</v>
      </c>
      <c r="G17" s="10">
        <v>0.49861111111111112</v>
      </c>
      <c r="H17" s="10">
        <v>0.53402777777777777</v>
      </c>
      <c r="I17" s="10">
        <v>0.73263888888888884</v>
      </c>
      <c r="J17" s="13">
        <f>VLOOKUP(E17,Données!$C$7:$E$12,3,FALSE)</f>
        <v>0.3125</v>
      </c>
      <c r="K17" s="14">
        <f t="shared" si="6"/>
        <v>0.35624999999999996</v>
      </c>
      <c r="L17" s="37">
        <f t="shared" si="1"/>
        <v>4.3749999999999956E-2</v>
      </c>
      <c r="M17" s="14" t="str">
        <f t="shared" si="2"/>
        <v>01:03</v>
      </c>
      <c r="N17" s="37">
        <f>SUMIFS($N$6:$N16,$E$6:$E16,$E17)+L17</f>
        <v>-1.9180555555555545</v>
      </c>
      <c r="O17" s="14" t="str">
        <f t="shared" si="3"/>
        <v>-22:02</v>
      </c>
      <c r="P17" s="15" t="str">
        <f t="shared" si="4"/>
        <v>01:03</v>
      </c>
      <c r="Q17" s="14">
        <f t="shared" si="5"/>
        <v>0</v>
      </c>
    </row>
    <row r="18" spans="4:18" x14ac:dyDescent="0.3">
      <c r="D18" s="4">
        <v>44664</v>
      </c>
      <c r="E18" s="9" t="s">
        <v>15</v>
      </c>
      <c r="F18" s="10">
        <v>0.33611111111111108</v>
      </c>
      <c r="G18" s="10">
        <v>0.49861111111111112</v>
      </c>
      <c r="H18" s="10">
        <v>0.53402777777777777</v>
      </c>
      <c r="I18" s="10">
        <v>0.69513888888888886</v>
      </c>
      <c r="J18" s="13">
        <f>VLOOKUP(E18,Données!$C$7:$E$12,3,FALSE)</f>
        <v>0.3125</v>
      </c>
      <c r="K18" s="14">
        <f t="shared" si="6"/>
        <v>0.32361111111111113</v>
      </c>
      <c r="L18" s="37">
        <f t="shared" si="1"/>
        <v>1.1111111111111127E-2</v>
      </c>
      <c r="M18" s="14" t="str">
        <f t="shared" si="2"/>
        <v>00:16</v>
      </c>
      <c r="N18" s="37">
        <f>SUMIFS($N$6:$N17,$E$6:$E17,$E18)+L18</f>
        <v>-3.8687499999999977</v>
      </c>
      <c r="O18" s="14" t="str">
        <f t="shared" si="3"/>
        <v>-20:51</v>
      </c>
      <c r="P18" s="15" t="str">
        <f t="shared" si="4"/>
        <v>00:16</v>
      </c>
      <c r="Q18" s="14">
        <f t="shared" si="5"/>
        <v>0</v>
      </c>
    </row>
    <row r="19" spans="4:18" x14ac:dyDescent="0.3">
      <c r="D19" s="4">
        <v>44665</v>
      </c>
      <c r="E19" s="9" t="s">
        <v>15</v>
      </c>
      <c r="F19" s="10">
        <v>0.33888888888888885</v>
      </c>
      <c r="G19" s="10">
        <v>0.49791666666666662</v>
      </c>
      <c r="H19" s="10">
        <v>0.53402777777777777</v>
      </c>
      <c r="I19" s="10">
        <v>0.7270833333333333</v>
      </c>
      <c r="J19" s="13">
        <f>VLOOKUP(E19,Données!$C$7:$E$12,3,FALSE)</f>
        <v>0.3125</v>
      </c>
      <c r="K19" s="14">
        <f t="shared" si="6"/>
        <v>0.35208333333333325</v>
      </c>
      <c r="L19" s="37">
        <f t="shared" si="1"/>
        <v>3.9583333333333248E-2</v>
      </c>
      <c r="M19" s="14" t="str">
        <f t="shared" si="2"/>
        <v>00:57</v>
      </c>
      <c r="N19" s="37">
        <f>SUMIFS($N$6:$N18,$E$6:$E18,$E19)+L19</f>
        <v>-7.7090277777777736</v>
      </c>
      <c r="O19" s="14" t="str">
        <f t="shared" si="3"/>
        <v>-17:01</v>
      </c>
      <c r="P19" s="15" t="str">
        <f t="shared" si="4"/>
        <v>00:57</v>
      </c>
      <c r="Q19" s="14">
        <f t="shared" si="5"/>
        <v>0</v>
      </c>
    </row>
    <row r="20" spans="4:18" x14ac:dyDescent="0.3">
      <c r="D20" s="4">
        <v>44666</v>
      </c>
      <c r="E20" s="9" t="s">
        <v>15</v>
      </c>
      <c r="F20" s="10">
        <v>0.33888888888888885</v>
      </c>
      <c r="G20" s="10">
        <v>0.49791666666666662</v>
      </c>
      <c r="H20" s="11"/>
      <c r="I20" s="11"/>
      <c r="J20" s="13">
        <f>VLOOKUP(E20,Données!$C$7:$E$12,3,FALSE)</f>
        <v>0.3125</v>
      </c>
      <c r="K20" s="14">
        <f t="shared" si="6"/>
        <v>0.15902777777777777</v>
      </c>
      <c r="L20" s="37">
        <f t="shared" si="1"/>
        <v>-0.15347222222222223</v>
      </c>
      <c r="M20" s="14" t="str">
        <f t="shared" si="2"/>
        <v>-03:41</v>
      </c>
      <c r="N20" s="37">
        <f>SUMIFS($N$6:$N19,$E$6:$E19,$E20)+L20</f>
        <v>-15.611111111111102</v>
      </c>
      <c r="O20" s="14" t="str">
        <f t="shared" si="3"/>
        <v>-14:40</v>
      </c>
      <c r="P20" s="15" t="str">
        <f t="shared" si="4"/>
        <v>00:00</v>
      </c>
      <c r="Q20" s="14">
        <f t="shared" si="5"/>
        <v>0.15347222222222223</v>
      </c>
    </row>
    <row r="21" spans="4:18" x14ac:dyDescent="0.3">
      <c r="D21" s="4">
        <v>44667</v>
      </c>
      <c r="E21" s="9" t="s">
        <v>23</v>
      </c>
      <c r="F21" s="11"/>
      <c r="G21" s="11"/>
      <c r="H21" s="11"/>
      <c r="I21" s="11"/>
      <c r="J21" s="13">
        <f>VLOOKUP(E21,Données!$C$7:$E$12,3,FALSE)</f>
        <v>0</v>
      </c>
      <c r="K21" s="14">
        <f t="shared" si="6"/>
        <v>0</v>
      </c>
      <c r="L21" s="37">
        <f t="shared" si="1"/>
        <v>0</v>
      </c>
      <c r="M21" s="14" t="str">
        <f t="shared" si="2"/>
        <v>00:00</v>
      </c>
      <c r="N21" s="37">
        <f>SUMIFS($N$6:$N20,$E$6:$E20,$E21)+L21</f>
        <v>0</v>
      </c>
      <c r="O21" s="14" t="str">
        <f t="shared" si="3"/>
        <v>00:00</v>
      </c>
      <c r="P21" s="15" t="str">
        <f t="shared" si="4"/>
        <v>00:00</v>
      </c>
      <c r="Q21" s="14">
        <f t="shared" si="5"/>
        <v>0</v>
      </c>
    </row>
    <row r="22" spans="4:18" x14ac:dyDescent="0.3">
      <c r="D22" s="4">
        <v>44668</v>
      </c>
      <c r="E22" s="9" t="s">
        <v>23</v>
      </c>
      <c r="F22" s="11"/>
      <c r="G22" s="11"/>
      <c r="H22" s="11"/>
      <c r="I22" s="11"/>
      <c r="J22" s="13">
        <f>VLOOKUP(E22,Données!$C$7:$E$12,3,FALSE)</f>
        <v>0</v>
      </c>
      <c r="K22" s="14">
        <f t="shared" si="6"/>
        <v>0</v>
      </c>
      <c r="L22" s="37">
        <f t="shared" si="1"/>
        <v>0</v>
      </c>
      <c r="M22" s="14" t="str">
        <f t="shared" si="2"/>
        <v>00:00</v>
      </c>
      <c r="N22" s="37">
        <f>SUMIFS($N$6:$N21,$E$6:$E21,$E22)+L22</f>
        <v>0</v>
      </c>
      <c r="O22" s="14" t="str">
        <f t="shared" si="3"/>
        <v>00:00</v>
      </c>
      <c r="P22" s="15" t="str">
        <f t="shared" si="4"/>
        <v>00:00</v>
      </c>
      <c r="Q22" s="14">
        <f t="shared" si="5"/>
        <v>0</v>
      </c>
    </row>
    <row r="23" spans="4:18" x14ac:dyDescent="0.3">
      <c r="D23" s="4">
        <v>44669</v>
      </c>
      <c r="E23" s="9" t="s">
        <v>23</v>
      </c>
      <c r="F23" s="11"/>
      <c r="G23" s="11"/>
      <c r="H23" s="11"/>
      <c r="I23" s="11"/>
      <c r="J23" s="13">
        <f>VLOOKUP(E23,Données!$C$7:$E$12,3,FALSE)</f>
        <v>0</v>
      </c>
      <c r="K23" s="14">
        <f t="shared" si="6"/>
        <v>0</v>
      </c>
      <c r="L23" s="37">
        <f t="shared" si="1"/>
        <v>0</v>
      </c>
      <c r="M23" s="14" t="str">
        <f t="shared" si="2"/>
        <v>00:00</v>
      </c>
      <c r="N23" s="37">
        <f>SUMIFS($N$6:$N22,$E$6:$E22,$E23)+L23</f>
        <v>0</v>
      </c>
      <c r="O23" s="14" t="str">
        <f t="shared" si="3"/>
        <v>00:00</v>
      </c>
      <c r="P23" s="15" t="str">
        <f t="shared" si="4"/>
        <v>00:00</v>
      </c>
      <c r="Q23" s="14">
        <f t="shared" si="5"/>
        <v>0</v>
      </c>
    </row>
    <row r="24" spans="4:18" x14ac:dyDescent="0.3">
      <c r="D24" s="4">
        <v>44670</v>
      </c>
      <c r="E24" s="9" t="s">
        <v>19</v>
      </c>
      <c r="F24" s="10">
        <v>0.35000000000000003</v>
      </c>
      <c r="G24" s="10">
        <v>0.84305555555555556</v>
      </c>
      <c r="H24" s="11"/>
      <c r="I24" s="11"/>
      <c r="J24" s="13">
        <f>VLOOKUP(E24,Données!$C$7:$E$12,3,FALSE)</f>
        <v>0.51041666666666663</v>
      </c>
      <c r="K24" s="14">
        <f t="shared" si="6"/>
        <v>0.49305555555555552</v>
      </c>
      <c r="L24" s="37">
        <f t="shared" si="1"/>
        <v>-1.7361111111111105E-2</v>
      </c>
      <c r="M24" s="14" t="str">
        <f t="shared" si="2"/>
        <v>-00:25</v>
      </c>
      <c r="N24" s="37">
        <f>SUMIFS($N$6:$N23,$E$6:$E23,$E24)+L24</f>
        <v>-0.2618055555555554</v>
      </c>
      <c r="O24" s="14" t="str">
        <f t="shared" si="3"/>
        <v>-06:17</v>
      </c>
      <c r="P24" s="15" t="str">
        <f t="shared" si="4"/>
        <v>00:00</v>
      </c>
      <c r="Q24" s="14">
        <f t="shared" si="5"/>
        <v>1.7361111111111105E-2</v>
      </c>
    </row>
    <row r="25" spans="4:18" x14ac:dyDescent="0.3">
      <c r="D25" s="4">
        <v>44671</v>
      </c>
      <c r="E25" s="9" t="s">
        <v>15</v>
      </c>
      <c r="F25" s="10">
        <v>0.32916666666666666</v>
      </c>
      <c r="G25" s="10">
        <v>0.49861111111111112</v>
      </c>
      <c r="H25" s="10">
        <v>0.52916666666666667</v>
      </c>
      <c r="I25" s="10">
        <v>0.61111111111111105</v>
      </c>
      <c r="J25" s="13">
        <f>VLOOKUP(E25,Données!$C$7:$E$12,3,FALSE)</f>
        <v>0.3125</v>
      </c>
      <c r="K25" s="14">
        <f t="shared" si="6"/>
        <v>0.25138888888888883</v>
      </c>
      <c r="L25" s="37">
        <f t="shared" si="1"/>
        <v>-6.1111111111111172E-2</v>
      </c>
      <c r="M25" s="14" t="str">
        <f t="shared" si="2"/>
        <v>-01:28</v>
      </c>
      <c r="N25" s="37">
        <f>SUMIFS($N$6:$N24,$E$6:$E24,$E25)+L25</f>
        <v>-31.12986111111109</v>
      </c>
      <c r="O25" s="14" t="str">
        <f t="shared" si="3"/>
        <v>-03:07</v>
      </c>
      <c r="P25" s="15" t="str">
        <f t="shared" si="4"/>
        <v>00:00</v>
      </c>
      <c r="Q25" s="14">
        <f t="shared" si="5"/>
        <v>6.1111111111111172E-2</v>
      </c>
    </row>
    <row r="26" spans="4:18" x14ac:dyDescent="0.3">
      <c r="D26" s="4">
        <v>44672</v>
      </c>
      <c r="E26" s="9" t="s">
        <v>15</v>
      </c>
      <c r="F26" s="10">
        <v>0.31666666666666665</v>
      </c>
      <c r="G26" s="10">
        <v>0.49791666666666662</v>
      </c>
      <c r="H26" s="10">
        <v>0.53194444444444444</v>
      </c>
      <c r="I26" s="10">
        <v>0.69166666666666676</v>
      </c>
      <c r="J26" s="13">
        <f>VLOOKUP(E26,Données!$C$7:$E$12,3,FALSE)</f>
        <v>0.3125</v>
      </c>
      <c r="K26" s="14">
        <f t="shared" si="6"/>
        <v>0.34097222222222223</v>
      </c>
      <c r="L26" s="37">
        <f t="shared" si="1"/>
        <v>2.8472222222222232E-2</v>
      </c>
      <c r="M26" s="14" t="str">
        <f t="shared" si="2"/>
        <v>00:41</v>
      </c>
      <c r="N26" s="37">
        <f>SUMIFS($N$6:$N25,$E$6:$E25,$E26)+L26</f>
        <v>-62.17013888888885</v>
      </c>
      <c r="O26" s="14" t="str">
        <f t="shared" si="3"/>
        <v>-04:05</v>
      </c>
      <c r="P26" s="15" t="str">
        <f t="shared" si="4"/>
        <v>00:41</v>
      </c>
      <c r="Q26" s="14">
        <f t="shared" si="5"/>
        <v>0</v>
      </c>
    </row>
    <row r="27" spans="4:18" x14ac:dyDescent="0.3">
      <c r="D27" s="4">
        <v>44673</v>
      </c>
      <c r="E27" s="9" t="s">
        <v>19</v>
      </c>
      <c r="F27" s="10">
        <v>0.33124999999999999</v>
      </c>
      <c r="G27" s="10">
        <v>0.72222222222222221</v>
      </c>
      <c r="H27" s="11"/>
      <c r="I27" s="11"/>
      <c r="J27" s="13">
        <f>VLOOKUP(E27,Données!$C$7:$E$12,3,FALSE)</f>
        <v>0.51041666666666663</v>
      </c>
      <c r="K27" s="14">
        <f t="shared" si="6"/>
        <v>0.39097222222222222</v>
      </c>
      <c r="L27" s="37">
        <f t="shared" si="1"/>
        <v>-0.11944444444444441</v>
      </c>
      <c r="M27" s="14" t="str">
        <f t="shared" si="2"/>
        <v>-02:52</v>
      </c>
      <c r="N27" s="37">
        <f>SUMIFS($N$6:$N26,$E$6:$E26,$E27)+L27</f>
        <v>-0.62569444444444411</v>
      </c>
      <c r="O27" s="14" t="str">
        <f t="shared" si="3"/>
        <v>-15:01</v>
      </c>
      <c r="P27" s="15" t="str">
        <f t="shared" si="4"/>
        <v>00:00</v>
      </c>
      <c r="Q27" s="14">
        <f t="shared" si="5"/>
        <v>0.11944444444444441</v>
      </c>
    </row>
    <row r="28" spans="4:18" x14ac:dyDescent="0.3">
      <c r="D28" s="4">
        <v>44674</v>
      </c>
      <c r="E28" s="9" t="s">
        <v>23</v>
      </c>
      <c r="F28" s="11"/>
      <c r="G28" s="11"/>
      <c r="H28" s="11"/>
      <c r="I28" s="11"/>
      <c r="J28" s="13">
        <f>VLOOKUP(E28,Données!$C$7:$E$12,3,FALSE)</f>
        <v>0</v>
      </c>
      <c r="K28" s="14">
        <f t="shared" si="6"/>
        <v>0</v>
      </c>
      <c r="L28" s="37">
        <f t="shared" si="1"/>
        <v>0</v>
      </c>
      <c r="M28" s="14" t="str">
        <f t="shared" si="2"/>
        <v>00:00</v>
      </c>
      <c r="N28" s="37">
        <f>SUMIFS($N$6:$N27,$E$6:$E27,$E28)+L28</f>
        <v>0</v>
      </c>
      <c r="O28" s="14" t="str">
        <f t="shared" si="3"/>
        <v>00:00</v>
      </c>
      <c r="P28" s="15" t="str">
        <f t="shared" si="4"/>
        <v>00:00</v>
      </c>
      <c r="Q28" s="14">
        <f t="shared" si="5"/>
        <v>0</v>
      </c>
    </row>
    <row r="29" spans="4:18" x14ac:dyDescent="0.3">
      <c r="D29" s="4">
        <v>44675</v>
      </c>
      <c r="E29" s="9" t="s">
        <v>23</v>
      </c>
      <c r="F29" s="11"/>
      <c r="G29" s="11"/>
      <c r="H29" s="11"/>
      <c r="I29" s="11"/>
      <c r="J29" s="13">
        <f>VLOOKUP(E29,Données!$C$7:$E$12,3,FALSE)</f>
        <v>0</v>
      </c>
      <c r="K29" s="14">
        <f t="shared" si="6"/>
        <v>0</v>
      </c>
      <c r="L29" s="37">
        <f t="shared" si="1"/>
        <v>0</v>
      </c>
      <c r="M29" s="14" t="str">
        <f t="shared" si="2"/>
        <v>00:00</v>
      </c>
      <c r="N29" s="37">
        <f>SUMIFS($N$6:$N28,$E$6:$E28,$E29)+L29</f>
        <v>0</v>
      </c>
      <c r="O29" s="14" t="str">
        <f t="shared" si="3"/>
        <v>00:00</v>
      </c>
      <c r="P29" s="15" t="str">
        <f t="shared" si="4"/>
        <v>00:00</v>
      </c>
      <c r="Q29" s="14">
        <f t="shared" si="5"/>
        <v>0</v>
      </c>
    </row>
    <row r="30" spans="4:18" x14ac:dyDescent="0.3">
      <c r="D30" s="4">
        <v>44676</v>
      </c>
      <c r="E30" s="9" t="s">
        <v>19</v>
      </c>
      <c r="F30" s="10">
        <v>0.34930555555555554</v>
      </c>
      <c r="G30" s="10">
        <v>0.75277777777777777</v>
      </c>
      <c r="H30" s="11"/>
      <c r="I30" s="11"/>
      <c r="J30" s="13">
        <f>VLOOKUP(E30,Données!$C$7:$E$12,3,FALSE)</f>
        <v>0.51041666666666663</v>
      </c>
      <c r="K30" s="14">
        <f t="shared" si="6"/>
        <v>0.40347222222222223</v>
      </c>
      <c r="L30" s="37">
        <f t="shared" si="1"/>
        <v>-0.1069444444444444</v>
      </c>
      <c r="M30" s="14" t="str">
        <f t="shared" si="2"/>
        <v>-02:34</v>
      </c>
      <c r="N30" s="37">
        <f>SUMIFS($N$6:$N29,$E$6:$E29,$E30)+L30</f>
        <v>-1.238888888888888</v>
      </c>
      <c r="O30" s="14" t="str">
        <f t="shared" si="3"/>
        <v>-05:44</v>
      </c>
      <c r="P30" s="15" t="str">
        <f t="shared" si="4"/>
        <v>00:00</v>
      </c>
      <c r="Q30" s="14">
        <f t="shared" si="5"/>
        <v>0.1069444444444444</v>
      </c>
      <c r="R30" s="43"/>
    </row>
    <row r="31" spans="4:18" x14ac:dyDescent="0.3">
      <c r="D31" s="4">
        <v>44677</v>
      </c>
      <c r="E31" s="9" t="s">
        <v>19</v>
      </c>
      <c r="F31" s="10">
        <v>0.33749999999999997</v>
      </c>
      <c r="G31" s="10">
        <v>0.69374999999999998</v>
      </c>
      <c r="H31" s="11"/>
      <c r="I31" s="11"/>
      <c r="J31" s="13">
        <f>VLOOKUP(E31,Données!$C$7:$E$12,3,FALSE)</f>
        <v>0.51041666666666663</v>
      </c>
      <c r="K31" s="14">
        <f t="shared" si="6"/>
        <v>0.35625000000000001</v>
      </c>
      <c r="L31" s="37">
        <f t="shared" si="1"/>
        <v>-0.15416666666666662</v>
      </c>
      <c r="M31" s="14" t="str">
        <f t="shared" si="2"/>
        <v>-03:42</v>
      </c>
      <c r="N31" s="37">
        <f>SUMIFS($N$6:$N30,$E$6:$E30,$E31)+L31</f>
        <v>-2.5249999999999986</v>
      </c>
      <c r="O31" s="14" t="str">
        <f t="shared" si="3"/>
        <v>-12:36</v>
      </c>
      <c r="P31" s="15" t="str">
        <f t="shared" si="4"/>
        <v>00:00</v>
      </c>
      <c r="Q31" s="14">
        <f t="shared" si="5"/>
        <v>0.15416666666666662</v>
      </c>
    </row>
    <row r="32" spans="4:18" x14ac:dyDescent="0.3">
      <c r="D32" s="4">
        <v>44678</v>
      </c>
      <c r="E32" s="9" t="s">
        <v>15</v>
      </c>
      <c r="F32" s="10">
        <v>0.32708333333333334</v>
      </c>
      <c r="G32" s="10">
        <v>0.49791666666666662</v>
      </c>
      <c r="H32" s="10">
        <v>0.52083333333333337</v>
      </c>
      <c r="I32" s="10">
        <v>0.67638888888888893</v>
      </c>
      <c r="J32" s="13">
        <f>VLOOKUP(E32,Données!$C$7:$E$12,3,FALSE)</f>
        <v>0.3125</v>
      </c>
      <c r="K32" s="14">
        <f t="shared" si="6"/>
        <v>0.3263888888888889</v>
      </c>
      <c r="L32" s="37">
        <f t="shared" si="1"/>
        <v>1.3888888888888895E-2</v>
      </c>
      <c r="M32" s="14" t="str">
        <f t="shared" si="2"/>
        <v>00:20</v>
      </c>
      <c r="N32" s="37">
        <f>SUMIFS($N$6:$N31,$E$6:$E31,$E32)+L32</f>
        <v>-124.35486111111103</v>
      </c>
      <c r="O32" s="14" t="str">
        <f t="shared" si="3"/>
        <v>-08:31</v>
      </c>
      <c r="P32" s="15" t="str">
        <f t="shared" si="4"/>
        <v>00:20</v>
      </c>
      <c r="Q32" s="14">
        <f t="shared" si="5"/>
        <v>0</v>
      </c>
    </row>
    <row r="33" spans="4:17" x14ac:dyDescent="0.3">
      <c r="D33" s="4">
        <v>44679</v>
      </c>
      <c r="E33" s="9" t="s">
        <v>19</v>
      </c>
      <c r="F33" s="10">
        <v>0.33263888888888887</v>
      </c>
      <c r="G33" s="10">
        <v>0.70972222222222225</v>
      </c>
      <c r="H33" s="11"/>
      <c r="I33" s="11"/>
      <c r="J33" s="13">
        <f>VLOOKUP(E33,Données!$C$7:$E$12,3,FALSE)</f>
        <v>0.51041666666666663</v>
      </c>
      <c r="K33" s="14">
        <f t="shared" si="6"/>
        <v>0.37708333333333338</v>
      </c>
      <c r="L33" s="37">
        <f t="shared" si="1"/>
        <v>-0.13333333333333325</v>
      </c>
      <c r="M33" s="14" t="str">
        <f t="shared" si="2"/>
        <v>-03:12</v>
      </c>
      <c r="N33" s="37">
        <f>SUMIFS($N$6:$N32,$E$6:$E32,$E33)+L33</f>
        <v>-5.0291666666666632</v>
      </c>
      <c r="O33" s="14" t="str">
        <f t="shared" si="3"/>
        <v>-00:42</v>
      </c>
      <c r="P33" s="15" t="str">
        <f t="shared" si="4"/>
        <v>00:00</v>
      </c>
      <c r="Q33" s="14">
        <f t="shared" si="5"/>
        <v>0.13333333333333325</v>
      </c>
    </row>
    <row r="34" spans="4:17" x14ac:dyDescent="0.3">
      <c r="D34" s="4">
        <v>44680</v>
      </c>
      <c r="E34" s="9" t="s">
        <v>22</v>
      </c>
      <c r="F34" s="11"/>
      <c r="G34" s="11"/>
      <c r="H34" s="11"/>
      <c r="I34" s="11"/>
      <c r="J34" s="13">
        <f>VLOOKUP(E34,Données!$C$7:$E$12,3,FALSE)</f>
        <v>0</v>
      </c>
      <c r="K34" s="14">
        <f t="shared" si="6"/>
        <v>0</v>
      </c>
      <c r="L34" s="37">
        <f t="shared" si="1"/>
        <v>0</v>
      </c>
      <c r="M34" s="14" t="str">
        <f t="shared" si="2"/>
        <v>00:00</v>
      </c>
      <c r="N34" s="37">
        <f>SUMIFS($N$6:$N33,$E$6:$E33,$E34)+L34</f>
        <v>0</v>
      </c>
      <c r="O34" s="14" t="str">
        <f t="shared" si="3"/>
        <v>00:00</v>
      </c>
      <c r="P34" s="15" t="str">
        <f t="shared" si="4"/>
        <v>00:00</v>
      </c>
      <c r="Q34" s="14">
        <f t="shared" si="5"/>
        <v>0</v>
      </c>
    </row>
    <row r="35" spans="4:17" x14ac:dyDescent="0.3">
      <c r="D35" s="4">
        <v>44681</v>
      </c>
      <c r="E35" s="9" t="s">
        <v>21</v>
      </c>
      <c r="F35" s="10">
        <v>0.34027777777777773</v>
      </c>
      <c r="G35" s="10">
        <v>0.44722222222222219</v>
      </c>
      <c r="H35" s="10">
        <v>0.58402777777777781</v>
      </c>
      <c r="I35" s="10">
        <v>0.76527777777777783</v>
      </c>
      <c r="J35" s="13">
        <f>VLOOKUP(E35,Données!$C$7:$E$12,3,FALSE)</f>
        <v>0.16666666666666666</v>
      </c>
      <c r="K35" s="14">
        <f t="shared" si="6"/>
        <v>0.28819444444444448</v>
      </c>
      <c r="L35" s="37">
        <f t="shared" si="1"/>
        <v>0.12152777777777782</v>
      </c>
      <c r="M35" s="14" t="str">
        <f t="shared" si="2"/>
        <v>02:55</v>
      </c>
      <c r="N35" s="37">
        <f>SUMIFS($N$6:$N34,$E$6:$E34,$E35)+L35</f>
        <v>0.12152777777777782</v>
      </c>
      <c r="O35" s="14" t="str">
        <f t="shared" si="3"/>
        <v>02:55</v>
      </c>
      <c r="P35" s="15" t="str">
        <f t="shared" si="4"/>
        <v>02:55</v>
      </c>
      <c r="Q35" s="14">
        <f t="shared" si="5"/>
        <v>0</v>
      </c>
    </row>
    <row r="36" spans="4:17" x14ac:dyDescent="0.3">
      <c r="D36" s="4" t="s">
        <v>32</v>
      </c>
      <c r="E36" s="9"/>
      <c r="F36" s="11"/>
      <c r="G36" s="11"/>
      <c r="H36" s="11"/>
      <c r="I36" s="11"/>
      <c r="J36" s="16"/>
      <c r="K36" s="14"/>
      <c r="L36" s="37"/>
      <c r="M36" s="14"/>
      <c r="N36" s="37"/>
      <c r="O36" s="14"/>
      <c r="P36" s="15"/>
      <c r="Q36" s="15"/>
    </row>
    <row r="37" spans="4:17" x14ac:dyDescent="0.3">
      <c r="D37" s="4" t="s">
        <v>33</v>
      </c>
      <c r="E37" s="9"/>
      <c r="F37" s="9"/>
      <c r="G37" s="9"/>
      <c r="H37" s="9"/>
      <c r="I37" s="9"/>
      <c r="J37" s="15"/>
      <c r="K37" s="15"/>
      <c r="L37" s="37"/>
      <c r="M37" s="14"/>
      <c r="N37" s="37"/>
      <c r="O37" s="14"/>
      <c r="P37" s="15"/>
      <c r="Q37" s="16"/>
    </row>
  </sheetData>
  <mergeCells count="7">
    <mergeCell ref="P3:Q3"/>
    <mergeCell ref="F3:I3"/>
    <mergeCell ref="D3:D4"/>
    <mergeCell ref="E3:E4"/>
    <mergeCell ref="L3:N3"/>
    <mergeCell ref="J3:J4"/>
    <mergeCell ref="K3:K4"/>
  </mergeCells>
  <pageMargins left="0.7" right="0.7" top="0.75" bottom="0.75" header="0.3" footer="0.3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Données!$C$7:$C$17</xm:f>
          </x14:formula1>
          <xm:sqref>E6:E36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5:H12"/>
  <sheetViews>
    <sheetView workbookViewId="0">
      <selection activeCell="C5" sqref="C5:H12"/>
    </sheetView>
  </sheetViews>
  <sheetFormatPr baseColWidth="10" defaultRowHeight="15.6" x14ac:dyDescent="0.3"/>
  <cols>
    <col min="7" max="7" width="12.09765625" bestFit="1" customWidth="1"/>
  </cols>
  <sheetData>
    <row r="5" spans="3:8" ht="18" x14ac:dyDescent="0.3">
      <c r="C5" s="22" t="s">
        <v>16</v>
      </c>
      <c r="D5" s="22"/>
      <c r="E5" s="22"/>
      <c r="F5" s="22"/>
      <c r="G5" s="22"/>
      <c r="H5" s="22"/>
    </row>
    <row r="6" spans="3:8" ht="46.8" x14ac:dyDescent="0.3">
      <c r="C6" s="9" t="s">
        <v>17</v>
      </c>
      <c r="D6" s="1" t="s">
        <v>36</v>
      </c>
      <c r="E6" s="9" t="s">
        <v>18</v>
      </c>
      <c r="F6" s="7" t="s">
        <v>35</v>
      </c>
      <c r="G6" s="7" t="s">
        <v>35</v>
      </c>
      <c r="H6" s="7" t="s">
        <v>20</v>
      </c>
    </row>
    <row r="7" spans="3:8" x14ac:dyDescent="0.3">
      <c r="C7" s="9" t="s">
        <v>15</v>
      </c>
      <c r="D7" s="9" t="s">
        <v>25</v>
      </c>
      <c r="E7" s="6">
        <v>0.3125</v>
      </c>
      <c r="F7" s="9" t="s">
        <v>28</v>
      </c>
      <c r="G7" s="9" t="s">
        <v>29</v>
      </c>
      <c r="H7" s="6">
        <v>3.125E-2</v>
      </c>
    </row>
    <row r="8" spans="3:8" x14ac:dyDescent="0.3">
      <c r="C8" s="9" t="s">
        <v>19</v>
      </c>
      <c r="D8" s="9" t="s">
        <v>25</v>
      </c>
      <c r="E8" s="6">
        <v>0.51041666666666663</v>
      </c>
      <c r="F8" s="27"/>
      <c r="G8" s="28"/>
      <c r="H8" s="29"/>
    </row>
    <row r="9" spans="3:8" x14ac:dyDescent="0.3">
      <c r="C9" s="5" t="s">
        <v>21</v>
      </c>
      <c r="D9" s="9" t="s">
        <v>26</v>
      </c>
      <c r="E9" s="6">
        <v>0.16666666666666666</v>
      </c>
      <c r="F9" s="9" t="s">
        <v>28</v>
      </c>
      <c r="G9" s="9" t="s">
        <v>30</v>
      </c>
      <c r="H9" s="19"/>
    </row>
    <row r="10" spans="3:8" x14ac:dyDescent="0.3">
      <c r="C10" s="5" t="s">
        <v>22</v>
      </c>
      <c r="D10" s="5"/>
      <c r="E10" s="6">
        <v>0</v>
      </c>
      <c r="F10" s="30"/>
      <c r="G10" s="31"/>
      <c r="H10" s="32"/>
    </row>
    <row r="11" spans="3:8" x14ac:dyDescent="0.3">
      <c r="C11" s="5" t="s">
        <v>23</v>
      </c>
      <c r="D11" s="9"/>
      <c r="E11" s="6">
        <v>0</v>
      </c>
      <c r="F11" s="33"/>
      <c r="G11" s="34"/>
      <c r="H11" s="35"/>
    </row>
    <row r="12" spans="3:8" x14ac:dyDescent="0.3">
      <c r="C12" s="9" t="s">
        <v>24</v>
      </c>
      <c r="D12" s="6"/>
      <c r="E12" s="6">
        <v>0.3125</v>
      </c>
      <c r="F12" s="9" t="s">
        <v>27</v>
      </c>
      <c r="G12" s="9" t="s">
        <v>31</v>
      </c>
      <c r="H12" s="6">
        <v>3.125E-2</v>
      </c>
    </row>
  </sheetData>
  <mergeCells count="3">
    <mergeCell ref="C5:H5"/>
    <mergeCell ref="F8:H8"/>
    <mergeCell ref="F10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DUVERNOIS Arnaud</cp:lastModifiedBy>
  <dcterms:created xsi:type="dcterms:W3CDTF">2022-08-06T14:11:24Z</dcterms:created>
  <dcterms:modified xsi:type="dcterms:W3CDTF">2022-08-08T08:24:30Z</dcterms:modified>
</cp:coreProperties>
</file>